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drawings/drawing4.xml" ContentType="application/vnd.openxmlformats-officedocument.drawing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drawings/drawing5.xml" ContentType="application/vnd.openxmlformats-officedocument.drawing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drawings/drawing6.xml" ContentType="application/vnd.openxmlformats-officedocument.drawing+xml"/>
  <Override PartName="/xl/pivotTables/pivotTable48.xml" ContentType="application/vnd.openxmlformats-officedocument.spreadsheetml.pivot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updateLinks="never"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C:\Users\jana.skorpikova\Documents\_SZÚ\2022_SZÚ\Finální_návrh SZÚ za rok 2022\"/>
    </mc:Choice>
  </mc:AlternateContent>
  <xr:revisionPtr revIDLastSave="0" documentId="13_ncr:1_{2E91E108-19E5-415A-947A-F3E65AB313DE}" xr6:coauthVersionLast="47" xr6:coauthVersionMax="47" xr10:uidLastSave="{00000000-0000-0000-0000-000000000000}"/>
  <bookViews>
    <workbookView xWindow="-28920" yWindow="-120" windowWidth="29040" windowHeight="15840" tabRatio="857" firstSheet="1" activeTab="1" xr2:uid="{00000000-000D-0000-FFFF-FFFF00000000}"/>
  </bookViews>
  <sheets>
    <sheet name="BExRepositorySheet" sheetId="4" state="veryHidden" r:id="rId1"/>
    <sheet name="Obsah" sheetId="42" r:id="rId2"/>
    <sheet name="BW_TAB1A" sheetId="1" state="hidden" r:id="rId3"/>
    <sheet name="tab1a" sheetId="5" r:id="rId4"/>
    <sheet name="BW_TAB1B" sheetId="9" state="hidden" r:id="rId5"/>
    <sheet name="tab1b" sheetId="7" r:id="rId6"/>
    <sheet name="BW_TAB2A" sheetId="10" state="hidden" r:id="rId7"/>
    <sheet name="tab2a" sheetId="11" r:id="rId8"/>
    <sheet name="tab2b" sheetId="12" r:id="rId9"/>
    <sheet name="KT_TAB3AB" sheetId="13" state="hidden" r:id="rId10"/>
    <sheet name="tab3a" sheetId="16" r:id="rId11"/>
    <sheet name="tab3b" sheetId="17" r:id="rId12"/>
    <sheet name="KT_TAB3CD" sheetId="18" state="hidden" r:id="rId13"/>
    <sheet name="tab3c" sheetId="19" r:id="rId14"/>
    <sheet name="List2" sheetId="21" state="hidden" r:id="rId15"/>
    <sheet name="tab3d" sheetId="22" r:id="rId16"/>
    <sheet name="BW_TAB4" sheetId="30" state="hidden" r:id="rId17"/>
    <sheet name="tab4" sheetId="31" r:id="rId18"/>
    <sheet name="KT_TAB5" sheetId="20" state="hidden" r:id="rId19"/>
    <sheet name="tab5" sheetId="23" r:id="rId20"/>
    <sheet name="BW_TAB6" sheetId="38" state="hidden" r:id="rId21"/>
    <sheet name="tab6" sheetId="39" r:id="rId22"/>
    <sheet name="Formaty" sheetId="28" state="hidden" r:id="rId23"/>
    <sheet name="BW_TAB7" sheetId="25" state="hidden" r:id="rId24"/>
    <sheet name="tab7" sheetId="26" r:id="rId25"/>
    <sheet name="tab.8 " sheetId="43" r:id="rId26"/>
    <sheet name="tab. 9" sheetId="44" r:id="rId27"/>
    <sheet name="KT_TAB10" sheetId="37" state="hidden" r:id="rId28"/>
    <sheet name="tab10" sheetId="36" r:id="rId29"/>
    <sheet name="BW_TAB11" sheetId="32" state="hidden" r:id="rId30"/>
    <sheet name="tab11a" sheetId="33" r:id="rId31"/>
    <sheet name="tab11b" sheetId="35" r:id="rId32"/>
    <sheet name="Graph" sheetId="2" state="hidden" r:id="rId33"/>
  </sheets>
  <externalReferences>
    <externalReference r:id="rId34"/>
    <externalReference r:id="rId35"/>
  </externalReferences>
  <definedNames>
    <definedName name="_xlnm._FilterDatabase" localSheetId="7" hidden="1">tab2a!$C$1:$K$36</definedName>
    <definedName name="_xlnm._FilterDatabase" localSheetId="8" hidden="1">tab2b!$C$1:$N$41</definedName>
    <definedName name="_xlnm._FilterDatabase" localSheetId="10" hidden="1">tab3a!$C$1:$M$100</definedName>
    <definedName name="_xlnm._FilterDatabase" localSheetId="11" hidden="1">tab3b!$C$1:$N$104</definedName>
    <definedName name="_xlnm._FilterDatabase" localSheetId="13" hidden="1">tab3c!$C$1:$M$23</definedName>
    <definedName name="_xlnm._FilterDatabase" localSheetId="15" hidden="1">tab3d!$C$1:$N$23</definedName>
    <definedName name="_xlnm._FilterDatabase" localSheetId="19" hidden="1">'tab5'!$C$1:$W$8</definedName>
    <definedName name="_TAB10">KT_TAB10!$C$10:$M$200</definedName>
    <definedName name="_TAB6">BW_TAB6!$C$5:$M$6</definedName>
    <definedName name="A">[1]List1!#REF!</definedName>
    <definedName name="AV">'[2]301-KPR'!#REF!</definedName>
    <definedName name="CBU">'[2]301-KPR'!#REF!</definedName>
    <definedName name="CSU">'[2]301-KPR'!#REF!</definedName>
    <definedName name="CUZK">'[2]301-KPR'!#REF!</definedName>
    <definedName name="DF_GRID_1">BW_TAB1A!$F$30:$M$57</definedName>
    <definedName name="GA">'[2]301-KPR'!#REF!</definedName>
    <definedName name="Kapitola">BW_TAB1A!$T$30:$U$31</definedName>
    <definedName name="MDS">'[2]301-KPR'!#REF!</definedName>
    <definedName name="MK">'[2]301-KPR'!#REF!</definedName>
    <definedName name="MPO">'[2]301-KPR'!#REF!</definedName>
    <definedName name="MS">'[2]301-KPR'!#REF!</definedName>
    <definedName name="MSMT">'[2]301-KPR'!#REF!</definedName>
    <definedName name="MZdr">'[2]301-KPR'!#REF!</definedName>
    <definedName name="MZe">'[2]301-KPR'!#REF!</definedName>
    <definedName name="_xlnm.Print_Titles" localSheetId="2">BW_TAB1A!$C:$T,BW_TAB1A!$10:$10</definedName>
    <definedName name="_xlnm.Print_Titles" localSheetId="25">'tab.8 '!$A:$A</definedName>
    <definedName name="_xlnm.Print_Titles" localSheetId="28">'tab10'!$2:$5</definedName>
    <definedName name="_xlnm.Print_Titles" localSheetId="3">tab1a!$2:$5</definedName>
    <definedName name="_xlnm.Print_Titles" localSheetId="5">tab1b!$2:$5</definedName>
    <definedName name="_xlnm.Print_Titles" localSheetId="7">tab2a!$2:$5</definedName>
    <definedName name="_xlnm.Print_Titles" localSheetId="8">tab2b!$2:$5</definedName>
    <definedName name="_xlnm.Print_Titles" localSheetId="10">tab3a!$2:$5</definedName>
    <definedName name="_xlnm.Print_Titles" localSheetId="11">tab3b!$2:$5</definedName>
    <definedName name="_xlnm.Print_Titles" localSheetId="13">tab3c!$2:$5</definedName>
    <definedName name="_xlnm.Print_Titles" localSheetId="15">tab3d!$2:$5</definedName>
    <definedName name="_xlnm.Print_Titles" localSheetId="19">'tab5'!$2:$6</definedName>
    <definedName name="_xlnm.Print_Titles" localSheetId="21">'tab6'!$2:$6</definedName>
    <definedName name="NKU">'[2]301-KPR'!#REF!</definedName>
    <definedName name="_xlnm.Print_Area" localSheetId="2">BW_TAB1A!$A$1:$S$24</definedName>
    <definedName name="_xlnm.Print_Area" localSheetId="28">'tab10'!$C$1:$M$58</definedName>
    <definedName name="_xlnm.Print_Area" localSheetId="30">tab11a!$C$1:$N$27</definedName>
    <definedName name="_xlnm.Print_Area" localSheetId="31">tab11b!$C$1:$T$24</definedName>
    <definedName name="_xlnm.Print_Area" localSheetId="3">tab1a!$C:$K</definedName>
    <definedName name="_xlnm.Print_Area" localSheetId="5">tab1b!$C:$L</definedName>
    <definedName name="_xlnm.Print_Area" localSheetId="7">tab2a!$C:$J</definedName>
    <definedName name="_xlnm.Print_Area" localSheetId="8">tab2b!$C:$M</definedName>
    <definedName name="_xlnm.Print_Area" localSheetId="10">tab3a!$C:$L</definedName>
    <definedName name="_xlnm.Print_Area" localSheetId="11">tab3b!$C:$M</definedName>
    <definedName name="_xlnm.Print_Area" localSheetId="13">tab3c!$C:$L</definedName>
    <definedName name="_xlnm.Print_Area" localSheetId="15">tab3d!$C:$M</definedName>
    <definedName name="_xlnm.Print_Area" localSheetId="17">'tab4'!$C$1:$U$42</definedName>
    <definedName name="_xlnm.Print_Area" localSheetId="19">'tab5'!$C:$V</definedName>
    <definedName name="_xlnm.Print_Area" localSheetId="21">'tab6'!$C:$I</definedName>
    <definedName name="_xlnm.Print_Area" localSheetId="24">'tab7'!$B:$U</definedName>
    <definedName name="RRTV">'[2]301-KPR'!#REF!</definedName>
    <definedName name="SAPBEXhrIndnt" hidden="1">"Wide"</definedName>
    <definedName name="SAPsysID" hidden="1">"708C5W7SBKP804JT78WJ0JNKI"</definedName>
    <definedName name="SAPwbID" hidden="1">"ARS"</definedName>
    <definedName name="SSHR">'[2]301-KPR'!#REF!</definedName>
    <definedName name="SUJB">'[2]301-KPR'!#REF!</definedName>
    <definedName name="TAB10_POL">KT_TAB10!$AC$8:$AE$47</definedName>
    <definedName name="TAB11A">BW_TAB11!$C$6:$N$20</definedName>
    <definedName name="TAB11B">BW_TAB11!$AH$6:$AY$20</definedName>
    <definedName name="TAB1A">BW_TAB1A!$F$30:$Q$56</definedName>
    <definedName name="TAB1B">BW_TAB1B!$C$10:$O$36</definedName>
    <definedName name="TAB2A" localSheetId="9">KT_TAB3AB!#REF!</definedName>
    <definedName name="TAB2A" localSheetId="12">BW_TAB2A!$C$10:$AB$597</definedName>
    <definedName name="TAB2A" localSheetId="18">BW_TAB2A!$C$10:$Z$69</definedName>
    <definedName name="TAB2A">BW_TAB2A!$C$10:$AB$181</definedName>
    <definedName name="TAB4A">BW_TAB4!$D$6:$S$24</definedName>
    <definedName name="TAB4B">BW_TAB4!$AK$6:$AT$11</definedName>
    <definedName name="Tab7A">BW_TAB7!$C$6:$Y$7</definedName>
    <definedName name="TAB7B">BW_TAB7!$AJ$5:$AW$8</definedName>
    <definedName name="UOHS">'[2]301-KPR'!#REF!</definedName>
    <definedName name="UPV">'[2]301-KPR'!#REF!</definedName>
    <definedName name="US">'[2]301-KPR'!#REF!</definedName>
    <definedName name="USIS">'[2]301-KPR'!#REF!</definedName>
  </definedNames>
  <calcPr calcId="191029"/>
  <pivotCaches>
    <pivotCache cacheId="40" r:id="rId36"/>
    <pivotCache cacheId="41" r:id="rId37"/>
    <pivotCache cacheId="42" r:id="rId38"/>
    <pivotCache cacheId="43" r:id="rId3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001" i="44" l="1"/>
  <c r="O2001" i="44"/>
  <c r="K2001" i="44"/>
  <c r="Q2000" i="44"/>
  <c r="Q1998" i="44" s="1"/>
  <c r="P2000" i="44"/>
  <c r="S2000" i="44" s="1"/>
  <c r="O2000" i="44"/>
  <c r="K2000" i="44"/>
  <c r="D2000" i="44"/>
  <c r="C2000" i="44"/>
  <c r="Q1999" i="44"/>
  <c r="P1999" i="44"/>
  <c r="O1999" i="44"/>
  <c r="K1999" i="44"/>
  <c r="D1999" i="44"/>
  <c r="C1999" i="44"/>
  <c r="N1998" i="44"/>
  <c r="M1998" i="44"/>
  <c r="L1998" i="44"/>
  <c r="O1998" i="44" s="1"/>
  <c r="J1998" i="44"/>
  <c r="I1998" i="44"/>
  <c r="H1998" i="44"/>
  <c r="K1998" i="44" s="1"/>
  <c r="G1998" i="44"/>
  <c r="F1998" i="44"/>
  <c r="E1998" i="44"/>
  <c r="D1998" i="44"/>
  <c r="C1998" i="44"/>
  <c r="S1997" i="44"/>
  <c r="R1997" i="44"/>
  <c r="O1997" i="44"/>
  <c r="K1997" i="44"/>
  <c r="Q1996" i="44"/>
  <c r="P1996" i="44"/>
  <c r="O1996" i="44"/>
  <c r="K1996" i="44"/>
  <c r="D1996" i="44"/>
  <c r="C1996" i="44"/>
  <c r="S1995" i="44"/>
  <c r="Q1995" i="44"/>
  <c r="P1995" i="44"/>
  <c r="O1995" i="44"/>
  <c r="O1994" i="44" s="1"/>
  <c r="K1995" i="44"/>
  <c r="D1995" i="44"/>
  <c r="C1995" i="44"/>
  <c r="R1994" i="44"/>
  <c r="Q1994" i="44"/>
  <c r="N1994" i="44"/>
  <c r="M1994" i="44"/>
  <c r="L1994" i="44"/>
  <c r="K1994" i="44"/>
  <c r="J1994" i="44"/>
  <c r="I1994" i="44"/>
  <c r="H1994" i="44"/>
  <c r="G1994" i="44"/>
  <c r="F1994" i="44"/>
  <c r="D1994" i="44" s="1"/>
  <c r="E1994" i="44"/>
  <c r="C1994" i="44"/>
  <c r="R1993" i="44"/>
  <c r="S1993" i="44" s="1"/>
  <c r="O1993" i="44"/>
  <c r="K1993" i="44"/>
  <c r="S1992" i="44"/>
  <c r="Q1992" i="44"/>
  <c r="Q1990" i="44" s="1"/>
  <c r="P1992" i="44"/>
  <c r="O1992" i="44"/>
  <c r="K1992" i="44"/>
  <c r="D1992" i="44"/>
  <c r="C1992" i="44"/>
  <c r="S1991" i="44"/>
  <c r="Q1991" i="44"/>
  <c r="P1991" i="44"/>
  <c r="O1991" i="44"/>
  <c r="K1991" i="44"/>
  <c r="D1991" i="44"/>
  <c r="C1991" i="44"/>
  <c r="R1990" i="44"/>
  <c r="P1990" i="44"/>
  <c r="N1990" i="44"/>
  <c r="M1990" i="44"/>
  <c r="L1990" i="44"/>
  <c r="J1990" i="44"/>
  <c r="I1990" i="44"/>
  <c r="H1990" i="44"/>
  <c r="G1990" i="44"/>
  <c r="F1990" i="44"/>
  <c r="D1990" i="44" s="1"/>
  <c r="E1990" i="44"/>
  <c r="C1990" i="44" s="1"/>
  <c r="S1989" i="44"/>
  <c r="R1989" i="44"/>
  <c r="R1986" i="44" s="1"/>
  <c r="O1989" i="44"/>
  <c r="K1989" i="44"/>
  <c r="S1988" i="44"/>
  <c r="Q1988" i="44"/>
  <c r="P1988" i="44"/>
  <c r="P1986" i="44" s="1"/>
  <c r="O1988" i="44"/>
  <c r="K1988" i="44"/>
  <c r="K1986" i="44" s="1"/>
  <c r="D1988" i="44"/>
  <c r="C1988" i="44"/>
  <c r="Q1987" i="44"/>
  <c r="Q1986" i="44" s="1"/>
  <c r="P1987" i="44"/>
  <c r="S1987" i="44" s="1"/>
  <c r="O1987" i="44"/>
  <c r="K1987" i="44"/>
  <c r="D1987" i="44"/>
  <c r="C1987" i="44"/>
  <c r="O1986" i="44"/>
  <c r="N1986" i="44"/>
  <c r="M1986" i="44"/>
  <c r="L1986" i="44"/>
  <c r="J1986" i="44"/>
  <c r="I1986" i="44"/>
  <c r="H1986" i="44"/>
  <c r="G1986" i="44"/>
  <c r="F1986" i="44"/>
  <c r="E1986" i="44"/>
  <c r="C1986" i="44" s="1"/>
  <c r="D1986" i="44"/>
  <c r="R1985" i="44"/>
  <c r="O1985" i="44"/>
  <c r="K1985" i="44"/>
  <c r="Q1984" i="44"/>
  <c r="Q1982" i="44" s="1"/>
  <c r="P1984" i="44"/>
  <c r="S1984" i="44" s="1"/>
  <c r="O1984" i="44"/>
  <c r="K1984" i="44"/>
  <c r="D1984" i="44"/>
  <c r="C1984" i="44"/>
  <c r="Q1983" i="44"/>
  <c r="P1983" i="44"/>
  <c r="O1983" i="44"/>
  <c r="K1983" i="44"/>
  <c r="D1983" i="44"/>
  <c r="C1983" i="44"/>
  <c r="N1982" i="44"/>
  <c r="M1982" i="44"/>
  <c r="L1982" i="44"/>
  <c r="O1982" i="44" s="1"/>
  <c r="J1982" i="44"/>
  <c r="I1982" i="44"/>
  <c r="H1982" i="44"/>
  <c r="K1982" i="44" s="1"/>
  <c r="G1982" i="44"/>
  <c r="F1982" i="44"/>
  <c r="E1982" i="44"/>
  <c r="D1982" i="44"/>
  <c r="C1982" i="44"/>
  <c r="S1981" i="44"/>
  <c r="R1981" i="44"/>
  <c r="O1981" i="44"/>
  <c r="K1981" i="44"/>
  <c r="Q1980" i="44"/>
  <c r="P1980" i="44"/>
  <c r="O1980" i="44"/>
  <c r="K1980" i="44"/>
  <c r="D1980" i="44"/>
  <c r="C1980" i="44"/>
  <c r="S1979" i="44"/>
  <c r="Q1979" i="44"/>
  <c r="P1979" i="44"/>
  <c r="O1979" i="44"/>
  <c r="O1978" i="44" s="1"/>
  <c r="K1979" i="44"/>
  <c r="D1979" i="44"/>
  <c r="C1979" i="44"/>
  <c r="R1978" i="44"/>
  <c r="Q1978" i="44"/>
  <c r="N1978" i="44"/>
  <c r="M1978" i="44"/>
  <c r="L1978" i="44"/>
  <c r="K1978" i="44"/>
  <c r="J1978" i="44"/>
  <c r="I1978" i="44"/>
  <c r="H1978" i="44"/>
  <c r="G1978" i="44"/>
  <c r="F1978" i="44"/>
  <c r="D1978" i="44" s="1"/>
  <c r="E1978" i="44"/>
  <c r="C1978" i="44"/>
  <c r="R1977" i="44"/>
  <c r="S1977" i="44" s="1"/>
  <c r="O1977" i="44"/>
  <c r="K1977" i="44"/>
  <c r="S1976" i="44"/>
  <c r="Q1976" i="44"/>
  <c r="Q1974" i="44" s="1"/>
  <c r="P1976" i="44"/>
  <c r="O1976" i="44"/>
  <c r="K1976" i="44"/>
  <c r="D1976" i="44"/>
  <c r="C1976" i="44"/>
  <c r="S1975" i="44"/>
  <c r="Q1975" i="44"/>
  <c r="P1975" i="44"/>
  <c r="O1975" i="44"/>
  <c r="K1975" i="44"/>
  <c r="D1975" i="44"/>
  <c r="C1975" i="44"/>
  <c r="R1974" i="44"/>
  <c r="P1974" i="44"/>
  <c r="N1974" i="44"/>
  <c r="M1974" i="44"/>
  <c r="L1974" i="44"/>
  <c r="J1974" i="44"/>
  <c r="I1974" i="44"/>
  <c r="H1974" i="44"/>
  <c r="G1974" i="44"/>
  <c r="F1974" i="44"/>
  <c r="D1974" i="44" s="1"/>
  <c r="E1974" i="44"/>
  <c r="C1974" i="44" s="1"/>
  <c r="O1973" i="44"/>
  <c r="N1973" i="44"/>
  <c r="K1973" i="44"/>
  <c r="J1973" i="44"/>
  <c r="R1973" i="44" s="1"/>
  <c r="R1970" i="44" s="1"/>
  <c r="P1972" i="44"/>
  <c r="S1972" i="44" s="1"/>
  <c r="O1972" i="44"/>
  <c r="M1972" i="44"/>
  <c r="L1972" i="44"/>
  <c r="K1972" i="44"/>
  <c r="I1972" i="44"/>
  <c r="Q1972" i="44" s="1"/>
  <c r="H1972" i="44"/>
  <c r="G1972" i="44"/>
  <c r="F1972" i="44"/>
  <c r="D1972" i="44" s="1"/>
  <c r="E1972" i="44"/>
  <c r="C1972" i="44" s="1"/>
  <c r="M1971" i="44"/>
  <c r="Q1971" i="44" s="1"/>
  <c r="L1971" i="44"/>
  <c r="O1971" i="44" s="1"/>
  <c r="O1970" i="44" s="1"/>
  <c r="I1971" i="44"/>
  <c r="H1971" i="44"/>
  <c r="G1971" i="44"/>
  <c r="F1971" i="44"/>
  <c r="F1970" i="44" s="1"/>
  <c r="D1970" i="44" s="1"/>
  <c r="E1971" i="44"/>
  <c r="D1971" i="44"/>
  <c r="C1971" i="44"/>
  <c r="Q1970" i="44"/>
  <c r="N1970" i="44"/>
  <c r="M1970" i="44"/>
  <c r="L1970" i="44"/>
  <c r="J1970" i="44"/>
  <c r="I1970" i="44"/>
  <c r="G1970" i="44"/>
  <c r="E1970" i="44"/>
  <c r="C1970" i="44" s="1"/>
  <c r="R1969" i="44"/>
  <c r="O1969" i="44"/>
  <c r="K1969" i="44"/>
  <c r="Q1968" i="44"/>
  <c r="Q1966" i="44" s="1"/>
  <c r="P1968" i="44"/>
  <c r="S1968" i="44" s="1"/>
  <c r="O1968" i="44"/>
  <c r="K1968" i="44"/>
  <c r="D1968" i="44"/>
  <c r="C1968" i="44"/>
  <c r="Q1967" i="44"/>
  <c r="P1967" i="44"/>
  <c r="O1967" i="44"/>
  <c r="K1967" i="44"/>
  <c r="D1967" i="44"/>
  <c r="C1967" i="44"/>
  <c r="N1966" i="44"/>
  <c r="M1966" i="44"/>
  <c r="L1966" i="44"/>
  <c r="O1966" i="44" s="1"/>
  <c r="J1966" i="44"/>
  <c r="I1966" i="44"/>
  <c r="H1966" i="44"/>
  <c r="K1966" i="44" s="1"/>
  <c r="G1966" i="44"/>
  <c r="F1966" i="44"/>
  <c r="E1966" i="44"/>
  <c r="D1966" i="44"/>
  <c r="C1966" i="44"/>
  <c r="S1965" i="44"/>
  <c r="R1965" i="44"/>
  <c r="O1965" i="44"/>
  <c r="K1965" i="44"/>
  <c r="Q1964" i="44"/>
  <c r="P1964" i="44"/>
  <c r="O1964" i="44"/>
  <c r="K1964" i="44"/>
  <c r="D1964" i="44"/>
  <c r="C1964" i="44"/>
  <c r="S1963" i="44"/>
  <c r="Q1963" i="44"/>
  <c r="P1963" i="44"/>
  <c r="O1963" i="44"/>
  <c r="O1962" i="44" s="1"/>
  <c r="K1963" i="44"/>
  <c r="D1963" i="44"/>
  <c r="C1963" i="44"/>
  <c r="R1962" i="44"/>
  <c r="Q1962" i="44"/>
  <c r="N1962" i="44"/>
  <c r="M1962" i="44"/>
  <c r="L1962" i="44"/>
  <c r="K1962" i="44"/>
  <c r="J1962" i="44"/>
  <c r="I1962" i="44"/>
  <c r="H1962" i="44"/>
  <c r="G1962" i="44"/>
  <c r="F1962" i="44"/>
  <c r="D1962" i="44" s="1"/>
  <c r="E1962" i="44"/>
  <c r="C1962" i="44"/>
  <c r="R1961" i="44"/>
  <c r="S1961" i="44" s="1"/>
  <c r="O1961" i="44"/>
  <c r="K1961" i="44"/>
  <c r="S1960" i="44"/>
  <c r="Q1960" i="44"/>
  <c r="Q1958" i="44" s="1"/>
  <c r="P1960" i="44"/>
  <c r="O1960" i="44"/>
  <c r="K1960" i="44"/>
  <c r="D1960" i="44"/>
  <c r="C1960" i="44"/>
  <c r="S1959" i="44"/>
  <c r="Q1959" i="44"/>
  <c r="P1959" i="44"/>
  <c r="O1959" i="44"/>
  <c r="K1959" i="44"/>
  <c r="D1959" i="44"/>
  <c r="C1959" i="44"/>
  <c r="R1958" i="44"/>
  <c r="P1958" i="44"/>
  <c r="N1958" i="44"/>
  <c r="M1958" i="44"/>
  <c r="L1958" i="44"/>
  <c r="J1958" i="44"/>
  <c r="I1958" i="44"/>
  <c r="H1958" i="44"/>
  <c r="K1958" i="44" s="1"/>
  <c r="G1958" i="44"/>
  <c r="F1958" i="44"/>
  <c r="D1958" i="44" s="1"/>
  <c r="E1958" i="44"/>
  <c r="C1958" i="44" s="1"/>
  <c r="S1957" i="44"/>
  <c r="R1957" i="44"/>
  <c r="O1957" i="44"/>
  <c r="K1957" i="44"/>
  <c r="S1956" i="44"/>
  <c r="Q1956" i="44"/>
  <c r="P1956" i="44"/>
  <c r="P1954" i="44" s="1"/>
  <c r="O1956" i="44"/>
  <c r="K1956" i="44"/>
  <c r="K1954" i="44" s="1"/>
  <c r="D1956" i="44"/>
  <c r="C1956" i="44"/>
  <c r="Q1955" i="44"/>
  <c r="Q1954" i="44" s="1"/>
  <c r="P1955" i="44"/>
  <c r="S1955" i="44" s="1"/>
  <c r="O1955" i="44"/>
  <c r="K1955" i="44"/>
  <c r="D1955" i="44"/>
  <c r="C1955" i="44"/>
  <c r="R1954" i="44"/>
  <c r="O1954" i="44"/>
  <c r="N1954" i="44"/>
  <c r="M1954" i="44"/>
  <c r="L1954" i="44"/>
  <c r="J1954" i="44"/>
  <c r="I1954" i="44"/>
  <c r="H1954" i="44"/>
  <c r="G1954" i="44"/>
  <c r="F1954" i="44"/>
  <c r="E1954" i="44"/>
  <c r="C1954" i="44" s="1"/>
  <c r="D1954" i="44"/>
  <c r="R1953" i="44"/>
  <c r="O1953" i="44"/>
  <c r="K1953" i="44"/>
  <c r="Q1952" i="44"/>
  <c r="Q1950" i="44" s="1"/>
  <c r="P1952" i="44"/>
  <c r="S1952" i="44" s="1"/>
  <c r="O1952" i="44"/>
  <c r="K1952" i="44"/>
  <c r="D1952" i="44"/>
  <c r="C1952" i="44"/>
  <c r="Q1951" i="44"/>
  <c r="P1951" i="44"/>
  <c r="S1951" i="44" s="1"/>
  <c r="O1951" i="44"/>
  <c r="K1951" i="44"/>
  <c r="D1951" i="44"/>
  <c r="C1951" i="44"/>
  <c r="P1950" i="44"/>
  <c r="N1950" i="44"/>
  <c r="M1950" i="44"/>
  <c r="L1950" i="44"/>
  <c r="O1950" i="44" s="1"/>
  <c r="J1950" i="44"/>
  <c r="I1950" i="44"/>
  <c r="H1950" i="44"/>
  <c r="K1950" i="44" s="1"/>
  <c r="G1950" i="44"/>
  <c r="F1950" i="44"/>
  <c r="E1950" i="44"/>
  <c r="D1950" i="44"/>
  <c r="C1950" i="44"/>
  <c r="S1949" i="44"/>
  <c r="R1949" i="44"/>
  <c r="O1949" i="44"/>
  <c r="K1949" i="44"/>
  <c r="Q1948" i="44"/>
  <c r="P1948" i="44"/>
  <c r="O1948" i="44"/>
  <c r="K1948" i="44"/>
  <c r="D1948" i="44"/>
  <c r="C1948" i="44"/>
  <c r="Q1947" i="44"/>
  <c r="P1947" i="44"/>
  <c r="S1947" i="44" s="1"/>
  <c r="O1947" i="44"/>
  <c r="K1947" i="44"/>
  <c r="D1947" i="44"/>
  <c r="C1947" i="44"/>
  <c r="R1946" i="44"/>
  <c r="Q1946" i="44"/>
  <c r="N1946" i="44"/>
  <c r="M1946" i="44"/>
  <c r="L1946" i="44"/>
  <c r="K1946" i="44"/>
  <c r="J1946" i="44"/>
  <c r="I1946" i="44"/>
  <c r="H1946" i="44"/>
  <c r="G1946" i="44"/>
  <c r="F1946" i="44"/>
  <c r="E1946" i="44"/>
  <c r="D1946" i="44"/>
  <c r="C1946" i="44"/>
  <c r="R1945" i="44"/>
  <c r="S1945" i="44" s="1"/>
  <c r="O1945" i="44"/>
  <c r="K1945" i="44"/>
  <c r="Q1944" i="44"/>
  <c r="Q1942" i="44" s="1"/>
  <c r="P1944" i="44"/>
  <c r="S1944" i="44" s="1"/>
  <c r="O1944" i="44"/>
  <c r="K1944" i="44"/>
  <c r="D1944" i="44"/>
  <c r="C1944" i="44"/>
  <c r="S1943" i="44"/>
  <c r="Q1943" i="44"/>
  <c r="P1943" i="44"/>
  <c r="O1943" i="44"/>
  <c r="K1943" i="44"/>
  <c r="D1943" i="44"/>
  <c r="C1943" i="44"/>
  <c r="R1942" i="44"/>
  <c r="P1942" i="44"/>
  <c r="N1942" i="44"/>
  <c r="M1942" i="44"/>
  <c r="L1942" i="44"/>
  <c r="J1942" i="44"/>
  <c r="I1942" i="44"/>
  <c r="H1942" i="44"/>
  <c r="G1942" i="44"/>
  <c r="F1942" i="44"/>
  <c r="D1942" i="44" s="1"/>
  <c r="E1942" i="44"/>
  <c r="C1942" i="44"/>
  <c r="O1941" i="44"/>
  <c r="N1941" i="44"/>
  <c r="K1941" i="44"/>
  <c r="J1941" i="44"/>
  <c r="R1941" i="44" s="1"/>
  <c r="R1938" i="44" s="1"/>
  <c r="P1940" i="44"/>
  <c r="S1940" i="44" s="1"/>
  <c r="M1940" i="44"/>
  <c r="Q1940" i="44" s="1"/>
  <c r="L1940" i="44"/>
  <c r="O1940" i="44" s="1"/>
  <c r="O1938" i="44" s="1"/>
  <c r="K1940" i="44"/>
  <c r="I1940" i="44"/>
  <c r="H1940" i="44"/>
  <c r="G1940" i="44"/>
  <c r="F1940" i="44"/>
  <c r="D1940" i="44" s="1"/>
  <c r="E1940" i="44"/>
  <c r="C1940" i="44"/>
  <c r="O1939" i="44"/>
  <c r="M1939" i="44"/>
  <c r="L1939" i="44"/>
  <c r="I1939" i="44"/>
  <c r="Q1939" i="44" s="1"/>
  <c r="Q1938" i="44" s="1"/>
  <c r="H1939" i="44"/>
  <c r="G1939" i="44"/>
  <c r="F1939" i="44"/>
  <c r="F1938" i="44" s="1"/>
  <c r="D1938" i="44" s="1"/>
  <c r="E1939" i="44"/>
  <c r="C1939" i="44" s="1"/>
  <c r="D1939" i="44"/>
  <c r="N1938" i="44"/>
  <c r="M1938" i="44"/>
  <c r="L1938" i="44"/>
  <c r="J1938" i="44"/>
  <c r="I1938" i="44"/>
  <c r="G1938" i="44"/>
  <c r="E1938" i="44"/>
  <c r="C1938" i="44" s="1"/>
  <c r="R1937" i="44"/>
  <c r="O1937" i="44"/>
  <c r="K1937" i="44"/>
  <c r="Q1936" i="44"/>
  <c r="Q1934" i="44" s="1"/>
  <c r="P1936" i="44"/>
  <c r="S1936" i="44" s="1"/>
  <c r="O1936" i="44"/>
  <c r="K1936" i="44"/>
  <c r="D1936" i="44"/>
  <c r="C1936" i="44"/>
  <c r="Q1935" i="44"/>
  <c r="P1935" i="44"/>
  <c r="S1935" i="44" s="1"/>
  <c r="O1935" i="44"/>
  <c r="K1935" i="44"/>
  <c r="D1935" i="44"/>
  <c r="C1935" i="44"/>
  <c r="P1934" i="44"/>
  <c r="N1934" i="44"/>
  <c r="M1934" i="44"/>
  <c r="L1934" i="44"/>
  <c r="O1934" i="44" s="1"/>
  <c r="J1934" i="44"/>
  <c r="I1934" i="44"/>
  <c r="H1934" i="44"/>
  <c r="K1934" i="44" s="1"/>
  <c r="G1934" i="44"/>
  <c r="F1934" i="44"/>
  <c r="E1934" i="44"/>
  <c r="D1934" i="44"/>
  <c r="C1934" i="44"/>
  <c r="S1933" i="44"/>
  <c r="R1933" i="44"/>
  <c r="O1933" i="44"/>
  <c r="K1933" i="44"/>
  <c r="Q1932" i="44"/>
  <c r="P1932" i="44"/>
  <c r="O1932" i="44"/>
  <c r="K1932" i="44"/>
  <c r="D1932" i="44"/>
  <c r="C1932" i="44"/>
  <c r="Q1931" i="44"/>
  <c r="P1931" i="44"/>
  <c r="S1931" i="44" s="1"/>
  <c r="O1931" i="44"/>
  <c r="K1931" i="44"/>
  <c r="D1931" i="44"/>
  <c r="C1931" i="44"/>
  <c r="R1930" i="44"/>
  <c r="Q1930" i="44"/>
  <c r="N1930" i="44"/>
  <c r="M1930" i="44"/>
  <c r="L1930" i="44"/>
  <c r="K1930" i="44"/>
  <c r="J1930" i="44"/>
  <c r="I1930" i="44"/>
  <c r="H1930" i="44"/>
  <c r="G1930" i="44"/>
  <c r="F1930" i="44"/>
  <c r="E1930" i="44"/>
  <c r="D1930" i="44"/>
  <c r="C1930" i="44"/>
  <c r="R1929" i="44"/>
  <c r="S1929" i="44" s="1"/>
  <c r="O1929" i="44"/>
  <c r="K1929" i="44"/>
  <c r="Q1928" i="44"/>
  <c r="Q1926" i="44" s="1"/>
  <c r="P1928" i="44"/>
  <c r="S1928" i="44" s="1"/>
  <c r="O1928" i="44"/>
  <c r="K1928" i="44"/>
  <c r="D1928" i="44"/>
  <c r="C1928" i="44"/>
  <c r="S1927" i="44"/>
  <c r="Q1927" i="44"/>
  <c r="P1927" i="44"/>
  <c r="O1927" i="44"/>
  <c r="K1927" i="44"/>
  <c r="D1927" i="44"/>
  <c r="C1927" i="44"/>
  <c r="R1926" i="44"/>
  <c r="P1926" i="44"/>
  <c r="N1926" i="44"/>
  <c r="M1926" i="44"/>
  <c r="L1926" i="44"/>
  <c r="J1926" i="44"/>
  <c r="I1926" i="44"/>
  <c r="H1926" i="44"/>
  <c r="G1926" i="44"/>
  <c r="F1926" i="44"/>
  <c r="D1926" i="44" s="1"/>
  <c r="E1926" i="44"/>
  <c r="C1926" i="44"/>
  <c r="S1925" i="44"/>
  <c r="R1925" i="44"/>
  <c r="O1925" i="44"/>
  <c r="K1925" i="44"/>
  <c r="S1924" i="44"/>
  <c r="Q1924" i="44"/>
  <c r="P1924" i="44"/>
  <c r="O1924" i="44"/>
  <c r="K1924" i="44"/>
  <c r="K1922" i="44" s="1"/>
  <c r="D1924" i="44"/>
  <c r="C1924" i="44"/>
  <c r="Q1923" i="44"/>
  <c r="P1923" i="44"/>
  <c r="S1923" i="44" s="1"/>
  <c r="S1922" i="44" s="1"/>
  <c r="O1923" i="44"/>
  <c r="K1923" i="44"/>
  <c r="D1923" i="44"/>
  <c r="C1923" i="44"/>
  <c r="R1922" i="44"/>
  <c r="Q1922" i="44"/>
  <c r="P1922" i="44"/>
  <c r="O1922" i="44"/>
  <c r="N1922" i="44"/>
  <c r="M1922" i="44"/>
  <c r="L1922" i="44"/>
  <c r="J1922" i="44"/>
  <c r="I1922" i="44"/>
  <c r="H1922" i="44"/>
  <c r="G1922" i="44"/>
  <c r="F1922" i="44"/>
  <c r="E1922" i="44"/>
  <c r="C1922" i="44" s="1"/>
  <c r="D1922" i="44"/>
  <c r="R1921" i="44"/>
  <c r="O1921" i="44"/>
  <c r="K1921" i="44"/>
  <c r="Q1920" i="44"/>
  <c r="Q1918" i="44" s="1"/>
  <c r="P1920" i="44"/>
  <c r="S1920" i="44" s="1"/>
  <c r="O1920" i="44"/>
  <c r="K1920" i="44"/>
  <c r="D1920" i="44"/>
  <c r="C1920" i="44"/>
  <c r="Q1919" i="44"/>
  <c r="P1919" i="44"/>
  <c r="S1919" i="44" s="1"/>
  <c r="O1919" i="44"/>
  <c r="K1919" i="44"/>
  <c r="D1919" i="44"/>
  <c r="C1919" i="44"/>
  <c r="P1918" i="44"/>
  <c r="N1918" i="44"/>
  <c r="M1918" i="44"/>
  <c r="L1918" i="44"/>
  <c r="O1918" i="44" s="1"/>
  <c r="J1918" i="44"/>
  <c r="I1918" i="44"/>
  <c r="H1918" i="44"/>
  <c r="K1918" i="44" s="1"/>
  <c r="G1918" i="44"/>
  <c r="F1918" i="44"/>
  <c r="E1918" i="44"/>
  <c r="D1918" i="44"/>
  <c r="C1918" i="44"/>
  <c r="R1917" i="44"/>
  <c r="S1917" i="44" s="1"/>
  <c r="O1917" i="44"/>
  <c r="K1917" i="44"/>
  <c r="Q1916" i="44"/>
  <c r="P1916" i="44"/>
  <c r="O1916" i="44"/>
  <c r="K1916" i="44"/>
  <c r="D1916" i="44"/>
  <c r="C1916" i="44"/>
  <c r="Q1915" i="44"/>
  <c r="P1915" i="44"/>
  <c r="S1915" i="44" s="1"/>
  <c r="O1915" i="44"/>
  <c r="K1915" i="44"/>
  <c r="D1915" i="44"/>
  <c r="C1915" i="44"/>
  <c r="R1914" i="44"/>
  <c r="Q1914" i="44"/>
  <c r="O1914" i="44"/>
  <c r="N1914" i="44"/>
  <c r="M1914" i="44"/>
  <c r="L1914" i="44"/>
  <c r="K1914" i="44"/>
  <c r="J1914" i="44"/>
  <c r="I1914" i="44"/>
  <c r="H1914" i="44"/>
  <c r="G1914" i="44"/>
  <c r="F1914" i="44"/>
  <c r="E1914" i="44"/>
  <c r="D1914" i="44"/>
  <c r="C1914" i="44"/>
  <c r="R1913" i="44"/>
  <c r="S1913" i="44" s="1"/>
  <c r="O1913" i="44"/>
  <c r="K1913" i="44"/>
  <c r="Q1912" i="44"/>
  <c r="P1912" i="44"/>
  <c r="S1912" i="44" s="1"/>
  <c r="O1912" i="44"/>
  <c r="K1912" i="44"/>
  <c r="D1912" i="44"/>
  <c r="C1912" i="44"/>
  <c r="S1911" i="44"/>
  <c r="Q1911" i="44"/>
  <c r="P1911" i="44"/>
  <c r="O1911" i="44"/>
  <c r="K1911" i="44"/>
  <c r="D1911" i="44"/>
  <c r="C1911" i="44"/>
  <c r="R1910" i="44"/>
  <c r="Q1910" i="44"/>
  <c r="P1910" i="44"/>
  <c r="N1910" i="44"/>
  <c r="M1910" i="44"/>
  <c r="L1910" i="44"/>
  <c r="O1910" i="44" s="1"/>
  <c r="J1910" i="44"/>
  <c r="I1910" i="44"/>
  <c r="H1910" i="44"/>
  <c r="G1910" i="44"/>
  <c r="C1910" i="44" s="1"/>
  <c r="F1910" i="44"/>
  <c r="D1910" i="44" s="1"/>
  <c r="E1910" i="44"/>
  <c r="O1909" i="44"/>
  <c r="N1909" i="44"/>
  <c r="K1909" i="44"/>
  <c r="J1909" i="44"/>
  <c r="R1909" i="44" s="1"/>
  <c r="R1906" i="44" s="1"/>
  <c r="P1908" i="44"/>
  <c r="S1908" i="44" s="1"/>
  <c r="O1908" i="44"/>
  <c r="M1908" i="44"/>
  <c r="L1908" i="44"/>
  <c r="K1908" i="44"/>
  <c r="I1908" i="44"/>
  <c r="Q1908" i="44" s="1"/>
  <c r="H1908" i="44"/>
  <c r="G1908" i="44"/>
  <c r="F1908" i="44"/>
  <c r="D1908" i="44" s="1"/>
  <c r="E1908" i="44"/>
  <c r="C1908" i="44" s="1"/>
  <c r="M1907" i="44"/>
  <c r="L1907" i="44"/>
  <c r="O1907" i="44" s="1"/>
  <c r="O1906" i="44" s="1"/>
  <c r="I1907" i="44"/>
  <c r="H1907" i="44"/>
  <c r="G1907" i="44"/>
  <c r="F1907" i="44"/>
  <c r="F1906" i="44" s="1"/>
  <c r="D1906" i="44" s="1"/>
  <c r="E1907" i="44"/>
  <c r="D1907" i="44"/>
  <c r="C1907" i="44"/>
  <c r="N1906" i="44"/>
  <c r="L1906" i="44"/>
  <c r="I1906" i="44"/>
  <c r="G1906" i="44"/>
  <c r="E1906" i="44"/>
  <c r="C1906" i="44" s="1"/>
  <c r="R1905" i="44"/>
  <c r="O1905" i="44"/>
  <c r="K1905" i="44"/>
  <c r="Q1904" i="44"/>
  <c r="Q1902" i="44" s="1"/>
  <c r="P1904" i="44"/>
  <c r="S1904" i="44" s="1"/>
  <c r="O1904" i="44"/>
  <c r="K1904" i="44"/>
  <c r="D1904" i="44"/>
  <c r="C1904" i="44"/>
  <c r="Q1903" i="44"/>
  <c r="P1903" i="44"/>
  <c r="S1903" i="44" s="1"/>
  <c r="O1903" i="44"/>
  <c r="K1903" i="44"/>
  <c r="D1903" i="44"/>
  <c r="C1903" i="44"/>
  <c r="N1902" i="44"/>
  <c r="M1902" i="44"/>
  <c r="L1902" i="44"/>
  <c r="O1902" i="44" s="1"/>
  <c r="J1902" i="44"/>
  <c r="I1902" i="44"/>
  <c r="H1902" i="44"/>
  <c r="K1902" i="44" s="1"/>
  <c r="G1902" i="44"/>
  <c r="F1902" i="44"/>
  <c r="E1902" i="44"/>
  <c r="D1902" i="44"/>
  <c r="C1902" i="44"/>
  <c r="S1901" i="44"/>
  <c r="R1901" i="44"/>
  <c r="O1901" i="44"/>
  <c r="K1901" i="44"/>
  <c r="Q1900" i="44"/>
  <c r="P1900" i="44"/>
  <c r="O1900" i="44"/>
  <c r="K1900" i="44"/>
  <c r="D1900" i="44"/>
  <c r="C1900" i="44"/>
  <c r="S1899" i="44"/>
  <c r="Q1899" i="44"/>
  <c r="P1899" i="44"/>
  <c r="O1899" i="44"/>
  <c r="O1898" i="44" s="1"/>
  <c r="K1899" i="44"/>
  <c r="D1899" i="44"/>
  <c r="C1899" i="44"/>
  <c r="R1898" i="44"/>
  <c r="Q1898" i="44"/>
  <c r="N1898" i="44"/>
  <c r="M1898" i="44"/>
  <c r="L1898" i="44"/>
  <c r="K1898" i="44"/>
  <c r="J1898" i="44"/>
  <c r="I1898" i="44"/>
  <c r="H1898" i="44"/>
  <c r="G1898" i="44"/>
  <c r="F1898" i="44"/>
  <c r="D1898" i="44" s="1"/>
  <c r="E1898" i="44"/>
  <c r="C1898" i="44"/>
  <c r="R1897" i="44"/>
  <c r="S1897" i="44" s="1"/>
  <c r="O1897" i="44"/>
  <c r="K1897" i="44"/>
  <c r="S1896" i="44"/>
  <c r="Q1896" i="44"/>
  <c r="Q1894" i="44" s="1"/>
  <c r="P1896" i="44"/>
  <c r="O1896" i="44"/>
  <c r="K1896" i="44"/>
  <c r="D1896" i="44"/>
  <c r="C1896" i="44"/>
  <c r="S1895" i="44"/>
  <c r="Q1895" i="44"/>
  <c r="P1895" i="44"/>
  <c r="O1895" i="44"/>
  <c r="K1895" i="44"/>
  <c r="D1895" i="44"/>
  <c r="C1895" i="44"/>
  <c r="R1894" i="44"/>
  <c r="P1894" i="44"/>
  <c r="N1894" i="44"/>
  <c r="M1894" i="44"/>
  <c r="L1894" i="44"/>
  <c r="O1894" i="44" s="1"/>
  <c r="J1894" i="44"/>
  <c r="I1894" i="44"/>
  <c r="H1894" i="44"/>
  <c r="G1894" i="44"/>
  <c r="F1894" i="44"/>
  <c r="D1894" i="44" s="1"/>
  <c r="E1894" i="44"/>
  <c r="C1894" i="44" s="1"/>
  <c r="S1893" i="44"/>
  <c r="R1893" i="44"/>
  <c r="R1890" i="44" s="1"/>
  <c r="O1893" i="44"/>
  <c r="K1893" i="44"/>
  <c r="S1892" i="44"/>
  <c r="Q1892" i="44"/>
  <c r="P1892" i="44"/>
  <c r="P1890" i="44" s="1"/>
  <c r="O1892" i="44"/>
  <c r="K1892" i="44"/>
  <c r="K1890" i="44" s="1"/>
  <c r="D1892" i="44"/>
  <c r="C1892" i="44"/>
  <c r="Q1891" i="44"/>
  <c r="P1891" i="44"/>
  <c r="S1891" i="44" s="1"/>
  <c r="O1891" i="44"/>
  <c r="K1891" i="44"/>
  <c r="D1891" i="44"/>
  <c r="C1891" i="44"/>
  <c r="Q1890" i="44"/>
  <c r="O1890" i="44"/>
  <c r="N1890" i="44"/>
  <c r="M1890" i="44"/>
  <c r="L1890" i="44"/>
  <c r="J1890" i="44"/>
  <c r="I1890" i="44"/>
  <c r="H1890" i="44"/>
  <c r="G1890" i="44"/>
  <c r="F1890" i="44"/>
  <c r="E1890" i="44"/>
  <c r="C1890" i="44" s="1"/>
  <c r="D1890" i="44"/>
  <c r="R1889" i="44"/>
  <c r="O1889" i="44"/>
  <c r="K1889" i="44"/>
  <c r="Q1888" i="44"/>
  <c r="Q1886" i="44" s="1"/>
  <c r="P1888" i="44"/>
  <c r="S1888" i="44" s="1"/>
  <c r="O1888" i="44"/>
  <c r="K1888" i="44"/>
  <c r="D1888" i="44"/>
  <c r="C1888" i="44"/>
  <c r="Q1887" i="44"/>
  <c r="P1887" i="44"/>
  <c r="S1887" i="44" s="1"/>
  <c r="O1887" i="44"/>
  <c r="K1887" i="44"/>
  <c r="D1887" i="44"/>
  <c r="C1887" i="44"/>
  <c r="N1886" i="44"/>
  <c r="M1886" i="44"/>
  <c r="L1886" i="44"/>
  <c r="O1886" i="44" s="1"/>
  <c r="J1886" i="44"/>
  <c r="I1886" i="44"/>
  <c r="H1886" i="44"/>
  <c r="K1886" i="44" s="1"/>
  <c r="G1886" i="44"/>
  <c r="F1886" i="44"/>
  <c r="E1886" i="44"/>
  <c r="D1886" i="44"/>
  <c r="C1886" i="44"/>
  <c r="S1885" i="44"/>
  <c r="R1885" i="44"/>
  <c r="O1885" i="44"/>
  <c r="K1885" i="44"/>
  <c r="Q1884" i="44"/>
  <c r="P1884" i="44"/>
  <c r="O1884" i="44"/>
  <c r="K1884" i="44"/>
  <c r="D1884" i="44"/>
  <c r="C1884" i="44"/>
  <c r="S1883" i="44"/>
  <c r="Q1883" i="44"/>
  <c r="P1883" i="44"/>
  <c r="O1883" i="44"/>
  <c r="O1882" i="44" s="1"/>
  <c r="K1883" i="44"/>
  <c r="D1883" i="44"/>
  <c r="C1883" i="44"/>
  <c r="R1882" i="44"/>
  <c r="Q1882" i="44"/>
  <c r="N1882" i="44"/>
  <c r="M1882" i="44"/>
  <c r="L1882" i="44"/>
  <c r="K1882" i="44"/>
  <c r="J1882" i="44"/>
  <c r="I1882" i="44"/>
  <c r="H1882" i="44"/>
  <c r="G1882" i="44"/>
  <c r="F1882" i="44"/>
  <c r="D1882" i="44" s="1"/>
  <c r="E1882" i="44"/>
  <c r="C1882" i="44"/>
  <c r="R1881" i="44"/>
  <c r="S1881" i="44" s="1"/>
  <c r="O1881" i="44"/>
  <c r="K1881" i="44"/>
  <c r="S1880" i="44"/>
  <c r="Q1880" i="44"/>
  <c r="Q1878" i="44" s="1"/>
  <c r="P1880" i="44"/>
  <c r="O1880" i="44"/>
  <c r="K1880" i="44"/>
  <c r="D1880" i="44"/>
  <c r="C1880" i="44"/>
  <c r="S1879" i="44"/>
  <c r="Q1879" i="44"/>
  <c r="P1879" i="44"/>
  <c r="O1879" i="44"/>
  <c r="K1879" i="44"/>
  <c r="D1879" i="44"/>
  <c r="C1879" i="44"/>
  <c r="R1878" i="44"/>
  <c r="P1878" i="44"/>
  <c r="N1878" i="44"/>
  <c r="M1878" i="44"/>
  <c r="L1878" i="44"/>
  <c r="O1878" i="44" s="1"/>
  <c r="J1878" i="44"/>
  <c r="I1878" i="44"/>
  <c r="H1878" i="44"/>
  <c r="G1878" i="44"/>
  <c r="F1878" i="44"/>
  <c r="D1878" i="44" s="1"/>
  <c r="E1878" i="44"/>
  <c r="C1878" i="44" s="1"/>
  <c r="O1877" i="44"/>
  <c r="N1877" i="44"/>
  <c r="K1877" i="44"/>
  <c r="J1877" i="44"/>
  <c r="R1877" i="44" s="1"/>
  <c r="R1874" i="44" s="1"/>
  <c r="P1876" i="44"/>
  <c r="S1876" i="44" s="1"/>
  <c r="O1876" i="44"/>
  <c r="M1876" i="44"/>
  <c r="L1876" i="44"/>
  <c r="K1876" i="44"/>
  <c r="I1876" i="44"/>
  <c r="Q1876" i="44" s="1"/>
  <c r="H1876" i="44"/>
  <c r="G1876" i="44"/>
  <c r="F1876" i="44"/>
  <c r="D1876" i="44" s="1"/>
  <c r="E1876" i="44"/>
  <c r="C1876" i="44" s="1"/>
  <c r="M1875" i="44"/>
  <c r="Q1875" i="44" s="1"/>
  <c r="L1875" i="44"/>
  <c r="O1875" i="44" s="1"/>
  <c r="O1874" i="44" s="1"/>
  <c r="I1875" i="44"/>
  <c r="H1875" i="44"/>
  <c r="G1875" i="44"/>
  <c r="F1875" i="44"/>
  <c r="E1875" i="44"/>
  <c r="D1875" i="44"/>
  <c r="C1875" i="44"/>
  <c r="Q1874" i="44"/>
  <c r="N1874" i="44"/>
  <c r="M1874" i="44"/>
  <c r="L1874" i="44"/>
  <c r="I1874" i="44"/>
  <c r="G1874" i="44"/>
  <c r="E1874" i="44"/>
  <c r="C1874" i="44" s="1"/>
  <c r="R1873" i="44"/>
  <c r="O1873" i="44"/>
  <c r="K1873" i="44"/>
  <c r="Q1872" i="44"/>
  <c r="Q1870" i="44" s="1"/>
  <c r="P1872" i="44"/>
  <c r="S1872" i="44" s="1"/>
  <c r="O1872" i="44"/>
  <c r="K1872" i="44"/>
  <c r="D1872" i="44"/>
  <c r="C1872" i="44"/>
  <c r="Q1871" i="44"/>
  <c r="P1871" i="44"/>
  <c r="S1871" i="44" s="1"/>
  <c r="O1871" i="44"/>
  <c r="K1871" i="44"/>
  <c r="D1871" i="44"/>
  <c r="C1871" i="44"/>
  <c r="P1870" i="44"/>
  <c r="N1870" i="44"/>
  <c r="M1870" i="44"/>
  <c r="L1870" i="44"/>
  <c r="O1870" i="44" s="1"/>
  <c r="J1870" i="44"/>
  <c r="I1870" i="44"/>
  <c r="H1870" i="44"/>
  <c r="K1870" i="44" s="1"/>
  <c r="G1870" i="44"/>
  <c r="F1870" i="44"/>
  <c r="E1870" i="44"/>
  <c r="D1870" i="44"/>
  <c r="C1870" i="44"/>
  <c r="S1869" i="44"/>
  <c r="R1869" i="44"/>
  <c r="O1869" i="44"/>
  <c r="O1866" i="44" s="1"/>
  <c r="K1869" i="44"/>
  <c r="Q1868" i="44"/>
  <c r="P1868" i="44"/>
  <c r="O1868" i="44"/>
  <c r="K1868" i="44"/>
  <c r="D1868" i="44"/>
  <c r="C1868" i="44"/>
  <c r="S1867" i="44"/>
  <c r="Q1867" i="44"/>
  <c r="P1867" i="44"/>
  <c r="O1867" i="44"/>
  <c r="K1867" i="44"/>
  <c r="D1867" i="44"/>
  <c r="C1867" i="44"/>
  <c r="R1866" i="44"/>
  <c r="Q1866" i="44"/>
  <c r="N1866" i="44"/>
  <c r="M1866" i="44"/>
  <c r="L1866" i="44"/>
  <c r="K1866" i="44"/>
  <c r="J1866" i="44"/>
  <c r="I1866" i="44"/>
  <c r="H1866" i="44"/>
  <c r="G1866" i="44"/>
  <c r="C1866" i="44" s="1"/>
  <c r="F1866" i="44"/>
  <c r="D1866" i="44" s="1"/>
  <c r="E1866" i="44"/>
  <c r="R1865" i="44"/>
  <c r="S1865" i="44" s="1"/>
  <c r="O1865" i="44"/>
  <c r="K1865" i="44"/>
  <c r="S1864" i="44"/>
  <c r="Q1864" i="44"/>
  <c r="Q1862" i="44" s="1"/>
  <c r="P1864" i="44"/>
  <c r="O1864" i="44"/>
  <c r="K1864" i="44"/>
  <c r="D1864" i="44"/>
  <c r="C1864" i="44"/>
  <c r="S1863" i="44"/>
  <c r="Q1863" i="44"/>
  <c r="P1863" i="44"/>
  <c r="O1863" i="44"/>
  <c r="K1863" i="44"/>
  <c r="D1863" i="44"/>
  <c r="C1863" i="44"/>
  <c r="R1862" i="44"/>
  <c r="P1862" i="44"/>
  <c r="S1862" i="44" s="1"/>
  <c r="N1862" i="44"/>
  <c r="M1862" i="44"/>
  <c r="L1862" i="44"/>
  <c r="J1862" i="44"/>
  <c r="I1862" i="44"/>
  <c r="H1862" i="44"/>
  <c r="G1862" i="44"/>
  <c r="F1862" i="44"/>
  <c r="D1862" i="44" s="1"/>
  <c r="E1862" i="44"/>
  <c r="C1862" i="44" s="1"/>
  <c r="S1861" i="44"/>
  <c r="R1861" i="44"/>
  <c r="R1858" i="44" s="1"/>
  <c r="O1861" i="44"/>
  <c r="K1861" i="44"/>
  <c r="S1860" i="44"/>
  <c r="Q1860" i="44"/>
  <c r="P1860" i="44"/>
  <c r="P1858" i="44" s="1"/>
  <c r="S1858" i="44" s="1"/>
  <c r="O1860" i="44"/>
  <c r="K1860" i="44"/>
  <c r="K1858" i="44" s="1"/>
  <c r="D1860" i="44"/>
  <c r="C1860" i="44"/>
  <c r="Q1859" i="44"/>
  <c r="Q1858" i="44" s="1"/>
  <c r="P1859" i="44"/>
  <c r="S1859" i="44" s="1"/>
  <c r="O1859" i="44"/>
  <c r="K1859" i="44"/>
  <c r="D1859" i="44"/>
  <c r="C1859" i="44"/>
  <c r="O1858" i="44"/>
  <c r="N1858" i="44"/>
  <c r="M1858" i="44"/>
  <c r="L1858" i="44"/>
  <c r="J1858" i="44"/>
  <c r="I1858" i="44"/>
  <c r="H1858" i="44"/>
  <c r="G1858" i="44"/>
  <c r="F1858" i="44"/>
  <c r="E1858" i="44"/>
  <c r="C1858" i="44" s="1"/>
  <c r="D1858" i="44"/>
  <c r="R1857" i="44"/>
  <c r="O1857" i="44"/>
  <c r="K1857" i="44"/>
  <c r="Q1856" i="44"/>
  <c r="Q1854" i="44" s="1"/>
  <c r="P1856" i="44"/>
  <c r="S1856" i="44" s="1"/>
  <c r="O1856" i="44"/>
  <c r="K1856" i="44"/>
  <c r="D1856" i="44"/>
  <c r="C1856" i="44"/>
  <c r="Q1855" i="44"/>
  <c r="P1855" i="44"/>
  <c r="S1855" i="44" s="1"/>
  <c r="O1855" i="44"/>
  <c r="K1855" i="44"/>
  <c r="D1855" i="44"/>
  <c r="C1855" i="44"/>
  <c r="P1854" i="44"/>
  <c r="N1854" i="44"/>
  <c r="M1854" i="44"/>
  <c r="L1854" i="44"/>
  <c r="O1854" i="44" s="1"/>
  <c r="J1854" i="44"/>
  <c r="I1854" i="44"/>
  <c r="H1854" i="44"/>
  <c r="K1854" i="44" s="1"/>
  <c r="G1854" i="44"/>
  <c r="F1854" i="44"/>
  <c r="E1854" i="44"/>
  <c r="D1854" i="44"/>
  <c r="C1854" i="44"/>
  <c r="S1853" i="44"/>
  <c r="R1853" i="44"/>
  <c r="O1853" i="44"/>
  <c r="O1850" i="44" s="1"/>
  <c r="K1853" i="44"/>
  <c r="Q1852" i="44"/>
  <c r="P1852" i="44"/>
  <c r="O1852" i="44"/>
  <c r="K1852" i="44"/>
  <c r="D1852" i="44"/>
  <c r="C1852" i="44"/>
  <c r="S1851" i="44"/>
  <c r="Q1851" i="44"/>
  <c r="P1851" i="44"/>
  <c r="O1851" i="44"/>
  <c r="K1851" i="44"/>
  <c r="D1851" i="44"/>
  <c r="C1851" i="44"/>
  <c r="R1850" i="44"/>
  <c r="Q1850" i="44"/>
  <c r="N1850" i="44"/>
  <c r="M1850" i="44"/>
  <c r="L1850" i="44"/>
  <c r="K1850" i="44"/>
  <c r="J1850" i="44"/>
  <c r="I1850" i="44"/>
  <c r="H1850" i="44"/>
  <c r="G1850" i="44"/>
  <c r="C1850" i="44" s="1"/>
  <c r="F1850" i="44"/>
  <c r="D1850" i="44" s="1"/>
  <c r="E1850" i="44"/>
  <c r="R1849" i="44"/>
  <c r="S1849" i="44" s="1"/>
  <c r="O1849" i="44"/>
  <c r="K1849" i="44"/>
  <c r="S1848" i="44"/>
  <c r="Q1848" i="44"/>
  <c r="Q1846" i="44" s="1"/>
  <c r="P1848" i="44"/>
  <c r="O1848" i="44"/>
  <c r="K1848" i="44"/>
  <c r="D1848" i="44"/>
  <c r="C1848" i="44"/>
  <c r="S1847" i="44"/>
  <c r="Q1847" i="44"/>
  <c r="P1847" i="44"/>
  <c r="O1847" i="44"/>
  <c r="K1847" i="44"/>
  <c r="D1847" i="44"/>
  <c r="C1847" i="44"/>
  <c r="R1846" i="44"/>
  <c r="P1846" i="44"/>
  <c r="S1846" i="44" s="1"/>
  <c r="N1846" i="44"/>
  <c r="M1846" i="44"/>
  <c r="L1846" i="44"/>
  <c r="J1846" i="44"/>
  <c r="I1846" i="44"/>
  <c r="H1846" i="44"/>
  <c r="G1846" i="44"/>
  <c r="F1846" i="44"/>
  <c r="D1846" i="44" s="1"/>
  <c r="E1846" i="44"/>
  <c r="C1846" i="44" s="1"/>
  <c r="O1845" i="44"/>
  <c r="N1845" i="44"/>
  <c r="K1845" i="44"/>
  <c r="J1845" i="44"/>
  <c r="R1845" i="44" s="1"/>
  <c r="R1842" i="44" s="1"/>
  <c r="P1844" i="44"/>
  <c r="S1844" i="44" s="1"/>
  <c r="O1844" i="44"/>
  <c r="M1844" i="44"/>
  <c r="L1844" i="44"/>
  <c r="K1844" i="44"/>
  <c r="I1844" i="44"/>
  <c r="Q1844" i="44" s="1"/>
  <c r="H1844" i="44"/>
  <c r="G1844" i="44"/>
  <c r="F1844" i="44"/>
  <c r="D1844" i="44" s="1"/>
  <c r="E1844" i="44"/>
  <c r="C1844" i="44" s="1"/>
  <c r="M1843" i="44"/>
  <c r="Q1843" i="44" s="1"/>
  <c r="Q1842" i="44" s="1"/>
  <c r="L1843" i="44"/>
  <c r="O1843" i="44" s="1"/>
  <c r="O1842" i="44" s="1"/>
  <c r="I1843" i="44"/>
  <c r="H1843" i="44"/>
  <c r="G1843" i="44"/>
  <c r="F1843" i="44"/>
  <c r="F1842" i="44" s="1"/>
  <c r="D1842" i="44" s="1"/>
  <c r="E1843" i="44"/>
  <c r="D1843" i="44"/>
  <c r="C1843" i="44"/>
  <c r="N1842" i="44"/>
  <c r="L1842" i="44"/>
  <c r="J1842" i="44"/>
  <c r="I1842" i="44"/>
  <c r="G1842" i="44"/>
  <c r="E1842" i="44"/>
  <c r="C1842" i="44" s="1"/>
  <c r="R1841" i="44"/>
  <c r="O1841" i="44"/>
  <c r="K1841" i="44"/>
  <c r="Q1840" i="44"/>
  <c r="Q1838" i="44" s="1"/>
  <c r="P1840" i="44"/>
  <c r="S1840" i="44" s="1"/>
  <c r="O1840" i="44"/>
  <c r="K1840" i="44"/>
  <c r="D1840" i="44"/>
  <c r="C1840" i="44"/>
  <c r="Q1839" i="44"/>
  <c r="P1839" i="44"/>
  <c r="S1839" i="44" s="1"/>
  <c r="O1839" i="44"/>
  <c r="K1839" i="44"/>
  <c r="D1839" i="44"/>
  <c r="C1839" i="44"/>
  <c r="P1838" i="44"/>
  <c r="N1838" i="44"/>
  <c r="M1838" i="44"/>
  <c r="L1838" i="44"/>
  <c r="O1838" i="44" s="1"/>
  <c r="J1838" i="44"/>
  <c r="I1838" i="44"/>
  <c r="H1838" i="44"/>
  <c r="K1838" i="44" s="1"/>
  <c r="G1838" i="44"/>
  <c r="F1838" i="44"/>
  <c r="E1838" i="44"/>
  <c r="D1838" i="44"/>
  <c r="C1838" i="44"/>
  <c r="S1837" i="44"/>
  <c r="R1837" i="44"/>
  <c r="O1837" i="44"/>
  <c r="O1834" i="44" s="1"/>
  <c r="K1837" i="44"/>
  <c r="Q1836" i="44"/>
  <c r="P1836" i="44"/>
  <c r="O1836" i="44"/>
  <c r="K1836" i="44"/>
  <c r="D1836" i="44"/>
  <c r="C1836" i="44"/>
  <c r="S1835" i="44"/>
  <c r="Q1835" i="44"/>
  <c r="P1835" i="44"/>
  <c r="O1835" i="44"/>
  <c r="K1835" i="44"/>
  <c r="D1835" i="44"/>
  <c r="C1835" i="44"/>
  <c r="R1834" i="44"/>
  <c r="Q1834" i="44"/>
  <c r="N1834" i="44"/>
  <c r="M1834" i="44"/>
  <c r="L1834" i="44"/>
  <c r="K1834" i="44"/>
  <c r="J1834" i="44"/>
  <c r="I1834" i="44"/>
  <c r="H1834" i="44"/>
  <c r="G1834" i="44"/>
  <c r="C1834" i="44" s="1"/>
  <c r="F1834" i="44"/>
  <c r="D1834" i="44" s="1"/>
  <c r="E1834" i="44"/>
  <c r="R1833" i="44"/>
  <c r="S1833" i="44" s="1"/>
  <c r="O1833" i="44"/>
  <c r="K1833" i="44"/>
  <c r="S1832" i="44"/>
  <c r="Q1832" i="44"/>
  <c r="Q1830" i="44" s="1"/>
  <c r="P1832" i="44"/>
  <c r="O1832" i="44"/>
  <c r="K1832" i="44"/>
  <c r="D1832" i="44"/>
  <c r="C1832" i="44"/>
  <c r="S1831" i="44"/>
  <c r="Q1831" i="44"/>
  <c r="P1831" i="44"/>
  <c r="O1831" i="44"/>
  <c r="K1831" i="44"/>
  <c r="D1831" i="44"/>
  <c r="C1831" i="44"/>
  <c r="R1830" i="44"/>
  <c r="P1830" i="44"/>
  <c r="S1830" i="44" s="1"/>
  <c r="N1830" i="44"/>
  <c r="M1830" i="44"/>
  <c r="L1830" i="44"/>
  <c r="J1830" i="44"/>
  <c r="I1830" i="44"/>
  <c r="H1830" i="44"/>
  <c r="G1830" i="44"/>
  <c r="F1830" i="44"/>
  <c r="D1830" i="44" s="1"/>
  <c r="E1830" i="44"/>
  <c r="C1830" i="44" s="1"/>
  <c r="S1829" i="44"/>
  <c r="R1829" i="44"/>
  <c r="O1829" i="44"/>
  <c r="K1829" i="44"/>
  <c r="S1828" i="44"/>
  <c r="Q1828" i="44"/>
  <c r="P1828" i="44"/>
  <c r="P1826" i="44" s="1"/>
  <c r="S1826" i="44" s="1"/>
  <c r="O1828" i="44"/>
  <c r="K1828" i="44"/>
  <c r="K1826" i="44" s="1"/>
  <c r="D1828" i="44"/>
  <c r="C1828" i="44"/>
  <c r="Q1827" i="44"/>
  <c r="P1827" i="44"/>
  <c r="S1827" i="44" s="1"/>
  <c r="O1827" i="44"/>
  <c r="K1827" i="44"/>
  <c r="D1827" i="44"/>
  <c r="C1827" i="44"/>
  <c r="R1826" i="44"/>
  <c r="Q1826" i="44"/>
  <c r="O1826" i="44"/>
  <c r="N1826" i="44"/>
  <c r="M1826" i="44"/>
  <c r="L1826" i="44"/>
  <c r="J1826" i="44"/>
  <c r="I1826" i="44"/>
  <c r="H1826" i="44"/>
  <c r="G1826" i="44"/>
  <c r="F1826" i="44"/>
  <c r="E1826" i="44"/>
  <c r="C1826" i="44" s="1"/>
  <c r="D1826" i="44"/>
  <c r="R1825" i="44"/>
  <c r="O1825" i="44"/>
  <c r="K1825" i="44"/>
  <c r="Q1824" i="44"/>
  <c r="Q1822" i="44" s="1"/>
  <c r="P1824" i="44"/>
  <c r="S1824" i="44" s="1"/>
  <c r="O1824" i="44"/>
  <c r="K1824" i="44"/>
  <c r="D1824" i="44"/>
  <c r="C1824" i="44"/>
  <c r="Q1823" i="44"/>
  <c r="P1823" i="44"/>
  <c r="S1823" i="44" s="1"/>
  <c r="O1823" i="44"/>
  <c r="K1823" i="44"/>
  <c r="D1823" i="44"/>
  <c r="C1823" i="44"/>
  <c r="N1822" i="44"/>
  <c r="M1822" i="44"/>
  <c r="L1822" i="44"/>
  <c r="O1822" i="44" s="1"/>
  <c r="J1822" i="44"/>
  <c r="I1822" i="44"/>
  <c r="H1822" i="44"/>
  <c r="K1822" i="44" s="1"/>
  <c r="G1822" i="44"/>
  <c r="F1822" i="44"/>
  <c r="E1822" i="44"/>
  <c r="D1822" i="44"/>
  <c r="C1822" i="44"/>
  <c r="S1821" i="44"/>
  <c r="R1821" i="44"/>
  <c r="O1821" i="44"/>
  <c r="K1821" i="44"/>
  <c r="Q1820" i="44"/>
  <c r="P1820" i="44"/>
  <c r="O1820" i="44"/>
  <c r="K1820" i="44"/>
  <c r="D1820" i="44"/>
  <c r="C1820" i="44"/>
  <c r="S1819" i="44"/>
  <c r="Q1819" i="44"/>
  <c r="P1819" i="44"/>
  <c r="O1819" i="44"/>
  <c r="O1818" i="44" s="1"/>
  <c r="K1819" i="44"/>
  <c r="D1819" i="44"/>
  <c r="C1819" i="44"/>
  <c r="R1818" i="44"/>
  <c r="Q1818" i="44"/>
  <c r="N1818" i="44"/>
  <c r="M1818" i="44"/>
  <c r="L1818" i="44"/>
  <c r="K1818" i="44"/>
  <c r="J1818" i="44"/>
  <c r="I1818" i="44"/>
  <c r="H1818" i="44"/>
  <c r="G1818" i="44"/>
  <c r="F1818" i="44"/>
  <c r="D1818" i="44" s="1"/>
  <c r="E1818" i="44"/>
  <c r="C1818" i="44"/>
  <c r="R1817" i="44"/>
  <c r="S1817" i="44" s="1"/>
  <c r="O1817" i="44"/>
  <c r="K1817" i="44"/>
  <c r="S1816" i="44"/>
  <c r="Q1816" i="44"/>
  <c r="Q1814" i="44" s="1"/>
  <c r="P1816" i="44"/>
  <c r="O1816" i="44"/>
  <c r="K1816" i="44"/>
  <c r="D1816" i="44"/>
  <c r="C1816" i="44"/>
  <c r="S1815" i="44"/>
  <c r="Q1815" i="44"/>
  <c r="P1815" i="44"/>
  <c r="O1815" i="44"/>
  <c r="K1815" i="44"/>
  <c r="D1815" i="44"/>
  <c r="C1815" i="44"/>
  <c r="R1814" i="44"/>
  <c r="P1814" i="44"/>
  <c r="N1814" i="44"/>
  <c r="M1814" i="44"/>
  <c r="L1814" i="44"/>
  <c r="O1814" i="44" s="1"/>
  <c r="J1814" i="44"/>
  <c r="I1814" i="44"/>
  <c r="H1814" i="44"/>
  <c r="G1814" i="44"/>
  <c r="F1814" i="44"/>
  <c r="D1814" i="44" s="1"/>
  <c r="E1814" i="44"/>
  <c r="C1814" i="44" s="1"/>
  <c r="O1813" i="44"/>
  <c r="N1813" i="44"/>
  <c r="K1813" i="44"/>
  <c r="J1813" i="44"/>
  <c r="R1813" i="44" s="1"/>
  <c r="R1810" i="44" s="1"/>
  <c r="P1812" i="44"/>
  <c r="S1812" i="44" s="1"/>
  <c r="M1812" i="44"/>
  <c r="M1808" i="44" s="1"/>
  <c r="L1812" i="44"/>
  <c r="O1812" i="44" s="1"/>
  <c r="K1812" i="44"/>
  <c r="I1812" i="44"/>
  <c r="Q1812" i="44" s="1"/>
  <c r="H1812" i="44"/>
  <c r="H1808" i="44" s="1"/>
  <c r="G1812" i="44"/>
  <c r="F1812" i="44"/>
  <c r="E1812" i="44"/>
  <c r="C1812" i="44" s="1"/>
  <c r="M1811" i="44"/>
  <c r="L1811" i="44"/>
  <c r="O1811" i="44" s="1"/>
  <c r="I1811" i="44"/>
  <c r="Q1811" i="44" s="1"/>
  <c r="H1811" i="44"/>
  <c r="G1811" i="44"/>
  <c r="F1811" i="44"/>
  <c r="F1807" i="44" s="1"/>
  <c r="D1807" i="44" s="1"/>
  <c r="E1811" i="44"/>
  <c r="C1811" i="44" s="1"/>
  <c r="D1811" i="44"/>
  <c r="N1810" i="44"/>
  <c r="M1810" i="44"/>
  <c r="L1810" i="44"/>
  <c r="J1810" i="44"/>
  <c r="I1810" i="44"/>
  <c r="G1810" i="44"/>
  <c r="E1810" i="44"/>
  <c r="C1810" i="44" s="1"/>
  <c r="R1809" i="44"/>
  <c r="N1809" i="44"/>
  <c r="N1806" i="44" s="1"/>
  <c r="J1809" i="44"/>
  <c r="O1808" i="44"/>
  <c r="L1808" i="44"/>
  <c r="I1808" i="44"/>
  <c r="Q1808" i="44" s="1"/>
  <c r="G1808" i="44"/>
  <c r="E1808" i="44"/>
  <c r="C1808" i="44" s="1"/>
  <c r="L1807" i="44"/>
  <c r="O1807" i="44" s="1"/>
  <c r="I1807" i="44"/>
  <c r="G1807" i="44"/>
  <c r="G1806" i="44" s="1"/>
  <c r="E1807" i="44"/>
  <c r="C1807" i="44"/>
  <c r="S1805" i="44"/>
  <c r="R1805" i="44"/>
  <c r="O1805" i="44"/>
  <c r="K1805" i="44"/>
  <c r="S1804" i="44"/>
  <c r="Q1804" i="44"/>
  <c r="P1804" i="44"/>
  <c r="P1802" i="44" s="1"/>
  <c r="O1804" i="44"/>
  <c r="K1804" i="44"/>
  <c r="D1804" i="44"/>
  <c r="C1804" i="44"/>
  <c r="Q1803" i="44"/>
  <c r="P1803" i="44"/>
  <c r="S1803" i="44" s="1"/>
  <c r="O1803" i="44"/>
  <c r="O1802" i="44" s="1"/>
  <c r="K1803" i="44"/>
  <c r="D1803" i="44"/>
  <c r="C1803" i="44"/>
  <c r="S1802" i="44"/>
  <c r="R1802" i="44"/>
  <c r="Q1802" i="44"/>
  <c r="N1802" i="44"/>
  <c r="M1802" i="44"/>
  <c r="L1802" i="44"/>
  <c r="K1802" i="44"/>
  <c r="J1802" i="44"/>
  <c r="I1802" i="44"/>
  <c r="H1802" i="44"/>
  <c r="G1802" i="44"/>
  <c r="F1802" i="44"/>
  <c r="E1802" i="44"/>
  <c r="D1802" i="44"/>
  <c r="C1802" i="44"/>
  <c r="R1801" i="44"/>
  <c r="S1801" i="44" s="1"/>
  <c r="O1801" i="44"/>
  <c r="K1801" i="44"/>
  <c r="K1798" i="44" s="1"/>
  <c r="Q1800" i="44"/>
  <c r="P1800" i="44"/>
  <c r="S1800" i="44" s="1"/>
  <c r="O1800" i="44"/>
  <c r="K1800" i="44"/>
  <c r="D1800" i="44"/>
  <c r="C1800" i="44"/>
  <c r="Q1799" i="44"/>
  <c r="P1799" i="44"/>
  <c r="S1799" i="44" s="1"/>
  <c r="O1799" i="44"/>
  <c r="K1799" i="44"/>
  <c r="D1799" i="44"/>
  <c r="C1799" i="44"/>
  <c r="Q1798" i="44"/>
  <c r="P1798" i="44"/>
  <c r="O1798" i="44"/>
  <c r="N1798" i="44"/>
  <c r="M1798" i="44"/>
  <c r="L1798" i="44"/>
  <c r="J1798" i="44"/>
  <c r="I1798" i="44"/>
  <c r="H1798" i="44"/>
  <c r="G1798" i="44"/>
  <c r="F1798" i="44"/>
  <c r="E1798" i="44"/>
  <c r="C1798" i="44" s="1"/>
  <c r="D1798" i="44"/>
  <c r="R1797" i="44"/>
  <c r="O1797" i="44"/>
  <c r="K1797" i="44"/>
  <c r="Q1796" i="44"/>
  <c r="Q1794" i="44" s="1"/>
  <c r="P1796" i="44"/>
  <c r="S1796" i="44" s="1"/>
  <c r="O1796" i="44"/>
  <c r="K1796" i="44"/>
  <c r="D1796" i="44"/>
  <c r="C1796" i="44"/>
  <c r="Q1795" i="44"/>
  <c r="P1795" i="44"/>
  <c r="S1795" i="44" s="1"/>
  <c r="O1795" i="44"/>
  <c r="K1795" i="44"/>
  <c r="D1795" i="44"/>
  <c r="C1795" i="44"/>
  <c r="P1794" i="44"/>
  <c r="N1794" i="44"/>
  <c r="M1794" i="44"/>
  <c r="L1794" i="44"/>
  <c r="O1794" i="44" s="1"/>
  <c r="J1794" i="44"/>
  <c r="I1794" i="44"/>
  <c r="H1794" i="44"/>
  <c r="K1794" i="44" s="1"/>
  <c r="G1794" i="44"/>
  <c r="F1794" i="44"/>
  <c r="E1794" i="44"/>
  <c r="D1794" i="44"/>
  <c r="C1794" i="44"/>
  <c r="S1793" i="44"/>
  <c r="R1793" i="44"/>
  <c r="O1793" i="44"/>
  <c r="K1793" i="44"/>
  <c r="Q1792" i="44"/>
  <c r="P1792" i="44"/>
  <c r="O1792" i="44"/>
  <c r="K1792" i="44"/>
  <c r="D1792" i="44"/>
  <c r="C1792" i="44"/>
  <c r="S1791" i="44"/>
  <c r="Q1791" i="44"/>
  <c r="P1791" i="44"/>
  <c r="O1791" i="44"/>
  <c r="K1791" i="44"/>
  <c r="D1791" i="44"/>
  <c r="C1791" i="44"/>
  <c r="R1790" i="44"/>
  <c r="Q1790" i="44"/>
  <c r="O1790" i="44"/>
  <c r="N1790" i="44"/>
  <c r="M1790" i="44"/>
  <c r="L1790" i="44"/>
  <c r="K1790" i="44"/>
  <c r="J1790" i="44"/>
  <c r="I1790" i="44"/>
  <c r="H1790" i="44"/>
  <c r="G1790" i="44"/>
  <c r="C1790" i="44" s="1"/>
  <c r="F1790" i="44"/>
  <c r="D1790" i="44" s="1"/>
  <c r="E1790" i="44"/>
  <c r="R1789" i="44"/>
  <c r="S1789" i="44" s="1"/>
  <c r="O1789" i="44"/>
  <c r="K1789" i="44"/>
  <c r="S1788" i="44"/>
  <c r="Q1788" i="44"/>
  <c r="Q1786" i="44" s="1"/>
  <c r="P1788" i="44"/>
  <c r="O1788" i="44"/>
  <c r="K1788" i="44"/>
  <c r="D1788" i="44"/>
  <c r="C1788" i="44"/>
  <c r="S1787" i="44"/>
  <c r="Q1787" i="44"/>
  <c r="P1787" i="44"/>
  <c r="O1787" i="44"/>
  <c r="K1787" i="44"/>
  <c r="D1787" i="44"/>
  <c r="C1787" i="44"/>
  <c r="R1786" i="44"/>
  <c r="P1786" i="44"/>
  <c r="N1786" i="44"/>
  <c r="M1786" i="44"/>
  <c r="L1786" i="44"/>
  <c r="J1786" i="44"/>
  <c r="I1786" i="44"/>
  <c r="H1786" i="44"/>
  <c r="K1786" i="44" s="1"/>
  <c r="G1786" i="44"/>
  <c r="F1786" i="44"/>
  <c r="D1786" i="44" s="1"/>
  <c r="E1786" i="44"/>
  <c r="C1786" i="44" s="1"/>
  <c r="S1785" i="44"/>
  <c r="R1785" i="44"/>
  <c r="R1782" i="44" s="1"/>
  <c r="O1785" i="44"/>
  <c r="K1785" i="44"/>
  <c r="S1784" i="44"/>
  <c r="Q1784" i="44"/>
  <c r="P1784" i="44"/>
  <c r="O1784" i="44"/>
  <c r="K1784" i="44"/>
  <c r="K1782" i="44" s="1"/>
  <c r="D1784" i="44"/>
  <c r="C1784" i="44"/>
  <c r="Q1783" i="44"/>
  <c r="Q1782" i="44" s="1"/>
  <c r="P1783" i="44"/>
  <c r="S1783" i="44" s="1"/>
  <c r="O1783" i="44"/>
  <c r="K1783" i="44"/>
  <c r="D1783" i="44"/>
  <c r="C1783" i="44"/>
  <c r="P1782" i="44"/>
  <c r="O1782" i="44"/>
  <c r="N1782" i="44"/>
  <c r="M1782" i="44"/>
  <c r="L1782" i="44"/>
  <c r="J1782" i="44"/>
  <c r="I1782" i="44"/>
  <c r="H1782" i="44"/>
  <c r="G1782" i="44"/>
  <c r="F1782" i="44"/>
  <c r="E1782" i="44"/>
  <c r="C1782" i="44" s="1"/>
  <c r="D1782" i="44"/>
  <c r="R1781" i="44"/>
  <c r="O1781" i="44"/>
  <c r="K1781" i="44"/>
  <c r="Q1780" i="44"/>
  <c r="Q1778" i="44" s="1"/>
  <c r="P1780" i="44"/>
  <c r="S1780" i="44" s="1"/>
  <c r="O1780" i="44"/>
  <c r="K1780" i="44"/>
  <c r="D1780" i="44"/>
  <c r="C1780" i="44"/>
  <c r="Q1779" i="44"/>
  <c r="P1779" i="44"/>
  <c r="S1779" i="44" s="1"/>
  <c r="O1779" i="44"/>
  <c r="K1779" i="44"/>
  <c r="D1779" i="44"/>
  <c r="C1779" i="44"/>
  <c r="N1778" i="44"/>
  <c r="M1778" i="44"/>
  <c r="L1778" i="44"/>
  <c r="O1778" i="44" s="1"/>
  <c r="J1778" i="44"/>
  <c r="I1778" i="44"/>
  <c r="H1778" i="44"/>
  <c r="K1778" i="44" s="1"/>
  <c r="G1778" i="44"/>
  <c r="F1778" i="44"/>
  <c r="E1778" i="44"/>
  <c r="D1778" i="44"/>
  <c r="C1778" i="44"/>
  <c r="O1777" i="44"/>
  <c r="N1777" i="44"/>
  <c r="K1777" i="44"/>
  <c r="J1777" i="44"/>
  <c r="R1777" i="44" s="1"/>
  <c r="M1776" i="44"/>
  <c r="L1776" i="44"/>
  <c r="O1776" i="44" s="1"/>
  <c r="I1776" i="44"/>
  <c r="H1776" i="44"/>
  <c r="G1776" i="44"/>
  <c r="F1776" i="44"/>
  <c r="E1776" i="44"/>
  <c r="D1776" i="44"/>
  <c r="C1776" i="44"/>
  <c r="P1775" i="44"/>
  <c r="O1775" i="44"/>
  <c r="M1775" i="44"/>
  <c r="L1775" i="44"/>
  <c r="K1775" i="44"/>
  <c r="I1775" i="44"/>
  <c r="Q1775" i="44" s="1"/>
  <c r="H1775" i="44"/>
  <c r="H1774" i="44" s="1"/>
  <c r="G1775" i="44"/>
  <c r="F1775" i="44"/>
  <c r="E1775" i="44"/>
  <c r="C1775" i="44" s="1"/>
  <c r="N1774" i="44"/>
  <c r="J1774" i="44"/>
  <c r="I1774" i="44"/>
  <c r="G1774" i="44"/>
  <c r="C1774" i="44" s="1"/>
  <c r="E1774" i="44"/>
  <c r="S1773" i="44"/>
  <c r="R1773" i="44"/>
  <c r="O1773" i="44"/>
  <c r="K1773" i="44"/>
  <c r="S1772" i="44"/>
  <c r="Q1772" i="44"/>
  <c r="P1772" i="44"/>
  <c r="O1772" i="44"/>
  <c r="K1772" i="44"/>
  <c r="D1772" i="44"/>
  <c r="C1772" i="44"/>
  <c r="S1771" i="44"/>
  <c r="Q1771" i="44"/>
  <c r="P1771" i="44"/>
  <c r="O1771" i="44"/>
  <c r="K1771" i="44"/>
  <c r="D1771" i="44"/>
  <c r="C1771" i="44"/>
  <c r="R1770" i="44"/>
  <c r="Q1770" i="44"/>
  <c r="P1770" i="44"/>
  <c r="N1770" i="44"/>
  <c r="M1770" i="44"/>
  <c r="L1770" i="44"/>
  <c r="J1770" i="44"/>
  <c r="I1770" i="44"/>
  <c r="H1770" i="44"/>
  <c r="K1770" i="44" s="1"/>
  <c r="G1770" i="44"/>
  <c r="F1770" i="44"/>
  <c r="D1770" i="44" s="1"/>
  <c r="E1770" i="44"/>
  <c r="C1770" i="44" s="1"/>
  <c r="S1769" i="44"/>
  <c r="R1769" i="44"/>
  <c r="R1766" i="44" s="1"/>
  <c r="O1769" i="44"/>
  <c r="K1769" i="44"/>
  <c r="S1768" i="44"/>
  <c r="Q1768" i="44"/>
  <c r="P1768" i="44"/>
  <c r="O1768" i="44"/>
  <c r="K1768" i="44"/>
  <c r="D1768" i="44"/>
  <c r="C1768" i="44"/>
  <c r="Q1767" i="44"/>
  <c r="Q1766" i="44" s="1"/>
  <c r="P1767" i="44"/>
  <c r="S1767" i="44" s="1"/>
  <c r="O1767" i="44"/>
  <c r="K1767" i="44"/>
  <c r="D1767" i="44"/>
  <c r="C1767" i="44"/>
  <c r="P1766" i="44"/>
  <c r="N1766" i="44"/>
  <c r="M1766" i="44"/>
  <c r="L1766" i="44"/>
  <c r="O1766" i="44" s="1"/>
  <c r="J1766" i="44"/>
  <c r="I1766" i="44"/>
  <c r="H1766" i="44"/>
  <c r="K1766" i="44" s="1"/>
  <c r="G1766" i="44"/>
  <c r="F1766" i="44"/>
  <c r="E1766" i="44"/>
  <c r="C1766" i="44" s="1"/>
  <c r="D1766" i="44"/>
  <c r="R1765" i="44"/>
  <c r="O1765" i="44"/>
  <c r="K1765" i="44"/>
  <c r="Q1764" i="44"/>
  <c r="Q1762" i="44" s="1"/>
  <c r="P1764" i="44"/>
  <c r="S1764" i="44" s="1"/>
  <c r="O1764" i="44"/>
  <c r="K1764" i="44"/>
  <c r="D1764" i="44"/>
  <c r="C1764" i="44"/>
  <c r="Q1763" i="44"/>
  <c r="P1763" i="44"/>
  <c r="S1763" i="44" s="1"/>
  <c r="O1763" i="44"/>
  <c r="K1763" i="44"/>
  <c r="D1763" i="44"/>
  <c r="C1763" i="44"/>
  <c r="P1762" i="44"/>
  <c r="N1762" i="44"/>
  <c r="M1762" i="44"/>
  <c r="L1762" i="44"/>
  <c r="O1762" i="44" s="1"/>
  <c r="J1762" i="44"/>
  <c r="I1762" i="44"/>
  <c r="H1762" i="44"/>
  <c r="K1762" i="44" s="1"/>
  <c r="G1762" i="44"/>
  <c r="F1762" i="44"/>
  <c r="E1762" i="44"/>
  <c r="D1762" i="44"/>
  <c r="C1762" i="44"/>
  <c r="S1761" i="44"/>
  <c r="R1761" i="44"/>
  <c r="O1761" i="44"/>
  <c r="K1761" i="44"/>
  <c r="Q1760" i="44"/>
  <c r="P1760" i="44"/>
  <c r="O1760" i="44"/>
  <c r="K1760" i="44"/>
  <c r="D1760" i="44"/>
  <c r="C1760" i="44"/>
  <c r="S1759" i="44"/>
  <c r="Q1759" i="44"/>
  <c r="P1759" i="44"/>
  <c r="O1759" i="44"/>
  <c r="K1759" i="44"/>
  <c r="D1759" i="44"/>
  <c r="C1759" i="44"/>
  <c r="R1758" i="44"/>
  <c r="Q1758" i="44"/>
  <c r="O1758" i="44"/>
  <c r="N1758" i="44"/>
  <c r="M1758" i="44"/>
  <c r="L1758" i="44"/>
  <c r="K1758" i="44"/>
  <c r="J1758" i="44"/>
  <c r="I1758" i="44"/>
  <c r="H1758" i="44"/>
  <c r="G1758" i="44"/>
  <c r="C1758" i="44" s="1"/>
  <c r="F1758" i="44"/>
  <c r="D1758" i="44" s="1"/>
  <c r="E1758" i="44"/>
  <c r="S1757" i="44"/>
  <c r="R1757" i="44"/>
  <c r="O1757" i="44"/>
  <c r="K1757" i="44"/>
  <c r="S1756" i="44"/>
  <c r="Q1756" i="44"/>
  <c r="P1756" i="44"/>
  <c r="O1756" i="44"/>
  <c r="K1756" i="44"/>
  <c r="D1756" i="44"/>
  <c r="C1756" i="44"/>
  <c r="S1755" i="44"/>
  <c r="Q1755" i="44"/>
  <c r="P1755" i="44"/>
  <c r="O1755" i="44"/>
  <c r="K1755" i="44"/>
  <c r="D1755" i="44"/>
  <c r="C1755" i="44"/>
  <c r="R1754" i="44"/>
  <c r="Q1754" i="44"/>
  <c r="P1754" i="44"/>
  <c r="S1754" i="44" s="1"/>
  <c r="N1754" i="44"/>
  <c r="M1754" i="44"/>
  <c r="L1754" i="44"/>
  <c r="O1754" i="44" s="1"/>
  <c r="J1754" i="44"/>
  <c r="I1754" i="44"/>
  <c r="H1754" i="44"/>
  <c r="G1754" i="44"/>
  <c r="F1754" i="44"/>
  <c r="D1754" i="44" s="1"/>
  <c r="E1754" i="44"/>
  <c r="C1754" i="44" s="1"/>
  <c r="S1753" i="44"/>
  <c r="R1753" i="44"/>
  <c r="R1750" i="44" s="1"/>
  <c r="O1753" i="44"/>
  <c r="K1753" i="44"/>
  <c r="S1752" i="44"/>
  <c r="Q1752" i="44"/>
  <c r="P1752" i="44"/>
  <c r="O1752" i="44"/>
  <c r="K1752" i="44"/>
  <c r="D1752" i="44"/>
  <c r="C1752" i="44"/>
  <c r="Q1751" i="44"/>
  <c r="P1751" i="44"/>
  <c r="S1751" i="44" s="1"/>
  <c r="O1751" i="44"/>
  <c r="K1751" i="44"/>
  <c r="D1751" i="44"/>
  <c r="C1751" i="44"/>
  <c r="Q1750" i="44"/>
  <c r="P1750" i="44"/>
  <c r="S1750" i="44" s="1"/>
  <c r="N1750" i="44"/>
  <c r="M1750" i="44"/>
  <c r="L1750" i="44"/>
  <c r="O1750" i="44" s="1"/>
  <c r="J1750" i="44"/>
  <c r="I1750" i="44"/>
  <c r="H1750" i="44"/>
  <c r="K1750" i="44" s="1"/>
  <c r="G1750" i="44"/>
  <c r="F1750" i="44"/>
  <c r="E1750" i="44"/>
  <c r="C1750" i="44" s="1"/>
  <c r="D1750" i="44"/>
  <c r="R1749" i="44"/>
  <c r="O1749" i="44"/>
  <c r="K1749" i="44"/>
  <c r="Q1748" i="44"/>
  <c r="Q1746" i="44" s="1"/>
  <c r="P1748" i="44"/>
  <c r="S1748" i="44" s="1"/>
  <c r="O1748" i="44"/>
  <c r="K1748" i="44"/>
  <c r="D1748" i="44"/>
  <c r="C1748" i="44"/>
  <c r="Q1747" i="44"/>
  <c r="P1747" i="44"/>
  <c r="S1747" i="44" s="1"/>
  <c r="O1747" i="44"/>
  <c r="K1747" i="44"/>
  <c r="D1747" i="44"/>
  <c r="C1747" i="44"/>
  <c r="P1746" i="44"/>
  <c r="N1746" i="44"/>
  <c r="M1746" i="44"/>
  <c r="L1746" i="44"/>
  <c r="O1746" i="44" s="1"/>
  <c r="J1746" i="44"/>
  <c r="I1746" i="44"/>
  <c r="H1746" i="44"/>
  <c r="K1746" i="44" s="1"/>
  <c r="G1746" i="44"/>
  <c r="F1746" i="44"/>
  <c r="E1746" i="44"/>
  <c r="D1746" i="44"/>
  <c r="C1746" i="44"/>
  <c r="O1745" i="44"/>
  <c r="N1745" i="44"/>
  <c r="K1745" i="44"/>
  <c r="J1745" i="44"/>
  <c r="R1745" i="44" s="1"/>
  <c r="M1744" i="44"/>
  <c r="L1744" i="44"/>
  <c r="O1744" i="44" s="1"/>
  <c r="I1744" i="44"/>
  <c r="H1744" i="44"/>
  <c r="G1744" i="44"/>
  <c r="F1744" i="44"/>
  <c r="E1744" i="44"/>
  <c r="D1744" i="44"/>
  <c r="C1744" i="44"/>
  <c r="P1743" i="44"/>
  <c r="O1743" i="44"/>
  <c r="M1743" i="44"/>
  <c r="L1743" i="44"/>
  <c r="K1743" i="44"/>
  <c r="I1743" i="44"/>
  <c r="I1742" i="44" s="1"/>
  <c r="H1743" i="44"/>
  <c r="H1742" i="44" s="1"/>
  <c r="G1743" i="44"/>
  <c r="F1743" i="44"/>
  <c r="E1743" i="44"/>
  <c r="E1742" i="44" s="1"/>
  <c r="N1742" i="44"/>
  <c r="J1742" i="44"/>
  <c r="G1742" i="44"/>
  <c r="C1742" i="44"/>
  <c r="S1741" i="44"/>
  <c r="R1741" i="44"/>
  <c r="O1741" i="44"/>
  <c r="K1741" i="44"/>
  <c r="S1740" i="44"/>
  <c r="Q1740" i="44"/>
  <c r="P1740" i="44"/>
  <c r="O1740" i="44"/>
  <c r="K1740" i="44"/>
  <c r="D1740" i="44"/>
  <c r="C1740" i="44"/>
  <c r="S1739" i="44"/>
  <c r="Q1739" i="44"/>
  <c r="P1739" i="44"/>
  <c r="O1739" i="44"/>
  <c r="K1739" i="44"/>
  <c r="D1739" i="44"/>
  <c r="C1739" i="44"/>
  <c r="R1738" i="44"/>
  <c r="Q1738" i="44"/>
  <c r="P1738" i="44"/>
  <c r="N1738" i="44"/>
  <c r="M1738" i="44"/>
  <c r="L1738" i="44"/>
  <c r="O1738" i="44" s="1"/>
  <c r="J1738" i="44"/>
  <c r="I1738" i="44"/>
  <c r="H1738" i="44"/>
  <c r="G1738" i="44"/>
  <c r="F1738" i="44"/>
  <c r="D1738" i="44" s="1"/>
  <c r="E1738" i="44"/>
  <c r="C1738" i="44" s="1"/>
  <c r="S1737" i="44"/>
  <c r="R1737" i="44"/>
  <c r="R1734" i="44" s="1"/>
  <c r="O1737" i="44"/>
  <c r="K1737" i="44"/>
  <c r="S1736" i="44"/>
  <c r="Q1736" i="44"/>
  <c r="P1736" i="44"/>
  <c r="O1736" i="44"/>
  <c r="K1736" i="44"/>
  <c r="D1736" i="44"/>
  <c r="C1736" i="44"/>
  <c r="Q1735" i="44"/>
  <c r="P1735" i="44"/>
  <c r="S1735" i="44" s="1"/>
  <c r="O1735" i="44"/>
  <c r="K1735" i="44"/>
  <c r="D1735" i="44"/>
  <c r="C1735" i="44"/>
  <c r="Q1734" i="44"/>
  <c r="P1734" i="44"/>
  <c r="N1734" i="44"/>
  <c r="M1734" i="44"/>
  <c r="L1734" i="44"/>
  <c r="O1734" i="44" s="1"/>
  <c r="J1734" i="44"/>
  <c r="I1734" i="44"/>
  <c r="H1734" i="44"/>
  <c r="K1734" i="44" s="1"/>
  <c r="G1734" i="44"/>
  <c r="F1734" i="44"/>
  <c r="E1734" i="44"/>
  <c r="C1734" i="44" s="1"/>
  <c r="D1734" i="44"/>
  <c r="R1733" i="44"/>
  <c r="O1733" i="44"/>
  <c r="K1733" i="44"/>
  <c r="Q1732" i="44"/>
  <c r="Q1730" i="44" s="1"/>
  <c r="P1732" i="44"/>
  <c r="S1732" i="44" s="1"/>
  <c r="O1732" i="44"/>
  <c r="K1732" i="44"/>
  <c r="D1732" i="44"/>
  <c r="C1732" i="44"/>
  <c r="Q1731" i="44"/>
  <c r="P1731" i="44"/>
  <c r="S1731" i="44" s="1"/>
  <c r="O1731" i="44"/>
  <c r="K1731" i="44"/>
  <c r="D1731" i="44"/>
  <c r="C1731" i="44"/>
  <c r="N1730" i="44"/>
  <c r="M1730" i="44"/>
  <c r="L1730" i="44"/>
  <c r="O1730" i="44" s="1"/>
  <c r="J1730" i="44"/>
  <c r="I1730" i="44"/>
  <c r="H1730" i="44"/>
  <c r="K1730" i="44" s="1"/>
  <c r="G1730" i="44"/>
  <c r="F1730" i="44"/>
  <c r="E1730" i="44"/>
  <c r="D1730" i="44"/>
  <c r="C1730" i="44"/>
  <c r="S1729" i="44"/>
  <c r="R1729" i="44"/>
  <c r="O1729" i="44"/>
  <c r="K1729" i="44"/>
  <c r="Q1728" i="44"/>
  <c r="P1728" i="44"/>
  <c r="O1728" i="44"/>
  <c r="K1728" i="44"/>
  <c r="D1728" i="44"/>
  <c r="C1728" i="44"/>
  <c r="S1727" i="44"/>
  <c r="Q1727" i="44"/>
  <c r="P1727" i="44"/>
  <c r="O1727" i="44"/>
  <c r="O1726" i="44" s="1"/>
  <c r="K1727" i="44"/>
  <c r="D1727" i="44"/>
  <c r="C1727" i="44"/>
  <c r="R1726" i="44"/>
  <c r="Q1726" i="44"/>
  <c r="N1726" i="44"/>
  <c r="M1726" i="44"/>
  <c r="L1726" i="44"/>
  <c r="K1726" i="44"/>
  <c r="J1726" i="44"/>
  <c r="I1726" i="44"/>
  <c r="H1726" i="44"/>
  <c r="G1726" i="44"/>
  <c r="F1726" i="44"/>
  <c r="D1726" i="44" s="1"/>
  <c r="E1726" i="44"/>
  <c r="C1726" i="44"/>
  <c r="S1725" i="44"/>
  <c r="R1725" i="44"/>
  <c r="O1725" i="44"/>
  <c r="K1725" i="44"/>
  <c r="S1724" i="44"/>
  <c r="Q1724" i="44"/>
  <c r="P1724" i="44"/>
  <c r="O1724" i="44"/>
  <c r="K1724" i="44"/>
  <c r="D1724" i="44"/>
  <c r="C1724" i="44"/>
  <c r="S1723" i="44"/>
  <c r="Q1723" i="44"/>
  <c r="P1723" i="44"/>
  <c r="O1723" i="44"/>
  <c r="K1723" i="44"/>
  <c r="D1723" i="44"/>
  <c r="C1723" i="44"/>
  <c r="R1722" i="44"/>
  <c r="Q1722" i="44"/>
  <c r="P1722" i="44"/>
  <c r="N1722" i="44"/>
  <c r="M1722" i="44"/>
  <c r="L1722" i="44"/>
  <c r="J1722" i="44"/>
  <c r="I1722" i="44"/>
  <c r="H1722" i="44"/>
  <c r="G1722" i="44"/>
  <c r="F1722" i="44"/>
  <c r="D1722" i="44" s="1"/>
  <c r="E1722" i="44"/>
  <c r="C1722" i="44" s="1"/>
  <c r="S1721" i="44"/>
  <c r="R1721" i="44"/>
  <c r="R1718" i="44" s="1"/>
  <c r="O1721" i="44"/>
  <c r="K1721" i="44"/>
  <c r="S1720" i="44"/>
  <c r="Q1720" i="44"/>
  <c r="P1720" i="44"/>
  <c r="O1720" i="44"/>
  <c r="K1720" i="44"/>
  <c r="D1720" i="44"/>
  <c r="C1720" i="44"/>
  <c r="Q1719" i="44"/>
  <c r="Q1718" i="44" s="1"/>
  <c r="P1719" i="44"/>
  <c r="S1719" i="44" s="1"/>
  <c r="O1719" i="44"/>
  <c r="K1719" i="44"/>
  <c r="D1719" i="44"/>
  <c r="C1719" i="44"/>
  <c r="P1718" i="44"/>
  <c r="N1718" i="44"/>
  <c r="M1718" i="44"/>
  <c r="L1718" i="44"/>
  <c r="O1718" i="44" s="1"/>
  <c r="J1718" i="44"/>
  <c r="I1718" i="44"/>
  <c r="H1718" i="44"/>
  <c r="K1718" i="44" s="1"/>
  <c r="G1718" i="44"/>
  <c r="F1718" i="44"/>
  <c r="E1718" i="44"/>
  <c r="C1718" i="44" s="1"/>
  <c r="D1718" i="44"/>
  <c r="R1717" i="44"/>
  <c r="O1717" i="44"/>
  <c r="K1717" i="44"/>
  <c r="Q1716" i="44"/>
  <c r="Q1714" i="44" s="1"/>
  <c r="P1716" i="44"/>
  <c r="S1716" i="44" s="1"/>
  <c r="O1716" i="44"/>
  <c r="K1716" i="44"/>
  <c r="D1716" i="44"/>
  <c r="C1716" i="44"/>
  <c r="Q1715" i="44"/>
  <c r="P1715" i="44"/>
  <c r="S1715" i="44" s="1"/>
  <c r="O1715" i="44"/>
  <c r="K1715" i="44"/>
  <c r="D1715" i="44"/>
  <c r="C1715" i="44"/>
  <c r="N1714" i="44"/>
  <c r="M1714" i="44"/>
  <c r="L1714" i="44"/>
  <c r="O1714" i="44" s="1"/>
  <c r="J1714" i="44"/>
  <c r="I1714" i="44"/>
  <c r="H1714" i="44"/>
  <c r="K1714" i="44" s="1"/>
  <c r="G1714" i="44"/>
  <c r="F1714" i="44"/>
  <c r="E1714" i="44"/>
  <c r="D1714" i="44"/>
  <c r="C1714" i="44"/>
  <c r="O1713" i="44"/>
  <c r="N1713" i="44"/>
  <c r="K1713" i="44"/>
  <c r="J1713" i="44"/>
  <c r="R1713" i="44" s="1"/>
  <c r="M1712" i="44"/>
  <c r="L1712" i="44"/>
  <c r="O1712" i="44" s="1"/>
  <c r="I1712" i="44"/>
  <c r="H1712" i="44"/>
  <c r="G1712" i="44"/>
  <c r="F1712" i="44"/>
  <c r="E1712" i="44"/>
  <c r="D1712" i="44"/>
  <c r="C1712" i="44"/>
  <c r="P1711" i="44"/>
  <c r="O1711" i="44"/>
  <c r="M1711" i="44"/>
  <c r="L1711" i="44"/>
  <c r="K1711" i="44"/>
  <c r="I1711" i="44"/>
  <c r="I1710" i="44" s="1"/>
  <c r="H1711" i="44"/>
  <c r="H1710" i="44" s="1"/>
  <c r="G1711" i="44"/>
  <c r="F1711" i="44"/>
  <c r="E1711" i="44"/>
  <c r="E1710" i="44" s="1"/>
  <c r="C1710" i="44" s="1"/>
  <c r="N1710" i="44"/>
  <c r="J1710" i="44"/>
  <c r="G1710" i="44"/>
  <c r="S1709" i="44"/>
  <c r="R1709" i="44"/>
  <c r="O1709" i="44"/>
  <c r="K1709" i="44"/>
  <c r="S1708" i="44"/>
  <c r="Q1708" i="44"/>
  <c r="P1708" i="44"/>
  <c r="O1708" i="44"/>
  <c r="K1708" i="44"/>
  <c r="D1708" i="44"/>
  <c r="C1708" i="44"/>
  <c r="S1707" i="44"/>
  <c r="Q1707" i="44"/>
  <c r="P1707" i="44"/>
  <c r="O1707" i="44"/>
  <c r="K1707" i="44"/>
  <c r="D1707" i="44"/>
  <c r="C1707" i="44"/>
  <c r="R1706" i="44"/>
  <c r="Q1706" i="44"/>
  <c r="P1706" i="44"/>
  <c r="S1706" i="44" s="1"/>
  <c r="N1706" i="44"/>
  <c r="M1706" i="44"/>
  <c r="L1706" i="44"/>
  <c r="O1706" i="44" s="1"/>
  <c r="J1706" i="44"/>
  <c r="I1706" i="44"/>
  <c r="H1706" i="44"/>
  <c r="G1706" i="44"/>
  <c r="F1706" i="44"/>
  <c r="D1706" i="44" s="1"/>
  <c r="E1706" i="44"/>
  <c r="C1706" i="44" s="1"/>
  <c r="S1705" i="44"/>
  <c r="R1705" i="44"/>
  <c r="R1702" i="44" s="1"/>
  <c r="O1705" i="44"/>
  <c r="K1705" i="44"/>
  <c r="S1704" i="44"/>
  <c r="Q1704" i="44"/>
  <c r="P1704" i="44"/>
  <c r="O1704" i="44"/>
  <c r="K1704" i="44"/>
  <c r="D1704" i="44"/>
  <c r="C1704" i="44"/>
  <c r="Q1703" i="44"/>
  <c r="P1703" i="44"/>
  <c r="S1703" i="44" s="1"/>
  <c r="O1703" i="44"/>
  <c r="K1703" i="44"/>
  <c r="D1703" i="44"/>
  <c r="C1703" i="44"/>
  <c r="Q1702" i="44"/>
  <c r="P1702" i="44"/>
  <c r="S1702" i="44" s="1"/>
  <c r="N1702" i="44"/>
  <c r="M1702" i="44"/>
  <c r="L1702" i="44"/>
  <c r="O1702" i="44" s="1"/>
  <c r="K1702" i="44"/>
  <c r="J1702" i="44"/>
  <c r="I1702" i="44"/>
  <c r="H1702" i="44"/>
  <c r="G1702" i="44"/>
  <c r="F1702" i="44"/>
  <c r="E1702" i="44"/>
  <c r="D1702" i="44"/>
  <c r="C1702" i="44"/>
  <c r="R1701" i="44"/>
  <c r="S1701" i="44" s="1"/>
  <c r="O1701" i="44"/>
  <c r="K1701" i="44"/>
  <c r="Q1700" i="44"/>
  <c r="Q1698" i="44" s="1"/>
  <c r="P1700" i="44"/>
  <c r="S1700" i="44" s="1"/>
  <c r="O1700" i="44"/>
  <c r="K1700" i="44"/>
  <c r="D1700" i="44"/>
  <c r="C1700" i="44"/>
  <c r="Q1699" i="44"/>
  <c r="P1699" i="44"/>
  <c r="P1698" i="44" s="1"/>
  <c r="O1699" i="44"/>
  <c r="K1699" i="44"/>
  <c r="D1699" i="44"/>
  <c r="C1699" i="44"/>
  <c r="R1698" i="44"/>
  <c r="O1698" i="44"/>
  <c r="N1698" i="44"/>
  <c r="M1698" i="44"/>
  <c r="L1698" i="44"/>
  <c r="K1698" i="44"/>
  <c r="J1698" i="44"/>
  <c r="I1698" i="44"/>
  <c r="H1698" i="44"/>
  <c r="G1698" i="44"/>
  <c r="F1698" i="44"/>
  <c r="E1698" i="44"/>
  <c r="D1698" i="44"/>
  <c r="C1698" i="44"/>
  <c r="S1697" i="44"/>
  <c r="R1697" i="44"/>
  <c r="O1697" i="44"/>
  <c r="K1697" i="44"/>
  <c r="Q1696" i="44"/>
  <c r="P1696" i="44"/>
  <c r="P1694" i="44" s="1"/>
  <c r="O1696" i="44"/>
  <c r="O1694" i="44" s="1"/>
  <c r="K1696" i="44"/>
  <c r="D1696" i="44"/>
  <c r="C1696" i="44"/>
  <c r="S1695" i="44"/>
  <c r="Q1695" i="44"/>
  <c r="P1695" i="44"/>
  <c r="O1695" i="44"/>
  <c r="K1695" i="44"/>
  <c r="K1694" i="44" s="1"/>
  <c r="D1695" i="44"/>
  <c r="C1695" i="44"/>
  <c r="R1694" i="44"/>
  <c r="Q1694" i="44"/>
  <c r="N1694" i="44"/>
  <c r="M1694" i="44"/>
  <c r="L1694" i="44"/>
  <c r="J1694" i="44"/>
  <c r="I1694" i="44"/>
  <c r="H1694" i="44"/>
  <c r="G1694" i="44"/>
  <c r="F1694" i="44"/>
  <c r="D1694" i="44" s="1"/>
  <c r="E1694" i="44"/>
  <c r="C1694" i="44" s="1"/>
  <c r="S1693" i="44"/>
  <c r="R1693" i="44"/>
  <c r="O1693" i="44"/>
  <c r="K1693" i="44"/>
  <c r="S1692" i="44"/>
  <c r="Q1692" i="44"/>
  <c r="P1692" i="44"/>
  <c r="O1692" i="44"/>
  <c r="K1692" i="44"/>
  <c r="D1692" i="44"/>
  <c r="C1692" i="44"/>
  <c r="Q1691" i="44"/>
  <c r="Q1690" i="44" s="1"/>
  <c r="P1691" i="44"/>
  <c r="S1691" i="44" s="1"/>
  <c r="O1691" i="44"/>
  <c r="K1691" i="44"/>
  <c r="D1691" i="44"/>
  <c r="C1691" i="44"/>
  <c r="R1690" i="44"/>
  <c r="P1690" i="44"/>
  <c r="N1690" i="44"/>
  <c r="M1690" i="44"/>
  <c r="L1690" i="44"/>
  <c r="J1690" i="44"/>
  <c r="I1690" i="44"/>
  <c r="H1690" i="44"/>
  <c r="K1690" i="44" s="1"/>
  <c r="G1690" i="44"/>
  <c r="F1690" i="44"/>
  <c r="E1690" i="44"/>
  <c r="C1690" i="44" s="1"/>
  <c r="D1690" i="44"/>
  <c r="R1689" i="44"/>
  <c r="R1686" i="44" s="1"/>
  <c r="O1689" i="44"/>
  <c r="K1689" i="44"/>
  <c r="Q1688" i="44"/>
  <c r="P1688" i="44"/>
  <c r="S1688" i="44" s="1"/>
  <c r="O1688" i="44"/>
  <c r="K1688" i="44"/>
  <c r="D1688" i="44"/>
  <c r="C1688" i="44"/>
  <c r="Q1687" i="44"/>
  <c r="Q1686" i="44" s="1"/>
  <c r="P1687" i="44"/>
  <c r="S1687" i="44" s="1"/>
  <c r="O1687" i="44"/>
  <c r="K1687" i="44"/>
  <c r="D1687" i="44"/>
  <c r="C1687" i="44"/>
  <c r="P1686" i="44"/>
  <c r="N1686" i="44"/>
  <c r="M1686" i="44"/>
  <c r="L1686" i="44"/>
  <c r="O1686" i="44" s="1"/>
  <c r="J1686" i="44"/>
  <c r="I1686" i="44"/>
  <c r="H1686" i="44"/>
  <c r="K1686" i="44" s="1"/>
  <c r="G1686" i="44"/>
  <c r="F1686" i="44"/>
  <c r="E1686" i="44"/>
  <c r="C1686" i="44" s="1"/>
  <c r="D1686" i="44"/>
  <c r="R1685" i="44"/>
  <c r="S1685" i="44" s="1"/>
  <c r="O1685" i="44"/>
  <c r="K1685" i="44"/>
  <c r="Q1684" i="44"/>
  <c r="Q1682" i="44" s="1"/>
  <c r="P1684" i="44"/>
  <c r="S1684" i="44" s="1"/>
  <c r="O1684" i="44"/>
  <c r="K1684" i="44"/>
  <c r="D1684" i="44"/>
  <c r="C1684" i="44"/>
  <c r="S1683" i="44"/>
  <c r="Q1683" i="44"/>
  <c r="P1683" i="44"/>
  <c r="O1683" i="44"/>
  <c r="K1683" i="44"/>
  <c r="D1683" i="44"/>
  <c r="C1683" i="44"/>
  <c r="P1682" i="44"/>
  <c r="N1682" i="44"/>
  <c r="M1682" i="44"/>
  <c r="L1682" i="44"/>
  <c r="O1682" i="44" s="1"/>
  <c r="J1682" i="44"/>
  <c r="I1682" i="44"/>
  <c r="H1682" i="44"/>
  <c r="K1682" i="44" s="1"/>
  <c r="G1682" i="44"/>
  <c r="F1682" i="44"/>
  <c r="E1682" i="44"/>
  <c r="D1682" i="44"/>
  <c r="C1682" i="44"/>
  <c r="N1681" i="44"/>
  <c r="O1681" i="44" s="1"/>
  <c r="K1681" i="44"/>
  <c r="J1681" i="44"/>
  <c r="Q1680" i="44"/>
  <c r="Q1678" i="44" s="1"/>
  <c r="M1680" i="44"/>
  <c r="L1680" i="44"/>
  <c r="K1680" i="44"/>
  <c r="I1680" i="44"/>
  <c r="H1680" i="44"/>
  <c r="P1680" i="44" s="1"/>
  <c r="S1680" i="44" s="1"/>
  <c r="G1680" i="44"/>
  <c r="G1678" i="44" s="1"/>
  <c r="F1680" i="44"/>
  <c r="D1680" i="44" s="1"/>
  <c r="E1680" i="44"/>
  <c r="C1680" i="44"/>
  <c r="O1679" i="44"/>
  <c r="M1679" i="44"/>
  <c r="M1678" i="44" s="1"/>
  <c r="L1679" i="44"/>
  <c r="I1679" i="44"/>
  <c r="Q1679" i="44" s="1"/>
  <c r="H1679" i="44"/>
  <c r="P1679" i="44" s="1"/>
  <c r="G1679" i="44"/>
  <c r="F1679" i="44"/>
  <c r="E1679" i="44"/>
  <c r="C1679" i="44" s="1"/>
  <c r="D1679" i="44"/>
  <c r="N1678" i="44"/>
  <c r="J1678" i="44"/>
  <c r="I1678" i="44"/>
  <c r="R1677" i="44"/>
  <c r="R1674" i="44" s="1"/>
  <c r="O1677" i="44"/>
  <c r="K1677" i="44"/>
  <c r="S1676" i="44"/>
  <c r="Q1676" i="44"/>
  <c r="P1676" i="44"/>
  <c r="O1676" i="44"/>
  <c r="K1676" i="44"/>
  <c r="D1676" i="44"/>
  <c r="C1676" i="44"/>
  <c r="S1675" i="44"/>
  <c r="Q1675" i="44"/>
  <c r="P1675" i="44"/>
  <c r="P1674" i="44" s="1"/>
  <c r="O1675" i="44"/>
  <c r="K1675" i="44"/>
  <c r="D1675" i="44"/>
  <c r="C1675" i="44"/>
  <c r="Q1674" i="44"/>
  <c r="N1674" i="44"/>
  <c r="M1674" i="44"/>
  <c r="L1674" i="44"/>
  <c r="O1674" i="44" s="1"/>
  <c r="J1674" i="44"/>
  <c r="I1674" i="44"/>
  <c r="H1674" i="44"/>
  <c r="G1674" i="44"/>
  <c r="F1674" i="44"/>
  <c r="E1674" i="44"/>
  <c r="C1674" i="44" s="1"/>
  <c r="D1674" i="44"/>
  <c r="S1673" i="44"/>
  <c r="R1673" i="44"/>
  <c r="R1670" i="44" s="1"/>
  <c r="O1673" i="44"/>
  <c r="K1673" i="44"/>
  <c r="S1672" i="44"/>
  <c r="Q1672" i="44"/>
  <c r="P1672" i="44"/>
  <c r="O1672" i="44"/>
  <c r="K1672" i="44"/>
  <c r="D1672" i="44"/>
  <c r="C1672" i="44"/>
  <c r="Q1671" i="44"/>
  <c r="P1671" i="44"/>
  <c r="S1671" i="44" s="1"/>
  <c r="O1671" i="44"/>
  <c r="K1671" i="44"/>
  <c r="D1671" i="44"/>
  <c r="C1671" i="44"/>
  <c r="Q1670" i="44"/>
  <c r="O1670" i="44"/>
  <c r="N1670" i="44"/>
  <c r="M1670" i="44"/>
  <c r="L1670" i="44"/>
  <c r="K1670" i="44"/>
  <c r="J1670" i="44"/>
  <c r="I1670" i="44"/>
  <c r="H1670" i="44"/>
  <c r="G1670" i="44"/>
  <c r="F1670" i="44"/>
  <c r="E1670" i="44"/>
  <c r="D1670" i="44"/>
  <c r="C1670" i="44"/>
  <c r="R1669" i="44"/>
  <c r="S1669" i="44" s="1"/>
  <c r="O1669" i="44"/>
  <c r="K1669" i="44"/>
  <c r="Q1668" i="44"/>
  <c r="Q1666" i="44" s="1"/>
  <c r="P1668" i="44"/>
  <c r="S1668" i="44" s="1"/>
  <c r="O1668" i="44"/>
  <c r="K1668" i="44"/>
  <c r="D1668" i="44"/>
  <c r="C1668" i="44"/>
  <c r="Q1667" i="44"/>
  <c r="P1667" i="44"/>
  <c r="P1666" i="44" s="1"/>
  <c r="O1667" i="44"/>
  <c r="K1667" i="44"/>
  <c r="D1667" i="44"/>
  <c r="C1667" i="44"/>
  <c r="R1666" i="44"/>
  <c r="O1666" i="44"/>
  <c r="N1666" i="44"/>
  <c r="M1666" i="44"/>
  <c r="L1666" i="44"/>
  <c r="K1666" i="44"/>
  <c r="J1666" i="44"/>
  <c r="I1666" i="44"/>
  <c r="H1666" i="44"/>
  <c r="G1666" i="44"/>
  <c r="F1666" i="44"/>
  <c r="E1666" i="44"/>
  <c r="D1666" i="44"/>
  <c r="C1666" i="44"/>
  <c r="S1665" i="44"/>
  <c r="R1665" i="44"/>
  <c r="O1665" i="44"/>
  <c r="K1665" i="44"/>
  <c r="Q1664" i="44"/>
  <c r="P1664" i="44"/>
  <c r="P1662" i="44" s="1"/>
  <c r="O1664" i="44"/>
  <c r="O1662" i="44" s="1"/>
  <c r="K1664" i="44"/>
  <c r="D1664" i="44"/>
  <c r="C1664" i="44"/>
  <c r="S1663" i="44"/>
  <c r="Q1663" i="44"/>
  <c r="P1663" i="44"/>
  <c r="O1663" i="44"/>
  <c r="K1663" i="44"/>
  <c r="K1662" i="44" s="1"/>
  <c r="D1663" i="44"/>
  <c r="C1663" i="44"/>
  <c r="R1662" i="44"/>
  <c r="Q1662" i="44"/>
  <c r="N1662" i="44"/>
  <c r="M1662" i="44"/>
  <c r="L1662" i="44"/>
  <c r="J1662" i="44"/>
  <c r="I1662" i="44"/>
  <c r="H1662" i="44"/>
  <c r="G1662" i="44"/>
  <c r="F1662" i="44"/>
  <c r="D1662" i="44" s="1"/>
  <c r="E1662" i="44"/>
  <c r="C1662" i="44" s="1"/>
  <c r="S1661" i="44"/>
  <c r="R1661" i="44"/>
  <c r="O1661" i="44"/>
  <c r="K1661" i="44"/>
  <c r="S1660" i="44"/>
  <c r="Q1660" i="44"/>
  <c r="P1660" i="44"/>
  <c r="O1660" i="44"/>
  <c r="K1660" i="44"/>
  <c r="D1660" i="44"/>
  <c r="C1660" i="44"/>
  <c r="Q1659" i="44"/>
  <c r="Q1658" i="44" s="1"/>
  <c r="P1659" i="44"/>
  <c r="S1659" i="44" s="1"/>
  <c r="O1659" i="44"/>
  <c r="K1659" i="44"/>
  <c r="D1659" i="44"/>
  <c r="C1659" i="44"/>
  <c r="R1658" i="44"/>
  <c r="P1658" i="44"/>
  <c r="N1658" i="44"/>
  <c r="M1658" i="44"/>
  <c r="L1658" i="44"/>
  <c r="J1658" i="44"/>
  <c r="I1658" i="44"/>
  <c r="H1658" i="44"/>
  <c r="K1658" i="44" s="1"/>
  <c r="G1658" i="44"/>
  <c r="F1658" i="44"/>
  <c r="E1658" i="44"/>
  <c r="C1658" i="44" s="1"/>
  <c r="D1658" i="44"/>
  <c r="R1657" i="44"/>
  <c r="R1654" i="44" s="1"/>
  <c r="O1657" i="44"/>
  <c r="K1657" i="44"/>
  <c r="Q1656" i="44"/>
  <c r="P1656" i="44"/>
  <c r="S1656" i="44" s="1"/>
  <c r="O1656" i="44"/>
  <c r="K1656" i="44"/>
  <c r="D1656" i="44"/>
  <c r="C1656" i="44"/>
  <c r="Q1655" i="44"/>
  <c r="Q1654" i="44" s="1"/>
  <c r="P1655" i="44"/>
  <c r="S1655" i="44" s="1"/>
  <c r="O1655" i="44"/>
  <c r="K1655" i="44"/>
  <c r="D1655" i="44"/>
  <c r="C1655" i="44"/>
  <c r="P1654" i="44"/>
  <c r="N1654" i="44"/>
  <c r="M1654" i="44"/>
  <c r="L1654" i="44"/>
  <c r="O1654" i="44" s="1"/>
  <c r="J1654" i="44"/>
  <c r="I1654" i="44"/>
  <c r="H1654" i="44"/>
  <c r="K1654" i="44" s="1"/>
  <c r="G1654" i="44"/>
  <c r="F1654" i="44"/>
  <c r="E1654" i="44"/>
  <c r="C1654" i="44" s="1"/>
  <c r="D1654" i="44"/>
  <c r="R1653" i="44"/>
  <c r="S1653" i="44" s="1"/>
  <c r="O1653" i="44"/>
  <c r="K1653" i="44"/>
  <c r="Q1652" i="44"/>
  <c r="Q1650" i="44" s="1"/>
  <c r="P1652" i="44"/>
  <c r="S1652" i="44" s="1"/>
  <c r="O1652" i="44"/>
  <c r="K1652" i="44"/>
  <c r="D1652" i="44"/>
  <c r="C1652" i="44"/>
  <c r="S1651" i="44"/>
  <c r="Q1651" i="44"/>
  <c r="P1651" i="44"/>
  <c r="O1651" i="44"/>
  <c r="K1651" i="44"/>
  <c r="D1651" i="44"/>
  <c r="C1651" i="44"/>
  <c r="P1650" i="44"/>
  <c r="N1650" i="44"/>
  <c r="M1650" i="44"/>
  <c r="L1650" i="44"/>
  <c r="O1650" i="44" s="1"/>
  <c r="J1650" i="44"/>
  <c r="I1650" i="44"/>
  <c r="H1650" i="44"/>
  <c r="K1650" i="44" s="1"/>
  <c r="G1650" i="44"/>
  <c r="F1650" i="44"/>
  <c r="E1650" i="44"/>
  <c r="D1650" i="44"/>
  <c r="C1650" i="44"/>
  <c r="N1649" i="44"/>
  <c r="O1649" i="44" s="1"/>
  <c r="K1649" i="44"/>
  <c r="J1649" i="44"/>
  <c r="Q1648" i="44"/>
  <c r="Q1646" i="44" s="1"/>
  <c r="M1648" i="44"/>
  <c r="L1648" i="44"/>
  <c r="K1648" i="44"/>
  <c r="I1648" i="44"/>
  <c r="H1648" i="44"/>
  <c r="P1648" i="44" s="1"/>
  <c r="S1648" i="44" s="1"/>
  <c r="G1648" i="44"/>
  <c r="G1646" i="44" s="1"/>
  <c r="F1648" i="44"/>
  <c r="D1648" i="44" s="1"/>
  <c r="E1648" i="44"/>
  <c r="C1648" i="44"/>
  <c r="O1647" i="44"/>
  <c r="M1647" i="44"/>
  <c r="M1646" i="44" s="1"/>
  <c r="L1647" i="44"/>
  <c r="I1647" i="44"/>
  <c r="Q1647" i="44" s="1"/>
  <c r="H1647" i="44"/>
  <c r="P1647" i="44" s="1"/>
  <c r="G1647" i="44"/>
  <c r="F1647" i="44"/>
  <c r="E1647" i="44"/>
  <c r="C1647" i="44" s="1"/>
  <c r="D1647" i="44"/>
  <c r="N1646" i="44"/>
  <c r="J1646" i="44"/>
  <c r="I1646" i="44"/>
  <c r="R1645" i="44"/>
  <c r="R1642" i="44" s="1"/>
  <c r="O1645" i="44"/>
  <c r="K1645" i="44"/>
  <c r="S1644" i="44"/>
  <c r="Q1644" i="44"/>
  <c r="P1644" i="44"/>
  <c r="O1644" i="44"/>
  <c r="K1644" i="44"/>
  <c r="D1644" i="44"/>
  <c r="C1644" i="44"/>
  <c r="S1643" i="44"/>
  <c r="Q1643" i="44"/>
  <c r="P1643" i="44"/>
  <c r="P1642" i="44" s="1"/>
  <c r="O1643" i="44"/>
  <c r="K1643" i="44"/>
  <c r="D1643" i="44"/>
  <c r="C1643" i="44"/>
  <c r="Q1642" i="44"/>
  <c r="N1642" i="44"/>
  <c r="M1642" i="44"/>
  <c r="L1642" i="44"/>
  <c r="O1642" i="44" s="1"/>
  <c r="J1642" i="44"/>
  <c r="I1642" i="44"/>
  <c r="H1642" i="44"/>
  <c r="K1642" i="44" s="1"/>
  <c r="G1642" i="44"/>
  <c r="F1642" i="44"/>
  <c r="E1642" i="44"/>
  <c r="C1642" i="44" s="1"/>
  <c r="D1642" i="44"/>
  <c r="S1641" i="44"/>
  <c r="R1641" i="44"/>
  <c r="R1638" i="44" s="1"/>
  <c r="O1641" i="44"/>
  <c r="K1641" i="44"/>
  <c r="Q1640" i="44"/>
  <c r="P1640" i="44"/>
  <c r="P1638" i="44" s="1"/>
  <c r="O1640" i="44"/>
  <c r="K1640" i="44"/>
  <c r="D1640" i="44"/>
  <c r="C1640" i="44"/>
  <c r="Q1639" i="44"/>
  <c r="P1639" i="44"/>
  <c r="S1639" i="44" s="1"/>
  <c r="O1639" i="44"/>
  <c r="K1639" i="44"/>
  <c r="D1639" i="44"/>
  <c r="C1639" i="44"/>
  <c r="Q1638" i="44"/>
  <c r="O1638" i="44"/>
  <c r="N1638" i="44"/>
  <c r="M1638" i="44"/>
  <c r="L1638" i="44"/>
  <c r="K1638" i="44"/>
  <c r="J1638" i="44"/>
  <c r="I1638" i="44"/>
  <c r="H1638" i="44"/>
  <c r="G1638" i="44"/>
  <c r="F1638" i="44"/>
  <c r="E1638" i="44"/>
  <c r="D1638" i="44"/>
  <c r="C1638" i="44"/>
  <c r="R1637" i="44"/>
  <c r="S1637" i="44" s="1"/>
  <c r="O1637" i="44"/>
  <c r="K1637" i="44"/>
  <c r="Q1636" i="44"/>
  <c r="Q1634" i="44" s="1"/>
  <c r="P1636" i="44"/>
  <c r="S1636" i="44" s="1"/>
  <c r="O1636" i="44"/>
  <c r="K1636" i="44"/>
  <c r="D1636" i="44"/>
  <c r="C1636" i="44"/>
  <c r="S1635" i="44"/>
  <c r="Q1635" i="44"/>
  <c r="P1635" i="44"/>
  <c r="O1635" i="44"/>
  <c r="K1635" i="44"/>
  <c r="D1635" i="44"/>
  <c r="C1635" i="44"/>
  <c r="R1634" i="44"/>
  <c r="P1634" i="44"/>
  <c r="N1634" i="44"/>
  <c r="M1634" i="44"/>
  <c r="L1634" i="44"/>
  <c r="O1634" i="44" s="1"/>
  <c r="J1634" i="44"/>
  <c r="I1634" i="44"/>
  <c r="H1634" i="44"/>
  <c r="K1634" i="44" s="1"/>
  <c r="G1634" i="44"/>
  <c r="F1634" i="44"/>
  <c r="D1634" i="44" s="1"/>
  <c r="E1634" i="44"/>
  <c r="C1634" i="44"/>
  <c r="S1633" i="44"/>
  <c r="R1633" i="44"/>
  <c r="O1633" i="44"/>
  <c r="K1633" i="44"/>
  <c r="S1632" i="44"/>
  <c r="Q1632" i="44"/>
  <c r="P1632" i="44"/>
  <c r="P1630" i="44" s="1"/>
  <c r="S1630" i="44" s="1"/>
  <c r="O1632" i="44"/>
  <c r="K1632" i="44"/>
  <c r="K1630" i="44" s="1"/>
  <c r="D1632" i="44"/>
  <c r="C1632" i="44"/>
  <c r="S1631" i="44"/>
  <c r="Q1631" i="44"/>
  <c r="P1631" i="44"/>
  <c r="O1631" i="44"/>
  <c r="K1631" i="44"/>
  <c r="D1631" i="44"/>
  <c r="C1631" i="44"/>
  <c r="R1630" i="44"/>
  <c r="Q1630" i="44"/>
  <c r="O1630" i="44"/>
  <c r="N1630" i="44"/>
  <c r="M1630" i="44"/>
  <c r="L1630" i="44"/>
  <c r="J1630" i="44"/>
  <c r="I1630" i="44"/>
  <c r="H1630" i="44"/>
  <c r="G1630" i="44"/>
  <c r="F1630" i="44"/>
  <c r="D1630" i="44" s="1"/>
  <c r="E1630" i="44"/>
  <c r="C1630" i="44" s="1"/>
  <c r="R1629" i="44"/>
  <c r="S1629" i="44" s="1"/>
  <c r="O1629" i="44"/>
  <c r="K1629" i="44"/>
  <c r="S1628" i="44"/>
  <c r="Q1628" i="44"/>
  <c r="Q1626" i="44" s="1"/>
  <c r="P1628" i="44"/>
  <c r="O1628" i="44"/>
  <c r="K1628" i="44"/>
  <c r="D1628" i="44"/>
  <c r="C1628" i="44"/>
  <c r="Q1627" i="44"/>
  <c r="P1627" i="44"/>
  <c r="S1627" i="44" s="1"/>
  <c r="O1627" i="44"/>
  <c r="K1627" i="44"/>
  <c r="D1627" i="44"/>
  <c r="C1627" i="44"/>
  <c r="P1626" i="44"/>
  <c r="N1626" i="44"/>
  <c r="M1626" i="44"/>
  <c r="L1626" i="44"/>
  <c r="O1626" i="44" s="1"/>
  <c r="J1626" i="44"/>
  <c r="I1626" i="44"/>
  <c r="H1626" i="44"/>
  <c r="K1626" i="44" s="1"/>
  <c r="G1626" i="44"/>
  <c r="F1626" i="44"/>
  <c r="E1626" i="44"/>
  <c r="C1626" i="44" s="1"/>
  <c r="D1626" i="44"/>
  <c r="S1625" i="44"/>
  <c r="R1625" i="44"/>
  <c r="R1622" i="44" s="1"/>
  <c r="O1625" i="44"/>
  <c r="K1625" i="44"/>
  <c r="Q1624" i="44"/>
  <c r="P1624" i="44"/>
  <c r="P1622" i="44" s="1"/>
  <c r="O1624" i="44"/>
  <c r="K1624" i="44"/>
  <c r="D1624" i="44"/>
  <c r="C1624" i="44"/>
  <c r="Q1623" i="44"/>
  <c r="P1623" i="44"/>
  <c r="S1623" i="44" s="1"/>
  <c r="O1623" i="44"/>
  <c r="K1623" i="44"/>
  <c r="D1623" i="44"/>
  <c r="C1623" i="44"/>
  <c r="Q1622" i="44"/>
  <c r="O1622" i="44"/>
  <c r="N1622" i="44"/>
  <c r="M1622" i="44"/>
  <c r="L1622" i="44"/>
  <c r="K1622" i="44"/>
  <c r="J1622" i="44"/>
  <c r="I1622" i="44"/>
  <c r="H1622" i="44"/>
  <c r="G1622" i="44"/>
  <c r="F1622" i="44"/>
  <c r="E1622" i="44"/>
  <c r="D1622" i="44"/>
  <c r="C1622" i="44"/>
  <c r="R1621" i="44"/>
  <c r="S1621" i="44" s="1"/>
  <c r="O1621" i="44"/>
  <c r="K1621" i="44"/>
  <c r="Q1620" i="44"/>
  <c r="Q1618" i="44" s="1"/>
  <c r="P1620" i="44"/>
  <c r="S1620" i="44" s="1"/>
  <c r="O1620" i="44"/>
  <c r="K1620" i="44"/>
  <c r="D1620" i="44"/>
  <c r="C1620" i="44"/>
  <c r="S1619" i="44"/>
  <c r="Q1619" i="44"/>
  <c r="P1619" i="44"/>
  <c r="O1619" i="44"/>
  <c r="K1619" i="44"/>
  <c r="D1619" i="44"/>
  <c r="C1619" i="44"/>
  <c r="R1618" i="44"/>
  <c r="P1618" i="44"/>
  <c r="S1618" i="44" s="1"/>
  <c r="N1618" i="44"/>
  <c r="M1618" i="44"/>
  <c r="L1618" i="44"/>
  <c r="O1618" i="44" s="1"/>
  <c r="J1618" i="44"/>
  <c r="I1618" i="44"/>
  <c r="H1618" i="44"/>
  <c r="K1618" i="44" s="1"/>
  <c r="G1618" i="44"/>
  <c r="F1618" i="44"/>
  <c r="D1618" i="44" s="1"/>
  <c r="E1618" i="44"/>
  <c r="C1618" i="44"/>
  <c r="O1617" i="44"/>
  <c r="N1617" i="44"/>
  <c r="K1617" i="44"/>
  <c r="J1617" i="44"/>
  <c r="R1617" i="44" s="1"/>
  <c r="P1616" i="44"/>
  <c r="S1616" i="44" s="1"/>
  <c r="M1616" i="44"/>
  <c r="Q1616" i="44" s="1"/>
  <c r="L1616" i="44"/>
  <c r="O1616" i="44" s="1"/>
  <c r="K1616" i="44"/>
  <c r="I1616" i="44"/>
  <c r="H1616" i="44"/>
  <c r="H1612" i="44" s="1"/>
  <c r="G1616" i="44"/>
  <c r="F1616" i="44"/>
  <c r="F1612" i="44" s="1"/>
  <c r="D1612" i="44" s="1"/>
  <c r="E1616" i="44"/>
  <c r="C1616" i="44"/>
  <c r="O1615" i="44"/>
  <c r="M1615" i="44"/>
  <c r="M1611" i="44" s="1"/>
  <c r="L1615" i="44"/>
  <c r="I1615" i="44"/>
  <c r="Q1615" i="44" s="1"/>
  <c r="Q1614" i="44" s="1"/>
  <c r="H1615" i="44"/>
  <c r="H1611" i="44" s="1"/>
  <c r="G1615" i="44"/>
  <c r="F1615" i="44"/>
  <c r="F1614" i="44" s="1"/>
  <c r="D1614" i="44" s="1"/>
  <c r="E1615" i="44"/>
  <c r="C1615" i="44" s="1"/>
  <c r="D1615" i="44"/>
  <c r="N1614" i="44"/>
  <c r="M1614" i="44"/>
  <c r="J1614" i="44"/>
  <c r="I1614" i="44"/>
  <c r="G1614" i="44"/>
  <c r="E1614" i="44"/>
  <c r="C1614" i="44" s="1"/>
  <c r="N1613" i="44"/>
  <c r="O1613" i="44" s="1"/>
  <c r="J1613" i="44"/>
  <c r="K1613" i="44" s="1"/>
  <c r="O1612" i="44"/>
  <c r="L1612" i="44"/>
  <c r="I1612" i="44"/>
  <c r="G1612" i="44"/>
  <c r="E1612" i="44"/>
  <c r="C1612" i="44" s="1"/>
  <c r="L1611" i="44"/>
  <c r="O1611" i="44" s="1"/>
  <c r="I1611" i="44"/>
  <c r="I1610" i="44" s="1"/>
  <c r="G1611" i="44"/>
  <c r="G1610" i="44" s="1"/>
  <c r="E1611" i="44"/>
  <c r="E1610" i="44" s="1"/>
  <c r="C1610" i="44" s="1"/>
  <c r="C1611" i="44"/>
  <c r="N1610" i="44"/>
  <c r="L1610" i="44"/>
  <c r="S1609" i="44"/>
  <c r="R1609" i="44"/>
  <c r="R1606" i="44" s="1"/>
  <c r="O1609" i="44"/>
  <c r="K1609" i="44"/>
  <c r="Q1608" i="44"/>
  <c r="P1608" i="44"/>
  <c r="P1606" i="44" s="1"/>
  <c r="O1608" i="44"/>
  <c r="K1608" i="44"/>
  <c r="D1608" i="44"/>
  <c r="C1608" i="44"/>
  <c r="Q1607" i="44"/>
  <c r="P1607" i="44"/>
  <c r="S1607" i="44" s="1"/>
  <c r="O1607" i="44"/>
  <c r="K1607" i="44"/>
  <c r="D1607" i="44"/>
  <c r="C1607" i="44"/>
  <c r="Q1606" i="44"/>
  <c r="O1606" i="44"/>
  <c r="N1606" i="44"/>
  <c r="M1606" i="44"/>
  <c r="L1606" i="44"/>
  <c r="K1606" i="44"/>
  <c r="J1606" i="44"/>
  <c r="I1606" i="44"/>
  <c r="H1606" i="44"/>
  <c r="G1606" i="44"/>
  <c r="F1606" i="44"/>
  <c r="E1606" i="44"/>
  <c r="D1606" i="44"/>
  <c r="C1606" i="44"/>
  <c r="R1605" i="44"/>
  <c r="S1605" i="44" s="1"/>
  <c r="O1605" i="44"/>
  <c r="K1605" i="44"/>
  <c r="Q1604" i="44"/>
  <c r="Q1602" i="44" s="1"/>
  <c r="P1604" i="44"/>
  <c r="S1604" i="44" s="1"/>
  <c r="O1604" i="44"/>
  <c r="K1604" i="44"/>
  <c r="D1604" i="44"/>
  <c r="C1604" i="44"/>
  <c r="S1603" i="44"/>
  <c r="Q1603" i="44"/>
  <c r="P1603" i="44"/>
  <c r="O1603" i="44"/>
  <c r="K1603" i="44"/>
  <c r="D1603" i="44"/>
  <c r="C1603" i="44"/>
  <c r="R1602" i="44"/>
  <c r="P1602" i="44"/>
  <c r="N1602" i="44"/>
  <c r="M1602" i="44"/>
  <c r="L1602" i="44"/>
  <c r="O1602" i="44" s="1"/>
  <c r="J1602" i="44"/>
  <c r="I1602" i="44"/>
  <c r="H1602" i="44"/>
  <c r="K1602" i="44" s="1"/>
  <c r="G1602" i="44"/>
  <c r="F1602" i="44"/>
  <c r="D1602" i="44" s="1"/>
  <c r="E1602" i="44"/>
  <c r="C1602" i="44"/>
  <c r="S1601" i="44"/>
  <c r="R1601" i="44"/>
  <c r="O1601" i="44"/>
  <c r="K1601" i="44"/>
  <c r="S1600" i="44"/>
  <c r="Q1600" i="44"/>
  <c r="P1600" i="44"/>
  <c r="P1598" i="44" s="1"/>
  <c r="S1598" i="44" s="1"/>
  <c r="O1600" i="44"/>
  <c r="K1600" i="44"/>
  <c r="K1598" i="44" s="1"/>
  <c r="D1600" i="44"/>
  <c r="C1600" i="44"/>
  <c r="S1599" i="44"/>
  <c r="Q1599" i="44"/>
  <c r="P1599" i="44"/>
  <c r="O1599" i="44"/>
  <c r="K1599" i="44"/>
  <c r="D1599" i="44"/>
  <c r="C1599" i="44"/>
  <c r="R1598" i="44"/>
  <c r="Q1598" i="44"/>
  <c r="O1598" i="44"/>
  <c r="N1598" i="44"/>
  <c r="M1598" i="44"/>
  <c r="L1598" i="44"/>
  <c r="J1598" i="44"/>
  <c r="I1598" i="44"/>
  <c r="H1598" i="44"/>
  <c r="G1598" i="44"/>
  <c r="F1598" i="44"/>
  <c r="D1598" i="44" s="1"/>
  <c r="E1598" i="44"/>
  <c r="C1598" i="44" s="1"/>
  <c r="R1597" i="44"/>
  <c r="S1597" i="44" s="1"/>
  <c r="O1597" i="44"/>
  <c r="K1597" i="44"/>
  <c r="S1596" i="44"/>
  <c r="Q1596" i="44"/>
  <c r="Q1594" i="44" s="1"/>
  <c r="P1596" i="44"/>
  <c r="O1596" i="44"/>
  <c r="K1596" i="44"/>
  <c r="D1596" i="44"/>
  <c r="C1596" i="44"/>
  <c r="Q1595" i="44"/>
  <c r="P1595" i="44"/>
  <c r="S1595" i="44" s="1"/>
  <c r="O1595" i="44"/>
  <c r="K1595" i="44"/>
  <c r="D1595" i="44"/>
  <c r="C1595" i="44"/>
  <c r="P1594" i="44"/>
  <c r="N1594" i="44"/>
  <c r="M1594" i="44"/>
  <c r="L1594" i="44"/>
  <c r="O1594" i="44" s="1"/>
  <c r="J1594" i="44"/>
  <c r="I1594" i="44"/>
  <c r="H1594" i="44"/>
  <c r="K1594" i="44" s="1"/>
  <c r="G1594" i="44"/>
  <c r="F1594" i="44"/>
  <c r="E1594" i="44"/>
  <c r="C1594" i="44" s="1"/>
  <c r="D1594" i="44"/>
  <c r="S1593" i="44"/>
  <c r="R1593" i="44"/>
  <c r="R1590" i="44" s="1"/>
  <c r="O1593" i="44"/>
  <c r="K1593" i="44"/>
  <c r="Q1592" i="44"/>
  <c r="P1592" i="44"/>
  <c r="P1590" i="44" s="1"/>
  <c r="O1592" i="44"/>
  <c r="K1592" i="44"/>
  <c r="D1592" i="44"/>
  <c r="C1592" i="44"/>
  <c r="Q1591" i="44"/>
  <c r="P1591" i="44"/>
  <c r="S1591" i="44" s="1"/>
  <c r="O1591" i="44"/>
  <c r="K1591" i="44"/>
  <c r="D1591" i="44"/>
  <c r="C1591" i="44"/>
  <c r="Q1590" i="44"/>
  <c r="O1590" i="44"/>
  <c r="N1590" i="44"/>
  <c r="M1590" i="44"/>
  <c r="L1590" i="44"/>
  <c r="K1590" i="44"/>
  <c r="J1590" i="44"/>
  <c r="I1590" i="44"/>
  <c r="H1590" i="44"/>
  <c r="G1590" i="44"/>
  <c r="F1590" i="44"/>
  <c r="E1590" i="44"/>
  <c r="D1590" i="44"/>
  <c r="C1590" i="44"/>
  <c r="R1589" i="44"/>
  <c r="S1589" i="44" s="1"/>
  <c r="O1589" i="44"/>
  <c r="K1589" i="44"/>
  <c r="Q1588" i="44"/>
  <c r="Q1586" i="44" s="1"/>
  <c r="P1588" i="44"/>
  <c r="S1588" i="44" s="1"/>
  <c r="O1588" i="44"/>
  <c r="K1588" i="44"/>
  <c r="D1588" i="44"/>
  <c r="C1588" i="44"/>
  <c r="S1587" i="44"/>
  <c r="Q1587" i="44"/>
  <c r="P1587" i="44"/>
  <c r="O1587" i="44"/>
  <c r="K1587" i="44"/>
  <c r="D1587" i="44"/>
  <c r="C1587" i="44"/>
  <c r="R1586" i="44"/>
  <c r="P1586" i="44"/>
  <c r="S1586" i="44" s="1"/>
  <c r="N1586" i="44"/>
  <c r="M1586" i="44"/>
  <c r="L1586" i="44"/>
  <c r="J1586" i="44"/>
  <c r="I1586" i="44"/>
  <c r="H1586" i="44"/>
  <c r="K1586" i="44" s="1"/>
  <c r="G1586" i="44"/>
  <c r="F1586" i="44"/>
  <c r="D1586" i="44" s="1"/>
  <c r="E1586" i="44"/>
  <c r="C1586" i="44"/>
  <c r="S1585" i="44"/>
  <c r="R1585" i="44"/>
  <c r="O1585" i="44"/>
  <c r="K1585" i="44"/>
  <c r="S1584" i="44"/>
  <c r="Q1584" i="44"/>
  <c r="P1584" i="44"/>
  <c r="P1582" i="44" s="1"/>
  <c r="O1584" i="44"/>
  <c r="K1584" i="44"/>
  <c r="K1582" i="44" s="1"/>
  <c r="D1584" i="44"/>
  <c r="C1584" i="44"/>
  <c r="S1583" i="44"/>
  <c r="Q1583" i="44"/>
  <c r="P1583" i="44"/>
  <c r="O1583" i="44"/>
  <c r="K1583" i="44"/>
  <c r="D1583" i="44"/>
  <c r="C1583" i="44"/>
  <c r="R1582" i="44"/>
  <c r="Q1582" i="44"/>
  <c r="O1582" i="44"/>
  <c r="N1582" i="44"/>
  <c r="M1582" i="44"/>
  <c r="L1582" i="44"/>
  <c r="J1582" i="44"/>
  <c r="I1582" i="44"/>
  <c r="H1582" i="44"/>
  <c r="G1582" i="44"/>
  <c r="F1582" i="44"/>
  <c r="D1582" i="44" s="1"/>
  <c r="E1582" i="44"/>
  <c r="C1582" i="44" s="1"/>
  <c r="N1581" i="44"/>
  <c r="O1581" i="44" s="1"/>
  <c r="J1581" i="44"/>
  <c r="O1580" i="44"/>
  <c r="M1580" i="44"/>
  <c r="L1580" i="44"/>
  <c r="P1580" i="44" s="1"/>
  <c r="S1580" i="44" s="1"/>
  <c r="K1580" i="44"/>
  <c r="I1580" i="44"/>
  <c r="Q1580" i="44" s="1"/>
  <c r="H1580" i="44"/>
  <c r="G1580" i="44"/>
  <c r="F1580" i="44"/>
  <c r="D1580" i="44" s="1"/>
  <c r="E1580" i="44"/>
  <c r="C1580" i="44" s="1"/>
  <c r="Q1579" i="44"/>
  <c r="M1579" i="44"/>
  <c r="L1579" i="44"/>
  <c r="O1579" i="44" s="1"/>
  <c r="I1579" i="44"/>
  <c r="I1578" i="44" s="1"/>
  <c r="H1579" i="44"/>
  <c r="G1579" i="44"/>
  <c r="G1578" i="44" s="1"/>
  <c r="F1579" i="44"/>
  <c r="E1579" i="44"/>
  <c r="E1578" i="44" s="1"/>
  <c r="D1579" i="44"/>
  <c r="C1579" i="44"/>
  <c r="N1578" i="44"/>
  <c r="M1578" i="44"/>
  <c r="L1578" i="44"/>
  <c r="O1578" i="44" s="1"/>
  <c r="H1578" i="44"/>
  <c r="F1578" i="44"/>
  <c r="D1578" i="44"/>
  <c r="S1577" i="44"/>
  <c r="R1577" i="44"/>
  <c r="R1574" i="44" s="1"/>
  <c r="O1577" i="44"/>
  <c r="K1577" i="44"/>
  <c r="Q1576" i="44"/>
  <c r="P1576" i="44"/>
  <c r="O1576" i="44"/>
  <c r="K1576" i="44"/>
  <c r="D1576" i="44"/>
  <c r="C1576" i="44"/>
  <c r="Q1575" i="44"/>
  <c r="P1575" i="44"/>
  <c r="S1575" i="44" s="1"/>
  <c r="O1575" i="44"/>
  <c r="O1574" i="44" s="1"/>
  <c r="K1575" i="44"/>
  <c r="D1575" i="44"/>
  <c r="C1575" i="44"/>
  <c r="Q1574" i="44"/>
  <c r="N1574" i="44"/>
  <c r="M1574" i="44"/>
  <c r="L1574" i="44"/>
  <c r="K1574" i="44"/>
  <c r="J1574" i="44"/>
  <c r="I1574" i="44"/>
  <c r="H1574" i="44"/>
  <c r="G1574" i="44"/>
  <c r="F1574" i="44"/>
  <c r="E1574" i="44"/>
  <c r="D1574" i="44"/>
  <c r="C1574" i="44"/>
  <c r="R1573" i="44"/>
  <c r="S1573" i="44" s="1"/>
  <c r="O1573" i="44"/>
  <c r="K1573" i="44"/>
  <c r="Q1572" i="44"/>
  <c r="Q1570" i="44" s="1"/>
  <c r="P1572" i="44"/>
  <c r="S1572" i="44" s="1"/>
  <c r="O1572" i="44"/>
  <c r="K1572" i="44"/>
  <c r="D1572" i="44"/>
  <c r="C1572" i="44"/>
  <c r="S1571" i="44"/>
  <c r="Q1571" i="44"/>
  <c r="P1571" i="44"/>
  <c r="O1571" i="44"/>
  <c r="K1571" i="44"/>
  <c r="D1571" i="44"/>
  <c r="C1571" i="44"/>
  <c r="R1570" i="44"/>
  <c r="P1570" i="44"/>
  <c r="S1570" i="44" s="1"/>
  <c r="N1570" i="44"/>
  <c r="M1570" i="44"/>
  <c r="L1570" i="44"/>
  <c r="J1570" i="44"/>
  <c r="I1570" i="44"/>
  <c r="H1570" i="44"/>
  <c r="G1570" i="44"/>
  <c r="F1570" i="44"/>
  <c r="D1570" i="44" s="1"/>
  <c r="E1570" i="44"/>
  <c r="C1570" i="44"/>
  <c r="S1569" i="44"/>
  <c r="R1569" i="44"/>
  <c r="O1569" i="44"/>
  <c r="K1569" i="44"/>
  <c r="S1568" i="44"/>
  <c r="Q1568" i="44"/>
  <c r="P1568" i="44"/>
  <c r="P1566" i="44" s="1"/>
  <c r="S1566" i="44" s="1"/>
  <c r="O1568" i="44"/>
  <c r="K1568" i="44"/>
  <c r="K1566" i="44" s="1"/>
  <c r="D1568" i="44"/>
  <c r="C1568" i="44"/>
  <c r="S1567" i="44"/>
  <c r="Q1567" i="44"/>
  <c r="P1567" i="44"/>
  <c r="O1567" i="44"/>
  <c r="K1567" i="44"/>
  <c r="D1567" i="44"/>
  <c r="C1567" i="44"/>
  <c r="R1566" i="44"/>
  <c r="Q1566" i="44"/>
  <c r="O1566" i="44"/>
  <c r="N1566" i="44"/>
  <c r="M1566" i="44"/>
  <c r="L1566" i="44"/>
  <c r="J1566" i="44"/>
  <c r="I1566" i="44"/>
  <c r="H1566" i="44"/>
  <c r="G1566" i="44"/>
  <c r="F1566" i="44"/>
  <c r="D1566" i="44" s="1"/>
  <c r="E1566" i="44"/>
  <c r="C1566" i="44" s="1"/>
  <c r="R1565" i="44"/>
  <c r="S1565" i="44" s="1"/>
  <c r="O1565" i="44"/>
  <c r="K1565" i="44"/>
  <c r="S1564" i="44"/>
  <c r="Q1564" i="44"/>
  <c r="Q1562" i="44" s="1"/>
  <c r="P1564" i="44"/>
  <c r="O1564" i="44"/>
  <c r="K1564" i="44"/>
  <c r="D1564" i="44"/>
  <c r="C1564" i="44"/>
  <c r="Q1563" i="44"/>
  <c r="P1563" i="44"/>
  <c r="S1563" i="44" s="1"/>
  <c r="O1563" i="44"/>
  <c r="K1563" i="44"/>
  <c r="D1563" i="44"/>
  <c r="C1563" i="44"/>
  <c r="R1562" i="44"/>
  <c r="N1562" i="44"/>
  <c r="M1562" i="44"/>
  <c r="L1562" i="44"/>
  <c r="O1562" i="44" s="1"/>
  <c r="J1562" i="44"/>
  <c r="I1562" i="44"/>
  <c r="H1562" i="44"/>
  <c r="K1562" i="44" s="1"/>
  <c r="G1562" i="44"/>
  <c r="F1562" i="44"/>
  <c r="E1562" i="44"/>
  <c r="C1562" i="44" s="1"/>
  <c r="D1562" i="44"/>
  <c r="S1561" i="44"/>
  <c r="R1561" i="44"/>
  <c r="R1558" i="44" s="1"/>
  <c r="O1561" i="44"/>
  <c r="K1561" i="44"/>
  <c r="S1560" i="44"/>
  <c r="Q1560" i="44"/>
  <c r="P1560" i="44"/>
  <c r="P1558" i="44" s="1"/>
  <c r="O1560" i="44"/>
  <c r="K1560" i="44"/>
  <c r="D1560" i="44"/>
  <c r="C1560" i="44"/>
  <c r="Q1559" i="44"/>
  <c r="Q1558" i="44" s="1"/>
  <c r="P1559" i="44"/>
  <c r="S1559" i="44" s="1"/>
  <c r="O1559" i="44"/>
  <c r="K1559" i="44"/>
  <c r="D1559" i="44"/>
  <c r="C1559" i="44"/>
  <c r="S1558" i="44"/>
  <c r="O1558" i="44"/>
  <c r="N1558" i="44"/>
  <c r="M1558" i="44"/>
  <c r="L1558" i="44"/>
  <c r="K1558" i="44"/>
  <c r="J1558" i="44"/>
  <c r="I1558" i="44"/>
  <c r="H1558" i="44"/>
  <c r="G1558" i="44"/>
  <c r="F1558" i="44"/>
  <c r="E1558" i="44"/>
  <c r="D1558" i="44"/>
  <c r="C1558" i="44"/>
  <c r="R1557" i="44"/>
  <c r="S1557" i="44" s="1"/>
  <c r="O1557" i="44"/>
  <c r="K1557" i="44"/>
  <c r="Q1556" i="44"/>
  <c r="Q1554" i="44" s="1"/>
  <c r="P1556" i="44"/>
  <c r="S1556" i="44" s="1"/>
  <c r="O1556" i="44"/>
  <c r="K1556" i="44"/>
  <c r="D1556" i="44"/>
  <c r="C1556" i="44"/>
  <c r="Q1555" i="44"/>
  <c r="P1555" i="44"/>
  <c r="S1555" i="44" s="1"/>
  <c r="O1555" i="44"/>
  <c r="K1555" i="44"/>
  <c r="D1555" i="44"/>
  <c r="C1555" i="44"/>
  <c r="R1554" i="44"/>
  <c r="N1554" i="44"/>
  <c r="M1554" i="44"/>
  <c r="L1554" i="44"/>
  <c r="J1554" i="44"/>
  <c r="I1554" i="44"/>
  <c r="H1554" i="44"/>
  <c r="K1554" i="44" s="1"/>
  <c r="G1554" i="44"/>
  <c r="F1554" i="44"/>
  <c r="E1554" i="44"/>
  <c r="D1554" i="44"/>
  <c r="C1554" i="44"/>
  <c r="S1553" i="44"/>
  <c r="R1553" i="44"/>
  <c r="O1553" i="44"/>
  <c r="K1553" i="44"/>
  <c r="Q1552" i="44"/>
  <c r="P1552" i="44"/>
  <c r="P1550" i="44" s="1"/>
  <c r="O1552" i="44"/>
  <c r="K1552" i="44"/>
  <c r="K1550" i="44" s="1"/>
  <c r="D1552" i="44"/>
  <c r="C1552" i="44"/>
  <c r="S1551" i="44"/>
  <c r="Q1551" i="44"/>
  <c r="P1551" i="44"/>
  <c r="O1551" i="44"/>
  <c r="O1550" i="44" s="1"/>
  <c r="K1551" i="44"/>
  <c r="D1551" i="44"/>
  <c r="C1551" i="44"/>
  <c r="R1550" i="44"/>
  <c r="Q1550" i="44"/>
  <c r="N1550" i="44"/>
  <c r="M1550" i="44"/>
  <c r="L1550" i="44"/>
  <c r="J1550" i="44"/>
  <c r="I1550" i="44"/>
  <c r="H1550" i="44"/>
  <c r="G1550" i="44"/>
  <c r="F1550" i="44"/>
  <c r="D1550" i="44" s="1"/>
  <c r="E1550" i="44"/>
  <c r="C1550" i="44"/>
  <c r="N1549" i="44"/>
  <c r="O1549" i="44" s="1"/>
  <c r="J1549" i="44"/>
  <c r="K1549" i="44" s="1"/>
  <c r="Q1548" i="44"/>
  <c r="M1548" i="44"/>
  <c r="L1548" i="44"/>
  <c r="P1548" i="44" s="1"/>
  <c r="S1548" i="44" s="1"/>
  <c r="K1548" i="44"/>
  <c r="I1548" i="44"/>
  <c r="H1548" i="44"/>
  <c r="G1548" i="44"/>
  <c r="F1548" i="44"/>
  <c r="D1548" i="44" s="1"/>
  <c r="E1548" i="44"/>
  <c r="C1548" i="44"/>
  <c r="M1547" i="44"/>
  <c r="L1547" i="44"/>
  <c r="O1547" i="44" s="1"/>
  <c r="I1547" i="44"/>
  <c r="I1546" i="44" s="1"/>
  <c r="H1547" i="44"/>
  <c r="G1547" i="44"/>
  <c r="F1547" i="44"/>
  <c r="E1547" i="44"/>
  <c r="E1546" i="44" s="1"/>
  <c r="D1547" i="44"/>
  <c r="M1546" i="44"/>
  <c r="L1546" i="44"/>
  <c r="J1546" i="44"/>
  <c r="H1546" i="44"/>
  <c r="F1546" i="44"/>
  <c r="D1546" i="44"/>
  <c r="S1545" i="44"/>
  <c r="R1545" i="44"/>
  <c r="R1542" i="44" s="1"/>
  <c r="O1545" i="44"/>
  <c r="K1545" i="44"/>
  <c r="S1544" i="44"/>
  <c r="Q1544" i="44"/>
  <c r="P1544" i="44"/>
  <c r="P1542" i="44" s="1"/>
  <c r="O1544" i="44"/>
  <c r="K1544" i="44"/>
  <c r="D1544" i="44"/>
  <c r="C1544" i="44"/>
  <c r="Q1543" i="44"/>
  <c r="Q1542" i="44" s="1"/>
  <c r="P1543" i="44"/>
  <c r="S1543" i="44" s="1"/>
  <c r="S1542" i="44" s="1"/>
  <c r="O1543" i="44"/>
  <c r="K1543" i="44"/>
  <c r="D1543" i="44"/>
  <c r="C1543" i="44"/>
  <c r="O1542" i="44"/>
  <c r="N1542" i="44"/>
  <c r="M1542" i="44"/>
  <c r="L1542" i="44"/>
  <c r="K1542" i="44"/>
  <c r="J1542" i="44"/>
  <c r="I1542" i="44"/>
  <c r="H1542" i="44"/>
  <c r="G1542" i="44"/>
  <c r="F1542" i="44"/>
  <c r="E1542" i="44"/>
  <c r="D1542" i="44"/>
  <c r="C1542" i="44"/>
  <c r="R1541" i="44"/>
  <c r="S1541" i="44" s="1"/>
  <c r="O1541" i="44"/>
  <c r="K1541" i="44"/>
  <c r="Q1540" i="44"/>
  <c r="Q1538" i="44" s="1"/>
  <c r="P1540" i="44"/>
  <c r="S1540" i="44" s="1"/>
  <c r="O1540" i="44"/>
  <c r="K1540" i="44"/>
  <c r="D1540" i="44"/>
  <c r="C1540" i="44"/>
  <c r="Q1539" i="44"/>
  <c r="P1539" i="44"/>
  <c r="S1539" i="44" s="1"/>
  <c r="O1539" i="44"/>
  <c r="K1539" i="44"/>
  <c r="D1539" i="44"/>
  <c r="C1539" i="44"/>
  <c r="R1538" i="44"/>
  <c r="O1538" i="44"/>
  <c r="N1538" i="44"/>
  <c r="M1538" i="44"/>
  <c r="L1538" i="44"/>
  <c r="K1538" i="44"/>
  <c r="J1538" i="44"/>
  <c r="I1538" i="44"/>
  <c r="H1538" i="44"/>
  <c r="G1538" i="44"/>
  <c r="F1538" i="44"/>
  <c r="D1538" i="44" s="1"/>
  <c r="E1538" i="44"/>
  <c r="C1538" i="44"/>
  <c r="S1537" i="44"/>
  <c r="R1537" i="44"/>
  <c r="O1537" i="44"/>
  <c r="K1537" i="44"/>
  <c r="S1536" i="44"/>
  <c r="Q1536" i="44"/>
  <c r="P1536" i="44"/>
  <c r="P1534" i="44" s="1"/>
  <c r="O1536" i="44"/>
  <c r="O1534" i="44" s="1"/>
  <c r="K1536" i="44"/>
  <c r="D1536" i="44"/>
  <c r="C1536" i="44"/>
  <c r="S1535" i="44"/>
  <c r="Q1535" i="44"/>
  <c r="P1535" i="44"/>
  <c r="O1535" i="44"/>
  <c r="K1535" i="44"/>
  <c r="K1534" i="44" s="1"/>
  <c r="D1535" i="44"/>
  <c r="C1535" i="44"/>
  <c r="R1534" i="44"/>
  <c r="S1534" i="44" s="1"/>
  <c r="Q1534" i="44"/>
  <c r="N1534" i="44"/>
  <c r="M1534" i="44"/>
  <c r="L1534" i="44"/>
  <c r="J1534" i="44"/>
  <c r="I1534" i="44"/>
  <c r="H1534" i="44"/>
  <c r="G1534" i="44"/>
  <c r="F1534" i="44"/>
  <c r="E1534" i="44"/>
  <c r="C1534" i="44" s="1"/>
  <c r="D1534" i="44"/>
  <c r="R1533" i="44"/>
  <c r="R1530" i="44" s="1"/>
  <c r="O1533" i="44"/>
  <c r="K1533" i="44"/>
  <c r="Q1532" i="44"/>
  <c r="Q1530" i="44" s="1"/>
  <c r="P1532" i="44"/>
  <c r="S1532" i="44" s="1"/>
  <c r="O1532" i="44"/>
  <c r="K1532" i="44"/>
  <c r="D1532" i="44"/>
  <c r="C1532" i="44"/>
  <c r="Q1531" i="44"/>
  <c r="P1531" i="44"/>
  <c r="S1531" i="44" s="1"/>
  <c r="O1531" i="44"/>
  <c r="K1531" i="44"/>
  <c r="D1531" i="44"/>
  <c r="C1531" i="44"/>
  <c r="P1530" i="44"/>
  <c r="N1530" i="44"/>
  <c r="M1530" i="44"/>
  <c r="L1530" i="44"/>
  <c r="O1530" i="44" s="1"/>
  <c r="J1530" i="44"/>
  <c r="I1530" i="44"/>
  <c r="H1530" i="44"/>
  <c r="K1530" i="44" s="1"/>
  <c r="G1530" i="44"/>
  <c r="F1530" i="44"/>
  <c r="E1530" i="44"/>
  <c r="D1530" i="44"/>
  <c r="C1530" i="44"/>
  <c r="S1529" i="44"/>
  <c r="R1529" i="44"/>
  <c r="O1529" i="44"/>
  <c r="K1529" i="44"/>
  <c r="Q1528" i="44"/>
  <c r="P1528" i="44"/>
  <c r="S1528" i="44" s="1"/>
  <c r="O1528" i="44"/>
  <c r="K1528" i="44"/>
  <c r="D1528" i="44"/>
  <c r="C1528" i="44"/>
  <c r="S1527" i="44"/>
  <c r="Q1527" i="44"/>
  <c r="P1527" i="44"/>
  <c r="O1527" i="44"/>
  <c r="K1527" i="44"/>
  <c r="D1527" i="44"/>
  <c r="C1527" i="44"/>
  <c r="R1526" i="44"/>
  <c r="Q1526" i="44"/>
  <c r="O1526" i="44"/>
  <c r="N1526" i="44"/>
  <c r="M1526" i="44"/>
  <c r="L1526" i="44"/>
  <c r="K1526" i="44"/>
  <c r="J1526" i="44"/>
  <c r="I1526" i="44"/>
  <c r="H1526" i="44"/>
  <c r="G1526" i="44"/>
  <c r="F1526" i="44"/>
  <c r="D1526" i="44" s="1"/>
  <c r="E1526" i="44"/>
  <c r="C1526" i="44"/>
  <c r="S1525" i="44"/>
  <c r="R1525" i="44"/>
  <c r="O1525" i="44"/>
  <c r="K1525" i="44"/>
  <c r="S1524" i="44"/>
  <c r="Q1524" i="44"/>
  <c r="P1524" i="44"/>
  <c r="O1524" i="44"/>
  <c r="K1524" i="44"/>
  <c r="D1524" i="44"/>
  <c r="C1524" i="44"/>
  <c r="S1523" i="44"/>
  <c r="Q1523" i="44"/>
  <c r="P1523" i="44"/>
  <c r="O1523" i="44"/>
  <c r="K1523" i="44"/>
  <c r="D1523" i="44"/>
  <c r="C1523" i="44"/>
  <c r="R1522" i="44"/>
  <c r="Q1522" i="44"/>
  <c r="P1522" i="44"/>
  <c r="S1522" i="44" s="1"/>
  <c r="N1522" i="44"/>
  <c r="M1522" i="44"/>
  <c r="L1522" i="44"/>
  <c r="O1522" i="44" s="1"/>
  <c r="J1522" i="44"/>
  <c r="I1522" i="44"/>
  <c r="H1522" i="44"/>
  <c r="K1522" i="44" s="1"/>
  <c r="G1522" i="44"/>
  <c r="F1522" i="44"/>
  <c r="D1522" i="44" s="1"/>
  <c r="E1522" i="44"/>
  <c r="C1522" i="44" s="1"/>
  <c r="S1521" i="44"/>
  <c r="R1521" i="44"/>
  <c r="R1518" i="44" s="1"/>
  <c r="O1521" i="44"/>
  <c r="K1521" i="44"/>
  <c r="S1520" i="44"/>
  <c r="Q1520" i="44"/>
  <c r="P1520" i="44"/>
  <c r="O1520" i="44"/>
  <c r="K1520" i="44"/>
  <c r="D1520" i="44"/>
  <c r="C1520" i="44"/>
  <c r="Q1519" i="44"/>
  <c r="P1519" i="44"/>
  <c r="S1519" i="44" s="1"/>
  <c r="O1519" i="44"/>
  <c r="K1519" i="44"/>
  <c r="D1519" i="44"/>
  <c r="C1519" i="44"/>
  <c r="Q1518" i="44"/>
  <c r="P1518" i="44"/>
  <c r="N1518" i="44"/>
  <c r="M1518" i="44"/>
  <c r="L1518" i="44"/>
  <c r="O1518" i="44" s="1"/>
  <c r="J1518" i="44"/>
  <c r="I1518" i="44"/>
  <c r="H1518" i="44"/>
  <c r="K1518" i="44" s="1"/>
  <c r="G1518" i="44"/>
  <c r="F1518" i="44"/>
  <c r="E1518" i="44"/>
  <c r="C1518" i="44" s="1"/>
  <c r="D1518" i="44"/>
  <c r="O1517" i="44"/>
  <c r="N1517" i="44"/>
  <c r="J1517" i="44"/>
  <c r="J1514" i="44" s="1"/>
  <c r="O1516" i="44"/>
  <c r="M1516" i="44"/>
  <c r="M1514" i="44" s="1"/>
  <c r="L1516" i="44"/>
  <c r="I1516" i="44"/>
  <c r="Q1516" i="44" s="1"/>
  <c r="H1516" i="44"/>
  <c r="P1516" i="44" s="1"/>
  <c r="S1516" i="44" s="1"/>
  <c r="G1516" i="44"/>
  <c r="F1516" i="44"/>
  <c r="E1516" i="44"/>
  <c r="C1516" i="44" s="1"/>
  <c r="D1516" i="44"/>
  <c r="Q1515" i="44"/>
  <c r="M1515" i="44"/>
  <c r="L1515" i="44"/>
  <c r="O1515" i="44" s="1"/>
  <c r="K1515" i="44"/>
  <c r="I1515" i="44"/>
  <c r="I1514" i="44" s="1"/>
  <c r="H1515" i="44"/>
  <c r="G1515" i="44"/>
  <c r="G1514" i="44" s="1"/>
  <c r="F1515" i="44"/>
  <c r="F1514" i="44" s="1"/>
  <c r="D1514" i="44" s="1"/>
  <c r="E1515" i="44"/>
  <c r="E1514" i="44" s="1"/>
  <c r="C1515" i="44"/>
  <c r="N1514" i="44"/>
  <c r="L1514" i="44"/>
  <c r="H1514" i="44"/>
  <c r="S1513" i="44"/>
  <c r="R1513" i="44"/>
  <c r="O1513" i="44"/>
  <c r="K1513" i="44"/>
  <c r="Q1512" i="44"/>
  <c r="P1512" i="44"/>
  <c r="S1512" i="44" s="1"/>
  <c r="O1512" i="44"/>
  <c r="K1512" i="44"/>
  <c r="D1512" i="44"/>
  <c r="C1512" i="44"/>
  <c r="S1511" i="44"/>
  <c r="Q1511" i="44"/>
  <c r="P1511" i="44"/>
  <c r="O1511" i="44"/>
  <c r="K1511" i="44"/>
  <c r="D1511" i="44"/>
  <c r="C1511" i="44"/>
  <c r="R1510" i="44"/>
  <c r="Q1510" i="44"/>
  <c r="O1510" i="44"/>
  <c r="N1510" i="44"/>
  <c r="M1510" i="44"/>
  <c r="L1510" i="44"/>
  <c r="K1510" i="44"/>
  <c r="J1510" i="44"/>
  <c r="I1510" i="44"/>
  <c r="H1510" i="44"/>
  <c r="G1510" i="44"/>
  <c r="F1510" i="44"/>
  <c r="D1510" i="44" s="1"/>
  <c r="E1510" i="44"/>
  <c r="C1510" i="44"/>
  <c r="S1509" i="44"/>
  <c r="R1509" i="44"/>
  <c r="O1509" i="44"/>
  <c r="K1509" i="44"/>
  <c r="S1508" i="44"/>
  <c r="Q1508" i="44"/>
  <c r="P1508" i="44"/>
  <c r="O1508" i="44"/>
  <c r="K1508" i="44"/>
  <c r="D1508" i="44"/>
  <c r="C1508" i="44"/>
  <c r="S1507" i="44"/>
  <c r="Q1507" i="44"/>
  <c r="P1507" i="44"/>
  <c r="O1507" i="44"/>
  <c r="K1507" i="44"/>
  <c r="D1507" i="44"/>
  <c r="C1507" i="44"/>
  <c r="R1506" i="44"/>
  <c r="Q1506" i="44"/>
  <c r="P1506" i="44"/>
  <c r="S1506" i="44" s="1"/>
  <c r="N1506" i="44"/>
  <c r="M1506" i="44"/>
  <c r="L1506" i="44"/>
  <c r="O1506" i="44" s="1"/>
  <c r="J1506" i="44"/>
  <c r="I1506" i="44"/>
  <c r="H1506" i="44"/>
  <c r="K1506" i="44" s="1"/>
  <c r="G1506" i="44"/>
  <c r="F1506" i="44"/>
  <c r="D1506" i="44" s="1"/>
  <c r="E1506" i="44"/>
  <c r="C1506" i="44" s="1"/>
  <c r="S1505" i="44"/>
  <c r="R1505" i="44"/>
  <c r="R1502" i="44" s="1"/>
  <c r="O1505" i="44"/>
  <c r="K1505" i="44"/>
  <c r="S1504" i="44"/>
  <c r="Q1504" i="44"/>
  <c r="P1504" i="44"/>
  <c r="O1504" i="44"/>
  <c r="K1504" i="44"/>
  <c r="D1504" i="44"/>
  <c r="C1504" i="44"/>
  <c r="Q1503" i="44"/>
  <c r="P1503" i="44"/>
  <c r="S1503" i="44" s="1"/>
  <c r="O1503" i="44"/>
  <c r="K1503" i="44"/>
  <c r="D1503" i="44"/>
  <c r="C1503" i="44"/>
  <c r="Q1502" i="44"/>
  <c r="P1502" i="44"/>
  <c r="N1502" i="44"/>
  <c r="M1502" i="44"/>
  <c r="L1502" i="44"/>
  <c r="O1502" i="44" s="1"/>
  <c r="J1502" i="44"/>
  <c r="I1502" i="44"/>
  <c r="H1502" i="44"/>
  <c r="K1502" i="44" s="1"/>
  <c r="G1502" i="44"/>
  <c r="F1502" i="44"/>
  <c r="E1502" i="44"/>
  <c r="C1502" i="44" s="1"/>
  <c r="D1502" i="44"/>
  <c r="R1501" i="44"/>
  <c r="R1498" i="44" s="1"/>
  <c r="O1501" i="44"/>
  <c r="K1501" i="44"/>
  <c r="Q1500" i="44"/>
  <c r="Q1498" i="44" s="1"/>
  <c r="P1500" i="44"/>
  <c r="S1500" i="44" s="1"/>
  <c r="O1500" i="44"/>
  <c r="K1500" i="44"/>
  <c r="D1500" i="44"/>
  <c r="C1500" i="44"/>
  <c r="Q1499" i="44"/>
  <c r="P1499" i="44"/>
  <c r="S1499" i="44" s="1"/>
  <c r="O1499" i="44"/>
  <c r="K1499" i="44"/>
  <c r="D1499" i="44"/>
  <c r="C1499" i="44"/>
  <c r="P1498" i="44"/>
  <c r="N1498" i="44"/>
  <c r="M1498" i="44"/>
  <c r="L1498" i="44"/>
  <c r="O1498" i="44" s="1"/>
  <c r="J1498" i="44"/>
  <c r="I1498" i="44"/>
  <c r="H1498" i="44"/>
  <c r="K1498" i="44" s="1"/>
  <c r="G1498" i="44"/>
  <c r="F1498" i="44"/>
  <c r="E1498" i="44"/>
  <c r="D1498" i="44"/>
  <c r="C1498" i="44"/>
  <c r="S1497" i="44"/>
  <c r="R1497" i="44"/>
  <c r="O1497" i="44"/>
  <c r="K1497" i="44"/>
  <c r="Q1496" i="44"/>
  <c r="P1496" i="44"/>
  <c r="S1496" i="44" s="1"/>
  <c r="O1496" i="44"/>
  <c r="K1496" i="44"/>
  <c r="D1496" i="44"/>
  <c r="C1496" i="44"/>
  <c r="S1495" i="44"/>
  <c r="Q1495" i="44"/>
  <c r="P1495" i="44"/>
  <c r="O1495" i="44"/>
  <c r="K1495" i="44"/>
  <c r="D1495" i="44"/>
  <c r="C1495" i="44"/>
  <c r="R1494" i="44"/>
  <c r="Q1494" i="44"/>
  <c r="O1494" i="44"/>
  <c r="N1494" i="44"/>
  <c r="M1494" i="44"/>
  <c r="L1494" i="44"/>
  <c r="K1494" i="44"/>
  <c r="J1494" i="44"/>
  <c r="I1494" i="44"/>
  <c r="H1494" i="44"/>
  <c r="G1494" i="44"/>
  <c r="F1494" i="44"/>
  <c r="D1494" i="44" s="1"/>
  <c r="E1494" i="44"/>
  <c r="C1494" i="44"/>
  <c r="S1493" i="44"/>
  <c r="R1493" i="44"/>
  <c r="O1493" i="44"/>
  <c r="K1493" i="44"/>
  <c r="S1492" i="44"/>
  <c r="Q1492" i="44"/>
  <c r="P1492" i="44"/>
  <c r="O1492" i="44"/>
  <c r="K1492" i="44"/>
  <c r="D1492" i="44"/>
  <c r="C1492" i="44"/>
  <c r="S1491" i="44"/>
  <c r="Q1491" i="44"/>
  <c r="P1491" i="44"/>
  <c r="O1491" i="44"/>
  <c r="K1491" i="44"/>
  <c r="D1491" i="44"/>
  <c r="C1491" i="44"/>
  <c r="R1490" i="44"/>
  <c r="Q1490" i="44"/>
  <c r="P1490" i="44"/>
  <c r="S1490" i="44" s="1"/>
  <c r="N1490" i="44"/>
  <c r="M1490" i="44"/>
  <c r="L1490" i="44"/>
  <c r="O1490" i="44" s="1"/>
  <c r="J1490" i="44"/>
  <c r="I1490" i="44"/>
  <c r="H1490" i="44"/>
  <c r="K1490" i="44" s="1"/>
  <c r="G1490" i="44"/>
  <c r="F1490" i="44"/>
  <c r="D1490" i="44" s="1"/>
  <c r="E1490" i="44"/>
  <c r="C1490" i="44" s="1"/>
  <c r="S1489" i="44"/>
  <c r="R1489" i="44"/>
  <c r="R1486" i="44" s="1"/>
  <c r="O1489" i="44"/>
  <c r="K1489" i="44"/>
  <c r="S1488" i="44"/>
  <c r="Q1488" i="44"/>
  <c r="P1488" i="44"/>
  <c r="O1488" i="44"/>
  <c r="K1488" i="44"/>
  <c r="D1488" i="44"/>
  <c r="C1488" i="44"/>
  <c r="Q1487" i="44"/>
  <c r="P1487" i="44"/>
  <c r="S1487" i="44" s="1"/>
  <c r="O1487" i="44"/>
  <c r="K1487" i="44"/>
  <c r="D1487" i="44"/>
  <c r="C1487" i="44"/>
  <c r="Q1486" i="44"/>
  <c r="P1486" i="44"/>
  <c r="N1486" i="44"/>
  <c r="M1486" i="44"/>
  <c r="L1486" i="44"/>
  <c r="O1486" i="44" s="1"/>
  <c r="J1486" i="44"/>
  <c r="I1486" i="44"/>
  <c r="H1486" i="44"/>
  <c r="K1486" i="44" s="1"/>
  <c r="G1486" i="44"/>
  <c r="F1486" i="44"/>
  <c r="E1486" i="44"/>
  <c r="C1486" i="44" s="1"/>
  <c r="D1486" i="44"/>
  <c r="O1485" i="44"/>
  <c r="N1485" i="44"/>
  <c r="J1485" i="44"/>
  <c r="J1482" i="44" s="1"/>
  <c r="O1484" i="44"/>
  <c r="M1484" i="44"/>
  <c r="M1482" i="44" s="1"/>
  <c r="L1484" i="44"/>
  <c r="I1484" i="44"/>
  <c r="Q1484" i="44" s="1"/>
  <c r="H1484" i="44"/>
  <c r="P1484" i="44" s="1"/>
  <c r="S1484" i="44" s="1"/>
  <c r="G1484" i="44"/>
  <c r="F1484" i="44"/>
  <c r="E1484" i="44"/>
  <c r="C1484" i="44" s="1"/>
  <c r="D1484" i="44"/>
  <c r="Q1483" i="44"/>
  <c r="M1483" i="44"/>
  <c r="L1483" i="44"/>
  <c r="O1483" i="44" s="1"/>
  <c r="K1483" i="44"/>
  <c r="I1483" i="44"/>
  <c r="I1482" i="44" s="1"/>
  <c r="H1483" i="44"/>
  <c r="G1483" i="44"/>
  <c r="G1482" i="44" s="1"/>
  <c r="F1483" i="44"/>
  <c r="D1483" i="44" s="1"/>
  <c r="E1483" i="44"/>
  <c r="E1482" i="44" s="1"/>
  <c r="C1483" i="44"/>
  <c r="N1482" i="44"/>
  <c r="L1482" i="44"/>
  <c r="H1482" i="44"/>
  <c r="F1482" i="44"/>
  <c r="D1482" i="44"/>
  <c r="S1481" i="44"/>
  <c r="R1481" i="44"/>
  <c r="O1481" i="44"/>
  <c r="K1481" i="44"/>
  <c r="Q1480" i="44"/>
  <c r="P1480" i="44"/>
  <c r="S1480" i="44" s="1"/>
  <c r="O1480" i="44"/>
  <c r="K1480" i="44"/>
  <c r="D1480" i="44"/>
  <c r="C1480" i="44"/>
  <c r="S1479" i="44"/>
  <c r="Q1479" i="44"/>
  <c r="P1479" i="44"/>
  <c r="O1479" i="44"/>
  <c r="K1479" i="44"/>
  <c r="D1479" i="44"/>
  <c r="C1479" i="44"/>
  <c r="R1478" i="44"/>
  <c r="Q1478" i="44"/>
  <c r="O1478" i="44"/>
  <c r="N1478" i="44"/>
  <c r="M1478" i="44"/>
  <c r="L1478" i="44"/>
  <c r="K1478" i="44"/>
  <c r="J1478" i="44"/>
  <c r="I1478" i="44"/>
  <c r="H1478" i="44"/>
  <c r="G1478" i="44"/>
  <c r="F1478" i="44"/>
  <c r="D1478" i="44" s="1"/>
  <c r="E1478" i="44"/>
  <c r="C1478" i="44"/>
  <c r="R1477" i="44"/>
  <c r="S1477" i="44" s="1"/>
  <c r="O1477" i="44"/>
  <c r="K1477" i="44"/>
  <c r="S1476" i="44"/>
  <c r="Q1476" i="44"/>
  <c r="P1476" i="44"/>
  <c r="O1476" i="44"/>
  <c r="K1476" i="44"/>
  <c r="D1476" i="44"/>
  <c r="C1476" i="44"/>
  <c r="S1475" i="44"/>
  <c r="Q1475" i="44"/>
  <c r="P1475" i="44"/>
  <c r="O1475" i="44"/>
  <c r="K1475" i="44"/>
  <c r="D1475" i="44"/>
  <c r="C1475" i="44"/>
  <c r="R1474" i="44"/>
  <c r="Q1474" i="44"/>
  <c r="P1474" i="44"/>
  <c r="N1474" i="44"/>
  <c r="M1474" i="44"/>
  <c r="L1474" i="44"/>
  <c r="O1474" i="44" s="1"/>
  <c r="J1474" i="44"/>
  <c r="I1474" i="44"/>
  <c r="H1474" i="44"/>
  <c r="K1474" i="44" s="1"/>
  <c r="G1474" i="44"/>
  <c r="F1474" i="44"/>
  <c r="D1474" i="44" s="1"/>
  <c r="E1474" i="44"/>
  <c r="C1474" i="44" s="1"/>
  <c r="S1473" i="44"/>
  <c r="R1473" i="44"/>
  <c r="R1470" i="44" s="1"/>
  <c r="O1473" i="44"/>
  <c r="K1473" i="44"/>
  <c r="S1472" i="44"/>
  <c r="Q1472" i="44"/>
  <c r="P1472" i="44"/>
  <c r="O1472" i="44"/>
  <c r="K1472" i="44"/>
  <c r="D1472" i="44"/>
  <c r="C1472" i="44"/>
  <c r="Q1471" i="44"/>
  <c r="P1471" i="44"/>
  <c r="S1471" i="44" s="1"/>
  <c r="O1471" i="44"/>
  <c r="K1471" i="44"/>
  <c r="D1471" i="44"/>
  <c r="C1471" i="44"/>
  <c r="Q1470" i="44"/>
  <c r="P1470" i="44"/>
  <c r="N1470" i="44"/>
  <c r="M1470" i="44"/>
  <c r="L1470" i="44"/>
  <c r="O1470" i="44" s="1"/>
  <c r="J1470" i="44"/>
  <c r="I1470" i="44"/>
  <c r="H1470" i="44"/>
  <c r="K1470" i="44" s="1"/>
  <c r="G1470" i="44"/>
  <c r="F1470" i="44"/>
  <c r="E1470" i="44"/>
  <c r="C1470" i="44" s="1"/>
  <c r="D1470" i="44"/>
  <c r="R1469" i="44"/>
  <c r="R1466" i="44" s="1"/>
  <c r="O1469" i="44"/>
  <c r="K1469" i="44"/>
  <c r="Q1468" i="44"/>
  <c r="Q1466" i="44" s="1"/>
  <c r="P1468" i="44"/>
  <c r="S1468" i="44" s="1"/>
  <c r="O1468" i="44"/>
  <c r="K1468" i="44"/>
  <c r="D1468" i="44"/>
  <c r="C1468" i="44"/>
  <c r="Q1467" i="44"/>
  <c r="P1467" i="44"/>
  <c r="S1467" i="44" s="1"/>
  <c r="O1467" i="44"/>
  <c r="K1467" i="44"/>
  <c r="D1467" i="44"/>
  <c r="C1467" i="44"/>
  <c r="P1466" i="44"/>
  <c r="N1466" i="44"/>
  <c r="M1466" i="44"/>
  <c r="L1466" i="44"/>
  <c r="O1466" i="44" s="1"/>
  <c r="J1466" i="44"/>
  <c r="I1466" i="44"/>
  <c r="H1466" i="44"/>
  <c r="K1466" i="44" s="1"/>
  <c r="G1466" i="44"/>
  <c r="F1466" i="44"/>
  <c r="E1466" i="44"/>
  <c r="D1466" i="44"/>
  <c r="C1466" i="44"/>
  <c r="S1465" i="44"/>
  <c r="R1465" i="44"/>
  <c r="O1465" i="44"/>
  <c r="K1465" i="44"/>
  <c r="Q1464" i="44"/>
  <c r="P1464" i="44"/>
  <c r="S1464" i="44" s="1"/>
  <c r="O1464" i="44"/>
  <c r="K1464" i="44"/>
  <c r="D1464" i="44"/>
  <c r="C1464" i="44"/>
  <c r="S1463" i="44"/>
  <c r="Q1463" i="44"/>
  <c r="P1463" i="44"/>
  <c r="O1463" i="44"/>
  <c r="K1463" i="44"/>
  <c r="D1463" i="44"/>
  <c r="C1463" i="44"/>
  <c r="R1462" i="44"/>
  <c r="Q1462" i="44"/>
  <c r="O1462" i="44"/>
  <c r="N1462" i="44"/>
  <c r="M1462" i="44"/>
  <c r="L1462" i="44"/>
  <c r="K1462" i="44"/>
  <c r="J1462" i="44"/>
  <c r="I1462" i="44"/>
  <c r="H1462" i="44"/>
  <c r="G1462" i="44"/>
  <c r="F1462" i="44"/>
  <c r="D1462" i="44" s="1"/>
  <c r="E1462" i="44"/>
  <c r="C1462" i="44"/>
  <c r="S1461" i="44"/>
  <c r="R1461" i="44"/>
  <c r="O1461" i="44"/>
  <c r="K1461" i="44"/>
  <c r="S1460" i="44"/>
  <c r="Q1460" i="44"/>
  <c r="P1460" i="44"/>
  <c r="O1460" i="44"/>
  <c r="K1460" i="44"/>
  <c r="D1460" i="44"/>
  <c r="C1460" i="44"/>
  <c r="S1459" i="44"/>
  <c r="Q1459" i="44"/>
  <c r="P1459" i="44"/>
  <c r="O1459" i="44"/>
  <c r="K1459" i="44"/>
  <c r="D1459" i="44"/>
  <c r="C1459" i="44"/>
  <c r="R1458" i="44"/>
  <c r="Q1458" i="44"/>
  <c r="P1458" i="44"/>
  <c r="S1458" i="44" s="1"/>
  <c r="N1458" i="44"/>
  <c r="M1458" i="44"/>
  <c r="L1458" i="44"/>
  <c r="O1458" i="44" s="1"/>
  <c r="J1458" i="44"/>
  <c r="I1458" i="44"/>
  <c r="H1458" i="44"/>
  <c r="K1458" i="44" s="1"/>
  <c r="G1458" i="44"/>
  <c r="F1458" i="44"/>
  <c r="D1458" i="44" s="1"/>
  <c r="E1458" i="44"/>
  <c r="C1458" i="44" s="1"/>
  <c r="S1457" i="44"/>
  <c r="R1457" i="44"/>
  <c r="R1454" i="44" s="1"/>
  <c r="O1457" i="44"/>
  <c r="K1457" i="44"/>
  <c r="S1456" i="44"/>
  <c r="Q1456" i="44"/>
  <c r="P1456" i="44"/>
  <c r="O1456" i="44"/>
  <c r="K1456" i="44"/>
  <c r="D1456" i="44"/>
  <c r="C1456" i="44"/>
  <c r="Q1455" i="44"/>
  <c r="P1455" i="44"/>
  <c r="S1455" i="44" s="1"/>
  <c r="O1455" i="44"/>
  <c r="K1455" i="44"/>
  <c r="D1455" i="44"/>
  <c r="C1455" i="44"/>
  <c r="Q1454" i="44"/>
  <c r="P1454" i="44"/>
  <c r="S1454" i="44" s="1"/>
  <c r="N1454" i="44"/>
  <c r="M1454" i="44"/>
  <c r="L1454" i="44"/>
  <c r="O1454" i="44" s="1"/>
  <c r="J1454" i="44"/>
  <c r="I1454" i="44"/>
  <c r="H1454" i="44"/>
  <c r="K1454" i="44" s="1"/>
  <c r="G1454" i="44"/>
  <c r="F1454" i="44"/>
  <c r="E1454" i="44"/>
  <c r="C1454" i="44" s="1"/>
  <c r="D1454" i="44"/>
  <c r="N1453" i="44"/>
  <c r="O1453" i="44" s="1"/>
  <c r="J1453" i="44"/>
  <c r="J1450" i="44" s="1"/>
  <c r="O1452" i="44"/>
  <c r="M1452" i="44"/>
  <c r="M1450" i="44" s="1"/>
  <c r="L1452" i="44"/>
  <c r="I1452" i="44"/>
  <c r="Q1452" i="44" s="1"/>
  <c r="H1452" i="44"/>
  <c r="P1452" i="44" s="1"/>
  <c r="S1452" i="44" s="1"/>
  <c r="G1452" i="44"/>
  <c r="F1452" i="44"/>
  <c r="E1452" i="44"/>
  <c r="C1452" i="44" s="1"/>
  <c r="D1452" i="44"/>
  <c r="Q1451" i="44"/>
  <c r="M1451" i="44"/>
  <c r="L1451" i="44"/>
  <c r="O1451" i="44" s="1"/>
  <c r="K1451" i="44"/>
  <c r="I1451" i="44"/>
  <c r="I1450" i="44" s="1"/>
  <c r="H1451" i="44"/>
  <c r="G1451" i="44"/>
  <c r="G1450" i="44" s="1"/>
  <c r="F1451" i="44"/>
  <c r="D1451" i="44" s="1"/>
  <c r="E1451" i="44"/>
  <c r="E1450" i="44" s="1"/>
  <c r="C1451" i="44"/>
  <c r="N1450" i="44"/>
  <c r="L1450" i="44"/>
  <c r="H1450" i="44"/>
  <c r="F1450" i="44"/>
  <c r="D1450" i="44"/>
  <c r="S1449" i="44"/>
  <c r="R1449" i="44"/>
  <c r="O1449" i="44"/>
  <c r="K1449" i="44"/>
  <c r="Q1448" i="44"/>
  <c r="P1448" i="44"/>
  <c r="S1448" i="44" s="1"/>
  <c r="O1448" i="44"/>
  <c r="K1448" i="44"/>
  <c r="D1448" i="44"/>
  <c r="C1448" i="44"/>
  <c r="S1447" i="44"/>
  <c r="Q1447" i="44"/>
  <c r="P1447" i="44"/>
  <c r="O1447" i="44"/>
  <c r="K1447" i="44"/>
  <c r="D1447" i="44"/>
  <c r="C1447" i="44"/>
  <c r="R1446" i="44"/>
  <c r="Q1446" i="44"/>
  <c r="O1446" i="44"/>
  <c r="N1446" i="44"/>
  <c r="M1446" i="44"/>
  <c r="L1446" i="44"/>
  <c r="K1446" i="44"/>
  <c r="J1446" i="44"/>
  <c r="I1446" i="44"/>
  <c r="H1446" i="44"/>
  <c r="G1446" i="44"/>
  <c r="F1446" i="44"/>
  <c r="D1446" i="44" s="1"/>
  <c r="E1446" i="44"/>
  <c r="C1446" i="44"/>
  <c r="R1445" i="44"/>
  <c r="S1445" i="44" s="1"/>
  <c r="O1445" i="44"/>
  <c r="K1445" i="44"/>
  <c r="S1444" i="44"/>
  <c r="Q1444" i="44"/>
  <c r="P1444" i="44"/>
  <c r="O1444" i="44"/>
  <c r="K1444" i="44"/>
  <c r="D1444" i="44"/>
  <c r="C1444" i="44"/>
  <c r="S1443" i="44"/>
  <c r="Q1443" i="44"/>
  <c r="P1443" i="44"/>
  <c r="O1443" i="44"/>
  <c r="K1443" i="44"/>
  <c r="D1443" i="44"/>
  <c r="C1443" i="44"/>
  <c r="R1442" i="44"/>
  <c r="Q1442" i="44"/>
  <c r="P1442" i="44"/>
  <c r="N1442" i="44"/>
  <c r="M1442" i="44"/>
  <c r="L1442" i="44"/>
  <c r="O1442" i="44" s="1"/>
  <c r="J1442" i="44"/>
  <c r="I1442" i="44"/>
  <c r="H1442" i="44"/>
  <c r="K1442" i="44" s="1"/>
  <c r="G1442" i="44"/>
  <c r="F1442" i="44"/>
  <c r="D1442" i="44" s="1"/>
  <c r="E1442" i="44"/>
  <c r="C1442" i="44" s="1"/>
  <c r="S1441" i="44"/>
  <c r="R1441" i="44"/>
  <c r="R1438" i="44" s="1"/>
  <c r="O1441" i="44"/>
  <c r="K1441" i="44"/>
  <c r="S1440" i="44"/>
  <c r="Q1440" i="44"/>
  <c r="P1440" i="44"/>
  <c r="O1440" i="44"/>
  <c r="K1440" i="44"/>
  <c r="K1438" i="44" s="1"/>
  <c r="D1440" i="44"/>
  <c r="C1440" i="44"/>
  <c r="Q1439" i="44"/>
  <c r="P1439" i="44"/>
  <c r="S1439" i="44" s="1"/>
  <c r="O1439" i="44"/>
  <c r="K1439" i="44"/>
  <c r="D1439" i="44"/>
  <c r="C1439" i="44"/>
  <c r="Q1438" i="44"/>
  <c r="P1438" i="44"/>
  <c r="O1438" i="44"/>
  <c r="N1438" i="44"/>
  <c r="M1438" i="44"/>
  <c r="L1438" i="44"/>
  <c r="J1438" i="44"/>
  <c r="I1438" i="44"/>
  <c r="H1438" i="44"/>
  <c r="G1438" i="44"/>
  <c r="F1438" i="44"/>
  <c r="E1438" i="44"/>
  <c r="C1438" i="44" s="1"/>
  <c r="D1438" i="44"/>
  <c r="R1437" i="44"/>
  <c r="R1434" i="44" s="1"/>
  <c r="O1437" i="44"/>
  <c r="K1437" i="44"/>
  <c r="Q1436" i="44"/>
  <c r="Q1434" i="44" s="1"/>
  <c r="P1436" i="44"/>
  <c r="S1436" i="44" s="1"/>
  <c r="O1436" i="44"/>
  <c r="K1436" i="44"/>
  <c r="D1436" i="44"/>
  <c r="C1436" i="44"/>
  <c r="Q1435" i="44"/>
  <c r="P1435" i="44"/>
  <c r="S1435" i="44" s="1"/>
  <c r="O1435" i="44"/>
  <c r="K1435" i="44"/>
  <c r="D1435" i="44"/>
  <c r="C1435" i="44"/>
  <c r="P1434" i="44"/>
  <c r="N1434" i="44"/>
  <c r="M1434" i="44"/>
  <c r="L1434" i="44"/>
  <c r="O1434" i="44" s="1"/>
  <c r="J1434" i="44"/>
  <c r="I1434" i="44"/>
  <c r="H1434" i="44"/>
  <c r="K1434" i="44" s="1"/>
  <c r="G1434" i="44"/>
  <c r="F1434" i="44"/>
  <c r="E1434" i="44"/>
  <c r="D1434" i="44"/>
  <c r="C1434" i="44"/>
  <c r="S1433" i="44"/>
  <c r="R1433" i="44"/>
  <c r="O1433" i="44"/>
  <c r="K1433" i="44"/>
  <c r="Q1432" i="44"/>
  <c r="P1432" i="44"/>
  <c r="S1432" i="44" s="1"/>
  <c r="O1432" i="44"/>
  <c r="K1432" i="44"/>
  <c r="D1432" i="44"/>
  <c r="C1432" i="44"/>
  <c r="S1431" i="44"/>
  <c r="Q1431" i="44"/>
  <c r="P1431" i="44"/>
  <c r="O1431" i="44"/>
  <c r="K1431" i="44"/>
  <c r="D1431" i="44"/>
  <c r="C1431" i="44"/>
  <c r="R1430" i="44"/>
  <c r="Q1430" i="44"/>
  <c r="O1430" i="44"/>
  <c r="N1430" i="44"/>
  <c r="M1430" i="44"/>
  <c r="L1430" i="44"/>
  <c r="K1430" i="44"/>
  <c r="J1430" i="44"/>
  <c r="I1430" i="44"/>
  <c r="H1430" i="44"/>
  <c r="G1430" i="44"/>
  <c r="F1430" i="44"/>
  <c r="D1430" i="44" s="1"/>
  <c r="E1430" i="44"/>
  <c r="C1430" i="44"/>
  <c r="R1429" i="44"/>
  <c r="S1429" i="44" s="1"/>
  <c r="O1429" i="44"/>
  <c r="K1429" i="44"/>
  <c r="S1428" i="44"/>
  <c r="Q1428" i="44"/>
  <c r="Q1426" i="44" s="1"/>
  <c r="P1428" i="44"/>
  <c r="O1428" i="44"/>
  <c r="K1428" i="44"/>
  <c r="D1428" i="44"/>
  <c r="C1428" i="44"/>
  <c r="S1427" i="44"/>
  <c r="Q1427" i="44"/>
  <c r="P1427" i="44"/>
  <c r="O1427" i="44"/>
  <c r="K1427" i="44"/>
  <c r="D1427" i="44"/>
  <c r="C1427" i="44"/>
  <c r="R1426" i="44"/>
  <c r="P1426" i="44"/>
  <c r="N1426" i="44"/>
  <c r="M1426" i="44"/>
  <c r="L1426" i="44"/>
  <c r="O1426" i="44" s="1"/>
  <c r="J1426" i="44"/>
  <c r="I1426" i="44"/>
  <c r="H1426" i="44"/>
  <c r="K1426" i="44" s="1"/>
  <c r="G1426" i="44"/>
  <c r="F1426" i="44"/>
  <c r="D1426" i="44" s="1"/>
  <c r="E1426" i="44"/>
  <c r="C1426" i="44" s="1"/>
  <c r="S1425" i="44"/>
  <c r="R1425" i="44"/>
  <c r="R1422" i="44" s="1"/>
  <c r="O1425" i="44"/>
  <c r="K1425" i="44"/>
  <c r="S1424" i="44"/>
  <c r="Q1424" i="44"/>
  <c r="P1424" i="44"/>
  <c r="O1424" i="44"/>
  <c r="K1424" i="44"/>
  <c r="K1422" i="44" s="1"/>
  <c r="D1424" i="44"/>
  <c r="C1424" i="44"/>
  <c r="Q1423" i="44"/>
  <c r="P1423" i="44"/>
  <c r="S1423" i="44" s="1"/>
  <c r="O1423" i="44"/>
  <c r="K1423" i="44"/>
  <c r="D1423" i="44"/>
  <c r="C1423" i="44"/>
  <c r="Q1422" i="44"/>
  <c r="P1422" i="44"/>
  <c r="O1422" i="44"/>
  <c r="N1422" i="44"/>
  <c r="M1422" i="44"/>
  <c r="L1422" i="44"/>
  <c r="J1422" i="44"/>
  <c r="I1422" i="44"/>
  <c r="H1422" i="44"/>
  <c r="G1422" i="44"/>
  <c r="F1422" i="44"/>
  <c r="E1422" i="44"/>
  <c r="C1422" i="44" s="1"/>
  <c r="D1422" i="44"/>
  <c r="N1421" i="44"/>
  <c r="O1421" i="44" s="1"/>
  <c r="J1421" i="44"/>
  <c r="J1418" i="44" s="1"/>
  <c r="O1420" i="44"/>
  <c r="M1420" i="44"/>
  <c r="M1418" i="44" s="1"/>
  <c r="L1420" i="44"/>
  <c r="I1420" i="44"/>
  <c r="Q1420" i="44" s="1"/>
  <c r="H1420" i="44"/>
  <c r="P1420" i="44" s="1"/>
  <c r="S1420" i="44" s="1"/>
  <c r="G1420" i="44"/>
  <c r="F1420" i="44"/>
  <c r="E1420" i="44"/>
  <c r="C1420" i="44" s="1"/>
  <c r="D1420" i="44"/>
  <c r="Q1419" i="44"/>
  <c r="M1419" i="44"/>
  <c r="L1419" i="44"/>
  <c r="O1419" i="44" s="1"/>
  <c r="K1419" i="44"/>
  <c r="I1419" i="44"/>
  <c r="I1418" i="44" s="1"/>
  <c r="H1419" i="44"/>
  <c r="G1419" i="44"/>
  <c r="G1415" i="44" s="1"/>
  <c r="G1414" i="44" s="1"/>
  <c r="F1419" i="44"/>
  <c r="D1419" i="44" s="1"/>
  <c r="E1419" i="44"/>
  <c r="E1418" i="44" s="1"/>
  <c r="C1419" i="44"/>
  <c r="N1418" i="44"/>
  <c r="L1418" i="44"/>
  <c r="H1418" i="44"/>
  <c r="F1418" i="44"/>
  <c r="D1418" i="44"/>
  <c r="O1417" i="44"/>
  <c r="N1417" i="44"/>
  <c r="M1416" i="44"/>
  <c r="M1414" i="44" s="1"/>
  <c r="L1416" i="44"/>
  <c r="O1416" i="44" s="1"/>
  <c r="H1416" i="44"/>
  <c r="P1416" i="44" s="1"/>
  <c r="S1416" i="44" s="1"/>
  <c r="G1416" i="44"/>
  <c r="F1416" i="44"/>
  <c r="D1416" i="44"/>
  <c r="M1415" i="44"/>
  <c r="K1415" i="44"/>
  <c r="I1415" i="44"/>
  <c r="Q1415" i="44" s="1"/>
  <c r="H1415" i="44"/>
  <c r="H1414" i="44" s="1"/>
  <c r="F1415" i="44"/>
  <c r="D1415" i="44" s="1"/>
  <c r="E1415" i="44"/>
  <c r="N1414" i="44"/>
  <c r="R1413" i="44"/>
  <c r="S1413" i="44" s="1"/>
  <c r="O1413" i="44"/>
  <c r="K1413" i="44"/>
  <c r="S1412" i="44"/>
  <c r="Q1412" i="44"/>
  <c r="P1412" i="44"/>
  <c r="O1412" i="44"/>
  <c r="K1412" i="44"/>
  <c r="D1412" i="44"/>
  <c r="C1412" i="44"/>
  <c r="S1411" i="44"/>
  <c r="Q1411" i="44"/>
  <c r="P1411" i="44"/>
  <c r="O1411" i="44"/>
  <c r="K1411" i="44"/>
  <c r="D1411" i="44"/>
  <c r="C1411" i="44"/>
  <c r="R1410" i="44"/>
  <c r="Q1410" i="44"/>
  <c r="P1410" i="44"/>
  <c r="N1410" i="44"/>
  <c r="M1410" i="44"/>
  <c r="L1410" i="44"/>
  <c r="O1410" i="44" s="1"/>
  <c r="J1410" i="44"/>
  <c r="I1410" i="44"/>
  <c r="H1410" i="44"/>
  <c r="K1410" i="44" s="1"/>
  <c r="G1410" i="44"/>
  <c r="F1410" i="44"/>
  <c r="D1410" i="44" s="1"/>
  <c r="E1410" i="44"/>
  <c r="C1410" i="44" s="1"/>
  <c r="S1409" i="44"/>
  <c r="R1409" i="44"/>
  <c r="R1406" i="44" s="1"/>
  <c r="O1409" i="44"/>
  <c r="K1409" i="44"/>
  <c r="S1408" i="44"/>
  <c r="Q1408" i="44"/>
  <c r="P1408" i="44"/>
  <c r="O1408" i="44"/>
  <c r="K1408" i="44"/>
  <c r="K1406" i="44" s="1"/>
  <c r="D1408" i="44"/>
  <c r="C1408" i="44"/>
  <c r="Q1407" i="44"/>
  <c r="P1407" i="44"/>
  <c r="S1407" i="44" s="1"/>
  <c r="O1407" i="44"/>
  <c r="K1407" i="44"/>
  <c r="D1407" i="44"/>
  <c r="C1407" i="44"/>
  <c r="Q1406" i="44"/>
  <c r="P1406" i="44"/>
  <c r="O1406" i="44"/>
  <c r="N1406" i="44"/>
  <c r="M1406" i="44"/>
  <c r="L1406" i="44"/>
  <c r="J1406" i="44"/>
  <c r="I1406" i="44"/>
  <c r="H1406" i="44"/>
  <c r="G1406" i="44"/>
  <c r="F1406" i="44"/>
  <c r="E1406" i="44"/>
  <c r="C1406" i="44" s="1"/>
  <c r="D1406" i="44"/>
  <c r="R1405" i="44"/>
  <c r="R1402" i="44" s="1"/>
  <c r="O1405" i="44"/>
  <c r="K1405" i="44"/>
  <c r="Q1404" i="44"/>
  <c r="Q1402" i="44" s="1"/>
  <c r="P1404" i="44"/>
  <c r="S1404" i="44" s="1"/>
  <c r="O1404" i="44"/>
  <c r="K1404" i="44"/>
  <c r="D1404" i="44"/>
  <c r="C1404" i="44"/>
  <c r="Q1403" i="44"/>
  <c r="P1403" i="44"/>
  <c r="S1403" i="44" s="1"/>
  <c r="O1403" i="44"/>
  <c r="K1403" i="44"/>
  <c r="D1403" i="44"/>
  <c r="C1403" i="44"/>
  <c r="P1402" i="44"/>
  <c r="N1402" i="44"/>
  <c r="M1402" i="44"/>
  <c r="L1402" i="44"/>
  <c r="O1402" i="44" s="1"/>
  <c r="J1402" i="44"/>
  <c r="I1402" i="44"/>
  <c r="H1402" i="44"/>
  <c r="K1402" i="44" s="1"/>
  <c r="G1402" i="44"/>
  <c r="F1402" i="44"/>
  <c r="E1402" i="44"/>
  <c r="D1402" i="44"/>
  <c r="C1402" i="44"/>
  <c r="S1401" i="44"/>
  <c r="R1401" i="44"/>
  <c r="O1401" i="44"/>
  <c r="O1398" i="44" s="1"/>
  <c r="K1401" i="44"/>
  <c r="Q1400" i="44"/>
  <c r="P1400" i="44"/>
  <c r="O1400" i="44"/>
  <c r="K1400" i="44"/>
  <c r="D1400" i="44"/>
  <c r="C1400" i="44"/>
  <c r="S1399" i="44"/>
  <c r="Q1399" i="44"/>
  <c r="P1399" i="44"/>
  <c r="O1399" i="44"/>
  <c r="K1399" i="44"/>
  <c r="D1399" i="44"/>
  <c r="C1399" i="44"/>
  <c r="R1398" i="44"/>
  <c r="Q1398" i="44"/>
  <c r="N1398" i="44"/>
  <c r="M1398" i="44"/>
  <c r="L1398" i="44"/>
  <c r="K1398" i="44"/>
  <c r="J1398" i="44"/>
  <c r="I1398" i="44"/>
  <c r="H1398" i="44"/>
  <c r="G1398" i="44"/>
  <c r="F1398" i="44"/>
  <c r="D1398" i="44" s="1"/>
  <c r="E1398" i="44"/>
  <c r="C1398" i="44"/>
  <c r="R1397" i="44"/>
  <c r="S1397" i="44" s="1"/>
  <c r="O1397" i="44"/>
  <c r="K1397" i="44"/>
  <c r="S1396" i="44"/>
  <c r="Q1396" i="44"/>
  <c r="P1396" i="44"/>
  <c r="O1396" i="44"/>
  <c r="K1396" i="44"/>
  <c r="D1396" i="44"/>
  <c r="C1396" i="44"/>
  <c r="S1395" i="44"/>
  <c r="Q1395" i="44"/>
  <c r="P1395" i="44"/>
  <c r="O1395" i="44"/>
  <c r="K1395" i="44"/>
  <c r="D1395" i="44"/>
  <c r="C1395" i="44"/>
  <c r="R1394" i="44"/>
  <c r="Q1394" i="44"/>
  <c r="P1394" i="44"/>
  <c r="N1394" i="44"/>
  <c r="M1394" i="44"/>
  <c r="L1394" i="44"/>
  <c r="O1394" i="44" s="1"/>
  <c r="J1394" i="44"/>
  <c r="I1394" i="44"/>
  <c r="H1394" i="44"/>
  <c r="G1394" i="44"/>
  <c r="F1394" i="44"/>
  <c r="D1394" i="44" s="1"/>
  <c r="E1394" i="44"/>
  <c r="C1394" i="44" s="1"/>
  <c r="S1393" i="44"/>
  <c r="R1393" i="44"/>
  <c r="R1390" i="44" s="1"/>
  <c r="S1390" i="44" s="1"/>
  <c r="O1393" i="44"/>
  <c r="K1393" i="44"/>
  <c r="S1392" i="44"/>
  <c r="Q1392" i="44"/>
  <c r="P1392" i="44"/>
  <c r="O1392" i="44"/>
  <c r="K1392" i="44"/>
  <c r="K1390" i="44" s="1"/>
  <c r="D1392" i="44"/>
  <c r="C1392" i="44"/>
  <c r="Q1391" i="44"/>
  <c r="P1391" i="44"/>
  <c r="S1391" i="44" s="1"/>
  <c r="O1391" i="44"/>
  <c r="K1391" i="44"/>
  <c r="D1391" i="44"/>
  <c r="C1391" i="44"/>
  <c r="Q1390" i="44"/>
  <c r="P1390" i="44"/>
  <c r="O1390" i="44"/>
  <c r="N1390" i="44"/>
  <c r="M1390" i="44"/>
  <c r="L1390" i="44"/>
  <c r="J1390" i="44"/>
  <c r="I1390" i="44"/>
  <c r="H1390" i="44"/>
  <c r="G1390" i="44"/>
  <c r="F1390" i="44"/>
  <c r="E1390" i="44"/>
  <c r="C1390" i="44" s="1"/>
  <c r="D1390" i="44"/>
  <c r="R1389" i="44"/>
  <c r="S1389" i="44" s="1"/>
  <c r="O1389" i="44"/>
  <c r="K1389" i="44"/>
  <c r="Q1388" i="44"/>
  <c r="Q1386" i="44" s="1"/>
  <c r="P1388" i="44"/>
  <c r="S1388" i="44" s="1"/>
  <c r="O1388" i="44"/>
  <c r="K1388" i="44"/>
  <c r="D1388" i="44"/>
  <c r="C1388" i="44"/>
  <c r="Q1387" i="44"/>
  <c r="P1387" i="44"/>
  <c r="S1387" i="44" s="1"/>
  <c r="O1387" i="44"/>
  <c r="K1387" i="44"/>
  <c r="D1387" i="44"/>
  <c r="C1387" i="44"/>
  <c r="R1386" i="44"/>
  <c r="P1386" i="44"/>
  <c r="N1386" i="44"/>
  <c r="M1386" i="44"/>
  <c r="L1386" i="44"/>
  <c r="O1386" i="44" s="1"/>
  <c r="J1386" i="44"/>
  <c r="I1386" i="44"/>
  <c r="H1386" i="44"/>
  <c r="K1386" i="44" s="1"/>
  <c r="G1386" i="44"/>
  <c r="F1386" i="44"/>
  <c r="E1386" i="44"/>
  <c r="D1386" i="44"/>
  <c r="C1386" i="44"/>
  <c r="O1385" i="44"/>
  <c r="N1385" i="44"/>
  <c r="K1385" i="44"/>
  <c r="J1385" i="44"/>
  <c r="Q1384" i="44"/>
  <c r="M1384" i="44"/>
  <c r="L1384" i="44"/>
  <c r="K1384" i="44"/>
  <c r="I1384" i="44"/>
  <c r="H1384" i="44"/>
  <c r="G1384" i="44"/>
  <c r="G1382" i="44" s="1"/>
  <c r="F1384" i="44"/>
  <c r="D1384" i="44" s="1"/>
  <c r="E1384" i="44"/>
  <c r="C1384" i="44"/>
  <c r="O1383" i="44"/>
  <c r="M1383" i="44"/>
  <c r="M1382" i="44" s="1"/>
  <c r="L1383" i="44"/>
  <c r="I1383" i="44"/>
  <c r="H1383" i="44"/>
  <c r="H1382" i="44" s="1"/>
  <c r="G1383" i="44"/>
  <c r="F1383" i="44"/>
  <c r="F1382" i="44" s="1"/>
  <c r="D1382" i="44" s="1"/>
  <c r="E1383" i="44"/>
  <c r="C1383" i="44" s="1"/>
  <c r="D1383" i="44"/>
  <c r="N1382" i="44"/>
  <c r="J1382" i="44"/>
  <c r="I1382" i="44"/>
  <c r="E1382" i="44"/>
  <c r="C1382" i="44" s="1"/>
  <c r="S1381" i="44"/>
  <c r="R1381" i="44"/>
  <c r="O1381" i="44"/>
  <c r="K1381" i="44"/>
  <c r="Q1380" i="44"/>
  <c r="P1380" i="44"/>
  <c r="S1380" i="44" s="1"/>
  <c r="O1380" i="44"/>
  <c r="K1380" i="44"/>
  <c r="D1380" i="44"/>
  <c r="C1380" i="44"/>
  <c r="S1379" i="44"/>
  <c r="Q1379" i="44"/>
  <c r="P1379" i="44"/>
  <c r="O1379" i="44"/>
  <c r="K1379" i="44"/>
  <c r="D1379" i="44"/>
  <c r="C1379" i="44"/>
  <c r="R1378" i="44"/>
  <c r="Q1378" i="44"/>
  <c r="O1378" i="44"/>
  <c r="N1378" i="44"/>
  <c r="M1378" i="44"/>
  <c r="L1378" i="44"/>
  <c r="K1378" i="44"/>
  <c r="J1378" i="44"/>
  <c r="I1378" i="44"/>
  <c r="H1378" i="44"/>
  <c r="G1378" i="44"/>
  <c r="F1378" i="44"/>
  <c r="D1378" i="44" s="1"/>
  <c r="E1378" i="44"/>
  <c r="C1378" i="44"/>
  <c r="S1377" i="44"/>
  <c r="R1377" i="44"/>
  <c r="O1377" i="44"/>
  <c r="K1377" i="44"/>
  <c r="S1376" i="44"/>
  <c r="Q1376" i="44"/>
  <c r="P1376" i="44"/>
  <c r="O1376" i="44"/>
  <c r="K1376" i="44"/>
  <c r="D1376" i="44"/>
  <c r="C1376" i="44"/>
  <c r="S1375" i="44"/>
  <c r="Q1375" i="44"/>
  <c r="P1375" i="44"/>
  <c r="O1375" i="44"/>
  <c r="K1375" i="44"/>
  <c r="D1375" i="44"/>
  <c r="C1375" i="44"/>
  <c r="R1374" i="44"/>
  <c r="Q1374" i="44"/>
  <c r="P1374" i="44"/>
  <c r="S1374" i="44" s="1"/>
  <c r="N1374" i="44"/>
  <c r="M1374" i="44"/>
  <c r="L1374" i="44"/>
  <c r="O1374" i="44" s="1"/>
  <c r="J1374" i="44"/>
  <c r="I1374" i="44"/>
  <c r="H1374" i="44"/>
  <c r="K1374" i="44" s="1"/>
  <c r="G1374" i="44"/>
  <c r="F1374" i="44"/>
  <c r="D1374" i="44" s="1"/>
  <c r="E1374" i="44"/>
  <c r="C1374" i="44" s="1"/>
  <c r="S1373" i="44"/>
  <c r="R1373" i="44"/>
  <c r="R1370" i="44" s="1"/>
  <c r="O1373" i="44"/>
  <c r="K1373" i="44"/>
  <c r="S1372" i="44"/>
  <c r="Q1372" i="44"/>
  <c r="P1372" i="44"/>
  <c r="O1372" i="44"/>
  <c r="K1372" i="44"/>
  <c r="D1372" i="44"/>
  <c r="C1372" i="44"/>
  <c r="Q1371" i="44"/>
  <c r="P1371" i="44"/>
  <c r="S1371" i="44" s="1"/>
  <c r="O1371" i="44"/>
  <c r="K1371" i="44"/>
  <c r="D1371" i="44"/>
  <c r="C1371" i="44"/>
  <c r="Q1370" i="44"/>
  <c r="P1370" i="44"/>
  <c r="N1370" i="44"/>
  <c r="M1370" i="44"/>
  <c r="L1370" i="44"/>
  <c r="O1370" i="44" s="1"/>
  <c r="J1370" i="44"/>
  <c r="I1370" i="44"/>
  <c r="H1370" i="44"/>
  <c r="K1370" i="44" s="1"/>
  <c r="G1370" i="44"/>
  <c r="F1370" i="44"/>
  <c r="E1370" i="44"/>
  <c r="C1370" i="44" s="1"/>
  <c r="D1370" i="44"/>
  <c r="R1369" i="44"/>
  <c r="R1366" i="44" s="1"/>
  <c r="O1369" i="44"/>
  <c r="K1369" i="44"/>
  <c r="Q1368" i="44"/>
  <c r="Q1366" i="44" s="1"/>
  <c r="P1368" i="44"/>
  <c r="S1368" i="44" s="1"/>
  <c r="O1368" i="44"/>
  <c r="K1368" i="44"/>
  <c r="D1368" i="44"/>
  <c r="C1368" i="44"/>
  <c r="Q1367" i="44"/>
  <c r="P1367" i="44"/>
  <c r="S1367" i="44" s="1"/>
  <c r="O1367" i="44"/>
  <c r="K1367" i="44"/>
  <c r="D1367" i="44"/>
  <c r="C1367" i="44"/>
  <c r="P1366" i="44"/>
  <c r="N1366" i="44"/>
  <c r="M1366" i="44"/>
  <c r="L1366" i="44"/>
  <c r="O1366" i="44" s="1"/>
  <c r="J1366" i="44"/>
  <c r="I1366" i="44"/>
  <c r="H1366" i="44"/>
  <c r="K1366" i="44" s="1"/>
  <c r="G1366" i="44"/>
  <c r="F1366" i="44"/>
  <c r="E1366" i="44"/>
  <c r="D1366" i="44"/>
  <c r="C1366" i="44"/>
  <c r="S1365" i="44"/>
  <c r="R1365" i="44"/>
  <c r="O1365" i="44"/>
  <c r="K1365" i="44"/>
  <c r="Q1364" i="44"/>
  <c r="P1364" i="44"/>
  <c r="S1364" i="44" s="1"/>
  <c r="O1364" i="44"/>
  <c r="K1364" i="44"/>
  <c r="D1364" i="44"/>
  <c r="C1364" i="44"/>
  <c r="S1363" i="44"/>
  <c r="Q1363" i="44"/>
  <c r="P1363" i="44"/>
  <c r="O1363" i="44"/>
  <c r="K1363" i="44"/>
  <c r="D1363" i="44"/>
  <c r="C1363" i="44"/>
  <c r="R1362" i="44"/>
  <c r="Q1362" i="44"/>
  <c r="O1362" i="44"/>
  <c r="N1362" i="44"/>
  <c r="M1362" i="44"/>
  <c r="L1362" i="44"/>
  <c r="K1362" i="44"/>
  <c r="J1362" i="44"/>
  <c r="I1362" i="44"/>
  <c r="H1362" i="44"/>
  <c r="G1362" i="44"/>
  <c r="F1362" i="44"/>
  <c r="D1362" i="44" s="1"/>
  <c r="E1362" i="44"/>
  <c r="C1362" i="44"/>
  <c r="S1361" i="44"/>
  <c r="R1361" i="44"/>
  <c r="O1361" i="44"/>
  <c r="K1361" i="44"/>
  <c r="S1360" i="44"/>
  <c r="Q1360" i="44"/>
  <c r="P1360" i="44"/>
  <c r="O1360" i="44"/>
  <c r="K1360" i="44"/>
  <c r="D1360" i="44"/>
  <c r="C1360" i="44"/>
  <c r="S1359" i="44"/>
  <c r="Q1359" i="44"/>
  <c r="P1359" i="44"/>
  <c r="O1359" i="44"/>
  <c r="K1359" i="44"/>
  <c r="D1359" i="44"/>
  <c r="C1359" i="44"/>
  <c r="R1358" i="44"/>
  <c r="Q1358" i="44"/>
  <c r="P1358" i="44"/>
  <c r="S1358" i="44" s="1"/>
  <c r="N1358" i="44"/>
  <c r="M1358" i="44"/>
  <c r="L1358" i="44"/>
  <c r="O1358" i="44" s="1"/>
  <c r="J1358" i="44"/>
  <c r="I1358" i="44"/>
  <c r="H1358" i="44"/>
  <c r="K1358" i="44" s="1"/>
  <c r="G1358" i="44"/>
  <c r="F1358" i="44"/>
  <c r="D1358" i="44" s="1"/>
  <c r="E1358" i="44"/>
  <c r="C1358" i="44" s="1"/>
  <c r="S1357" i="44"/>
  <c r="R1357" i="44"/>
  <c r="O1357" i="44"/>
  <c r="K1357" i="44"/>
  <c r="S1356" i="44"/>
  <c r="Q1356" i="44"/>
  <c r="P1356" i="44"/>
  <c r="O1356" i="44"/>
  <c r="K1356" i="44"/>
  <c r="D1356" i="44"/>
  <c r="C1356" i="44"/>
  <c r="Q1355" i="44"/>
  <c r="P1355" i="44"/>
  <c r="S1355" i="44" s="1"/>
  <c r="O1355" i="44"/>
  <c r="K1355" i="44"/>
  <c r="D1355" i="44"/>
  <c r="C1355" i="44"/>
  <c r="R1354" i="44"/>
  <c r="Q1354" i="44"/>
  <c r="P1354" i="44"/>
  <c r="N1354" i="44"/>
  <c r="M1354" i="44"/>
  <c r="L1354" i="44"/>
  <c r="O1354" i="44" s="1"/>
  <c r="J1354" i="44"/>
  <c r="I1354" i="44"/>
  <c r="H1354" i="44"/>
  <c r="K1354" i="44" s="1"/>
  <c r="G1354" i="44"/>
  <c r="F1354" i="44"/>
  <c r="E1354" i="44"/>
  <c r="C1354" i="44" s="1"/>
  <c r="D1354" i="44"/>
  <c r="N1353" i="44"/>
  <c r="O1353" i="44" s="1"/>
  <c r="J1353" i="44"/>
  <c r="J1350" i="44" s="1"/>
  <c r="O1352" i="44"/>
  <c r="M1352" i="44"/>
  <c r="L1352" i="44"/>
  <c r="I1352" i="44"/>
  <c r="Q1352" i="44" s="1"/>
  <c r="H1352" i="44"/>
  <c r="P1352" i="44" s="1"/>
  <c r="S1352" i="44" s="1"/>
  <c r="G1352" i="44"/>
  <c r="F1352" i="44"/>
  <c r="E1352" i="44"/>
  <c r="C1352" i="44" s="1"/>
  <c r="D1352" i="44"/>
  <c r="Q1351" i="44"/>
  <c r="Q1350" i="44" s="1"/>
  <c r="M1351" i="44"/>
  <c r="L1351" i="44"/>
  <c r="O1351" i="44" s="1"/>
  <c r="K1351" i="44"/>
  <c r="I1351" i="44"/>
  <c r="H1351" i="44"/>
  <c r="P1351" i="44" s="1"/>
  <c r="G1351" i="44"/>
  <c r="G1350" i="44" s="1"/>
  <c r="F1351" i="44"/>
  <c r="D1351" i="44" s="1"/>
  <c r="E1351" i="44"/>
  <c r="E1350" i="44" s="1"/>
  <c r="C1350" i="44" s="1"/>
  <c r="C1351" i="44"/>
  <c r="N1350" i="44"/>
  <c r="M1350" i="44"/>
  <c r="L1350" i="44"/>
  <c r="O1350" i="44" s="1"/>
  <c r="H1350" i="44"/>
  <c r="F1350" i="44"/>
  <c r="D1350" i="44"/>
  <c r="S1349" i="44"/>
  <c r="R1349" i="44"/>
  <c r="O1349" i="44"/>
  <c r="K1349" i="44"/>
  <c r="Q1348" i="44"/>
  <c r="P1348" i="44"/>
  <c r="S1348" i="44" s="1"/>
  <c r="O1348" i="44"/>
  <c r="K1348" i="44"/>
  <c r="D1348" i="44"/>
  <c r="C1348" i="44"/>
  <c r="S1347" i="44"/>
  <c r="Q1347" i="44"/>
  <c r="P1347" i="44"/>
  <c r="O1347" i="44"/>
  <c r="K1347" i="44"/>
  <c r="D1347" i="44"/>
  <c r="C1347" i="44"/>
  <c r="R1346" i="44"/>
  <c r="Q1346" i="44"/>
  <c r="O1346" i="44"/>
  <c r="N1346" i="44"/>
  <c r="M1346" i="44"/>
  <c r="L1346" i="44"/>
  <c r="K1346" i="44"/>
  <c r="J1346" i="44"/>
  <c r="I1346" i="44"/>
  <c r="H1346" i="44"/>
  <c r="G1346" i="44"/>
  <c r="F1346" i="44"/>
  <c r="D1346" i="44" s="1"/>
  <c r="E1346" i="44"/>
  <c r="C1346" i="44"/>
  <c r="R1345" i="44"/>
  <c r="S1345" i="44" s="1"/>
  <c r="O1345" i="44"/>
  <c r="K1345" i="44"/>
  <c r="Q1344" i="44"/>
  <c r="P1344" i="44"/>
  <c r="S1344" i="44" s="1"/>
  <c r="O1344" i="44"/>
  <c r="K1344" i="44"/>
  <c r="D1344" i="44"/>
  <c r="C1344" i="44"/>
  <c r="S1343" i="44"/>
  <c r="Q1343" i="44"/>
  <c r="P1343" i="44"/>
  <c r="O1343" i="44"/>
  <c r="K1343" i="44"/>
  <c r="D1343" i="44"/>
  <c r="C1343" i="44"/>
  <c r="R1342" i="44"/>
  <c r="Q1342" i="44"/>
  <c r="P1342" i="44"/>
  <c r="N1342" i="44"/>
  <c r="M1342" i="44"/>
  <c r="L1342" i="44"/>
  <c r="O1342" i="44" s="1"/>
  <c r="J1342" i="44"/>
  <c r="I1342" i="44"/>
  <c r="H1342" i="44"/>
  <c r="K1342" i="44" s="1"/>
  <c r="G1342" i="44"/>
  <c r="F1342" i="44"/>
  <c r="D1342" i="44" s="1"/>
  <c r="E1342" i="44"/>
  <c r="C1342" i="44" s="1"/>
  <c r="S1341" i="44"/>
  <c r="R1341" i="44"/>
  <c r="O1341" i="44"/>
  <c r="K1341" i="44"/>
  <c r="S1340" i="44"/>
  <c r="Q1340" i="44"/>
  <c r="P1340" i="44"/>
  <c r="O1340" i="44"/>
  <c r="K1340" i="44"/>
  <c r="K1338" i="44" s="1"/>
  <c r="D1340" i="44"/>
  <c r="C1340" i="44"/>
  <c r="Q1339" i="44"/>
  <c r="P1339" i="44"/>
  <c r="S1339" i="44" s="1"/>
  <c r="S1338" i="44" s="1"/>
  <c r="O1339" i="44"/>
  <c r="K1339" i="44"/>
  <c r="D1339" i="44"/>
  <c r="C1339" i="44"/>
  <c r="R1338" i="44"/>
  <c r="Q1338" i="44"/>
  <c r="P1338" i="44"/>
  <c r="O1338" i="44"/>
  <c r="N1338" i="44"/>
  <c r="M1338" i="44"/>
  <c r="L1338" i="44"/>
  <c r="J1338" i="44"/>
  <c r="I1338" i="44"/>
  <c r="H1338" i="44"/>
  <c r="G1338" i="44"/>
  <c r="F1338" i="44"/>
  <c r="E1338" i="44"/>
  <c r="C1338" i="44" s="1"/>
  <c r="D1338" i="44"/>
  <c r="R1337" i="44"/>
  <c r="R1334" i="44" s="1"/>
  <c r="O1337" i="44"/>
  <c r="K1337" i="44"/>
  <c r="Q1336" i="44"/>
  <c r="Q1334" i="44" s="1"/>
  <c r="P1336" i="44"/>
  <c r="S1336" i="44" s="1"/>
  <c r="O1336" i="44"/>
  <c r="K1336" i="44"/>
  <c r="D1336" i="44"/>
  <c r="C1336" i="44"/>
  <c r="Q1335" i="44"/>
  <c r="P1335" i="44"/>
  <c r="S1335" i="44" s="1"/>
  <c r="O1335" i="44"/>
  <c r="K1335" i="44"/>
  <c r="D1335" i="44"/>
  <c r="C1335" i="44"/>
  <c r="P1334" i="44"/>
  <c r="N1334" i="44"/>
  <c r="M1334" i="44"/>
  <c r="L1334" i="44"/>
  <c r="O1334" i="44" s="1"/>
  <c r="J1334" i="44"/>
  <c r="I1334" i="44"/>
  <c r="H1334" i="44"/>
  <c r="K1334" i="44" s="1"/>
  <c r="G1334" i="44"/>
  <c r="F1334" i="44"/>
  <c r="E1334" i="44"/>
  <c r="D1334" i="44"/>
  <c r="C1334" i="44"/>
  <c r="S1333" i="44"/>
  <c r="R1333" i="44"/>
  <c r="O1333" i="44"/>
  <c r="K1333" i="44"/>
  <c r="Q1332" i="44"/>
  <c r="P1332" i="44"/>
  <c r="S1332" i="44" s="1"/>
  <c r="O1332" i="44"/>
  <c r="K1332" i="44"/>
  <c r="D1332" i="44"/>
  <c r="C1332" i="44"/>
  <c r="S1331" i="44"/>
  <c r="Q1331" i="44"/>
  <c r="P1331" i="44"/>
  <c r="O1331" i="44"/>
  <c r="K1331" i="44"/>
  <c r="D1331" i="44"/>
  <c r="C1331" i="44"/>
  <c r="R1330" i="44"/>
  <c r="Q1330" i="44"/>
  <c r="O1330" i="44"/>
  <c r="N1330" i="44"/>
  <c r="M1330" i="44"/>
  <c r="L1330" i="44"/>
  <c r="K1330" i="44"/>
  <c r="J1330" i="44"/>
  <c r="I1330" i="44"/>
  <c r="H1330" i="44"/>
  <c r="G1330" i="44"/>
  <c r="F1330" i="44"/>
  <c r="D1330" i="44" s="1"/>
  <c r="E1330" i="44"/>
  <c r="C1330" i="44"/>
  <c r="R1329" i="44"/>
  <c r="S1329" i="44" s="1"/>
  <c r="O1329" i="44"/>
  <c r="K1329" i="44"/>
  <c r="Q1328" i="44"/>
  <c r="P1328" i="44"/>
  <c r="S1328" i="44" s="1"/>
  <c r="O1328" i="44"/>
  <c r="K1328" i="44"/>
  <c r="D1328" i="44"/>
  <c r="C1328" i="44"/>
  <c r="S1327" i="44"/>
  <c r="Q1327" i="44"/>
  <c r="P1327" i="44"/>
  <c r="O1327" i="44"/>
  <c r="K1327" i="44"/>
  <c r="D1327" i="44"/>
  <c r="C1327" i="44"/>
  <c r="R1326" i="44"/>
  <c r="Q1326" i="44"/>
  <c r="P1326" i="44"/>
  <c r="N1326" i="44"/>
  <c r="M1326" i="44"/>
  <c r="L1326" i="44"/>
  <c r="O1326" i="44" s="1"/>
  <c r="J1326" i="44"/>
  <c r="I1326" i="44"/>
  <c r="H1326" i="44"/>
  <c r="K1326" i="44" s="1"/>
  <c r="G1326" i="44"/>
  <c r="F1326" i="44"/>
  <c r="D1326" i="44" s="1"/>
  <c r="E1326" i="44"/>
  <c r="C1326" i="44" s="1"/>
  <c r="S1325" i="44"/>
  <c r="R1325" i="44"/>
  <c r="O1325" i="44"/>
  <c r="K1325" i="44"/>
  <c r="S1324" i="44"/>
  <c r="Q1324" i="44"/>
  <c r="P1324" i="44"/>
  <c r="O1324" i="44"/>
  <c r="K1324" i="44"/>
  <c r="K1322" i="44" s="1"/>
  <c r="D1324" i="44"/>
  <c r="C1324" i="44"/>
  <c r="Q1323" i="44"/>
  <c r="P1323" i="44"/>
  <c r="S1323" i="44" s="1"/>
  <c r="S1322" i="44" s="1"/>
  <c r="O1323" i="44"/>
  <c r="K1323" i="44"/>
  <c r="D1323" i="44"/>
  <c r="C1323" i="44"/>
  <c r="R1322" i="44"/>
  <c r="Q1322" i="44"/>
  <c r="P1322" i="44"/>
  <c r="O1322" i="44"/>
  <c r="N1322" i="44"/>
  <c r="M1322" i="44"/>
  <c r="L1322" i="44"/>
  <c r="J1322" i="44"/>
  <c r="I1322" i="44"/>
  <c r="H1322" i="44"/>
  <c r="G1322" i="44"/>
  <c r="F1322" i="44"/>
  <c r="E1322" i="44"/>
  <c r="C1322" i="44" s="1"/>
  <c r="D1322" i="44"/>
  <c r="N1321" i="44"/>
  <c r="O1321" i="44" s="1"/>
  <c r="J1321" i="44"/>
  <c r="J1318" i="44" s="1"/>
  <c r="O1320" i="44"/>
  <c r="M1320" i="44"/>
  <c r="L1320" i="44"/>
  <c r="I1320" i="44"/>
  <c r="Q1320" i="44" s="1"/>
  <c r="H1320" i="44"/>
  <c r="P1320" i="44" s="1"/>
  <c r="S1320" i="44" s="1"/>
  <c r="G1320" i="44"/>
  <c r="F1320" i="44"/>
  <c r="E1320" i="44"/>
  <c r="C1320" i="44" s="1"/>
  <c r="D1320" i="44"/>
  <c r="Q1319" i="44"/>
  <c r="M1319" i="44"/>
  <c r="L1319" i="44"/>
  <c r="O1319" i="44" s="1"/>
  <c r="K1319" i="44"/>
  <c r="I1319" i="44"/>
  <c r="I1318" i="44" s="1"/>
  <c r="H1319" i="44"/>
  <c r="G1319" i="44"/>
  <c r="G1318" i="44" s="1"/>
  <c r="F1319" i="44"/>
  <c r="D1319" i="44" s="1"/>
  <c r="E1319" i="44"/>
  <c r="E1318" i="44" s="1"/>
  <c r="C1319" i="44"/>
  <c r="N1318" i="44"/>
  <c r="M1318" i="44"/>
  <c r="L1318" i="44"/>
  <c r="H1318" i="44"/>
  <c r="F1318" i="44"/>
  <c r="D1318" i="44"/>
  <c r="S1317" i="44"/>
  <c r="R1317" i="44"/>
  <c r="O1317" i="44"/>
  <c r="K1317" i="44"/>
  <c r="Q1316" i="44"/>
  <c r="P1316" i="44"/>
  <c r="S1316" i="44" s="1"/>
  <c r="O1316" i="44"/>
  <c r="K1316" i="44"/>
  <c r="D1316" i="44"/>
  <c r="C1316" i="44"/>
  <c r="S1315" i="44"/>
  <c r="Q1315" i="44"/>
  <c r="P1315" i="44"/>
  <c r="O1315" i="44"/>
  <c r="K1315" i="44"/>
  <c r="D1315" i="44"/>
  <c r="C1315" i="44"/>
  <c r="R1314" i="44"/>
  <c r="Q1314" i="44"/>
  <c r="O1314" i="44"/>
  <c r="N1314" i="44"/>
  <c r="M1314" i="44"/>
  <c r="L1314" i="44"/>
  <c r="K1314" i="44"/>
  <c r="J1314" i="44"/>
  <c r="I1314" i="44"/>
  <c r="H1314" i="44"/>
  <c r="G1314" i="44"/>
  <c r="F1314" i="44"/>
  <c r="E1314" i="44"/>
  <c r="D1314" i="44"/>
  <c r="C1314" i="44"/>
  <c r="R1313" i="44"/>
  <c r="S1313" i="44" s="1"/>
  <c r="O1313" i="44"/>
  <c r="K1313" i="44"/>
  <c r="Q1312" i="44"/>
  <c r="P1312" i="44"/>
  <c r="S1312" i="44" s="1"/>
  <c r="O1312" i="44"/>
  <c r="K1312" i="44"/>
  <c r="D1312" i="44"/>
  <c r="C1312" i="44"/>
  <c r="S1311" i="44"/>
  <c r="Q1311" i="44"/>
  <c r="P1311" i="44"/>
  <c r="O1311" i="44"/>
  <c r="K1311" i="44"/>
  <c r="D1311" i="44"/>
  <c r="C1311" i="44"/>
  <c r="R1310" i="44"/>
  <c r="Q1310" i="44"/>
  <c r="P1310" i="44"/>
  <c r="S1310" i="44" s="1"/>
  <c r="N1310" i="44"/>
  <c r="M1310" i="44"/>
  <c r="L1310" i="44"/>
  <c r="O1310" i="44" s="1"/>
  <c r="J1310" i="44"/>
  <c r="I1310" i="44"/>
  <c r="H1310" i="44"/>
  <c r="K1310" i="44" s="1"/>
  <c r="G1310" i="44"/>
  <c r="F1310" i="44"/>
  <c r="D1310" i="44" s="1"/>
  <c r="E1310" i="44"/>
  <c r="C1310" i="44" s="1"/>
  <c r="S1309" i="44"/>
  <c r="R1309" i="44"/>
  <c r="O1309" i="44"/>
  <c r="K1309" i="44"/>
  <c r="S1308" i="44"/>
  <c r="Q1308" i="44"/>
  <c r="P1308" i="44"/>
  <c r="O1308" i="44"/>
  <c r="K1308" i="44"/>
  <c r="D1308" i="44"/>
  <c r="C1308" i="44"/>
  <c r="Q1307" i="44"/>
  <c r="P1307" i="44"/>
  <c r="S1307" i="44" s="1"/>
  <c r="O1307" i="44"/>
  <c r="K1307" i="44"/>
  <c r="D1307" i="44"/>
  <c r="C1307" i="44"/>
  <c r="R1306" i="44"/>
  <c r="Q1306" i="44"/>
  <c r="P1306" i="44"/>
  <c r="S1306" i="44" s="1"/>
  <c r="N1306" i="44"/>
  <c r="M1306" i="44"/>
  <c r="L1306" i="44"/>
  <c r="O1306" i="44" s="1"/>
  <c r="J1306" i="44"/>
  <c r="I1306" i="44"/>
  <c r="H1306" i="44"/>
  <c r="K1306" i="44" s="1"/>
  <c r="G1306" i="44"/>
  <c r="F1306" i="44"/>
  <c r="E1306" i="44"/>
  <c r="C1306" i="44" s="1"/>
  <c r="D1306" i="44"/>
  <c r="R1305" i="44"/>
  <c r="R1302" i="44" s="1"/>
  <c r="O1305" i="44"/>
  <c r="K1305" i="44"/>
  <c r="Q1304" i="44"/>
  <c r="Q1302" i="44" s="1"/>
  <c r="P1304" i="44"/>
  <c r="S1304" i="44" s="1"/>
  <c r="O1304" i="44"/>
  <c r="K1304" i="44"/>
  <c r="D1304" i="44"/>
  <c r="C1304" i="44"/>
  <c r="Q1303" i="44"/>
  <c r="P1303" i="44"/>
  <c r="S1303" i="44" s="1"/>
  <c r="O1303" i="44"/>
  <c r="K1303" i="44"/>
  <c r="D1303" i="44"/>
  <c r="C1303" i="44"/>
  <c r="P1302" i="44"/>
  <c r="N1302" i="44"/>
  <c r="M1302" i="44"/>
  <c r="L1302" i="44"/>
  <c r="O1302" i="44" s="1"/>
  <c r="J1302" i="44"/>
  <c r="I1302" i="44"/>
  <c r="H1302" i="44"/>
  <c r="K1302" i="44" s="1"/>
  <c r="G1302" i="44"/>
  <c r="F1302" i="44"/>
  <c r="E1302" i="44"/>
  <c r="D1302" i="44"/>
  <c r="C1302" i="44"/>
  <c r="S1301" i="44"/>
  <c r="R1301" i="44"/>
  <c r="O1301" i="44"/>
  <c r="K1301" i="44"/>
  <c r="Q1300" i="44"/>
  <c r="P1300" i="44"/>
  <c r="S1300" i="44" s="1"/>
  <c r="O1300" i="44"/>
  <c r="K1300" i="44"/>
  <c r="D1300" i="44"/>
  <c r="C1300" i="44"/>
  <c r="S1299" i="44"/>
  <c r="Q1299" i="44"/>
  <c r="P1299" i="44"/>
  <c r="O1299" i="44"/>
  <c r="K1299" i="44"/>
  <c r="D1299" i="44"/>
  <c r="C1299" i="44"/>
  <c r="R1298" i="44"/>
  <c r="Q1298" i="44"/>
  <c r="O1298" i="44"/>
  <c r="N1298" i="44"/>
  <c r="M1298" i="44"/>
  <c r="L1298" i="44"/>
  <c r="K1298" i="44"/>
  <c r="J1298" i="44"/>
  <c r="I1298" i="44"/>
  <c r="H1298" i="44"/>
  <c r="G1298" i="44"/>
  <c r="F1298" i="44"/>
  <c r="D1298" i="44" s="1"/>
  <c r="E1298" i="44"/>
  <c r="C1298" i="44"/>
  <c r="R1297" i="44"/>
  <c r="S1297" i="44" s="1"/>
  <c r="O1297" i="44"/>
  <c r="K1297" i="44"/>
  <c r="Q1296" i="44"/>
  <c r="P1296" i="44"/>
  <c r="S1296" i="44" s="1"/>
  <c r="O1296" i="44"/>
  <c r="K1296" i="44"/>
  <c r="D1296" i="44"/>
  <c r="C1296" i="44"/>
  <c r="S1295" i="44"/>
  <c r="Q1295" i="44"/>
  <c r="P1295" i="44"/>
  <c r="O1295" i="44"/>
  <c r="K1295" i="44"/>
  <c r="D1295" i="44"/>
  <c r="C1295" i="44"/>
  <c r="R1294" i="44"/>
  <c r="Q1294" i="44"/>
  <c r="P1294" i="44"/>
  <c r="S1294" i="44" s="1"/>
  <c r="N1294" i="44"/>
  <c r="M1294" i="44"/>
  <c r="L1294" i="44"/>
  <c r="O1294" i="44" s="1"/>
  <c r="J1294" i="44"/>
  <c r="I1294" i="44"/>
  <c r="H1294" i="44"/>
  <c r="K1294" i="44" s="1"/>
  <c r="G1294" i="44"/>
  <c r="F1294" i="44"/>
  <c r="D1294" i="44" s="1"/>
  <c r="E1294" i="44"/>
  <c r="C1294" i="44" s="1"/>
  <c r="S1293" i="44"/>
  <c r="R1293" i="44"/>
  <c r="O1293" i="44"/>
  <c r="K1293" i="44"/>
  <c r="S1292" i="44"/>
  <c r="Q1292" i="44"/>
  <c r="P1292" i="44"/>
  <c r="O1292" i="44"/>
  <c r="K1292" i="44"/>
  <c r="D1292" i="44"/>
  <c r="C1292" i="44"/>
  <c r="Q1291" i="44"/>
  <c r="P1291" i="44"/>
  <c r="S1291" i="44" s="1"/>
  <c r="O1291" i="44"/>
  <c r="K1291" i="44"/>
  <c r="D1291" i="44"/>
  <c r="C1291" i="44"/>
  <c r="R1290" i="44"/>
  <c r="Q1290" i="44"/>
  <c r="P1290" i="44"/>
  <c r="S1290" i="44" s="1"/>
  <c r="N1290" i="44"/>
  <c r="M1290" i="44"/>
  <c r="L1290" i="44"/>
  <c r="O1290" i="44" s="1"/>
  <c r="J1290" i="44"/>
  <c r="I1290" i="44"/>
  <c r="H1290" i="44"/>
  <c r="K1290" i="44" s="1"/>
  <c r="G1290" i="44"/>
  <c r="F1290" i="44"/>
  <c r="E1290" i="44"/>
  <c r="C1290" i="44" s="1"/>
  <c r="D1290" i="44"/>
  <c r="N1289" i="44"/>
  <c r="O1289" i="44" s="1"/>
  <c r="J1289" i="44"/>
  <c r="J1286" i="44" s="1"/>
  <c r="O1288" i="44"/>
  <c r="M1288" i="44"/>
  <c r="L1288" i="44"/>
  <c r="I1288" i="44"/>
  <c r="Q1288" i="44" s="1"/>
  <c r="H1288" i="44"/>
  <c r="P1288" i="44" s="1"/>
  <c r="S1288" i="44" s="1"/>
  <c r="G1288" i="44"/>
  <c r="F1288" i="44"/>
  <c r="E1288" i="44"/>
  <c r="C1288" i="44" s="1"/>
  <c r="D1288" i="44"/>
  <c r="Q1287" i="44"/>
  <c r="Q1286" i="44" s="1"/>
  <c r="M1287" i="44"/>
  <c r="L1287" i="44"/>
  <c r="O1287" i="44" s="1"/>
  <c r="K1287" i="44"/>
  <c r="I1287" i="44"/>
  <c r="I1286" i="44" s="1"/>
  <c r="H1287" i="44"/>
  <c r="G1287" i="44"/>
  <c r="G1286" i="44" s="1"/>
  <c r="F1287" i="44"/>
  <c r="D1287" i="44" s="1"/>
  <c r="E1287" i="44"/>
  <c r="E1286" i="44" s="1"/>
  <c r="C1286" i="44" s="1"/>
  <c r="C1287" i="44"/>
  <c r="N1286" i="44"/>
  <c r="M1286" i="44"/>
  <c r="L1286" i="44"/>
  <c r="O1286" i="44" s="1"/>
  <c r="H1286" i="44"/>
  <c r="F1286" i="44"/>
  <c r="D1286" i="44"/>
  <c r="S1285" i="44"/>
  <c r="R1285" i="44"/>
  <c r="O1285" i="44"/>
  <c r="K1285" i="44"/>
  <c r="Q1284" i="44"/>
  <c r="P1284" i="44"/>
  <c r="S1284" i="44" s="1"/>
  <c r="O1284" i="44"/>
  <c r="K1284" i="44"/>
  <c r="D1284" i="44"/>
  <c r="C1284" i="44"/>
  <c r="S1283" i="44"/>
  <c r="Q1283" i="44"/>
  <c r="P1283" i="44"/>
  <c r="O1283" i="44"/>
  <c r="K1283" i="44"/>
  <c r="D1283" i="44"/>
  <c r="C1283" i="44"/>
  <c r="R1282" i="44"/>
  <c r="Q1282" i="44"/>
  <c r="O1282" i="44"/>
  <c r="N1282" i="44"/>
  <c r="M1282" i="44"/>
  <c r="L1282" i="44"/>
  <c r="K1282" i="44"/>
  <c r="J1282" i="44"/>
  <c r="I1282" i="44"/>
  <c r="H1282" i="44"/>
  <c r="G1282" i="44"/>
  <c r="F1282" i="44"/>
  <c r="D1282" i="44" s="1"/>
  <c r="E1282" i="44"/>
  <c r="C1282" i="44"/>
  <c r="R1281" i="44"/>
  <c r="S1281" i="44" s="1"/>
  <c r="O1281" i="44"/>
  <c r="K1281" i="44"/>
  <c r="S1280" i="44"/>
  <c r="Q1280" i="44"/>
  <c r="P1280" i="44"/>
  <c r="O1280" i="44"/>
  <c r="K1280" i="44"/>
  <c r="D1280" i="44"/>
  <c r="C1280" i="44"/>
  <c r="S1279" i="44"/>
  <c r="Q1279" i="44"/>
  <c r="P1279" i="44"/>
  <c r="O1279" i="44"/>
  <c r="K1279" i="44"/>
  <c r="D1279" i="44"/>
  <c r="C1279" i="44"/>
  <c r="R1278" i="44"/>
  <c r="Q1278" i="44"/>
  <c r="P1278" i="44"/>
  <c r="S1278" i="44" s="1"/>
  <c r="N1278" i="44"/>
  <c r="M1278" i="44"/>
  <c r="L1278" i="44"/>
  <c r="O1278" i="44" s="1"/>
  <c r="J1278" i="44"/>
  <c r="I1278" i="44"/>
  <c r="H1278" i="44"/>
  <c r="K1278" i="44" s="1"/>
  <c r="G1278" i="44"/>
  <c r="F1278" i="44"/>
  <c r="D1278" i="44" s="1"/>
  <c r="E1278" i="44"/>
  <c r="C1278" i="44" s="1"/>
  <c r="S1277" i="44"/>
  <c r="R1277" i="44"/>
  <c r="O1277" i="44"/>
  <c r="K1277" i="44"/>
  <c r="S1276" i="44"/>
  <c r="Q1276" i="44"/>
  <c r="P1276" i="44"/>
  <c r="O1276" i="44"/>
  <c r="K1276" i="44"/>
  <c r="K1274" i="44" s="1"/>
  <c r="D1276" i="44"/>
  <c r="C1276" i="44"/>
  <c r="Q1275" i="44"/>
  <c r="P1275" i="44"/>
  <c r="S1275" i="44" s="1"/>
  <c r="S1274" i="44" s="1"/>
  <c r="O1275" i="44"/>
  <c r="K1275" i="44"/>
  <c r="D1275" i="44"/>
  <c r="C1275" i="44"/>
  <c r="R1274" i="44"/>
  <c r="Q1274" i="44"/>
  <c r="P1274" i="44"/>
  <c r="O1274" i="44"/>
  <c r="N1274" i="44"/>
  <c r="M1274" i="44"/>
  <c r="L1274" i="44"/>
  <c r="J1274" i="44"/>
  <c r="I1274" i="44"/>
  <c r="H1274" i="44"/>
  <c r="G1274" i="44"/>
  <c r="F1274" i="44"/>
  <c r="E1274" i="44"/>
  <c r="C1274" i="44" s="1"/>
  <c r="D1274" i="44"/>
  <c r="R1273" i="44"/>
  <c r="R1270" i="44" s="1"/>
  <c r="O1273" i="44"/>
  <c r="K1273" i="44"/>
  <c r="Q1272" i="44"/>
  <c r="Q1270" i="44" s="1"/>
  <c r="P1272" i="44"/>
  <c r="S1272" i="44" s="1"/>
  <c r="O1272" i="44"/>
  <c r="K1272" i="44"/>
  <c r="D1272" i="44"/>
  <c r="C1272" i="44"/>
  <c r="Q1271" i="44"/>
  <c r="P1271" i="44"/>
  <c r="S1271" i="44" s="1"/>
  <c r="O1271" i="44"/>
  <c r="K1271" i="44"/>
  <c r="D1271" i="44"/>
  <c r="C1271" i="44"/>
  <c r="P1270" i="44"/>
  <c r="N1270" i="44"/>
  <c r="M1270" i="44"/>
  <c r="L1270" i="44"/>
  <c r="O1270" i="44" s="1"/>
  <c r="J1270" i="44"/>
  <c r="I1270" i="44"/>
  <c r="H1270" i="44"/>
  <c r="K1270" i="44" s="1"/>
  <c r="G1270" i="44"/>
  <c r="F1270" i="44"/>
  <c r="E1270" i="44"/>
  <c r="D1270" i="44"/>
  <c r="C1270" i="44"/>
  <c r="S1269" i="44"/>
  <c r="R1269" i="44"/>
  <c r="O1269" i="44"/>
  <c r="K1269" i="44"/>
  <c r="Q1268" i="44"/>
  <c r="P1268" i="44"/>
  <c r="S1268" i="44" s="1"/>
  <c r="O1268" i="44"/>
  <c r="K1268" i="44"/>
  <c r="D1268" i="44"/>
  <c r="C1268" i="44"/>
  <c r="S1267" i="44"/>
  <c r="Q1267" i="44"/>
  <c r="P1267" i="44"/>
  <c r="O1267" i="44"/>
  <c r="K1267" i="44"/>
  <c r="D1267" i="44"/>
  <c r="C1267" i="44"/>
  <c r="R1266" i="44"/>
  <c r="Q1266" i="44"/>
  <c r="O1266" i="44"/>
  <c r="N1266" i="44"/>
  <c r="M1266" i="44"/>
  <c r="L1266" i="44"/>
  <c r="K1266" i="44"/>
  <c r="J1266" i="44"/>
  <c r="I1266" i="44"/>
  <c r="H1266" i="44"/>
  <c r="G1266" i="44"/>
  <c r="F1266" i="44"/>
  <c r="D1266" i="44" s="1"/>
  <c r="E1266" i="44"/>
  <c r="C1266" i="44"/>
  <c r="R1265" i="44"/>
  <c r="S1265" i="44" s="1"/>
  <c r="O1265" i="44"/>
  <c r="K1265" i="44"/>
  <c r="S1264" i="44"/>
  <c r="Q1264" i="44"/>
  <c r="P1264" i="44"/>
  <c r="O1264" i="44"/>
  <c r="K1264" i="44"/>
  <c r="D1264" i="44"/>
  <c r="C1264" i="44"/>
  <c r="S1263" i="44"/>
  <c r="Q1263" i="44"/>
  <c r="P1263" i="44"/>
  <c r="O1263" i="44"/>
  <c r="K1263" i="44"/>
  <c r="D1263" i="44"/>
  <c r="C1263" i="44"/>
  <c r="R1262" i="44"/>
  <c r="Q1262" i="44"/>
  <c r="P1262" i="44"/>
  <c r="S1262" i="44" s="1"/>
  <c r="N1262" i="44"/>
  <c r="M1262" i="44"/>
  <c r="L1262" i="44"/>
  <c r="O1262" i="44" s="1"/>
  <c r="J1262" i="44"/>
  <c r="I1262" i="44"/>
  <c r="H1262" i="44"/>
  <c r="K1262" i="44" s="1"/>
  <c r="G1262" i="44"/>
  <c r="F1262" i="44"/>
  <c r="D1262" i="44" s="1"/>
  <c r="E1262" i="44"/>
  <c r="C1262" i="44" s="1"/>
  <c r="S1261" i="44"/>
  <c r="R1261" i="44"/>
  <c r="O1261" i="44"/>
  <c r="K1261" i="44"/>
  <c r="S1260" i="44"/>
  <c r="Q1260" i="44"/>
  <c r="P1260" i="44"/>
  <c r="O1260" i="44"/>
  <c r="K1260" i="44"/>
  <c r="D1260" i="44"/>
  <c r="C1260" i="44"/>
  <c r="Q1259" i="44"/>
  <c r="P1259" i="44"/>
  <c r="S1259" i="44" s="1"/>
  <c r="O1259" i="44"/>
  <c r="K1259" i="44"/>
  <c r="D1259" i="44"/>
  <c r="C1259" i="44"/>
  <c r="R1258" i="44"/>
  <c r="Q1258" i="44"/>
  <c r="P1258" i="44"/>
  <c r="S1258" i="44" s="1"/>
  <c r="N1258" i="44"/>
  <c r="M1258" i="44"/>
  <c r="L1258" i="44"/>
  <c r="O1258" i="44" s="1"/>
  <c r="J1258" i="44"/>
  <c r="I1258" i="44"/>
  <c r="H1258" i="44"/>
  <c r="K1258" i="44" s="1"/>
  <c r="G1258" i="44"/>
  <c r="F1258" i="44"/>
  <c r="E1258" i="44"/>
  <c r="C1258" i="44" s="1"/>
  <c r="D1258" i="44"/>
  <c r="N1257" i="44"/>
  <c r="O1257" i="44" s="1"/>
  <c r="J1257" i="44"/>
  <c r="J1254" i="44" s="1"/>
  <c r="O1256" i="44"/>
  <c r="M1256" i="44"/>
  <c r="L1256" i="44"/>
  <c r="I1256" i="44"/>
  <c r="Q1256" i="44" s="1"/>
  <c r="H1256" i="44"/>
  <c r="P1256" i="44" s="1"/>
  <c r="S1256" i="44" s="1"/>
  <c r="G1256" i="44"/>
  <c r="F1256" i="44"/>
  <c r="E1256" i="44"/>
  <c r="C1256" i="44" s="1"/>
  <c r="D1256" i="44"/>
  <c r="Q1255" i="44"/>
  <c r="M1255" i="44"/>
  <c r="L1255" i="44"/>
  <c r="O1255" i="44" s="1"/>
  <c r="K1255" i="44"/>
  <c r="I1255" i="44"/>
  <c r="I1254" i="44" s="1"/>
  <c r="H1255" i="44"/>
  <c r="G1255" i="44"/>
  <c r="G1254" i="44" s="1"/>
  <c r="F1255" i="44"/>
  <c r="D1255" i="44" s="1"/>
  <c r="E1255" i="44"/>
  <c r="E1254" i="44" s="1"/>
  <c r="C1255" i="44"/>
  <c r="N1254" i="44"/>
  <c r="M1254" i="44"/>
  <c r="L1254" i="44"/>
  <c r="H1254" i="44"/>
  <c r="F1254" i="44"/>
  <c r="D1254" i="44"/>
  <c r="S1253" i="44"/>
  <c r="R1253" i="44"/>
  <c r="O1253" i="44"/>
  <c r="K1253" i="44"/>
  <c r="Q1252" i="44"/>
  <c r="P1252" i="44"/>
  <c r="S1252" i="44" s="1"/>
  <c r="O1252" i="44"/>
  <c r="K1252" i="44"/>
  <c r="D1252" i="44"/>
  <c r="C1252" i="44"/>
  <c r="S1251" i="44"/>
  <c r="Q1251" i="44"/>
  <c r="P1251" i="44"/>
  <c r="O1251" i="44"/>
  <c r="K1251" i="44"/>
  <c r="D1251" i="44"/>
  <c r="C1251" i="44"/>
  <c r="R1250" i="44"/>
  <c r="Q1250" i="44"/>
  <c r="O1250" i="44"/>
  <c r="N1250" i="44"/>
  <c r="M1250" i="44"/>
  <c r="L1250" i="44"/>
  <c r="K1250" i="44"/>
  <c r="J1250" i="44"/>
  <c r="I1250" i="44"/>
  <c r="H1250" i="44"/>
  <c r="G1250" i="44"/>
  <c r="F1250" i="44"/>
  <c r="D1250" i="44" s="1"/>
  <c r="E1250" i="44"/>
  <c r="C1250" i="44"/>
  <c r="R1249" i="44"/>
  <c r="S1249" i="44" s="1"/>
  <c r="O1249" i="44"/>
  <c r="K1249" i="44"/>
  <c r="S1248" i="44"/>
  <c r="Q1248" i="44"/>
  <c r="P1248" i="44"/>
  <c r="O1248" i="44"/>
  <c r="K1248" i="44"/>
  <c r="D1248" i="44"/>
  <c r="C1248" i="44"/>
  <c r="S1247" i="44"/>
  <c r="Q1247" i="44"/>
  <c r="P1247" i="44"/>
  <c r="O1247" i="44"/>
  <c r="K1247" i="44"/>
  <c r="D1247" i="44"/>
  <c r="C1247" i="44"/>
  <c r="R1246" i="44"/>
  <c r="Q1246" i="44"/>
  <c r="P1246" i="44"/>
  <c r="S1246" i="44" s="1"/>
  <c r="N1246" i="44"/>
  <c r="M1246" i="44"/>
  <c r="L1246" i="44"/>
  <c r="O1246" i="44" s="1"/>
  <c r="J1246" i="44"/>
  <c r="I1246" i="44"/>
  <c r="H1246" i="44"/>
  <c r="K1246" i="44" s="1"/>
  <c r="G1246" i="44"/>
  <c r="F1246" i="44"/>
  <c r="D1246" i="44" s="1"/>
  <c r="E1246" i="44"/>
  <c r="C1246" i="44" s="1"/>
  <c r="S1245" i="44"/>
  <c r="R1245" i="44"/>
  <c r="R1242" i="44" s="1"/>
  <c r="O1245" i="44"/>
  <c r="K1245" i="44"/>
  <c r="S1244" i="44"/>
  <c r="Q1244" i="44"/>
  <c r="P1244" i="44"/>
  <c r="O1244" i="44"/>
  <c r="K1244" i="44"/>
  <c r="D1244" i="44"/>
  <c r="C1244" i="44"/>
  <c r="Q1243" i="44"/>
  <c r="P1243" i="44"/>
  <c r="S1243" i="44" s="1"/>
  <c r="O1243" i="44"/>
  <c r="K1243" i="44"/>
  <c r="D1243" i="44"/>
  <c r="C1243" i="44"/>
  <c r="Q1242" i="44"/>
  <c r="P1242" i="44"/>
  <c r="N1242" i="44"/>
  <c r="M1242" i="44"/>
  <c r="L1242" i="44"/>
  <c r="O1242" i="44" s="1"/>
  <c r="J1242" i="44"/>
  <c r="I1242" i="44"/>
  <c r="H1242" i="44"/>
  <c r="K1242" i="44" s="1"/>
  <c r="G1242" i="44"/>
  <c r="F1242" i="44"/>
  <c r="E1242" i="44"/>
  <c r="C1242" i="44" s="1"/>
  <c r="D1242" i="44"/>
  <c r="R1241" i="44"/>
  <c r="R1238" i="44" s="1"/>
  <c r="O1241" i="44"/>
  <c r="K1241" i="44"/>
  <c r="Q1240" i="44"/>
  <c r="Q1238" i="44" s="1"/>
  <c r="P1240" i="44"/>
  <c r="S1240" i="44" s="1"/>
  <c r="O1240" i="44"/>
  <c r="K1240" i="44"/>
  <c r="D1240" i="44"/>
  <c r="C1240" i="44"/>
  <c r="Q1239" i="44"/>
  <c r="P1239" i="44"/>
  <c r="S1239" i="44" s="1"/>
  <c r="O1239" i="44"/>
  <c r="K1239" i="44"/>
  <c r="D1239" i="44"/>
  <c r="C1239" i="44"/>
  <c r="P1238" i="44"/>
  <c r="N1238" i="44"/>
  <c r="M1238" i="44"/>
  <c r="L1238" i="44"/>
  <c r="O1238" i="44" s="1"/>
  <c r="J1238" i="44"/>
  <c r="I1238" i="44"/>
  <c r="H1238" i="44"/>
  <c r="K1238" i="44" s="1"/>
  <c r="G1238" i="44"/>
  <c r="F1238" i="44"/>
  <c r="E1238" i="44"/>
  <c r="D1238" i="44"/>
  <c r="C1238" i="44"/>
  <c r="S1237" i="44"/>
  <c r="R1237" i="44"/>
  <c r="O1237" i="44"/>
  <c r="K1237" i="44"/>
  <c r="Q1236" i="44"/>
  <c r="P1236" i="44"/>
  <c r="S1236" i="44" s="1"/>
  <c r="O1236" i="44"/>
  <c r="K1236" i="44"/>
  <c r="D1236" i="44"/>
  <c r="C1236" i="44"/>
  <c r="S1235" i="44"/>
  <c r="Q1235" i="44"/>
  <c r="P1235" i="44"/>
  <c r="O1235" i="44"/>
  <c r="K1235" i="44"/>
  <c r="D1235" i="44"/>
  <c r="C1235" i="44"/>
  <c r="R1234" i="44"/>
  <c r="Q1234" i="44"/>
  <c r="O1234" i="44"/>
  <c r="N1234" i="44"/>
  <c r="M1234" i="44"/>
  <c r="L1234" i="44"/>
  <c r="K1234" i="44"/>
  <c r="J1234" i="44"/>
  <c r="I1234" i="44"/>
  <c r="H1234" i="44"/>
  <c r="G1234" i="44"/>
  <c r="F1234" i="44"/>
  <c r="D1234" i="44" s="1"/>
  <c r="E1234" i="44"/>
  <c r="C1234" i="44"/>
  <c r="S1233" i="44"/>
  <c r="R1233" i="44"/>
  <c r="O1233" i="44"/>
  <c r="K1233" i="44"/>
  <c r="Q1232" i="44"/>
  <c r="P1232" i="44"/>
  <c r="S1232" i="44" s="1"/>
  <c r="O1232" i="44"/>
  <c r="K1232" i="44"/>
  <c r="D1232" i="44"/>
  <c r="C1232" i="44"/>
  <c r="S1231" i="44"/>
  <c r="Q1231" i="44"/>
  <c r="P1231" i="44"/>
  <c r="O1231" i="44"/>
  <c r="K1231" i="44"/>
  <c r="D1231" i="44"/>
  <c r="C1231" i="44"/>
  <c r="R1230" i="44"/>
  <c r="Q1230" i="44"/>
  <c r="P1230" i="44"/>
  <c r="S1230" i="44" s="1"/>
  <c r="N1230" i="44"/>
  <c r="M1230" i="44"/>
  <c r="L1230" i="44"/>
  <c r="O1230" i="44" s="1"/>
  <c r="J1230" i="44"/>
  <c r="I1230" i="44"/>
  <c r="H1230" i="44"/>
  <c r="K1230" i="44" s="1"/>
  <c r="G1230" i="44"/>
  <c r="F1230" i="44"/>
  <c r="D1230" i="44" s="1"/>
  <c r="E1230" i="44"/>
  <c r="C1230" i="44" s="1"/>
  <c r="S1229" i="44"/>
  <c r="R1229" i="44"/>
  <c r="O1229" i="44"/>
  <c r="K1229" i="44"/>
  <c r="S1228" i="44"/>
  <c r="Q1228" i="44"/>
  <c r="P1228" i="44"/>
  <c r="O1228" i="44"/>
  <c r="K1228" i="44"/>
  <c r="D1228" i="44"/>
  <c r="C1228" i="44"/>
  <c r="Q1227" i="44"/>
  <c r="P1227" i="44"/>
  <c r="S1227" i="44" s="1"/>
  <c r="O1227" i="44"/>
  <c r="K1227" i="44"/>
  <c r="D1227" i="44"/>
  <c r="C1227" i="44"/>
  <c r="R1226" i="44"/>
  <c r="Q1226" i="44"/>
  <c r="P1226" i="44"/>
  <c r="S1226" i="44" s="1"/>
  <c r="N1226" i="44"/>
  <c r="M1226" i="44"/>
  <c r="L1226" i="44"/>
  <c r="O1226" i="44" s="1"/>
  <c r="J1226" i="44"/>
  <c r="I1226" i="44"/>
  <c r="H1226" i="44"/>
  <c r="K1226" i="44" s="1"/>
  <c r="G1226" i="44"/>
  <c r="F1226" i="44"/>
  <c r="E1226" i="44"/>
  <c r="C1226" i="44" s="1"/>
  <c r="D1226" i="44"/>
  <c r="N1225" i="44"/>
  <c r="O1225" i="44" s="1"/>
  <c r="J1225" i="44"/>
  <c r="J1222" i="44" s="1"/>
  <c r="O1224" i="44"/>
  <c r="M1224" i="44"/>
  <c r="L1224" i="44"/>
  <c r="I1224" i="44"/>
  <c r="Q1224" i="44" s="1"/>
  <c r="H1224" i="44"/>
  <c r="P1224" i="44" s="1"/>
  <c r="S1224" i="44" s="1"/>
  <c r="G1224" i="44"/>
  <c r="F1224" i="44"/>
  <c r="E1224" i="44"/>
  <c r="C1224" i="44" s="1"/>
  <c r="D1224" i="44"/>
  <c r="Q1223" i="44"/>
  <c r="Q1222" i="44" s="1"/>
  <c r="M1223" i="44"/>
  <c r="L1223" i="44"/>
  <c r="O1223" i="44" s="1"/>
  <c r="K1223" i="44"/>
  <c r="I1223" i="44"/>
  <c r="H1223" i="44"/>
  <c r="G1223" i="44"/>
  <c r="G1222" i="44" s="1"/>
  <c r="F1223" i="44"/>
  <c r="D1223" i="44" s="1"/>
  <c r="E1223" i="44"/>
  <c r="E1222" i="44" s="1"/>
  <c r="C1222" i="44" s="1"/>
  <c r="C1223" i="44"/>
  <c r="N1222" i="44"/>
  <c r="M1222" i="44"/>
  <c r="L1222" i="44"/>
  <c r="O1222" i="44" s="1"/>
  <c r="H1222" i="44"/>
  <c r="F1222" i="44"/>
  <c r="D1222" i="44"/>
  <c r="S1221" i="44"/>
  <c r="R1221" i="44"/>
  <c r="O1221" i="44"/>
  <c r="K1221" i="44"/>
  <c r="Q1220" i="44"/>
  <c r="P1220" i="44"/>
  <c r="S1220" i="44" s="1"/>
  <c r="O1220" i="44"/>
  <c r="K1220" i="44"/>
  <c r="D1220" i="44"/>
  <c r="C1220" i="44"/>
  <c r="S1219" i="44"/>
  <c r="Q1219" i="44"/>
  <c r="P1219" i="44"/>
  <c r="O1219" i="44"/>
  <c r="K1219" i="44"/>
  <c r="D1219" i="44"/>
  <c r="C1219" i="44"/>
  <c r="R1218" i="44"/>
  <c r="Q1218" i="44"/>
  <c r="O1218" i="44"/>
  <c r="N1218" i="44"/>
  <c r="M1218" i="44"/>
  <c r="L1218" i="44"/>
  <c r="K1218" i="44"/>
  <c r="J1218" i="44"/>
  <c r="I1218" i="44"/>
  <c r="H1218" i="44"/>
  <c r="G1218" i="44"/>
  <c r="F1218" i="44"/>
  <c r="D1218" i="44" s="1"/>
  <c r="E1218" i="44"/>
  <c r="C1218" i="44"/>
  <c r="R1217" i="44"/>
  <c r="S1217" i="44" s="1"/>
  <c r="O1217" i="44"/>
  <c r="K1217" i="44"/>
  <c r="Q1216" i="44"/>
  <c r="P1216" i="44"/>
  <c r="S1216" i="44" s="1"/>
  <c r="O1216" i="44"/>
  <c r="K1216" i="44"/>
  <c r="D1216" i="44"/>
  <c r="C1216" i="44"/>
  <c r="S1215" i="44"/>
  <c r="Q1215" i="44"/>
  <c r="P1215" i="44"/>
  <c r="O1215" i="44"/>
  <c r="K1215" i="44"/>
  <c r="D1215" i="44"/>
  <c r="C1215" i="44"/>
  <c r="R1214" i="44"/>
  <c r="Q1214" i="44"/>
  <c r="P1214" i="44"/>
  <c r="S1214" i="44" s="1"/>
  <c r="N1214" i="44"/>
  <c r="M1214" i="44"/>
  <c r="L1214" i="44"/>
  <c r="O1214" i="44" s="1"/>
  <c r="J1214" i="44"/>
  <c r="I1214" i="44"/>
  <c r="H1214" i="44"/>
  <c r="K1214" i="44" s="1"/>
  <c r="G1214" i="44"/>
  <c r="F1214" i="44"/>
  <c r="D1214" i="44" s="1"/>
  <c r="E1214" i="44"/>
  <c r="C1214" i="44" s="1"/>
  <c r="S1213" i="44"/>
  <c r="R1213" i="44"/>
  <c r="O1213" i="44"/>
  <c r="K1213" i="44"/>
  <c r="S1212" i="44"/>
  <c r="Q1212" i="44"/>
  <c r="P1212" i="44"/>
  <c r="O1212" i="44"/>
  <c r="K1212" i="44"/>
  <c r="D1212" i="44"/>
  <c r="C1212" i="44"/>
  <c r="Q1211" i="44"/>
  <c r="P1211" i="44"/>
  <c r="S1211" i="44" s="1"/>
  <c r="O1211" i="44"/>
  <c r="K1211" i="44"/>
  <c r="D1211" i="44"/>
  <c r="C1211" i="44"/>
  <c r="R1210" i="44"/>
  <c r="Q1210" i="44"/>
  <c r="P1210" i="44"/>
  <c r="S1210" i="44" s="1"/>
  <c r="N1210" i="44"/>
  <c r="M1210" i="44"/>
  <c r="L1210" i="44"/>
  <c r="O1210" i="44" s="1"/>
  <c r="J1210" i="44"/>
  <c r="I1210" i="44"/>
  <c r="H1210" i="44"/>
  <c r="K1210" i="44" s="1"/>
  <c r="G1210" i="44"/>
  <c r="F1210" i="44"/>
  <c r="E1210" i="44"/>
  <c r="C1210" i="44" s="1"/>
  <c r="D1210" i="44"/>
  <c r="R1209" i="44"/>
  <c r="R1206" i="44" s="1"/>
  <c r="O1209" i="44"/>
  <c r="K1209" i="44"/>
  <c r="Q1208" i="44"/>
  <c r="Q1206" i="44" s="1"/>
  <c r="P1208" i="44"/>
  <c r="S1208" i="44" s="1"/>
  <c r="O1208" i="44"/>
  <c r="K1208" i="44"/>
  <c r="D1208" i="44"/>
  <c r="C1208" i="44"/>
  <c r="Q1207" i="44"/>
  <c r="P1207" i="44"/>
  <c r="S1207" i="44" s="1"/>
  <c r="O1207" i="44"/>
  <c r="K1207" i="44"/>
  <c r="D1207" i="44"/>
  <c r="C1207" i="44"/>
  <c r="P1206" i="44"/>
  <c r="N1206" i="44"/>
  <c r="M1206" i="44"/>
  <c r="L1206" i="44"/>
  <c r="O1206" i="44" s="1"/>
  <c r="J1206" i="44"/>
  <c r="I1206" i="44"/>
  <c r="H1206" i="44"/>
  <c r="K1206" i="44" s="1"/>
  <c r="G1206" i="44"/>
  <c r="F1206" i="44"/>
  <c r="E1206" i="44"/>
  <c r="D1206" i="44"/>
  <c r="C1206" i="44"/>
  <c r="S1205" i="44"/>
  <c r="R1205" i="44"/>
  <c r="O1205" i="44"/>
  <c r="K1205" i="44"/>
  <c r="Q1204" i="44"/>
  <c r="P1204" i="44"/>
  <c r="S1204" i="44" s="1"/>
  <c r="O1204" i="44"/>
  <c r="K1204" i="44"/>
  <c r="D1204" i="44"/>
  <c r="C1204" i="44"/>
  <c r="Q1203" i="44"/>
  <c r="P1203" i="44"/>
  <c r="S1203" i="44" s="1"/>
  <c r="O1203" i="44"/>
  <c r="K1203" i="44"/>
  <c r="D1203" i="44"/>
  <c r="C1203" i="44"/>
  <c r="R1202" i="44"/>
  <c r="Q1202" i="44"/>
  <c r="O1202" i="44"/>
  <c r="N1202" i="44"/>
  <c r="M1202" i="44"/>
  <c r="L1202" i="44"/>
  <c r="K1202" i="44"/>
  <c r="J1202" i="44"/>
  <c r="I1202" i="44"/>
  <c r="H1202" i="44"/>
  <c r="G1202" i="44"/>
  <c r="F1202" i="44"/>
  <c r="D1202" i="44" s="1"/>
  <c r="E1202" i="44"/>
  <c r="C1202" i="44"/>
  <c r="R1201" i="44"/>
  <c r="S1201" i="44" s="1"/>
  <c r="O1201" i="44"/>
  <c r="K1201" i="44"/>
  <c r="Q1200" i="44"/>
  <c r="P1200" i="44"/>
  <c r="S1200" i="44" s="1"/>
  <c r="O1200" i="44"/>
  <c r="K1200" i="44"/>
  <c r="D1200" i="44"/>
  <c r="C1200" i="44"/>
  <c r="S1199" i="44"/>
  <c r="Q1199" i="44"/>
  <c r="P1199" i="44"/>
  <c r="O1199" i="44"/>
  <c r="K1199" i="44"/>
  <c r="D1199" i="44"/>
  <c r="C1199" i="44"/>
  <c r="R1198" i="44"/>
  <c r="Q1198" i="44"/>
  <c r="P1198" i="44"/>
  <c r="S1198" i="44" s="1"/>
  <c r="N1198" i="44"/>
  <c r="M1198" i="44"/>
  <c r="L1198" i="44"/>
  <c r="O1198" i="44" s="1"/>
  <c r="J1198" i="44"/>
  <c r="I1198" i="44"/>
  <c r="H1198" i="44"/>
  <c r="K1198" i="44" s="1"/>
  <c r="G1198" i="44"/>
  <c r="F1198" i="44"/>
  <c r="D1198" i="44" s="1"/>
  <c r="E1198" i="44"/>
  <c r="C1198" i="44" s="1"/>
  <c r="S1197" i="44"/>
  <c r="R1197" i="44"/>
  <c r="O1197" i="44"/>
  <c r="K1197" i="44"/>
  <c r="S1196" i="44"/>
  <c r="Q1196" i="44"/>
  <c r="P1196" i="44"/>
  <c r="O1196" i="44"/>
  <c r="K1196" i="44"/>
  <c r="D1196" i="44"/>
  <c r="C1196" i="44"/>
  <c r="Q1195" i="44"/>
  <c r="P1195" i="44"/>
  <c r="S1195" i="44" s="1"/>
  <c r="O1195" i="44"/>
  <c r="K1195" i="44"/>
  <c r="D1195" i="44"/>
  <c r="C1195" i="44"/>
  <c r="R1194" i="44"/>
  <c r="Q1194" i="44"/>
  <c r="P1194" i="44"/>
  <c r="S1194" i="44" s="1"/>
  <c r="N1194" i="44"/>
  <c r="M1194" i="44"/>
  <c r="L1194" i="44"/>
  <c r="O1194" i="44" s="1"/>
  <c r="J1194" i="44"/>
  <c r="I1194" i="44"/>
  <c r="H1194" i="44"/>
  <c r="K1194" i="44" s="1"/>
  <c r="G1194" i="44"/>
  <c r="F1194" i="44"/>
  <c r="E1194" i="44"/>
  <c r="C1194" i="44" s="1"/>
  <c r="D1194" i="44"/>
  <c r="O1193" i="44"/>
  <c r="N1193" i="44"/>
  <c r="J1193" i="44"/>
  <c r="K1193" i="44" s="1"/>
  <c r="O1192" i="44"/>
  <c r="M1192" i="44"/>
  <c r="L1192" i="44"/>
  <c r="I1192" i="44"/>
  <c r="Q1192" i="44" s="1"/>
  <c r="H1192" i="44"/>
  <c r="P1192" i="44" s="1"/>
  <c r="S1192" i="44" s="1"/>
  <c r="G1192" i="44"/>
  <c r="F1192" i="44"/>
  <c r="E1192" i="44"/>
  <c r="C1192" i="44" s="1"/>
  <c r="D1192" i="44"/>
  <c r="Q1191" i="44"/>
  <c r="Q1190" i="44" s="1"/>
  <c r="M1191" i="44"/>
  <c r="L1191" i="44"/>
  <c r="O1191" i="44" s="1"/>
  <c r="K1191" i="44"/>
  <c r="I1191" i="44"/>
  <c r="H1191" i="44"/>
  <c r="G1191" i="44"/>
  <c r="G1190" i="44" s="1"/>
  <c r="F1191" i="44"/>
  <c r="D1191" i="44" s="1"/>
  <c r="E1191" i="44"/>
  <c r="E1190" i="44" s="1"/>
  <c r="C1190" i="44" s="1"/>
  <c r="C1191" i="44"/>
  <c r="N1190" i="44"/>
  <c r="M1190" i="44"/>
  <c r="L1190" i="44"/>
  <c r="O1190" i="44" s="1"/>
  <c r="J1190" i="44"/>
  <c r="H1190" i="44"/>
  <c r="F1190" i="44"/>
  <c r="D1190" i="44"/>
  <c r="S1189" i="44"/>
  <c r="R1189" i="44"/>
  <c r="O1189" i="44"/>
  <c r="K1189" i="44"/>
  <c r="Q1188" i="44"/>
  <c r="P1188" i="44"/>
  <c r="S1188" i="44" s="1"/>
  <c r="O1188" i="44"/>
  <c r="K1188" i="44"/>
  <c r="D1188" i="44"/>
  <c r="C1188" i="44"/>
  <c r="S1187" i="44"/>
  <c r="Q1187" i="44"/>
  <c r="P1187" i="44"/>
  <c r="O1187" i="44"/>
  <c r="K1187" i="44"/>
  <c r="D1187" i="44"/>
  <c r="C1187" i="44"/>
  <c r="R1186" i="44"/>
  <c r="Q1186" i="44"/>
  <c r="O1186" i="44"/>
  <c r="N1186" i="44"/>
  <c r="M1186" i="44"/>
  <c r="L1186" i="44"/>
  <c r="K1186" i="44"/>
  <c r="J1186" i="44"/>
  <c r="I1186" i="44"/>
  <c r="H1186" i="44"/>
  <c r="G1186" i="44"/>
  <c r="F1186" i="44"/>
  <c r="D1186" i="44" s="1"/>
  <c r="E1186" i="44"/>
  <c r="C1186" i="44"/>
  <c r="R1185" i="44"/>
  <c r="S1185" i="44" s="1"/>
  <c r="O1185" i="44"/>
  <c r="K1185" i="44"/>
  <c r="S1184" i="44"/>
  <c r="Q1184" i="44"/>
  <c r="P1184" i="44"/>
  <c r="O1184" i="44"/>
  <c r="K1184" i="44"/>
  <c r="D1184" i="44"/>
  <c r="C1184" i="44"/>
  <c r="S1183" i="44"/>
  <c r="Q1183" i="44"/>
  <c r="P1183" i="44"/>
  <c r="O1183" i="44"/>
  <c r="K1183" i="44"/>
  <c r="D1183" i="44"/>
  <c r="C1183" i="44"/>
  <c r="R1182" i="44"/>
  <c r="Q1182" i="44"/>
  <c r="P1182" i="44"/>
  <c r="N1182" i="44"/>
  <c r="M1182" i="44"/>
  <c r="L1182" i="44"/>
  <c r="O1182" i="44" s="1"/>
  <c r="J1182" i="44"/>
  <c r="I1182" i="44"/>
  <c r="H1182" i="44"/>
  <c r="K1182" i="44" s="1"/>
  <c r="G1182" i="44"/>
  <c r="F1182" i="44"/>
  <c r="D1182" i="44" s="1"/>
  <c r="E1182" i="44"/>
  <c r="C1182" i="44" s="1"/>
  <c r="S1181" i="44"/>
  <c r="R1181" i="44"/>
  <c r="O1181" i="44"/>
  <c r="K1181" i="44"/>
  <c r="S1180" i="44"/>
  <c r="Q1180" i="44"/>
  <c r="P1180" i="44"/>
  <c r="O1180" i="44"/>
  <c r="K1180" i="44"/>
  <c r="D1180" i="44"/>
  <c r="C1180" i="44"/>
  <c r="Q1179" i="44"/>
  <c r="P1179" i="44"/>
  <c r="S1179" i="44" s="1"/>
  <c r="O1179" i="44"/>
  <c r="K1179" i="44"/>
  <c r="D1179" i="44"/>
  <c r="C1179" i="44"/>
  <c r="R1178" i="44"/>
  <c r="Q1178" i="44"/>
  <c r="P1178" i="44"/>
  <c r="S1178" i="44" s="1"/>
  <c r="N1178" i="44"/>
  <c r="M1178" i="44"/>
  <c r="L1178" i="44"/>
  <c r="O1178" i="44" s="1"/>
  <c r="J1178" i="44"/>
  <c r="I1178" i="44"/>
  <c r="H1178" i="44"/>
  <c r="K1178" i="44" s="1"/>
  <c r="G1178" i="44"/>
  <c r="F1178" i="44"/>
  <c r="E1178" i="44"/>
  <c r="C1178" i="44" s="1"/>
  <c r="D1178" i="44"/>
  <c r="R1177" i="44"/>
  <c r="S1177" i="44" s="1"/>
  <c r="O1177" i="44"/>
  <c r="K1177" i="44"/>
  <c r="Q1176" i="44"/>
  <c r="Q1174" i="44" s="1"/>
  <c r="P1176" i="44"/>
  <c r="S1176" i="44" s="1"/>
  <c r="O1176" i="44"/>
  <c r="K1176" i="44"/>
  <c r="D1176" i="44"/>
  <c r="C1176" i="44"/>
  <c r="Q1175" i="44"/>
  <c r="P1175" i="44"/>
  <c r="S1175" i="44" s="1"/>
  <c r="O1175" i="44"/>
  <c r="K1175" i="44"/>
  <c r="D1175" i="44"/>
  <c r="C1175" i="44"/>
  <c r="R1174" i="44"/>
  <c r="P1174" i="44"/>
  <c r="N1174" i="44"/>
  <c r="M1174" i="44"/>
  <c r="L1174" i="44"/>
  <c r="O1174" i="44" s="1"/>
  <c r="J1174" i="44"/>
  <c r="I1174" i="44"/>
  <c r="H1174" i="44"/>
  <c r="K1174" i="44" s="1"/>
  <c r="G1174" i="44"/>
  <c r="F1174" i="44"/>
  <c r="E1174" i="44"/>
  <c r="D1174" i="44"/>
  <c r="C1174" i="44"/>
  <c r="S1173" i="44"/>
  <c r="R1173" i="44"/>
  <c r="O1173" i="44"/>
  <c r="K1173" i="44"/>
  <c r="Q1172" i="44"/>
  <c r="P1172" i="44"/>
  <c r="S1172" i="44" s="1"/>
  <c r="O1172" i="44"/>
  <c r="K1172" i="44"/>
  <c r="D1172" i="44"/>
  <c r="C1172" i="44"/>
  <c r="S1171" i="44"/>
  <c r="Q1171" i="44"/>
  <c r="P1171" i="44"/>
  <c r="O1171" i="44"/>
  <c r="K1171" i="44"/>
  <c r="D1171" i="44"/>
  <c r="C1171" i="44"/>
  <c r="R1170" i="44"/>
  <c r="Q1170" i="44"/>
  <c r="O1170" i="44"/>
  <c r="N1170" i="44"/>
  <c r="M1170" i="44"/>
  <c r="L1170" i="44"/>
  <c r="K1170" i="44"/>
  <c r="J1170" i="44"/>
  <c r="I1170" i="44"/>
  <c r="H1170" i="44"/>
  <c r="G1170" i="44"/>
  <c r="F1170" i="44"/>
  <c r="D1170" i="44" s="1"/>
  <c r="E1170" i="44"/>
  <c r="C1170" i="44"/>
  <c r="R1169" i="44"/>
  <c r="S1169" i="44" s="1"/>
  <c r="O1169" i="44"/>
  <c r="K1169" i="44"/>
  <c r="S1168" i="44"/>
  <c r="Q1168" i="44"/>
  <c r="P1168" i="44"/>
  <c r="O1168" i="44"/>
  <c r="K1168" i="44"/>
  <c r="D1168" i="44"/>
  <c r="C1168" i="44"/>
  <c r="Q1167" i="44"/>
  <c r="P1167" i="44"/>
  <c r="S1167" i="44" s="1"/>
  <c r="O1167" i="44"/>
  <c r="K1167" i="44"/>
  <c r="D1167" i="44"/>
  <c r="C1167" i="44"/>
  <c r="R1166" i="44"/>
  <c r="Q1166" i="44"/>
  <c r="P1166" i="44"/>
  <c r="S1166" i="44" s="1"/>
  <c r="N1166" i="44"/>
  <c r="M1166" i="44"/>
  <c r="L1166" i="44"/>
  <c r="O1166" i="44" s="1"/>
  <c r="J1166" i="44"/>
  <c r="I1166" i="44"/>
  <c r="H1166" i="44"/>
  <c r="K1166" i="44" s="1"/>
  <c r="G1166" i="44"/>
  <c r="F1166" i="44"/>
  <c r="E1166" i="44"/>
  <c r="C1166" i="44" s="1"/>
  <c r="D1166" i="44"/>
  <c r="S1165" i="44"/>
  <c r="R1165" i="44"/>
  <c r="O1165" i="44"/>
  <c r="K1165" i="44"/>
  <c r="Q1164" i="44"/>
  <c r="P1164" i="44"/>
  <c r="S1164" i="44" s="1"/>
  <c r="O1164" i="44"/>
  <c r="K1164" i="44"/>
  <c r="D1164" i="44"/>
  <c r="C1164" i="44"/>
  <c r="Q1163" i="44"/>
  <c r="P1163" i="44"/>
  <c r="S1163" i="44" s="1"/>
  <c r="O1163" i="44"/>
  <c r="K1163" i="44"/>
  <c r="D1163" i="44"/>
  <c r="C1163" i="44"/>
  <c r="R1162" i="44"/>
  <c r="Q1162" i="44"/>
  <c r="P1162" i="44"/>
  <c r="O1162" i="44"/>
  <c r="N1162" i="44"/>
  <c r="M1162" i="44"/>
  <c r="L1162" i="44"/>
  <c r="K1162" i="44"/>
  <c r="J1162" i="44"/>
  <c r="I1162" i="44"/>
  <c r="H1162" i="44"/>
  <c r="G1162" i="44"/>
  <c r="F1162" i="44"/>
  <c r="E1162" i="44"/>
  <c r="D1162" i="44"/>
  <c r="C1162" i="44"/>
  <c r="N1161" i="44"/>
  <c r="O1161" i="44" s="1"/>
  <c r="J1161" i="44"/>
  <c r="K1161" i="44" s="1"/>
  <c r="Q1160" i="44"/>
  <c r="M1160" i="44"/>
  <c r="L1160" i="44"/>
  <c r="O1160" i="44" s="1"/>
  <c r="I1160" i="44"/>
  <c r="H1160" i="44"/>
  <c r="P1160" i="44" s="1"/>
  <c r="S1160" i="44" s="1"/>
  <c r="G1160" i="44"/>
  <c r="F1160" i="44"/>
  <c r="E1160" i="44"/>
  <c r="D1160" i="44"/>
  <c r="C1160" i="44"/>
  <c r="O1159" i="44"/>
  <c r="M1159" i="44"/>
  <c r="L1159" i="44"/>
  <c r="P1159" i="44" s="1"/>
  <c r="K1159" i="44"/>
  <c r="I1159" i="44"/>
  <c r="I1158" i="44" s="1"/>
  <c r="H1159" i="44"/>
  <c r="G1159" i="44"/>
  <c r="F1159" i="44"/>
  <c r="D1159" i="44" s="1"/>
  <c r="E1159" i="44"/>
  <c r="E1158" i="44" s="1"/>
  <c r="C1158" i="44" s="1"/>
  <c r="N1158" i="44"/>
  <c r="M1158" i="44"/>
  <c r="L1158" i="44"/>
  <c r="O1158" i="44" s="1"/>
  <c r="J1158" i="44"/>
  <c r="H1158" i="44"/>
  <c r="G1158" i="44"/>
  <c r="F1158" i="44"/>
  <c r="D1158" i="44" s="1"/>
  <c r="S1157" i="44"/>
  <c r="R1157" i="44"/>
  <c r="O1157" i="44"/>
  <c r="K1157" i="44"/>
  <c r="S1156" i="44"/>
  <c r="Q1156" i="44"/>
  <c r="P1156" i="44"/>
  <c r="P1154" i="44" s="1"/>
  <c r="S1154" i="44" s="1"/>
  <c r="O1156" i="44"/>
  <c r="K1156" i="44"/>
  <c r="D1156" i="44"/>
  <c r="C1156" i="44"/>
  <c r="S1155" i="44"/>
  <c r="Q1155" i="44"/>
  <c r="P1155" i="44"/>
  <c r="O1155" i="44"/>
  <c r="K1155" i="44"/>
  <c r="D1155" i="44"/>
  <c r="C1155" i="44"/>
  <c r="R1154" i="44"/>
  <c r="Q1154" i="44"/>
  <c r="O1154" i="44"/>
  <c r="N1154" i="44"/>
  <c r="M1154" i="44"/>
  <c r="L1154" i="44"/>
  <c r="K1154" i="44"/>
  <c r="J1154" i="44"/>
  <c r="I1154" i="44"/>
  <c r="H1154" i="44"/>
  <c r="G1154" i="44"/>
  <c r="F1154" i="44"/>
  <c r="D1154" i="44" s="1"/>
  <c r="E1154" i="44"/>
  <c r="C1154" i="44" s="1"/>
  <c r="R1153" i="44"/>
  <c r="S1153" i="44" s="1"/>
  <c r="O1153" i="44"/>
  <c r="K1153" i="44"/>
  <c r="S1152" i="44"/>
  <c r="Q1152" i="44"/>
  <c r="Q1150" i="44" s="1"/>
  <c r="P1152" i="44"/>
  <c r="O1152" i="44"/>
  <c r="K1152" i="44"/>
  <c r="D1152" i="44"/>
  <c r="C1152" i="44"/>
  <c r="Q1151" i="44"/>
  <c r="P1151" i="44"/>
  <c r="S1151" i="44" s="1"/>
  <c r="O1151" i="44"/>
  <c r="K1151" i="44"/>
  <c r="D1151" i="44"/>
  <c r="C1151" i="44"/>
  <c r="R1150" i="44"/>
  <c r="P1150" i="44"/>
  <c r="N1150" i="44"/>
  <c r="M1150" i="44"/>
  <c r="L1150" i="44"/>
  <c r="O1150" i="44" s="1"/>
  <c r="J1150" i="44"/>
  <c r="I1150" i="44"/>
  <c r="H1150" i="44"/>
  <c r="K1150" i="44" s="1"/>
  <c r="G1150" i="44"/>
  <c r="F1150" i="44"/>
  <c r="E1150" i="44"/>
  <c r="D1150" i="44"/>
  <c r="C1150" i="44"/>
  <c r="S1149" i="44"/>
  <c r="R1149" i="44"/>
  <c r="O1149" i="44"/>
  <c r="K1149" i="44"/>
  <c r="Q1148" i="44"/>
  <c r="P1148" i="44"/>
  <c r="S1148" i="44" s="1"/>
  <c r="O1148" i="44"/>
  <c r="K1148" i="44"/>
  <c r="D1148" i="44"/>
  <c r="C1148" i="44"/>
  <c r="S1147" i="44"/>
  <c r="Q1147" i="44"/>
  <c r="P1147" i="44"/>
  <c r="O1147" i="44"/>
  <c r="K1147" i="44"/>
  <c r="D1147" i="44"/>
  <c r="C1147" i="44"/>
  <c r="R1146" i="44"/>
  <c r="Q1146" i="44"/>
  <c r="O1146" i="44"/>
  <c r="N1146" i="44"/>
  <c r="M1146" i="44"/>
  <c r="L1146" i="44"/>
  <c r="K1146" i="44"/>
  <c r="J1146" i="44"/>
  <c r="I1146" i="44"/>
  <c r="H1146" i="44"/>
  <c r="G1146" i="44"/>
  <c r="F1146" i="44"/>
  <c r="E1146" i="44"/>
  <c r="D1146" i="44"/>
  <c r="C1146" i="44"/>
  <c r="R1145" i="44"/>
  <c r="S1145" i="44" s="1"/>
  <c r="O1145" i="44"/>
  <c r="K1145" i="44"/>
  <c r="Q1144" i="44"/>
  <c r="P1144" i="44"/>
  <c r="S1144" i="44" s="1"/>
  <c r="O1144" i="44"/>
  <c r="K1144" i="44"/>
  <c r="D1144" i="44"/>
  <c r="C1144" i="44"/>
  <c r="S1143" i="44"/>
  <c r="Q1143" i="44"/>
  <c r="P1143" i="44"/>
  <c r="O1143" i="44"/>
  <c r="K1143" i="44"/>
  <c r="D1143" i="44"/>
  <c r="C1143" i="44"/>
  <c r="R1142" i="44"/>
  <c r="Q1142" i="44"/>
  <c r="P1142" i="44"/>
  <c r="S1142" i="44" s="1"/>
  <c r="N1142" i="44"/>
  <c r="M1142" i="44"/>
  <c r="L1142" i="44"/>
  <c r="O1142" i="44" s="1"/>
  <c r="J1142" i="44"/>
  <c r="I1142" i="44"/>
  <c r="H1142" i="44"/>
  <c r="K1142" i="44" s="1"/>
  <c r="G1142" i="44"/>
  <c r="F1142" i="44"/>
  <c r="D1142" i="44" s="1"/>
  <c r="E1142" i="44"/>
  <c r="C1142" i="44" s="1"/>
  <c r="R1141" i="44"/>
  <c r="S1141" i="44" s="1"/>
  <c r="O1141" i="44"/>
  <c r="K1141" i="44"/>
  <c r="Q1140" i="44"/>
  <c r="P1140" i="44"/>
  <c r="S1140" i="44" s="1"/>
  <c r="O1140" i="44"/>
  <c r="K1140" i="44"/>
  <c r="D1140" i="44"/>
  <c r="C1140" i="44"/>
  <c r="Q1139" i="44"/>
  <c r="P1139" i="44"/>
  <c r="S1139" i="44" s="1"/>
  <c r="O1139" i="44"/>
  <c r="K1139" i="44"/>
  <c r="D1139" i="44"/>
  <c r="C1139" i="44"/>
  <c r="R1138" i="44"/>
  <c r="Q1138" i="44"/>
  <c r="P1138" i="44"/>
  <c r="S1138" i="44" s="1"/>
  <c r="N1138" i="44"/>
  <c r="M1138" i="44"/>
  <c r="L1138" i="44"/>
  <c r="O1138" i="44" s="1"/>
  <c r="J1138" i="44"/>
  <c r="I1138" i="44"/>
  <c r="H1138" i="44"/>
  <c r="K1138" i="44" s="1"/>
  <c r="G1138" i="44"/>
  <c r="F1138" i="44"/>
  <c r="E1138" i="44"/>
  <c r="D1138" i="44"/>
  <c r="C1138" i="44"/>
  <c r="R1137" i="44"/>
  <c r="S1137" i="44" s="1"/>
  <c r="O1137" i="44"/>
  <c r="K1137" i="44"/>
  <c r="Q1136" i="44"/>
  <c r="P1136" i="44"/>
  <c r="S1136" i="44" s="1"/>
  <c r="O1136" i="44"/>
  <c r="K1136" i="44"/>
  <c r="D1136" i="44"/>
  <c r="C1136" i="44"/>
  <c r="S1135" i="44"/>
  <c r="Q1135" i="44"/>
  <c r="P1135" i="44"/>
  <c r="O1135" i="44"/>
  <c r="K1135" i="44"/>
  <c r="D1135" i="44"/>
  <c r="C1135" i="44"/>
  <c r="R1134" i="44"/>
  <c r="S1134" i="44" s="1"/>
  <c r="Q1134" i="44"/>
  <c r="P1134" i="44"/>
  <c r="N1134" i="44"/>
  <c r="O1134" i="44" s="1"/>
  <c r="M1134" i="44"/>
  <c r="L1134" i="44"/>
  <c r="K1134" i="44"/>
  <c r="J1134" i="44"/>
  <c r="I1134" i="44"/>
  <c r="H1134" i="44"/>
  <c r="G1134" i="44"/>
  <c r="F1134" i="44"/>
  <c r="D1134" i="44" s="1"/>
  <c r="E1134" i="44"/>
  <c r="C1134" i="44"/>
  <c r="S1133" i="44"/>
  <c r="R1133" i="44"/>
  <c r="O1133" i="44"/>
  <c r="K1133" i="44"/>
  <c r="S1132" i="44"/>
  <c r="Q1132" i="44"/>
  <c r="P1132" i="44"/>
  <c r="O1132" i="44"/>
  <c r="K1132" i="44"/>
  <c r="D1132" i="44"/>
  <c r="C1132" i="44"/>
  <c r="S1131" i="44"/>
  <c r="Q1131" i="44"/>
  <c r="P1131" i="44"/>
  <c r="O1131" i="44"/>
  <c r="K1131" i="44"/>
  <c r="D1131" i="44"/>
  <c r="C1131" i="44"/>
  <c r="R1130" i="44"/>
  <c r="S1130" i="44" s="1"/>
  <c r="Q1130" i="44"/>
  <c r="P1130" i="44"/>
  <c r="N1130" i="44"/>
  <c r="O1130" i="44" s="1"/>
  <c r="M1130" i="44"/>
  <c r="L1130" i="44"/>
  <c r="J1130" i="44"/>
  <c r="K1130" i="44" s="1"/>
  <c r="I1130" i="44"/>
  <c r="H1130" i="44"/>
  <c r="G1130" i="44"/>
  <c r="F1130" i="44"/>
  <c r="D1130" i="44" s="1"/>
  <c r="E1130" i="44"/>
  <c r="C1130" i="44" s="1"/>
  <c r="N1129" i="44"/>
  <c r="O1129" i="44" s="1"/>
  <c r="K1129" i="44"/>
  <c r="J1129" i="44"/>
  <c r="R1129" i="44" s="1"/>
  <c r="P1128" i="44"/>
  <c r="S1128" i="44" s="1"/>
  <c r="O1128" i="44"/>
  <c r="M1128" i="44"/>
  <c r="L1128" i="44"/>
  <c r="K1128" i="44"/>
  <c r="I1128" i="44"/>
  <c r="Q1128" i="44" s="1"/>
  <c r="H1128" i="44"/>
  <c r="G1128" i="44"/>
  <c r="F1128" i="44"/>
  <c r="D1128" i="44" s="1"/>
  <c r="E1128" i="44"/>
  <c r="C1128" i="44" s="1"/>
  <c r="M1127" i="44"/>
  <c r="Q1127" i="44" s="1"/>
  <c r="L1127" i="44"/>
  <c r="O1127" i="44" s="1"/>
  <c r="I1127" i="44"/>
  <c r="H1127" i="44"/>
  <c r="P1127" i="44" s="1"/>
  <c r="G1127" i="44"/>
  <c r="G1126" i="44" s="1"/>
  <c r="F1127" i="44"/>
  <c r="E1127" i="44"/>
  <c r="D1127" i="44"/>
  <c r="C1127" i="44"/>
  <c r="N1126" i="44"/>
  <c r="M1126" i="44"/>
  <c r="L1126" i="44"/>
  <c r="O1126" i="44" s="1"/>
  <c r="J1126" i="44"/>
  <c r="I1126" i="44"/>
  <c r="H1126" i="44"/>
  <c r="F1126" i="44"/>
  <c r="E1126" i="44"/>
  <c r="C1126" i="44" s="1"/>
  <c r="D1126" i="44"/>
  <c r="R1125" i="44"/>
  <c r="S1125" i="44" s="1"/>
  <c r="O1125" i="44"/>
  <c r="K1125" i="44"/>
  <c r="Q1124" i="44"/>
  <c r="Q1122" i="44" s="1"/>
  <c r="P1124" i="44"/>
  <c r="S1124" i="44" s="1"/>
  <c r="O1124" i="44"/>
  <c r="K1124" i="44"/>
  <c r="D1124" i="44"/>
  <c r="C1124" i="44"/>
  <c r="Q1123" i="44"/>
  <c r="P1123" i="44"/>
  <c r="S1123" i="44" s="1"/>
  <c r="O1123" i="44"/>
  <c r="K1123" i="44"/>
  <c r="D1123" i="44"/>
  <c r="C1123" i="44"/>
  <c r="P1122" i="44"/>
  <c r="N1122" i="44"/>
  <c r="M1122" i="44"/>
  <c r="L1122" i="44"/>
  <c r="O1122" i="44" s="1"/>
  <c r="J1122" i="44"/>
  <c r="I1122" i="44"/>
  <c r="H1122" i="44"/>
  <c r="K1122" i="44" s="1"/>
  <c r="G1122" i="44"/>
  <c r="F1122" i="44"/>
  <c r="E1122" i="44"/>
  <c r="D1122" i="44"/>
  <c r="C1122" i="44"/>
  <c r="R1121" i="44"/>
  <c r="S1121" i="44" s="1"/>
  <c r="O1121" i="44"/>
  <c r="K1121" i="44"/>
  <c r="Q1120" i="44"/>
  <c r="P1120" i="44"/>
  <c r="P1118" i="44" s="1"/>
  <c r="O1120" i="44"/>
  <c r="K1120" i="44"/>
  <c r="D1120" i="44"/>
  <c r="C1120" i="44"/>
  <c r="S1119" i="44"/>
  <c r="Q1119" i="44"/>
  <c r="P1119" i="44"/>
  <c r="O1119" i="44"/>
  <c r="K1119" i="44"/>
  <c r="D1119" i="44"/>
  <c r="C1119" i="44"/>
  <c r="R1118" i="44"/>
  <c r="Q1118" i="44"/>
  <c r="O1118" i="44"/>
  <c r="N1118" i="44"/>
  <c r="M1118" i="44"/>
  <c r="L1118" i="44"/>
  <c r="K1118" i="44"/>
  <c r="J1118" i="44"/>
  <c r="I1118" i="44"/>
  <c r="H1118" i="44"/>
  <c r="G1118" i="44"/>
  <c r="C1118" i="44" s="1"/>
  <c r="F1118" i="44"/>
  <c r="D1118" i="44" s="1"/>
  <c r="E1118" i="44"/>
  <c r="S1117" i="44"/>
  <c r="R1117" i="44"/>
  <c r="O1117" i="44"/>
  <c r="K1117" i="44"/>
  <c r="S1116" i="44"/>
  <c r="Q1116" i="44"/>
  <c r="P1116" i="44"/>
  <c r="O1116" i="44"/>
  <c r="K1116" i="44"/>
  <c r="D1116" i="44"/>
  <c r="C1116" i="44"/>
  <c r="S1115" i="44"/>
  <c r="Q1115" i="44"/>
  <c r="Q1114" i="44" s="1"/>
  <c r="P1115" i="44"/>
  <c r="O1115" i="44"/>
  <c r="K1115" i="44"/>
  <c r="D1115" i="44"/>
  <c r="C1115" i="44"/>
  <c r="R1114" i="44"/>
  <c r="S1114" i="44" s="1"/>
  <c r="P1114" i="44"/>
  <c r="N1114" i="44"/>
  <c r="O1114" i="44" s="1"/>
  <c r="M1114" i="44"/>
  <c r="L1114" i="44"/>
  <c r="J1114" i="44"/>
  <c r="K1114" i="44" s="1"/>
  <c r="I1114" i="44"/>
  <c r="H1114" i="44"/>
  <c r="G1114" i="44"/>
  <c r="F1114" i="44"/>
  <c r="D1114" i="44" s="1"/>
  <c r="E1114" i="44"/>
  <c r="C1114" i="44" s="1"/>
  <c r="S1113" i="44"/>
  <c r="R1113" i="44"/>
  <c r="O1113" i="44"/>
  <c r="K1113" i="44"/>
  <c r="S1112" i="44"/>
  <c r="Q1112" i="44"/>
  <c r="P1112" i="44"/>
  <c r="O1112" i="44"/>
  <c r="K1112" i="44"/>
  <c r="D1112" i="44"/>
  <c r="C1112" i="44"/>
  <c r="Q1111" i="44"/>
  <c r="P1111" i="44"/>
  <c r="S1111" i="44" s="1"/>
  <c r="O1111" i="44"/>
  <c r="K1111" i="44"/>
  <c r="D1111" i="44"/>
  <c r="C1111" i="44"/>
  <c r="R1110" i="44"/>
  <c r="Q1110" i="44"/>
  <c r="N1110" i="44"/>
  <c r="M1110" i="44"/>
  <c r="L1110" i="44"/>
  <c r="O1110" i="44" s="1"/>
  <c r="J1110" i="44"/>
  <c r="I1110" i="44"/>
  <c r="H1110" i="44"/>
  <c r="G1110" i="44"/>
  <c r="F1110" i="44"/>
  <c r="D1110" i="44" s="1"/>
  <c r="E1110" i="44"/>
  <c r="C1110" i="44"/>
  <c r="R1109" i="44"/>
  <c r="S1109" i="44" s="1"/>
  <c r="O1109" i="44"/>
  <c r="K1109" i="44"/>
  <c r="S1108" i="44"/>
  <c r="Q1108" i="44"/>
  <c r="P1108" i="44"/>
  <c r="O1108" i="44"/>
  <c r="K1108" i="44"/>
  <c r="D1108" i="44"/>
  <c r="C1108" i="44"/>
  <c r="S1107" i="44"/>
  <c r="Q1107" i="44"/>
  <c r="P1107" i="44"/>
  <c r="O1107" i="44"/>
  <c r="K1107" i="44"/>
  <c r="D1107" i="44"/>
  <c r="C1107" i="44"/>
  <c r="R1106" i="44"/>
  <c r="Q1106" i="44"/>
  <c r="P1106" i="44"/>
  <c r="S1106" i="44" s="1"/>
  <c r="N1106" i="44"/>
  <c r="M1106" i="44"/>
  <c r="L1106" i="44"/>
  <c r="O1106" i="44" s="1"/>
  <c r="J1106" i="44"/>
  <c r="I1106" i="44"/>
  <c r="H1106" i="44"/>
  <c r="K1106" i="44" s="1"/>
  <c r="G1106" i="44"/>
  <c r="F1106" i="44"/>
  <c r="D1106" i="44" s="1"/>
  <c r="E1106" i="44"/>
  <c r="C1106" i="44" s="1"/>
  <c r="S1105" i="44"/>
  <c r="R1105" i="44"/>
  <c r="R1102" i="44" s="1"/>
  <c r="O1105" i="44"/>
  <c r="K1105" i="44"/>
  <c r="S1104" i="44"/>
  <c r="Q1104" i="44"/>
  <c r="P1104" i="44"/>
  <c r="O1104" i="44"/>
  <c r="K1104" i="44"/>
  <c r="K1102" i="44" s="1"/>
  <c r="D1104" i="44"/>
  <c r="C1104" i="44"/>
  <c r="Q1103" i="44"/>
  <c r="P1103" i="44"/>
  <c r="S1103" i="44" s="1"/>
  <c r="O1103" i="44"/>
  <c r="K1103" i="44"/>
  <c r="D1103" i="44"/>
  <c r="C1103" i="44"/>
  <c r="Q1102" i="44"/>
  <c r="P1102" i="44"/>
  <c r="O1102" i="44"/>
  <c r="N1102" i="44"/>
  <c r="M1102" i="44"/>
  <c r="L1102" i="44"/>
  <c r="J1102" i="44"/>
  <c r="I1102" i="44"/>
  <c r="H1102" i="44"/>
  <c r="G1102" i="44"/>
  <c r="F1102" i="44"/>
  <c r="E1102" i="44"/>
  <c r="C1102" i="44" s="1"/>
  <c r="D1102" i="44"/>
  <c r="R1101" i="44"/>
  <c r="R1098" i="44" s="1"/>
  <c r="O1101" i="44"/>
  <c r="K1101" i="44"/>
  <c r="Q1100" i="44"/>
  <c r="Q1098" i="44" s="1"/>
  <c r="P1100" i="44"/>
  <c r="S1100" i="44" s="1"/>
  <c r="O1100" i="44"/>
  <c r="K1100" i="44"/>
  <c r="D1100" i="44"/>
  <c r="C1100" i="44"/>
  <c r="Q1099" i="44"/>
  <c r="P1099" i="44"/>
  <c r="S1099" i="44" s="1"/>
  <c r="O1099" i="44"/>
  <c r="K1099" i="44"/>
  <c r="D1099" i="44"/>
  <c r="C1099" i="44"/>
  <c r="P1098" i="44"/>
  <c r="N1098" i="44"/>
  <c r="M1098" i="44"/>
  <c r="L1098" i="44"/>
  <c r="O1098" i="44" s="1"/>
  <c r="J1098" i="44"/>
  <c r="I1098" i="44"/>
  <c r="H1098" i="44"/>
  <c r="K1098" i="44" s="1"/>
  <c r="G1098" i="44"/>
  <c r="F1098" i="44"/>
  <c r="E1098" i="44"/>
  <c r="D1098" i="44"/>
  <c r="C1098" i="44"/>
  <c r="O1097" i="44"/>
  <c r="N1097" i="44"/>
  <c r="K1097" i="44"/>
  <c r="J1097" i="44"/>
  <c r="R1097" i="44" s="1"/>
  <c r="M1096" i="44"/>
  <c r="M1094" i="44" s="1"/>
  <c r="L1096" i="44"/>
  <c r="O1096" i="44" s="1"/>
  <c r="O1094" i="44" s="1"/>
  <c r="I1096" i="44"/>
  <c r="H1096" i="44"/>
  <c r="P1096" i="44" s="1"/>
  <c r="S1096" i="44" s="1"/>
  <c r="G1096" i="44"/>
  <c r="F1096" i="44"/>
  <c r="E1096" i="44"/>
  <c r="D1096" i="44"/>
  <c r="C1096" i="44"/>
  <c r="P1095" i="44"/>
  <c r="S1095" i="44" s="1"/>
  <c r="O1095" i="44"/>
  <c r="M1095" i="44"/>
  <c r="L1095" i="44"/>
  <c r="K1095" i="44"/>
  <c r="I1095" i="44"/>
  <c r="Q1095" i="44" s="1"/>
  <c r="H1095" i="44"/>
  <c r="G1095" i="44"/>
  <c r="F1095" i="44"/>
  <c r="D1095" i="44" s="1"/>
  <c r="E1095" i="44"/>
  <c r="C1095" i="44" s="1"/>
  <c r="N1094" i="44"/>
  <c r="L1094" i="44"/>
  <c r="J1094" i="44"/>
  <c r="I1094" i="44"/>
  <c r="G1094" i="44"/>
  <c r="E1094" i="44"/>
  <c r="C1094" i="44"/>
  <c r="S1093" i="44"/>
  <c r="R1093" i="44"/>
  <c r="O1093" i="44"/>
  <c r="K1093" i="44"/>
  <c r="S1092" i="44"/>
  <c r="Q1092" i="44"/>
  <c r="P1092" i="44"/>
  <c r="O1092" i="44"/>
  <c r="K1092" i="44"/>
  <c r="D1092" i="44"/>
  <c r="C1092" i="44"/>
  <c r="S1091" i="44"/>
  <c r="Q1091" i="44"/>
  <c r="P1091" i="44"/>
  <c r="O1091" i="44"/>
  <c r="K1091" i="44"/>
  <c r="D1091" i="44"/>
  <c r="C1091" i="44"/>
  <c r="R1090" i="44"/>
  <c r="Q1090" i="44"/>
  <c r="P1090" i="44"/>
  <c r="S1090" i="44" s="1"/>
  <c r="N1090" i="44"/>
  <c r="M1090" i="44"/>
  <c r="L1090" i="44"/>
  <c r="O1090" i="44" s="1"/>
  <c r="J1090" i="44"/>
  <c r="I1090" i="44"/>
  <c r="H1090" i="44"/>
  <c r="K1090" i="44" s="1"/>
  <c r="G1090" i="44"/>
  <c r="F1090" i="44"/>
  <c r="D1090" i="44" s="1"/>
  <c r="E1090" i="44"/>
  <c r="C1090" i="44" s="1"/>
  <c r="S1089" i="44"/>
  <c r="R1089" i="44"/>
  <c r="O1089" i="44"/>
  <c r="K1089" i="44"/>
  <c r="S1088" i="44"/>
  <c r="Q1088" i="44"/>
  <c r="P1088" i="44"/>
  <c r="O1088" i="44"/>
  <c r="K1088" i="44"/>
  <c r="D1088" i="44"/>
  <c r="C1088" i="44"/>
  <c r="Q1087" i="44"/>
  <c r="P1087" i="44"/>
  <c r="S1087" i="44" s="1"/>
  <c r="O1087" i="44"/>
  <c r="K1087" i="44"/>
  <c r="D1087" i="44"/>
  <c r="C1087" i="44"/>
  <c r="R1086" i="44"/>
  <c r="Q1086" i="44"/>
  <c r="P1086" i="44"/>
  <c r="S1086" i="44" s="1"/>
  <c r="N1086" i="44"/>
  <c r="M1086" i="44"/>
  <c r="L1086" i="44"/>
  <c r="O1086" i="44" s="1"/>
  <c r="J1086" i="44"/>
  <c r="I1086" i="44"/>
  <c r="H1086" i="44"/>
  <c r="K1086" i="44" s="1"/>
  <c r="G1086" i="44"/>
  <c r="F1086" i="44"/>
  <c r="E1086" i="44"/>
  <c r="C1086" i="44" s="1"/>
  <c r="D1086" i="44"/>
  <c r="R1085" i="44"/>
  <c r="R1082" i="44" s="1"/>
  <c r="O1085" i="44"/>
  <c r="K1085" i="44"/>
  <c r="Q1084" i="44"/>
  <c r="Q1082" i="44" s="1"/>
  <c r="P1084" i="44"/>
  <c r="S1084" i="44" s="1"/>
  <c r="O1084" i="44"/>
  <c r="K1084" i="44"/>
  <c r="D1084" i="44"/>
  <c r="C1084" i="44"/>
  <c r="Q1083" i="44"/>
  <c r="P1083" i="44"/>
  <c r="S1083" i="44" s="1"/>
  <c r="O1083" i="44"/>
  <c r="K1083" i="44"/>
  <c r="D1083" i="44"/>
  <c r="C1083" i="44"/>
  <c r="P1082" i="44"/>
  <c r="N1082" i="44"/>
  <c r="M1082" i="44"/>
  <c r="L1082" i="44"/>
  <c r="O1082" i="44" s="1"/>
  <c r="J1082" i="44"/>
  <c r="I1082" i="44"/>
  <c r="H1082" i="44"/>
  <c r="K1082" i="44" s="1"/>
  <c r="G1082" i="44"/>
  <c r="F1082" i="44"/>
  <c r="E1082" i="44"/>
  <c r="D1082" i="44"/>
  <c r="C1082" i="44"/>
  <c r="S1081" i="44"/>
  <c r="R1081" i="44"/>
  <c r="O1081" i="44"/>
  <c r="K1081" i="44"/>
  <c r="Q1080" i="44"/>
  <c r="P1080" i="44"/>
  <c r="S1080" i="44" s="1"/>
  <c r="O1080" i="44"/>
  <c r="K1080" i="44"/>
  <c r="D1080" i="44"/>
  <c r="C1080" i="44"/>
  <c r="S1079" i="44"/>
  <c r="Q1079" i="44"/>
  <c r="P1079" i="44"/>
  <c r="O1079" i="44"/>
  <c r="K1079" i="44"/>
  <c r="D1079" i="44"/>
  <c r="C1079" i="44"/>
  <c r="R1078" i="44"/>
  <c r="Q1078" i="44"/>
  <c r="O1078" i="44"/>
  <c r="N1078" i="44"/>
  <c r="M1078" i="44"/>
  <c r="L1078" i="44"/>
  <c r="K1078" i="44"/>
  <c r="J1078" i="44"/>
  <c r="I1078" i="44"/>
  <c r="H1078" i="44"/>
  <c r="G1078" i="44"/>
  <c r="F1078" i="44"/>
  <c r="D1078" i="44" s="1"/>
  <c r="E1078" i="44"/>
  <c r="C1078" i="44"/>
  <c r="R1077" i="44"/>
  <c r="S1077" i="44" s="1"/>
  <c r="O1077" i="44"/>
  <c r="K1077" i="44"/>
  <c r="S1076" i="44"/>
  <c r="Q1076" i="44"/>
  <c r="P1076" i="44"/>
  <c r="O1076" i="44"/>
  <c r="K1076" i="44"/>
  <c r="D1076" i="44"/>
  <c r="C1076" i="44"/>
  <c r="S1075" i="44"/>
  <c r="Q1075" i="44"/>
  <c r="P1075" i="44"/>
  <c r="O1075" i="44"/>
  <c r="K1075" i="44"/>
  <c r="D1075" i="44"/>
  <c r="C1075" i="44"/>
  <c r="R1074" i="44"/>
  <c r="Q1074" i="44"/>
  <c r="P1074" i="44"/>
  <c r="S1074" i="44" s="1"/>
  <c r="N1074" i="44"/>
  <c r="M1074" i="44"/>
  <c r="L1074" i="44"/>
  <c r="O1074" i="44" s="1"/>
  <c r="J1074" i="44"/>
  <c r="I1074" i="44"/>
  <c r="H1074" i="44"/>
  <c r="K1074" i="44" s="1"/>
  <c r="G1074" i="44"/>
  <c r="F1074" i="44"/>
  <c r="D1074" i="44" s="1"/>
  <c r="E1074" i="44"/>
  <c r="C1074" i="44" s="1"/>
  <c r="S1073" i="44"/>
  <c r="R1073" i="44"/>
  <c r="O1073" i="44"/>
  <c r="K1073" i="44"/>
  <c r="S1072" i="44"/>
  <c r="Q1072" i="44"/>
  <c r="P1072" i="44"/>
  <c r="O1072" i="44"/>
  <c r="K1072" i="44"/>
  <c r="D1072" i="44"/>
  <c r="C1072" i="44"/>
  <c r="Q1071" i="44"/>
  <c r="P1071" i="44"/>
  <c r="S1071" i="44" s="1"/>
  <c r="O1071" i="44"/>
  <c r="K1071" i="44"/>
  <c r="D1071" i="44"/>
  <c r="C1071" i="44"/>
  <c r="R1070" i="44"/>
  <c r="Q1070" i="44"/>
  <c r="P1070" i="44"/>
  <c r="N1070" i="44"/>
  <c r="M1070" i="44"/>
  <c r="L1070" i="44"/>
  <c r="O1070" i="44" s="1"/>
  <c r="J1070" i="44"/>
  <c r="I1070" i="44"/>
  <c r="H1070" i="44"/>
  <c r="K1070" i="44" s="1"/>
  <c r="G1070" i="44"/>
  <c r="F1070" i="44"/>
  <c r="E1070" i="44"/>
  <c r="C1070" i="44" s="1"/>
  <c r="D1070" i="44"/>
  <c r="R1069" i="44"/>
  <c r="R1066" i="44" s="1"/>
  <c r="O1069" i="44"/>
  <c r="K1069" i="44"/>
  <c r="Q1068" i="44"/>
  <c r="Q1066" i="44" s="1"/>
  <c r="D1066" i="44" s="1"/>
  <c r="P1068" i="44"/>
  <c r="S1068" i="44" s="1"/>
  <c r="O1068" i="44"/>
  <c r="K1068" i="44"/>
  <c r="D1068" i="44"/>
  <c r="C1068" i="44"/>
  <c r="Q1067" i="44"/>
  <c r="P1067" i="44"/>
  <c r="S1067" i="44" s="1"/>
  <c r="O1067" i="44"/>
  <c r="K1067" i="44"/>
  <c r="D1067" i="44"/>
  <c r="C1067" i="44"/>
  <c r="P1066" i="44"/>
  <c r="N1066" i="44"/>
  <c r="M1066" i="44"/>
  <c r="L1066" i="44"/>
  <c r="O1066" i="44" s="1"/>
  <c r="J1066" i="44"/>
  <c r="I1066" i="44"/>
  <c r="H1066" i="44"/>
  <c r="K1066" i="44" s="1"/>
  <c r="G1066" i="44"/>
  <c r="F1066" i="44"/>
  <c r="E1066" i="44"/>
  <c r="C1066" i="44" s="1"/>
  <c r="O1065" i="44"/>
  <c r="N1065" i="44"/>
  <c r="J1065" i="44"/>
  <c r="K1065" i="44" s="1"/>
  <c r="O1064" i="44"/>
  <c r="M1064" i="44"/>
  <c r="M1062" i="44" s="1"/>
  <c r="L1064" i="44"/>
  <c r="I1064" i="44"/>
  <c r="I1062" i="44" s="1"/>
  <c r="H1064" i="44"/>
  <c r="P1064" i="44" s="1"/>
  <c r="S1064" i="44" s="1"/>
  <c r="G1064" i="44"/>
  <c r="F1064" i="44"/>
  <c r="E1064" i="44"/>
  <c r="E1062" i="44" s="1"/>
  <c r="C1062" i="44" s="1"/>
  <c r="D1064" i="44"/>
  <c r="Q1063" i="44"/>
  <c r="P1063" i="44"/>
  <c r="S1063" i="44" s="1"/>
  <c r="M1063" i="44"/>
  <c r="L1063" i="44"/>
  <c r="L1059" i="44" s="1"/>
  <c r="K1063" i="44"/>
  <c r="I1063" i="44"/>
  <c r="H1063" i="44"/>
  <c r="G1063" i="44"/>
  <c r="G1059" i="44" s="1"/>
  <c r="G1058" i="44" s="1"/>
  <c r="F1063" i="44"/>
  <c r="D1063" i="44" s="1"/>
  <c r="E1063" i="44"/>
  <c r="C1063" i="44"/>
  <c r="N1062" i="44"/>
  <c r="L1062" i="44"/>
  <c r="G1062" i="44"/>
  <c r="N1061" i="44"/>
  <c r="O1061" i="44" s="1"/>
  <c r="L1060" i="44"/>
  <c r="O1060" i="44" s="1"/>
  <c r="G1060" i="44"/>
  <c r="F1060" i="44"/>
  <c r="D1060" i="44"/>
  <c r="M1059" i="44"/>
  <c r="K1059" i="44"/>
  <c r="I1059" i="44"/>
  <c r="Q1059" i="44" s="1"/>
  <c r="H1059" i="44"/>
  <c r="E1059" i="44"/>
  <c r="C1059" i="44" s="1"/>
  <c r="N1058" i="44"/>
  <c r="S1057" i="44"/>
  <c r="R1057" i="44"/>
  <c r="O1057" i="44"/>
  <c r="K1057" i="44"/>
  <c r="S1056" i="44"/>
  <c r="Q1056" i="44"/>
  <c r="P1056" i="44"/>
  <c r="O1056" i="44"/>
  <c r="K1056" i="44"/>
  <c r="D1056" i="44"/>
  <c r="C1056" i="44"/>
  <c r="S1055" i="44"/>
  <c r="Q1055" i="44"/>
  <c r="P1055" i="44"/>
  <c r="O1055" i="44"/>
  <c r="K1055" i="44"/>
  <c r="D1055" i="44"/>
  <c r="C1055" i="44"/>
  <c r="R1054" i="44"/>
  <c r="Q1054" i="44"/>
  <c r="P1054" i="44"/>
  <c r="S1054" i="44" s="1"/>
  <c r="N1054" i="44"/>
  <c r="M1054" i="44"/>
  <c r="L1054" i="44"/>
  <c r="O1054" i="44" s="1"/>
  <c r="J1054" i="44"/>
  <c r="I1054" i="44"/>
  <c r="H1054" i="44"/>
  <c r="K1054" i="44" s="1"/>
  <c r="G1054" i="44"/>
  <c r="F1054" i="44"/>
  <c r="D1054" i="44" s="1"/>
  <c r="E1054" i="44"/>
  <c r="C1054" i="44" s="1"/>
  <c r="R1053" i="44"/>
  <c r="R1050" i="44" s="1"/>
  <c r="O1053" i="44"/>
  <c r="K1053" i="44"/>
  <c r="S1052" i="44"/>
  <c r="Q1052" i="44"/>
  <c r="Q1050" i="44" s="1"/>
  <c r="P1052" i="44"/>
  <c r="O1052" i="44"/>
  <c r="K1052" i="44"/>
  <c r="D1052" i="44"/>
  <c r="C1052" i="44"/>
  <c r="Q1051" i="44"/>
  <c r="P1051" i="44"/>
  <c r="S1051" i="44" s="1"/>
  <c r="O1051" i="44"/>
  <c r="K1051" i="44"/>
  <c r="D1051" i="44"/>
  <c r="C1051" i="44"/>
  <c r="P1050" i="44"/>
  <c r="N1050" i="44"/>
  <c r="M1050" i="44"/>
  <c r="L1050" i="44"/>
  <c r="O1050" i="44" s="1"/>
  <c r="J1050" i="44"/>
  <c r="I1050" i="44"/>
  <c r="H1050" i="44"/>
  <c r="K1050" i="44" s="1"/>
  <c r="G1050" i="44"/>
  <c r="F1050" i="44"/>
  <c r="E1050" i="44"/>
  <c r="C1050" i="44" s="1"/>
  <c r="D1050" i="44"/>
  <c r="R1049" i="44"/>
  <c r="S1049" i="44" s="1"/>
  <c r="O1049" i="44"/>
  <c r="K1049" i="44"/>
  <c r="Q1048" i="44"/>
  <c r="Q1046" i="44" s="1"/>
  <c r="P1048" i="44"/>
  <c r="S1048" i="44" s="1"/>
  <c r="O1048" i="44"/>
  <c r="K1048" i="44"/>
  <c r="D1048" i="44"/>
  <c r="C1048" i="44"/>
  <c r="Q1047" i="44"/>
  <c r="P1047" i="44"/>
  <c r="S1047" i="44" s="1"/>
  <c r="O1047" i="44"/>
  <c r="K1047" i="44"/>
  <c r="D1047" i="44"/>
  <c r="C1047" i="44"/>
  <c r="O1046" i="44"/>
  <c r="N1046" i="44"/>
  <c r="M1046" i="44"/>
  <c r="L1046" i="44"/>
  <c r="K1046" i="44"/>
  <c r="J1046" i="44"/>
  <c r="I1046" i="44"/>
  <c r="H1046" i="44"/>
  <c r="G1046" i="44"/>
  <c r="F1046" i="44"/>
  <c r="E1046" i="44"/>
  <c r="D1046" i="44"/>
  <c r="C1046" i="44"/>
  <c r="S1045" i="44"/>
  <c r="R1045" i="44"/>
  <c r="O1045" i="44"/>
  <c r="K1045" i="44"/>
  <c r="Q1044" i="44"/>
  <c r="P1044" i="44"/>
  <c r="P1042" i="44" s="1"/>
  <c r="O1044" i="44"/>
  <c r="K1044" i="44"/>
  <c r="D1044" i="44"/>
  <c r="C1044" i="44"/>
  <c r="S1043" i="44"/>
  <c r="Q1043" i="44"/>
  <c r="P1043" i="44"/>
  <c r="O1043" i="44"/>
  <c r="K1043" i="44"/>
  <c r="D1043" i="44"/>
  <c r="C1043" i="44"/>
  <c r="R1042" i="44"/>
  <c r="Q1042" i="44"/>
  <c r="N1042" i="44"/>
  <c r="O1042" i="44" s="1"/>
  <c r="M1042" i="44"/>
  <c r="L1042" i="44"/>
  <c r="J1042" i="44"/>
  <c r="K1042" i="44" s="1"/>
  <c r="I1042" i="44"/>
  <c r="H1042" i="44"/>
  <c r="G1042" i="44"/>
  <c r="F1042" i="44"/>
  <c r="D1042" i="44" s="1"/>
  <c r="E1042" i="44"/>
  <c r="C1042" i="44"/>
  <c r="S1041" i="44"/>
  <c r="R1041" i="44"/>
  <c r="O1041" i="44"/>
  <c r="K1041" i="44"/>
  <c r="S1040" i="44"/>
  <c r="Q1040" i="44"/>
  <c r="P1040" i="44"/>
  <c r="O1040" i="44"/>
  <c r="K1040" i="44"/>
  <c r="D1040" i="44"/>
  <c r="C1040" i="44"/>
  <c r="S1039" i="44"/>
  <c r="Q1039" i="44"/>
  <c r="P1039" i="44"/>
  <c r="O1039" i="44"/>
  <c r="K1039" i="44"/>
  <c r="D1039" i="44"/>
  <c r="C1039" i="44"/>
  <c r="R1038" i="44"/>
  <c r="Q1038" i="44"/>
  <c r="P1038" i="44"/>
  <c r="S1038" i="44" s="1"/>
  <c r="N1038" i="44"/>
  <c r="M1038" i="44"/>
  <c r="L1038" i="44"/>
  <c r="O1038" i="44" s="1"/>
  <c r="J1038" i="44"/>
  <c r="I1038" i="44"/>
  <c r="H1038" i="44"/>
  <c r="K1038" i="44" s="1"/>
  <c r="G1038" i="44"/>
  <c r="F1038" i="44"/>
  <c r="D1038" i="44" s="1"/>
  <c r="E1038" i="44"/>
  <c r="C1038" i="44" s="1"/>
  <c r="R1037" i="44"/>
  <c r="R1034" i="44" s="1"/>
  <c r="O1037" i="44"/>
  <c r="K1037" i="44"/>
  <c r="S1036" i="44"/>
  <c r="Q1036" i="44"/>
  <c r="Q1034" i="44" s="1"/>
  <c r="P1036" i="44"/>
  <c r="O1036" i="44"/>
  <c r="K1036" i="44"/>
  <c r="D1036" i="44"/>
  <c r="C1036" i="44"/>
  <c r="Q1035" i="44"/>
  <c r="P1035" i="44"/>
  <c r="S1035" i="44" s="1"/>
  <c r="O1035" i="44"/>
  <c r="K1035" i="44"/>
  <c r="D1035" i="44"/>
  <c r="C1035" i="44"/>
  <c r="P1034" i="44"/>
  <c r="N1034" i="44"/>
  <c r="M1034" i="44"/>
  <c r="L1034" i="44"/>
  <c r="O1034" i="44" s="1"/>
  <c r="J1034" i="44"/>
  <c r="I1034" i="44"/>
  <c r="H1034" i="44"/>
  <c r="K1034" i="44" s="1"/>
  <c r="G1034" i="44"/>
  <c r="F1034" i="44"/>
  <c r="E1034" i="44"/>
  <c r="C1034" i="44" s="1"/>
  <c r="D1034" i="44"/>
  <c r="R1033" i="44"/>
  <c r="S1033" i="44" s="1"/>
  <c r="O1033" i="44"/>
  <c r="K1033" i="44"/>
  <c r="Q1032" i="44"/>
  <c r="Q1030" i="44" s="1"/>
  <c r="P1032" i="44"/>
  <c r="S1032" i="44" s="1"/>
  <c r="O1032" i="44"/>
  <c r="K1032" i="44"/>
  <c r="D1032" i="44"/>
  <c r="C1032" i="44"/>
  <c r="Q1031" i="44"/>
  <c r="P1031" i="44"/>
  <c r="S1031" i="44" s="1"/>
  <c r="O1031" i="44"/>
  <c r="K1031" i="44"/>
  <c r="D1031" i="44"/>
  <c r="C1031" i="44"/>
  <c r="O1030" i="44"/>
  <c r="N1030" i="44"/>
  <c r="M1030" i="44"/>
  <c r="L1030" i="44"/>
  <c r="K1030" i="44"/>
  <c r="J1030" i="44"/>
  <c r="I1030" i="44"/>
  <c r="H1030" i="44"/>
  <c r="G1030" i="44"/>
  <c r="F1030" i="44"/>
  <c r="E1030" i="44"/>
  <c r="D1030" i="44"/>
  <c r="C1030" i="44"/>
  <c r="S1029" i="44"/>
  <c r="R1029" i="44"/>
  <c r="O1029" i="44"/>
  <c r="K1029" i="44"/>
  <c r="Q1028" i="44"/>
  <c r="P1028" i="44"/>
  <c r="P1026" i="44" s="1"/>
  <c r="O1028" i="44"/>
  <c r="K1028" i="44"/>
  <c r="D1028" i="44"/>
  <c r="C1028" i="44"/>
  <c r="S1027" i="44"/>
  <c r="Q1027" i="44"/>
  <c r="P1027" i="44"/>
  <c r="O1027" i="44"/>
  <c r="K1027" i="44"/>
  <c r="D1027" i="44"/>
  <c r="C1027" i="44"/>
  <c r="R1026" i="44"/>
  <c r="Q1026" i="44"/>
  <c r="N1026" i="44"/>
  <c r="O1026" i="44" s="1"/>
  <c r="M1026" i="44"/>
  <c r="L1026" i="44"/>
  <c r="J1026" i="44"/>
  <c r="K1026" i="44" s="1"/>
  <c r="I1026" i="44"/>
  <c r="H1026" i="44"/>
  <c r="G1026" i="44"/>
  <c r="F1026" i="44"/>
  <c r="D1026" i="44" s="1"/>
  <c r="E1026" i="44"/>
  <c r="C1026" i="44"/>
  <c r="S1025" i="44"/>
  <c r="R1025" i="44"/>
  <c r="O1025" i="44"/>
  <c r="K1025" i="44"/>
  <c r="S1024" i="44"/>
  <c r="Q1024" i="44"/>
  <c r="P1024" i="44"/>
  <c r="O1024" i="44"/>
  <c r="K1024" i="44"/>
  <c r="D1024" i="44"/>
  <c r="C1024" i="44"/>
  <c r="S1023" i="44"/>
  <c r="Q1023" i="44"/>
  <c r="P1023" i="44"/>
  <c r="O1023" i="44"/>
  <c r="K1023" i="44"/>
  <c r="D1023" i="44"/>
  <c r="C1023" i="44"/>
  <c r="R1022" i="44"/>
  <c r="Q1022" i="44"/>
  <c r="P1022" i="44"/>
  <c r="S1022" i="44" s="1"/>
  <c r="N1022" i="44"/>
  <c r="M1022" i="44"/>
  <c r="L1022" i="44"/>
  <c r="O1022" i="44" s="1"/>
  <c r="J1022" i="44"/>
  <c r="I1022" i="44"/>
  <c r="H1022" i="44"/>
  <c r="K1022" i="44" s="1"/>
  <c r="G1022" i="44"/>
  <c r="F1022" i="44"/>
  <c r="D1022" i="44" s="1"/>
  <c r="E1022" i="44"/>
  <c r="C1022" i="44" s="1"/>
  <c r="R1021" i="44"/>
  <c r="R1018" i="44" s="1"/>
  <c r="O1021" i="44"/>
  <c r="K1021" i="44"/>
  <c r="S1020" i="44"/>
  <c r="Q1020" i="44"/>
  <c r="Q1018" i="44" s="1"/>
  <c r="P1020" i="44"/>
  <c r="O1020" i="44"/>
  <c r="K1020" i="44"/>
  <c r="D1020" i="44"/>
  <c r="C1020" i="44"/>
  <c r="Q1019" i="44"/>
  <c r="P1019" i="44"/>
  <c r="S1019" i="44" s="1"/>
  <c r="O1019" i="44"/>
  <c r="K1019" i="44"/>
  <c r="D1019" i="44"/>
  <c r="C1019" i="44"/>
  <c r="P1018" i="44"/>
  <c r="N1018" i="44"/>
  <c r="M1018" i="44"/>
  <c r="L1018" i="44"/>
  <c r="O1018" i="44" s="1"/>
  <c r="J1018" i="44"/>
  <c r="I1018" i="44"/>
  <c r="H1018" i="44"/>
  <c r="K1018" i="44" s="1"/>
  <c r="G1018" i="44"/>
  <c r="F1018" i="44"/>
  <c r="E1018" i="44"/>
  <c r="C1018" i="44" s="1"/>
  <c r="D1018" i="44"/>
  <c r="O1017" i="44"/>
  <c r="N1017" i="44"/>
  <c r="J1017" i="44"/>
  <c r="O1016" i="44"/>
  <c r="M1016" i="44"/>
  <c r="M1014" i="44" s="1"/>
  <c r="L1016" i="44"/>
  <c r="I1016" i="44"/>
  <c r="Q1016" i="44" s="1"/>
  <c r="H1016" i="44"/>
  <c r="P1016" i="44" s="1"/>
  <c r="S1016" i="44" s="1"/>
  <c r="G1016" i="44"/>
  <c r="F1016" i="44"/>
  <c r="E1016" i="44"/>
  <c r="C1016" i="44" s="1"/>
  <c r="D1016" i="44"/>
  <c r="Q1015" i="44"/>
  <c r="Q1014" i="44" s="1"/>
  <c r="P1015" i="44"/>
  <c r="S1015" i="44" s="1"/>
  <c r="M1015" i="44"/>
  <c r="L1015" i="44"/>
  <c r="K1015" i="44"/>
  <c r="I1015" i="44"/>
  <c r="I1014" i="44" s="1"/>
  <c r="H1015" i="44"/>
  <c r="G1015" i="44"/>
  <c r="G1011" i="44" s="1"/>
  <c r="F1015" i="44"/>
  <c r="D1015" i="44" s="1"/>
  <c r="E1015" i="44"/>
  <c r="E1014" i="44" s="1"/>
  <c r="C1014" i="44" s="1"/>
  <c r="C1015" i="44"/>
  <c r="N1014" i="44"/>
  <c r="L1014" i="44"/>
  <c r="J1014" i="44"/>
  <c r="G1014" i="44"/>
  <c r="N1013" i="44"/>
  <c r="O1013" i="44" s="1"/>
  <c r="L1012" i="44"/>
  <c r="L2004" i="44" s="1"/>
  <c r="O2004" i="44" s="1"/>
  <c r="G1012" i="44"/>
  <c r="G2004" i="44" s="1"/>
  <c r="F1012" i="44"/>
  <c r="D1012" i="44"/>
  <c r="M1011" i="44"/>
  <c r="K1011" i="44"/>
  <c r="I1011" i="44"/>
  <c r="I2003" i="44" s="1"/>
  <c r="H1011" i="44"/>
  <c r="E1011" i="44"/>
  <c r="E2003" i="44" s="1"/>
  <c r="N1010" i="44"/>
  <c r="R1004" i="44"/>
  <c r="R1001" i="44" s="1"/>
  <c r="O1004" i="44"/>
  <c r="K1004" i="44"/>
  <c r="Q1003" i="44"/>
  <c r="Q1001" i="44" s="1"/>
  <c r="P1003" i="44"/>
  <c r="S1003" i="44" s="1"/>
  <c r="O1003" i="44"/>
  <c r="K1003" i="44"/>
  <c r="D1003" i="44"/>
  <c r="C1003" i="44"/>
  <c r="Q1002" i="44"/>
  <c r="P1002" i="44"/>
  <c r="S1002" i="44" s="1"/>
  <c r="O1002" i="44"/>
  <c r="K1002" i="44"/>
  <c r="D1002" i="44"/>
  <c r="C1002" i="44"/>
  <c r="P1001" i="44"/>
  <c r="N1001" i="44"/>
  <c r="M1001" i="44"/>
  <c r="L1001" i="44"/>
  <c r="O1001" i="44" s="1"/>
  <c r="J1001" i="44"/>
  <c r="I1001" i="44"/>
  <c r="H1001" i="44"/>
  <c r="K1001" i="44" s="1"/>
  <c r="G1001" i="44"/>
  <c r="F1001" i="44"/>
  <c r="E1001" i="44"/>
  <c r="D1001" i="44"/>
  <c r="C1001" i="44"/>
  <c r="R1000" i="44"/>
  <c r="S1000" i="44" s="1"/>
  <c r="O1000" i="44"/>
  <c r="K1000" i="44"/>
  <c r="Q999" i="44"/>
  <c r="Q997" i="44" s="1"/>
  <c r="P999" i="44"/>
  <c r="S999" i="44" s="1"/>
  <c r="O999" i="44"/>
  <c r="K999" i="44"/>
  <c r="D999" i="44"/>
  <c r="C999" i="44"/>
  <c r="Q998" i="44"/>
  <c r="P998" i="44"/>
  <c r="S998" i="44" s="1"/>
  <c r="O998" i="44"/>
  <c r="K998" i="44"/>
  <c r="D998" i="44"/>
  <c r="C998" i="44"/>
  <c r="R997" i="44"/>
  <c r="O997" i="44"/>
  <c r="N997" i="44"/>
  <c r="M997" i="44"/>
  <c r="L997" i="44"/>
  <c r="K997" i="44"/>
  <c r="J997" i="44"/>
  <c r="I997" i="44"/>
  <c r="H997" i="44"/>
  <c r="G997" i="44"/>
  <c r="F997" i="44"/>
  <c r="E997" i="44"/>
  <c r="D997" i="44"/>
  <c r="C997" i="44"/>
  <c r="S996" i="44"/>
  <c r="R996" i="44"/>
  <c r="O996" i="44"/>
  <c r="K996" i="44"/>
  <c r="Q995" i="44"/>
  <c r="P995" i="44"/>
  <c r="P993" i="44" s="1"/>
  <c r="O995" i="44"/>
  <c r="K995" i="44"/>
  <c r="D995" i="44"/>
  <c r="C995" i="44"/>
  <c r="S994" i="44"/>
  <c r="Q994" i="44"/>
  <c r="P994" i="44"/>
  <c r="O994" i="44"/>
  <c r="K994" i="44"/>
  <c r="D994" i="44"/>
  <c r="C994" i="44"/>
  <c r="R993" i="44"/>
  <c r="Q993" i="44"/>
  <c r="N993" i="44"/>
  <c r="O993" i="44" s="1"/>
  <c r="M993" i="44"/>
  <c r="L993" i="44"/>
  <c r="J993" i="44"/>
  <c r="K993" i="44" s="1"/>
  <c r="I993" i="44"/>
  <c r="H993" i="44"/>
  <c r="G993" i="44"/>
  <c r="F993" i="44"/>
  <c r="D993" i="44" s="1"/>
  <c r="E993" i="44"/>
  <c r="C993" i="44"/>
  <c r="S992" i="44"/>
  <c r="R992" i="44"/>
  <c r="O992" i="44"/>
  <c r="K992" i="44"/>
  <c r="S991" i="44"/>
  <c r="Q991" i="44"/>
  <c r="P991" i="44"/>
  <c r="O991" i="44"/>
  <c r="K991" i="44"/>
  <c r="D991" i="44"/>
  <c r="C991" i="44"/>
  <c r="S990" i="44"/>
  <c r="Q990" i="44"/>
  <c r="P990" i="44"/>
  <c r="O990" i="44"/>
  <c r="K990" i="44"/>
  <c r="D990" i="44"/>
  <c r="C990" i="44"/>
  <c r="R989" i="44"/>
  <c r="Q989" i="44"/>
  <c r="P989" i="44"/>
  <c r="S989" i="44" s="1"/>
  <c r="N989" i="44"/>
  <c r="M989" i="44"/>
  <c r="L989" i="44"/>
  <c r="O989" i="44" s="1"/>
  <c r="J989" i="44"/>
  <c r="I989" i="44"/>
  <c r="H989" i="44"/>
  <c r="K989" i="44" s="1"/>
  <c r="G989" i="44"/>
  <c r="F989" i="44"/>
  <c r="D989" i="44" s="1"/>
  <c r="E989" i="44"/>
  <c r="C989" i="44" s="1"/>
  <c r="R988" i="44"/>
  <c r="R985" i="44" s="1"/>
  <c r="O988" i="44"/>
  <c r="K988" i="44"/>
  <c r="Q987" i="44"/>
  <c r="Q985" i="44" s="1"/>
  <c r="P987" i="44"/>
  <c r="S987" i="44" s="1"/>
  <c r="O987" i="44"/>
  <c r="K987" i="44"/>
  <c r="D987" i="44"/>
  <c r="C987" i="44"/>
  <c r="Q986" i="44"/>
  <c r="P986" i="44"/>
  <c r="S986" i="44" s="1"/>
  <c r="O986" i="44"/>
  <c r="K986" i="44"/>
  <c r="D986" i="44"/>
  <c r="C986" i="44"/>
  <c r="P985" i="44"/>
  <c r="N985" i="44"/>
  <c r="M985" i="44"/>
  <c r="L985" i="44"/>
  <c r="O985" i="44" s="1"/>
  <c r="J985" i="44"/>
  <c r="I985" i="44"/>
  <c r="H985" i="44"/>
  <c r="K985" i="44" s="1"/>
  <c r="G985" i="44"/>
  <c r="F985" i="44"/>
  <c r="E985" i="44"/>
  <c r="C985" i="44" s="1"/>
  <c r="D985" i="44"/>
  <c r="R984" i="44"/>
  <c r="S984" i="44" s="1"/>
  <c r="O984" i="44"/>
  <c r="K984" i="44"/>
  <c r="Q983" i="44"/>
  <c r="Q981" i="44" s="1"/>
  <c r="P983" i="44"/>
  <c r="S983" i="44" s="1"/>
  <c r="O983" i="44"/>
  <c r="K983" i="44"/>
  <c r="D983" i="44"/>
  <c r="C983" i="44"/>
  <c r="Q982" i="44"/>
  <c r="P982" i="44"/>
  <c r="S982" i="44" s="1"/>
  <c r="O982" i="44"/>
  <c r="K982" i="44"/>
  <c r="D982" i="44"/>
  <c r="C982" i="44"/>
  <c r="R981" i="44"/>
  <c r="O981" i="44"/>
  <c r="N981" i="44"/>
  <c r="M981" i="44"/>
  <c r="L981" i="44"/>
  <c r="K981" i="44"/>
  <c r="J981" i="44"/>
  <c r="I981" i="44"/>
  <c r="H981" i="44"/>
  <c r="G981" i="44"/>
  <c r="F981" i="44"/>
  <c r="E981" i="44"/>
  <c r="D981" i="44"/>
  <c r="C981" i="44"/>
  <c r="S980" i="44"/>
  <c r="R980" i="44"/>
  <c r="O980" i="44"/>
  <c r="K980" i="44"/>
  <c r="Q979" i="44"/>
  <c r="P979" i="44"/>
  <c r="P977" i="44" s="1"/>
  <c r="O979" i="44"/>
  <c r="K979" i="44"/>
  <c r="D979" i="44"/>
  <c r="C979" i="44"/>
  <c r="S978" i="44"/>
  <c r="Q978" i="44"/>
  <c r="P978" i="44"/>
  <c r="O978" i="44"/>
  <c r="K978" i="44"/>
  <c r="D978" i="44"/>
  <c r="C978" i="44"/>
  <c r="R977" i="44"/>
  <c r="Q977" i="44"/>
  <c r="N977" i="44"/>
  <c r="O977" i="44" s="1"/>
  <c r="M977" i="44"/>
  <c r="L977" i="44"/>
  <c r="J977" i="44"/>
  <c r="K977" i="44" s="1"/>
  <c r="I977" i="44"/>
  <c r="H977" i="44"/>
  <c r="G977" i="44"/>
  <c r="F977" i="44"/>
  <c r="D977" i="44" s="1"/>
  <c r="E977" i="44"/>
  <c r="C977" i="44"/>
  <c r="N976" i="44"/>
  <c r="O976" i="44" s="1"/>
  <c r="K976" i="44"/>
  <c r="J976" i="44"/>
  <c r="R976" i="44" s="1"/>
  <c r="P975" i="44"/>
  <c r="S975" i="44" s="1"/>
  <c r="M975" i="44"/>
  <c r="L975" i="44"/>
  <c r="O975" i="44" s="1"/>
  <c r="K975" i="44"/>
  <c r="I975" i="44"/>
  <c r="Q975" i="44" s="1"/>
  <c r="H975" i="44"/>
  <c r="G975" i="44"/>
  <c r="F975" i="44"/>
  <c r="D975" i="44" s="1"/>
  <c r="E975" i="44"/>
  <c r="C975" i="44"/>
  <c r="O974" i="44"/>
  <c r="M974" i="44"/>
  <c r="L974" i="44"/>
  <c r="I974" i="44"/>
  <c r="Q974" i="44" s="1"/>
  <c r="Q973" i="44" s="1"/>
  <c r="H974" i="44"/>
  <c r="P974" i="44" s="1"/>
  <c r="G974" i="44"/>
  <c r="G973" i="44" s="1"/>
  <c r="F974" i="44"/>
  <c r="E974" i="44"/>
  <c r="C974" i="44" s="1"/>
  <c r="D974" i="44"/>
  <c r="N973" i="44"/>
  <c r="M973" i="44"/>
  <c r="L973" i="44"/>
  <c r="O973" i="44" s="1"/>
  <c r="J973" i="44"/>
  <c r="I973" i="44"/>
  <c r="E973" i="44"/>
  <c r="R972" i="44"/>
  <c r="R969" i="44" s="1"/>
  <c r="O972" i="44"/>
  <c r="K972" i="44"/>
  <c r="S971" i="44"/>
  <c r="Q971" i="44"/>
  <c r="Q969" i="44" s="1"/>
  <c r="P971" i="44"/>
  <c r="O971" i="44"/>
  <c r="K971" i="44"/>
  <c r="D971" i="44"/>
  <c r="C971" i="44"/>
  <c r="Q970" i="44"/>
  <c r="P970" i="44"/>
  <c r="S970" i="44" s="1"/>
  <c r="O970" i="44"/>
  <c r="K970" i="44"/>
  <c r="D970" i="44"/>
  <c r="C970" i="44"/>
  <c r="P969" i="44"/>
  <c r="N969" i="44"/>
  <c r="M969" i="44"/>
  <c r="L969" i="44"/>
  <c r="O969" i="44" s="1"/>
  <c r="J969" i="44"/>
  <c r="I969" i="44"/>
  <c r="H969" i="44"/>
  <c r="K969" i="44" s="1"/>
  <c r="G969" i="44"/>
  <c r="F969" i="44"/>
  <c r="E969" i="44"/>
  <c r="C969" i="44" s="1"/>
  <c r="D969" i="44"/>
  <c r="R968" i="44"/>
  <c r="S968" i="44" s="1"/>
  <c r="O968" i="44"/>
  <c r="K968" i="44"/>
  <c r="Q967" i="44"/>
  <c r="Q965" i="44" s="1"/>
  <c r="P967" i="44"/>
  <c r="S967" i="44" s="1"/>
  <c r="O967" i="44"/>
  <c r="K967" i="44"/>
  <c r="D967" i="44"/>
  <c r="C967" i="44"/>
  <c r="Q966" i="44"/>
  <c r="P966" i="44"/>
  <c r="S966" i="44" s="1"/>
  <c r="O966" i="44"/>
  <c r="K966" i="44"/>
  <c r="D966" i="44"/>
  <c r="C966" i="44"/>
  <c r="R965" i="44"/>
  <c r="O965" i="44"/>
  <c r="N965" i="44"/>
  <c r="M965" i="44"/>
  <c r="L965" i="44"/>
  <c r="K965" i="44"/>
  <c r="J965" i="44"/>
  <c r="I965" i="44"/>
  <c r="H965" i="44"/>
  <c r="G965" i="44"/>
  <c r="F965" i="44"/>
  <c r="E965" i="44"/>
  <c r="D965" i="44"/>
  <c r="C965" i="44"/>
  <c r="S964" i="44"/>
  <c r="R964" i="44"/>
  <c r="O964" i="44"/>
  <c r="K964" i="44"/>
  <c r="Q963" i="44"/>
  <c r="P963" i="44"/>
  <c r="P961" i="44" s="1"/>
  <c r="O963" i="44"/>
  <c r="K963" i="44"/>
  <c r="D963" i="44"/>
  <c r="C963" i="44"/>
  <c r="S962" i="44"/>
  <c r="Q962" i="44"/>
  <c r="P962" i="44"/>
  <c r="O962" i="44"/>
  <c r="K962" i="44"/>
  <c r="D962" i="44"/>
  <c r="C962" i="44"/>
  <c r="R961" i="44"/>
  <c r="Q961" i="44"/>
  <c r="N961" i="44"/>
  <c r="O961" i="44" s="1"/>
  <c r="M961" i="44"/>
  <c r="L961" i="44"/>
  <c r="J961" i="44"/>
  <c r="K961" i="44" s="1"/>
  <c r="I961" i="44"/>
  <c r="H961" i="44"/>
  <c r="G961" i="44"/>
  <c r="F961" i="44"/>
  <c r="D961" i="44" s="1"/>
  <c r="E961" i="44"/>
  <c r="C961" i="44"/>
  <c r="S960" i="44"/>
  <c r="R960" i="44"/>
  <c r="O960" i="44"/>
  <c r="K960" i="44"/>
  <c r="S959" i="44"/>
  <c r="Q959" i="44"/>
  <c r="P959" i="44"/>
  <c r="O959" i="44"/>
  <c r="K959" i="44"/>
  <c r="D959" i="44"/>
  <c r="C959" i="44"/>
  <c r="S958" i="44"/>
  <c r="Q958" i="44"/>
  <c r="P958" i="44"/>
  <c r="O958" i="44"/>
  <c r="K958" i="44"/>
  <c r="D958" i="44"/>
  <c r="C958" i="44"/>
  <c r="R957" i="44"/>
  <c r="Q957" i="44"/>
  <c r="P957" i="44"/>
  <c r="S957" i="44" s="1"/>
  <c r="N957" i="44"/>
  <c r="M957" i="44"/>
  <c r="L957" i="44"/>
  <c r="O957" i="44" s="1"/>
  <c r="J957" i="44"/>
  <c r="I957" i="44"/>
  <c r="H957" i="44"/>
  <c r="K957" i="44" s="1"/>
  <c r="G957" i="44"/>
  <c r="F957" i="44"/>
  <c r="D957" i="44" s="1"/>
  <c r="E957" i="44"/>
  <c r="C957" i="44" s="1"/>
  <c r="R956" i="44"/>
  <c r="R953" i="44" s="1"/>
  <c r="O956" i="44"/>
  <c r="K956" i="44"/>
  <c r="S955" i="44"/>
  <c r="Q955" i="44"/>
  <c r="Q953" i="44" s="1"/>
  <c r="P955" i="44"/>
  <c r="O955" i="44"/>
  <c r="K955" i="44"/>
  <c r="D955" i="44"/>
  <c r="C955" i="44"/>
  <c r="Q954" i="44"/>
  <c r="P954" i="44"/>
  <c r="S954" i="44" s="1"/>
  <c r="O954" i="44"/>
  <c r="K954" i="44"/>
  <c r="D954" i="44"/>
  <c r="C954" i="44"/>
  <c r="P953" i="44"/>
  <c r="N953" i="44"/>
  <c r="M953" i="44"/>
  <c r="L953" i="44"/>
  <c r="O953" i="44" s="1"/>
  <c r="J953" i="44"/>
  <c r="I953" i="44"/>
  <c r="H953" i="44"/>
  <c r="K953" i="44" s="1"/>
  <c r="G953" i="44"/>
  <c r="F953" i="44"/>
  <c r="E953" i="44"/>
  <c r="C953" i="44" s="1"/>
  <c r="D953" i="44"/>
  <c r="R952" i="44"/>
  <c r="S952" i="44" s="1"/>
  <c r="O952" i="44"/>
  <c r="K952" i="44"/>
  <c r="Q951" i="44"/>
  <c r="Q949" i="44" s="1"/>
  <c r="P951" i="44"/>
  <c r="S951" i="44" s="1"/>
  <c r="O951" i="44"/>
  <c r="K951" i="44"/>
  <c r="D951" i="44"/>
  <c r="C951" i="44"/>
  <c r="Q950" i="44"/>
  <c r="P950" i="44"/>
  <c r="S950" i="44" s="1"/>
  <c r="O950" i="44"/>
  <c r="K950" i="44"/>
  <c r="D950" i="44"/>
  <c r="C950" i="44"/>
  <c r="R949" i="44"/>
  <c r="O949" i="44"/>
  <c r="N949" i="44"/>
  <c r="M949" i="44"/>
  <c r="L949" i="44"/>
  <c r="K949" i="44"/>
  <c r="J949" i="44"/>
  <c r="I949" i="44"/>
  <c r="H949" i="44"/>
  <c r="G949" i="44"/>
  <c r="F949" i="44"/>
  <c r="E949" i="44"/>
  <c r="D949" i="44"/>
  <c r="C949" i="44"/>
  <c r="S948" i="44"/>
  <c r="R948" i="44"/>
  <c r="O948" i="44"/>
  <c r="K948" i="44"/>
  <c r="Q947" i="44"/>
  <c r="P947" i="44"/>
  <c r="P945" i="44" s="1"/>
  <c r="O947" i="44"/>
  <c r="K947" i="44"/>
  <c r="D947" i="44"/>
  <c r="C947" i="44"/>
  <c r="S946" i="44"/>
  <c r="Q946" i="44"/>
  <c r="P946" i="44"/>
  <c r="O946" i="44"/>
  <c r="K946" i="44"/>
  <c r="D946" i="44"/>
  <c r="C946" i="44"/>
  <c r="R945" i="44"/>
  <c r="Q945" i="44"/>
  <c r="N945" i="44"/>
  <c r="O945" i="44" s="1"/>
  <c r="M945" i="44"/>
  <c r="L945" i="44"/>
  <c r="J945" i="44"/>
  <c r="K945" i="44" s="1"/>
  <c r="I945" i="44"/>
  <c r="H945" i="44"/>
  <c r="G945" i="44"/>
  <c r="F945" i="44"/>
  <c r="D945" i="44" s="1"/>
  <c r="E945" i="44"/>
  <c r="C945" i="44"/>
  <c r="N944" i="44"/>
  <c r="O944" i="44" s="1"/>
  <c r="K944" i="44"/>
  <c r="J944" i="44"/>
  <c r="R944" i="44" s="1"/>
  <c r="Q943" i="44"/>
  <c r="P943" i="44"/>
  <c r="S943" i="44" s="1"/>
  <c r="M943" i="44"/>
  <c r="L943" i="44"/>
  <c r="O943" i="44" s="1"/>
  <c r="K943" i="44"/>
  <c r="I943" i="44"/>
  <c r="H943" i="44"/>
  <c r="G943" i="44"/>
  <c r="F943" i="44"/>
  <c r="D943" i="44" s="1"/>
  <c r="E943" i="44"/>
  <c r="C943" i="44"/>
  <c r="O942" i="44"/>
  <c r="M942" i="44"/>
  <c r="L942" i="44"/>
  <c r="I942" i="44"/>
  <c r="Q942" i="44" s="1"/>
  <c r="Q941" i="44" s="1"/>
  <c r="H942" i="44"/>
  <c r="P942" i="44" s="1"/>
  <c r="G942" i="44"/>
  <c r="G941" i="44" s="1"/>
  <c r="F942" i="44"/>
  <c r="E942" i="44"/>
  <c r="C942" i="44" s="1"/>
  <c r="D942" i="44"/>
  <c r="N941" i="44"/>
  <c r="M941" i="44"/>
  <c r="L941" i="44"/>
  <c r="J941" i="44"/>
  <c r="I941" i="44"/>
  <c r="E941" i="44"/>
  <c r="C941" i="44" s="1"/>
  <c r="R940" i="44"/>
  <c r="R937" i="44" s="1"/>
  <c r="O940" i="44"/>
  <c r="K940" i="44"/>
  <c r="S939" i="44"/>
  <c r="Q939" i="44"/>
  <c r="Q937" i="44" s="1"/>
  <c r="P939" i="44"/>
  <c r="O939" i="44"/>
  <c r="K939" i="44"/>
  <c r="D939" i="44"/>
  <c r="C939" i="44"/>
  <c r="Q938" i="44"/>
  <c r="P938" i="44"/>
  <c r="S938" i="44" s="1"/>
  <c r="O938" i="44"/>
  <c r="K938" i="44"/>
  <c r="D938" i="44"/>
  <c r="C938" i="44"/>
  <c r="P937" i="44"/>
  <c r="N937" i="44"/>
  <c r="M937" i="44"/>
  <c r="L937" i="44"/>
  <c r="O937" i="44" s="1"/>
  <c r="J937" i="44"/>
  <c r="I937" i="44"/>
  <c r="H937" i="44"/>
  <c r="K937" i="44" s="1"/>
  <c r="G937" i="44"/>
  <c r="F937" i="44"/>
  <c r="E937" i="44"/>
  <c r="C937" i="44" s="1"/>
  <c r="D937" i="44"/>
  <c r="R936" i="44"/>
  <c r="S936" i="44" s="1"/>
  <c r="O936" i="44"/>
  <c r="K936" i="44"/>
  <c r="Q935" i="44"/>
  <c r="Q933" i="44" s="1"/>
  <c r="P935" i="44"/>
  <c r="S935" i="44" s="1"/>
  <c r="O935" i="44"/>
  <c r="K935" i="44"/>
  <c r="D935" i="44"/>
  <c r="C935" i="44"/>
  <c r="Q934" i="44"/>
  <c r="P934" i="44"/>
  <c r="S934" i="44" s="1"/>
  <c r="O934" i="44"/>
  <c r="K934" i="44"/>
  <c r="D934" i="44"/>
  <c r="C934" i="44"/>
  <c r="O933" i="44"/>
  <c r="N933" i="44"/>
  <c r="M933" i="44"/>
  <c r="L933" i="44"/>
  <c r="K933" i="44"/>
  <c r="J933" i="44"/>
  <c r="I933" i="44"/>
  <c r="H933" i="44"/>
  <c r="G933" i="44"/>
  <c r="F933" i="44"/>
  <c r="E933" i="44"/>
  <c r="D933" i="44"/>
  <c r="C933" i="44"/>
  <c r="S932" i="44"/>
  <c r="R932" i="44"/>
  <c r="O932" i="44"/>
  <c r="K932" i="44"/>
  <c r="Q931" i="44"/>
  <c r="P931" i="44"/>
  <c r="P929" i="44" s="1"/>
  <c r="O931" i="44"/>
  <c r="K931" i="44"/>
  <c r="D931" i="44"/>
  <c r="C931" i="44"/>
  <c r="S930" i="44"/>
  <c r="Q930" i="44"/>
  <c r="P930" i="44"/>
  <c r="O930" i="44"/>
  <c r="K930" i="44"/>
  <c r="D930" i="44"/>
  <c r="C930" i="44"/>
  <c r="R929" i="44"/>
  <c r="Q929" i="44"/>
  <c r="N929" i="44"/>
  <c r="O929" i="44" s="1"/>
  <c r="M929" i="44"/>
  <c r="L929" i="44"/>
  <c r="J929" i="44"/>
  <c r="K929" i="44" s="1"/>
  <c r="I929" i="44"/>
  <c r="H929" i="44"/>
  <c r="G929" i="44"/>
  <c r="F929" i="44"/>
  <c r="D929" i="44" s="1"/>
  <c r="E929" i="44"/>
  <c r="C929" i="44"/>
  <c r="S928" i="44"/>
  <c r="R928" i="44"/>
  <c r="O928" i="44"/>
  <c r="K928" i="44"/>
  <c r="S927" i="44"/>
  <c r="Q927" i="44"/>
  <c r="P927" i="44"/>
  <c r="O927" i="44"/>
  <c r="K927" i="44"/>
  <c r="D927" i="44"/>
  <c r="C927" i="44"/>
  <c r="S926" i="44"/>
  <c r="Q926" i="44"/>
  <c r="P926" i="44"/>
  <c r="O926" i="44"/>
  <c r="K926" i="44"/>
  <c r="D926" i="44"/>
  <c r="C926" i="44"/>
  <c r="R925" i="44"/>
  <c r="Q925" i="44"/>
  <c r="P925" i="44"/>
  <c r="S925" i="44" s="1"/>
  <c r="N925" i="44"/>
  <c r="M925" i="44"/>
  <c r="L925" i="44"/>
  <c r="O925" i="44" s="1"/>
  <c r="J925" i="44"/>
  <c r="I925" i="44"/>
  <c r="H925" i="44"/>
  <c r="K925" i="44" s="1"/>
  <c r="G925" i="44"/>
  <c r="F925" i="44"/>
  <c r="D925" i="44" s="1"/>
  <c r="E925" i="44"/>
  <c r="C925" i="44" s="1"/>
  <c r="R924" i="44"/>
  <c r="R921" i="44" s="1"/>
  <c r="O924" i="44"/>
  <c r="K924" i="44"/>
  <c r="S923" i="44"/>
  <c r="Q923" i="44"/>
  <c r="Q921" i="44" s="1"/>
  <c r="P923" i="44"/>
  <c r="O923" i="44"/>
  <c r="K923" i="44"/>
  <c r="D923" i="44"/>
  <c r="C923" i="44"/>
  <c r="Q922" i="44"/>
  <c r="P922" i="44"/>
  <c r="S922" i="44" s="1"/>
  <c r="O922" i="44"/>
  <c r="K922" i="44"/>
  <c r="D922" i="44"/>
  <c r="C922" i="44"/>
  <c r="P921" i="44"/>
  <c r="N921" i="44"/>
  <c r="M921" i="44"/>
  <c r="L921" i="44"/>
  <c r="O921" i="44" s="1"/>
  <c r="J921" i="44"/>
  <c r="I921" i="44"/>
  <c r="H921" i="44"/>
  <c r="K921" i="44" s="1"/>
  <c r="G921" i="44"/>
  <c r="F921" i="44"/>
  <c r="E921" i="44"/>
  <c r="C921" i="44" s="1"/>
  <c r="D921" i="44"/>
  <c r="R920" i="44"/>
  <c r="S920" i="44" s="1"/>
  <c r="O920" i="44"/>
  <c r="K920" i="44"/>
  <c r="Q919" i="44"/>
  <c r="Q917" i="44" s="1"/>
  <c r="P919" i="44"/>
  <c r="S919" i="44" s="1"/>
  <c r="O919" i="44"/>
  <c r="K919" i="44"/>
  <c r="D919" i="44"/>
  <c r="C919" i="44"/>
  <c r="Q918" i="44"/>
  <c r="P918" i="44"/>
  <c r="S918" i="44" s="1"/>
  <c r="O918" i="44"/>
  <c r="K918" i="44"/>
  <c r="D918" i="44"/>
  <c r="C918" i="44"/>
  <c r="O917" i="44"/>
  <c r="N917" i="44"/>
  <c r="M917" i="44"/>
  <c r="L917" i="44"/>
  <c r="K917" i="44"/>
  <c r="J917" i="44"/>
  <c r="I917" i="44"/>
  <c r="H917" i="44"/>
  <c r="G917" i="44"/>
  <c r="F917" i="44"/>
  <c r="E917" i="44"/>
  <c r="D917" i="44"/>
  <c r="C917" i="44"/>
  <c r="S916" i="44"/>
  <c r="R916" i="44"/>
  <c r="O916" i="44"/>
  <c r="K916" i="44"/>
  <c r="Q915" i="44"/>
  <c r="P915" i="44"/>
  <c r="P913" i="44" s="1"/>
  <c r="O915" i="44"/>
  <c r="K915" i="44"/>
  <c r="D915" i="44"/>
  <c r="C915" i="44"/>
  <c r="S914" i="44"/>
  <c r="Q914" i="44"/>
  <c r="P914" i="44"/>
  <c r="O914" i="44"/>
  <c r="K914" i="44"/>
  <c r="D914" i="44"/>
  <c r="C914" i="44"/>
  <c r="R913" i="44"/>
  <c r="Q913" i="44"/>
  <c r="N913" i="44"/>
  <c r="O913" i="44" s="1"/>
  <c r="M913" i="44"/>
  <c r="L913" i="44"/>
  <c r="J913" i="44"/>
  <c r="K913" i="44" s="1"/>
  <c r="I913" i="44"/>
  <c r="H913" i="44"/>
  <c r="G913" i="44"/>
  <c r="F913" i="44"/>
  <c r="D913" i="44" s="1"/>
  <c r="E913" i="44"/>
  <c r="C913" i="44"/>
  <c r="N912" i="44"/>
  <c r="O912" i="44" s="1"/>
  <c r="K912" i="44"/>
  <c r="J912" i="44"/>
  <c r="R912" i="44" s="1"/>
  <c r="Q911" i="44"/>
  <c r="P911" i="44"/>
  <c r="S911" i="44" s="1"/>
  <c r="M911" i="44"/>
  <c r="L911" i="44"/>
  <c r="O911" i="44" s="1"/>
  <c r="K911" i="44"/>
  <c r="I911" i="44"/>
  <c r="H911" i="44"/>
  <c r="G911" i="44"/>
  <c r="F911" i="44"/>
  <c r="D911" i="44" s="1"/>
  <c r="E911" i="44"/>
  <c r="C911" i="44"/>
  <c r="O910" i="44"/>
  <c r="M910" i="44"/>
  <c r="L910" i="44"/>
  <c r="I910" i="44"/>
  <c r="Q910" i="44" s="1"/>
  <c r="Q909" i="44" s="1"/>
  <c r="H910" i="44"/>
  <c r="P910" i="44" s="1"/>
  <c r="G910" i="44"/>
  <c r="F910" i="44"/>
  <c r="E910" i="44"/>
  <c r="C910" i="44" s="1"/>
  <c r="D910" i="44"/>
  <c r="N909" i="44"/>
  <c r="M909" i="44"/>
  <c r="L909" i="44"/>
  <c r="O909" i="44" s="1"/>
  <c r="J909" i="44"/>
  <c r="I909" i="44"/>
  <c r="G909" i="44"/>
  <c r="E909" i="44"/>
  <c r="C909" i="44" s="1"/>
  <c r="R908" i="44"/>
  <c r="R905" i="44" s="1"/>
  <c r="O908" i="44"/>
  <c r="K908" i="44"/>
  <c r="S907" i="44"/>
  <c r="Q907" i="44"/>
  <c r="Q905" i="44" s="1"/>
  <c r="P907" i="44"/>
  <c r="O907" i="44"/>
  <c r="K907" i="44"/>
  <c r="D907" i="44"/>
  <c r="C907" i="44"/>
  <c r="Q906" i="44"/>
  <c r="P906" i="44"/>
  <c r="S906" i="44" s="1"/>
  <c r="O906" i="44"/>
  <c r="K906" i="44"/>
  <c r="D906" i="44"/>
  <c r="C906" i="44"/>
  <c r="P905" i="44"/>
  <c r="N905" i="44"/>
  <c r="M905" i="44"/>
  <c r="L905" i="44"/>
  <c r="O905" i="44" s="1"/>
  <c r="J905" i="44"/>
  <c r="I905" i="44"/>
  <c r="H905" i="44"/>
  <c r="K905" i="44" s="1"/>
  <c r="G905" i="44"/>
  <c r="F905" i="44"/>
  <c r="E905" i="44"/>
  <c r="C905" i="44" s="1"/>
  <c r="D905" i="44"/>
  <c r="R904" i="44"/>
  <c r="S904" i="44" s="1"/>
  <c r="O904" i="44"/>
  <c r="K904" i="44"/>
  <c r="Q903" i="44"/>
  <c r="P903" i="44"/>
  <c r="S903" i="44" s="1"/>
  <c r="O903" i="44"/>
  <c r="K903" i="44"/>
  <c r="D903" i="44"/>
  <c r="C903" i="44"/>
  <c r="Q902" i="44"/>
  <c r="P902" i="44"/>
  <c r="S902" i="44" s="1"/>
  <c r="O902" i="44"/>
  <c r="K902" i="44"/>
  <c r="D902" i="44"/>
  <c r="C902" i="44"/>
  <c r="R901" i="44"/>
  <c r="Q901" i="44"/>
  <c r="O901" i="44"/>
  <c r="N901" i="44"/>
  <c r="M901" i="44"/>
  <c r="L901" i="44"/>
  <c r="K901" i="44"/>
  <c r="J901" i="44"/>
  <c r="I901" i="44"/>
  <c r="H901" i="44"/>
  <c r="G901" i="44"/>
  <c r="F901" i="44"/>
  <c r="E901" i="44"/>
  <c r="D901" i="44"/>
  <c r="C901" i="44"/>
  <c r="R900" i="44"/>
  <c r="S900" i="44" s="1"/>
  <c r="O900" i="44"/>
  <c r="K900" i="44"/>
  <c r="Q899" i="44"/>
  <c r="P899" i="44"/>
  <c r="S899" i="44" s="1"/>
  <c r="O899" i="44"/>
  <c r="K899" i="44"/>
  <c r="D899" i="44"/>
  <c r="C899" i="44"/>
  <c r="S898" i="44"/>
  <c r="Q898" i="44"/>
  <c r="P898" i="44"/>
  <c r="O898" i="44"/>
  <c r="K898" i="44"/>
  <c r="D898" i="44"/>
  <c r="C898" i="44"/>
  <c r="R897" i="44"/>
  <c r="Q897" i="44"/>
  <c r="P897" i="44"/>
  <c r="N897" i="44"/>
  <c r="M897" i="44"/>
  <c r="L897" i="44"/>
  <c r="O897" i="44" s="1"/>
  <c r="J897" i="44"/>
  <c r="I897" i="44"/>
  <c r="H897" i="44"/>
  <c r="K897" i="44" s="1"/>
  <c r="G897" i="44"/>
  <c r="F897" i="44"/>
  <c r="D897" i="44" s="1"/>
  <c r="E897" i="44"/>
  <c r="C897" i="44"/>
  <c r="S896" i="44"/>
  <c r="R896" i="44"/>
  <c r="O896" i="44"/>
  <c r="K896" i="44"/>
  <c r="S895" i="44"/>
  <c r="S893" i="44" s="1"/>
  <c r="Q895" i="44"/>
  <c r="P895" i="44"/>
  <c r="O895" i="44"/>
  <c r="K895" i="44"/>
  <c r="K893" i="44" s="1"/>
  <c r="D895" i="44"/>
  <c r="C895" i="44"/>
  <c r="S894" i="44"/>
  <c r="Q894" i="44"/>
  <c r="P894" i="44"/>
  <c r="O894" i="44"/>
  <c r="K894" i="44"/>
  <c r="D894" i="44"/>
  <c r="C894" i="44"/>
  <c r="R893" i="44"/>
  <c r="Q893" i="44"/>
  <c r="P893" i="44"/>
  <c r="O893" i="44"/>
  <c r="N893" i="44"/>
  <c r="M893" i="44"/>
  <c r="L893" i="44"/>
  <c r="J893" i="44"/>
  <c r="I893" i="44"/>
  <c r="H893" i="44"/>
  <c r="G893" i="44"/>
  <c r="F893" i="44"/>
  <c r="D893" i="44" s="1"/>
  <c r="E893" i="44"/>
  <c r="C893" i="44" s="1"/>
  <c r="R892" i="44"/>
  <c r="R889" i="44" s="1"/>
  <c r="O892" i="44"/>
  <c r="K892" i="44"/>
  <c r="S891" i="44"/>
  <c r="Q891" i="44"/>
  <c r="Q889" i="44" s="1"/>
  <c r="P891" i="44"/>
  <c r="O891" i="44"/>
  <c r="K891" i="44"/>
  <c r="D891" i="44"/>
  <c r="C891" i="44"/>
  <c r="Q890" i="44"/>
  <c r="P890" i="44"/>
  <c r="S890" i="44" s="1"/>
  <c r="O890" i="44"/>
  <c r="K890" i="44"/>
  <c r="D890" i="44"/>
  <c r="C890" i="44"/>
  <c r="P889" i="44"/>
  <c r="N889" i="44"/>
  <c r="M889" i="44"/>
  <c r="L889" i="44"/>
  <c r="O889" i="44" s="1"/>
  <c r="J889" i="44"/>
  <c r="I889" i="44"/>
  <c r="H889" i="44"/>
  <c r="K889" i="44" s="1"/>
  <c r="G889" i="44"/>
  <c r="F889" i="44"/>
  <c r="E889" i="44"/>
  <c r="C889" i="44" s="1"/>
  <c r="D889" i="44"/>
  <c r="S888" i="44"/>
  <c r="R888" i="44"/>
  <c r="R885" i="44" s="1"/>
  <c r="O888" i="44"/>
  <c r="K888" i="44"/>
  <c r="Q887" i="44"/>
  <c r="P887" i="44"/>
  <c r="O887" i="44"/>
  <c r="K887" i="44"/>
  <c r="D887" i="44"/>
  <c r="C887" i="44"/>
  <c r="Q886" i="44"/>
  <c r="P886" i="44"/>
  <c r="S886" i="44" s="1"/>
  <c r="O886" i="44"/>
  <c r="K886" i="44"/>
  <c r="D886" i="44"/>
  <c r="C886" i="44"/>
  <c r="Q885" i="44"/>
  <c r="O885" i="44"/>
  <c r="N885" i="44"/>
  <c r="M885" i="44"/>
  <c r="L885" i="44"/>
  <c r="K885" i="44"/>
  <c r="J885" i="44"/>
  <c r="I885" i="44"/>
  <c r="H885" i="44"/>
  <c r="G885" i="44"/>
  <c r="F885" i="44"/>
  <c r="E885" i="44"/>
  <c r="D885" i="44"/>
  <c r="C885" i="44"/>
  <c r="R884" i="44"/>
  <c r="S884" i="44" s="1"/>
  <c r="O884" i="44"/>
  <c r="K884" i="44"/>
  <c r="Q883" i="44"/>
  <c r="Q881" i="44" s="1"/>
  <c r="P883" i="44"/>
  <c r="S883" i="44" s="1"/>
  <c r="O883" i="44"/>
  <c r="K883" i="44"/>
  <c r="D883" i="44"/>
  <c r="C883" i="44"/>
  <c r="S882" i="44"/>
  <c r="Q882" i="44"/>
  <c r="P882" i="44"/>
  <c r="O882" i="44"/>
  <c r="K882" i="44"/>
  <c r="D882" i="44"/>
  <c r="C882" i="44"/>
  <c r="R881" i="44"/>
  <c r="P881" i="44"/>
  <c r="S881" i="44" s="1"/>
  <c r="N881" i="44"/>
  <c r="M881" i="44"/>
  <c r="L881" i="44"/>
  <c r="O881" i="44" s="1"/>
  <c r="J881" i="44"/>
  <c r="I881" i="44"/>
  <c r="H881" i="44"/>
  <c r="K881" i="44" s="1"/>
  <c r="G881" i="44"/>
  <c r="F881" i="44"/>
  <c r="E881" i="44"/>
  <c r="D881" i="44"/>
  <c r="C881" i="44"/>
  <c r="N880" i="44"/>
  <c r="O880" i="44" s="1"/>
  <c r="J880" i="44"/>
  <c r="K880" i="44" s="1"/>
  <c r="Q879" i="44"/>
  <c r="M879" i="44"/>
  <c r="L879" i="44"/>
  <c r="O879" i="44" s="1"/>
  <c r="K879" i="44"/>
  <c r="I879" i="44"/>
  <c r="H879" i="44"/>
  <c r="G879" i="44"/>
  <c r="F879" i="44"/>
  <c r="D879" i="44" s="1"/>
  <c r="E879" i="44"/>
  <c r="C879" i="44"/>
  <c r="O878" i="44"/>
  <c r="M878" i="44"/>
  <c r="L878" i="44"/>
  <c r="I878" i="44"/>
  <c r="Q878" i="44" s="1"/>
  <c r="Q877" i="44" s="1"/>
  <c r="H878" i="44"/>
  <c r="P878" i="44" s="1"/>
  <c r="G878" i="44"/>
  <c r="G877" i="44" s="1"/>
  <c r="F878" i="44"/>
  <c r="E878" i="44"/>
  <c r="C878" i="44" s="1"/>
  <c r="D878" i="44"/>
  <c r="N877" i="44"/>
  <c r="M877" i="44"/>
  <c r="J877" i="44"/>
  <c r="H877" i="44"/>
  <c r="F877" i="44"/>
  <c r="D877" i="44" s="1"/>
  <c r="S876" i="44"/>
  <c r="R876" i="44"/>
  <c r="R873" i="44" s="1"/>
  <c r="O876" i="44"/>
  <c r="K876" i="44"/>
  <c r="S875" i="44"/>
  <c r="Q875" i="44"/>
  <c r="P875" i="44"/>
  <c r="P873" i="44" s="1"/>
  <c r="O875" i="44"/>
  <c r="K875" i="44"/>
  <c r="K873" i="44" s="1"/>
  <c r="D875" i="44"/>
  <c r="C875" i="44"/>
  <c r="Q874" i="44"/>
  <c r="P874" i="44"/>
  <c r="S874" i="44" s="1"/>
  <c r="O874" i="44"/>
  <c r="K874" i="44"/>
  <c r="D874" i="44"/>
  <c r="C874" i="44"/>
  <c r="Q873" i="44"/>
  <c r="O873" i="44"/>
  <c r="N873" i="44"/>
  <c r="M873" i="44"/>
  <c r="L873" i="44"/>
  <c r="J873" i="44"/>
  <c r="I873" i="44"/>
  <c r="H873" i="44"/>
  <c r="G873" i="44"/>
  <c r="F873" i="44"/>
  <c r="E873" i="44"/>
  <c r="C873" i="44" s="1"/>
  <c r="D873" i="44"/>
  <c r="R872" i="44"/>
  <c r="R869" i="44" s="1"/>
  <c r="O872" i="44"/>
  <c r="K872" i="44"/>
  <c r="Q871" i="44"/>
  <c r="Q869" i="44" s="1"/>
  <c r="P871" i="44"/>
  <c r="S871" i="44" s="1"/>
  <c r="O871" i="44"/>
  <c r="K871" i="44"/>
  <c r="D871" i="44"/>
  <c r="C871" i="44"/>
  <c r="Q870" i="44"/>
  <c r="P870" i="44"/>
  <c r="S870" i="44" s="1"/>
  <c r="O870" i="44"/>
  <c r="K870" i="44"/>
  <c r="D870" i="44"/>
  <c r="C870" i="44"/>
  <c r="P869" i="44"/>
  <c r="N869" i="44"/>
  <c r="M869" i="44"/>
  <c r="L869" i="44"/>
  <c r="O869" i="44" s="1"/>
  <c r="J869" i="44"/>
  <c r="I869" i="44"/>
  <c r="H869" i="44"/>
  <c r="K869" i="44" s="1"/>
  <c r="G869" i="44"/>
  <c r="F869" i="44"/>
  <c r="E869" i="44"/>
  <c r="D869" i="44"/>
  <c r="C869" i="44"/>
  <c r="S868" i="44"/>
  <c r="R868" i="44"/>
  <c r="O868" i="44"/>
  <c r="K868" i="44"/>
  <c r="Q867" i="44"/>
  <c r="P867" i="44"/>
  <c r="S867" i="44" s="1"/>
  <c r="O867" i="44"/>
  <c r="K867" i="44"/>
  <c r="D867" i="44"/>
  <c r="C867" i="44"/>
  <c r="S866" i="44"/>
  <c r="Q866" i="44"/>
  <c r="P866" i="44"/>
  <c r="O866" i="44"/>
  <c r="K866" i="44"/>
  <c r="D866" i="44"/>
  <c r="C866" i="44"/>
  <c r="R865" i="44"/>
  <c r="Q865" i="44"/>
  <c r="O865" i="44"/>
  <c r="N865" i="44"/>
  <c r="M865" i="44"/>
  <c r="L865" i="44"/>
  <c r="K865" i="44"/>
  <c r="J865" i="44"/>
  <c r="I865" i="44"/>
  <c r="H865" i="44"/>
  <c r="G865" i="44"/>
  <c r="F865" i="44"/>
  <c r="D865" i="44" s="1"/>
  <c r="E865" i="44"/>
  <c r="C865" i="44"/>
  <c r="R864" i="44"/>
  <c r="S864" i="44" s="1"/>
  <c r="O864" i="44"/>
  <c r="K864" i="44"/>
  <c r="S863" i="44"/>
  <c r="Q863" i="44"/>
  <c r="Q861" i="44" s="1"/>
  <c r="P863" i="44"/>
  <c r="O863" i="44"/>
  <c r="K863" i="44"/>
  <c r="D863" i="44"/>
  <c r="C863" i="44"/>
  <c r="S862" i="44"/>
  <c r="Q862" i="44"/>
  <c r="P862" i="44"/>
  <c r="O862" i="44"/>
  <c r="K862" i="44"/>
  <c r="D862" i="44"/>
  <c r="C862" i="44"/>
  <c r="R861" i="44"/>
  <c r="P861" i="44"/>
  <c r="N861" i="44"/>
  <c r="M861" i="44"/>
  <c r="L861" i="44"/>
  <c r="O861" i="44" s="1"/>
  <c r="J861" i="44"/>
  <c r="I861" i="44"/>
  <c r="H861" i="44"/>
  <c r="K861" i="44" s="1"/>
  <c r="G861" i="44"/>
  <c r="F861" i="44"/>
  <c r="D861" i="44" s="1"/>
  <c r="E861" i="44"/>
  <c r="C861" i="44" s="1"/>
  <c r="S860" i="44"/>
  <c r="R860" i="44"/>
  <c r="R857" i="44" s="1"/>
  <c r="O860" i="44"/>
  <c r="K860" i="44"/>
  <c r="S859" i="44"/>
  <c r="Q859" i="44"/>
  <c r="P859" i="44"/>
  <c r="P857" i="44" s="1"/>
  <c r="O859" i="44"/>
  <c r="K859" i="44"/>
  <c r="K857" i="44" s="1"/>
  <c r="D859" i="44"/>
  <c r="C859" i="44"/>
  <c r="Q858" i="44"/>
  <c r="P858" i="44"/>
  <c r="S858" i="44" s="1"/>
  <c r="O858" i="44"/>
  <c r="K858" i="44"/>
  <c r="D858" i="44"/>
  <c r="C858" i="44"/>
  <c r="Q857" i="44"/>
  <c r="O857" i="44"/>
  <c r="N857" i="44"/>
  <c r="M857" i="44"/>
  <c r="L857" i="44"/>
  <c r="J857" i="44"/>
  <c r="I857" i="44"/>
  <c r="H857" i="44"/>
  <c r="G857" i="44"/>
  <c r="F857" i="44"/>
  <c r="E857" i="44"/>
  <c r="C857" i="44" s="1"/>
  <c r="D857" i="44"/>
  <c r="R856" i="44"/>
  <c r="R853" i="44" s="1"/>
  <c r="O856" i="44"/>
  <c r="K856" i="44"/>
  <c r="Q855" i="44"/>
  <c r="Q853" i="44" s="1"/>
  <c r="P855" i="44"/>
  <c r="S855" i="44" s="1"/>
  <c r="O855" i="44"/>
  <c r="K855" i="44"/>
  <c r="D855" i="44"/>
  <c r="C855" i="44"/>
  <c r="Q854" i="44"/>
  <c r="P854" i="44"/>
  <c r="S854" i="44" s="1"/>
  <c r="O854" i="44"/>
  <c r="K854" i="44"/>
  <c r="D854" i="44"/>
  <c r="C854" i="44"/>
  <c r="P853" i="44"/>
  <c r="N853" i="44"/>
  <c r="M853" i="44"/>
  <c r="L853" i="44"/>
  <c r="O853" i="44" s="1"/>
  <c r="J853" i="44"/>
  <c r="I853" i="44"/>
  <c r="H853" i="44"/>
  <c r="K853" i="44" s="1"/>
  <c r="G853" i="44"/>
  <c r="F853" i="44"/>
  <c r="E853" i="44"/>
  <c r="D853" i="44"/>
  <c r="C853" i="44"/>
  <c r="S852" i="44"/>
  <c r="R852" i="44"/>
  <c r="O852" i="44"/>
  <c r="K852" i="44"/>
  <c r="Q851" i="44"/>
  <c r="P851" i="44"/>
  <c r="S851" i="44" s="1"/>
  <c r="O851" i="44"/>
  <c r="K851" i="44"/>
  <c r="D851" i="44"/>
  <c r="C851" i="44"/>
  <c r="S850" i="44"/>
  <c r="Q850" i="44"/>
  <c r="P850" i="44"/>
  <c r="O850" i="44"/>
  <c r="K850" i="44"/>
  <c r="D850" i="44"/>
  <c r="C850" i="44"/>
  <c r="R849" i="44"/>
  <c r="Q849" i="44"/>
  <c r="O849" i="44"/>
  <c r="N849" i="44"/>
  <c r="M849" i="44"/>
  <c r="L849" i="44"/>
  <c r="K849" i="44"/>
  <c r="J849" i="44"/>
  <c r="I849" i="44"/>
  <c r="H849" i="44"/>
  <c r="G849" i="44"/>
  <c r="F849" i="44"/>
  <c r="D849" i="44" s="1"/>
  <c r="E849" i="44"/>
  <c r="C849" i="44"/>
  <c r="N848" i="44"/>
  <c r="O848" i="44" s="1"/>
  <c r="J848" i="44"/>
  <c r="R848" i="44" s="1"/>
  <c r="Q847" i="44"/>
  <c r="M847" i="44"/>
  <c r="L847" i="44"/>
  <c r="O847" i="44" s="1"/>
  <c r="K847" i="44"/>
  <c r="I847" i="44"/>
  <c r="H847" i="44"/>
  <c r="G847" i="44"/>
  <c r="F847" i="44"/>
  <c r="D847" i="44" s="1"/>
  <c r="E847" i="44"/>
  <c r="C847" i="44"/>
  <c r="O846" i="44"/>
  <c r="M846" i="44"/>
  <c r="L846" i="44"/>
  <c r="I846" i="44"/>
  <c r="Q846" i="44" s="1"/>
  <c r="Q845" i="44" s="1"/>
  <c r="H846" i="44"/>
  <c r="P846" i="44" s="1"/>
  <c r="G846" i="44"/>
  <c r="G845" i="44" s="1"/>
  <c r="F846" i="44"/>
  <c r="E846" i="44"/>
  <c r="C846" i="44" s="1"/>
  <c r="D846" i="44"/>
  <c r="N845" i="44"/>
  <c r="M845" i="44"/>
  <c r="J845" i="44"/>
  <c r="H845" i="44"/>
  <c r="F845" i="44"/>
  <c r="D845" i="44" s="1"/>
  <c r="S844" i="44"/>
  <c r="R844" i="44"/>
  <c r="R841" i="44" s="1"/>
  <c r="O844" i="44"/>
  <c r="K844" i="44"/>
  <c r="S843" i="44"/>
  <c r="Q843" i="44"/>
  <c r="P843" i="44"/>
  <c r="P841" i="44" s="1"/>
  <c r="O843" i="44"/>
  <c r="K843" i="44"/>
  <c r="K841" i="44" s="1"/>
  <c r="D843" i="44"/>
  <c r="C843" i="44"/>
  <c r="Q842" i="44"/>
  <c r="P842" i="44"/>
  <c r="S842" i="44" s="1"/>
  <c r="O842" i="44"/>
  <c r="K842" i="44"/>
  <c r="D842" i="44"/>
  <c r="C842" i="44"/>
  <c r="Q841" i="44"/>
  <c r="O841" i="44"/>
  <c r="N841" i="44"/>
  <c r="M841" i="44"/>
  <c r="L841" i="44"/>
  <c r="J841" i="44"/>
  <c r="I841" i="44"/>
  <c r="H841" i="44"/>
  <c r="G841" i="44"/>
  <c r="F841" i="44"/>
  <c r="E841" i="44"/>
  <c r="C841" i="44" s="1"/>
  <c r="D841" i="44"/>
  <c r="R840" i="44"/>
  <c r="R837" i="44" s="1"/>
  <c r="O840" i="44"/>
  <c r="K840" i="44"/>
  <c r="Q839" i="44"/>
  <c r="Q837" i="44" s="1"/>
  <c r="P839" i="44"/>
  <c r="S839" i="44" s="1"/>
  <c r="O839" i="44"/>
  <c r="K839" i="44"/>
  <c r="D839" i="44"/>
  <c r="C839" i="44"/>
  <c r="Q838" i="44"/>
  <c r="P838" i="44"/>
  <c r="S838" i="44" s="1"/>
  <c r="O838" i="44"/>
  <c r="K838" i="44"/>
  <c r="D838" i="44"/>
  <c r="C838" i="44"/>
  <c r="P837" i="44"/>
  <c r="N837" i="44"/>
  <c r="M837" i="44"/>
  <c r="L837" i="44"/>
  <c r="O837" i="44" s="1"/>
  <c r="J837" i="44"/>
  <c r="I837" i="44"/>
  <c r="H837" i="44"/>
  <c r="K837" i="44" s="1"/>
  <c r="G837" i="44"/>
  <c r="F837" i="44"/>
  <c r="E837" i="44"/>
  <c r="D837" i="44"/>
  <c r="C837" i="44"/>
  <c r="S836" i="44"/>
  <c r="R836" i="44"/>
  <c r="O836" i="44"/>
  <c r="K836" i="44"/>
  <c r="Q835" i="44"/>
  <c r="P835" i="44"/>
  <c r="S835" i="44" s="1"/>
  <c r="O835" i="44"/>
  <c r="K835" i="44"/>
  <c r="D835" i="44"/>
  <c r="C835" i="44"/>
  <c r="S834" i="44"/>
  <c r="Q834" i="44"/>
  <c r="P834" i="44"/>
  <c r="O834" i="44"/>
  <c r="K834" i="44"/>
  <c r="D834" i="44"/>
  <c r="C834" i="44"/>
  <c r="R833" i="44"/>
  <c r="Q833" i="44"/>
  <c r="O833" i="44"/>
  <c r="N833" i="44"/>
  <c r="M833" i="44"/>
  <c r="L833" i="44"/>
  <c r="K833" i="44"/>
  <c r="J833" i="44"/>
  <c r="I833" i="44"/>
  <c r="H833" i="44"/>
  <c r="G833" i="44"/>
  <c r="F833" i="44"/>
  <c r="D833" i="44" s="1"/>
  <c r="E833" i="44"/>
  <c r="C833" i="44"/>
  <c r="R832" i="44"/>
  <c r="S832" i="44" s="1"/>
  <c r="O832" i="44"/>
  <c r="K832" i="44"/>
  <c r="S831" i="44"/>
  <c r="Q831" i="44"/>
  <c r="Q829" i="44" s="1"/>
  <c r="P831" i="44"/>
  <c r="O831" i="44"/>
  <c r="K831" i="44"/>
  <c r="D831" i="44"/>
  <c r="C831" i="44"/>
  <c r="S830" i="44"/>
  <c r="Q830" i="44"/>
  <c r="P830" i="44"/>
  <c r="O830" i="44"/>
  <c r="K830" i="44"/>
  <c r="D830" i="44"/>
  <c r="C830" i="44"/>
  <c r="R829" i="44"/>
  <c r="P829" i="44"/>
  <c r="N829" i="44"/>
  <c r="M829" i="44"/>
  <c r="L829" i="44"/>
  <c r="O829" i="44" s="1"/>
  <c r="J829" i="44"/>
  <c r="I829" i="44"/>
  <c r="H829" i="44"/>
  <c r="K829" i="44" s="1"/>
  <c r="G829" i="44"/>
  <c r="F829" i="44"/>
  <c r="D829" i="44" s="1"/>
  <c r="E829" i="44"/>
  <c r="C829" i="44" s="1"/>
  <c r="S828" i="44"/>
  <c r="R828" i="44"/>
  <c r="R825" i="44" s="1"/>
  <c r="O828" i="44"/>
  <c r="K828" i="44"/>
  <c r="S827" i="44"/>
  <c r="Q827" i="44"/>
  <c r="P827" i="44"/>
  <c r="P825" i="44" s="1"/>
  <c r="O827" i="44"/>
  <c r="K827" i="44"/>
  <c r="K825" i="44" s="1"/>
  <c r="D827" i="44"/>
  <c r="C827" i="44"/>
  <c r="Q826" i="44"/>
  <c r="P826" i="44"/>
  <c r="S826" i="44" s="1"/>
  <c r="O826" i="44"/>
  <c r="K826" i="44"/>
  <c r="D826" i="44"/>
  <c r="C826" i="44"/>
  <c r="Q825" i="44"/>
  <c r="O825" i="44"/>
  <c r="N825" i="44"/>
  <c r="M825" i="44"/>
  <c r="L825" i="44"/>
  <c r="J825" i="44"/>
  <c r="I825" i="44"/>
  <c r="H825" i="44"/>
  <c r="G825" i="44"/>
  <c r="F825" i="44"/>
  <c r="E825" i="44"/>
  <c r="C825" i="44" s="1"/>
  <c r="D825" i="44"/>
  <c r="R824" i="44"/>
  <c r="R821" i="44" s="1"/>
  <c r="O824" i="44"/>
  <c r="K824" i="44"/>
  <c r="Q823" i="44"/>
  <c r="Q821" i="44" s="1"/>
  <c r="P823" i="44"/>
  <c r="S823" i="44" s="1"/>
  <c r="O823" i="44"/>
  <c r="K823" i="44"/>
  <c r="D823" i="44"/>
  <c r="C823" i="44"/>
  <c r="Q822" i="44"/>
  <c r="P822" i="44"/>
  <c r="S822" i="44" s="1"/>
  <c r="O822" i="44"/>
  <c r="K822" i="44"/>
  <c r="D822" i="44"/>
  <c r="C822" i="44"/>
  <c r="P821" i="44"/>
  <c r="N821" i="44"/>
  <c r="M821" i="44"/>
  <c r="L821" i="44"/>
  <c r="O821" i="44" s="1"/>
  <c r="J821" i="44"/>
  <c r="I821" i="44"/>
  <c r="H821" i="44"/>
  <c r="K821" i="44" s="1"/>
  <c r="G821" i="44"/>
  <c r="F821" i="44"/>
  <c r="E821" i="44"/>
  <c r="D821" i="44"/>
  <c r="C821" i="44"/>
  <c r="S820" i="44"/>
  <c r="R820" i="44"/>
  <c r="O820" i="44"/>
  <c r="K820" i="44"/>
  <c r="Q819" i="44"/>
  <c r="P819" i="44"/>
  <c r="S819" i="44" s="1"/>
  <c r="O819" i="44"/>
  <c r="K819" i="44"/>
  <c r="D819" i="44"/>
  <c r="C819" i="44"/>
  <c r="S818" i="44"/>
  <c r="Q818" i="44"/>
  <c r="P818" i="44"/>
  <c r="O818" i="44"/>
  <c r="K818" i="44"/>
  <c r="D818" i="44"/>
  <c r="C818" i="44"/>
  <c r="R817" i="44"/>
  <c r="Q817" i="44"/>
  <c r="O817" i="44"/>
  <c r="N817" i="44"/>
  <c r="M817" i="44"/>
  <c r="L817" i="44"/>
  <c r="K817" i="44"/>
  <c r="J817" i="44"/>
  <c r="I817" i="44"/>
  <c r="H817" i="44"/>
  <c r="G817" i="44"/>
  <c r="F817" i="44"/>
  <c r="D817" i="44" s="1"/>
  <c r="E817" i="44"/>
  <c r="C817" i="44"/>
  <c r="N816" i="44"/>
  <c r="O816" i="44" s="1"/>
  <c r="J816" i="44"/>
  <c r="R816" i="44" s="1"/>
  <c r="Q815" i="44"/>
  <c r="M815" i="44"/>
  <c r="L815" i="44"/>
  <c r="O815" i="44" s="1"/>
  <c r="K815" i="44"/>
  <c r="I815" i="44"/>
  <c r="H815" i="44"/>
  <c r="G815" i="44"/>
  <c r="G811" i="44" s="1"/>
  <c r="F815" i="44"/>
  <c r="D815" i="44" s="1"/>
  <c r="E815" i="44"/>
  <c r="C815" i="44"/>
  <c r="O814" i="44"/>
  <c r="M814" i="44"/>
  <c r="L814" i="44"/>
  <c r="I814" i="44"/>
  <c r="Q814" i="44" s="1"/>
  <c r="Q813" i="44" s="1"/>
  <c r="H814" i="44"/>
  <c r="P814" i="44" s="1"/>
  <c r="G814" i="44"/>
  <c r="G813" i="44" s="1"/>
  <c r="F814" i="44"/>
  <c r="E814" i="44"/>
  <c r="C814" i="44" s="1"/>
  <c r="D814" i="44"/>
  <c r="N813" i="44"/>
  <c r="M813" i="44"/>
  <c r="J813" i="44"/>
  <c r="H813" i="44"/>
  <c r="F813" i="44"/>
  <c r="D813" i="44" s="1"/>
  <c r="K812" i="44"/>
  <c r="J812" i="44"/>
  <c r="M811" i="44"/>
  <c r="M2028" i="44" s="1"/>
  <c r="K811" i="44"/>
  <c r="I811" i="44"/>
  <c r="I2028" i="44" s="1"/>
  <c r="H811" i="44"/>
  <c r="H2028" i="44" s="1"/>
  <c r="F811" i="44"/>
  <c r="E811" i="44"/>
  <c r="E2028" i="44" s="1"/>
  <c r="M810" i="44"/>
  <c r="L810" i="44"/>
  <c r="L2027" i="44" s="1"/>
  <c r="H810" i="44"/>
  <c r="H809" i="44" s="1"/>
  <c r="G810" i="44"/>
  <c r="G2027" i="44" s="1"/>
  <c r="F810" i="44"/>
  <c r="F2027" i="44" s="1"/>
  <c r="D810" i="44"/>
  <c r="M809" i="44"/>
  <c r="R808" i="44"/>
  <c r="R805" i="44" s="1"/>
  <c r="O808" i="44"/>
  <c r="K808" i="44"/>
  <c r="Q807" i="44"/>
  <c r="Q805" i="44" s="1"/>
  <c r="P807" i="44"/>
  <c r="S807" i="44" s="1"/>
  <c r="O807" i="44"/>
  <c r="K807" i="44"/>
  <c r="D807" i="44"/>
  <c r="C807" i="44"/>
  <c r="Q806" i="44"/>
  <c r="P806" i="44"/>
  <c r="S806" i="44" s="1"/>
  <c r="O806" i="44"/>
  <c r="K806" i="44"/>
  <c r="D806" i="44"/>
  <c r="C806" i="44"/>
  <c r="P805" i="44"/>
  <c r="N805" i="44"/>
  <c r="M805" i="44"/>
  <c r="L805" i="44"/>
  <c r="O805" i="44" s="1"/>
  <c r="J805" i="44"/>
  <c r="I805" i="44"/>
  <c r="H805" i="44"/>
  <c r="K805" i="44" s="1"/>
  <c r="G805" i="44"/>
  <c r="F805" i="44"/>
  <c r="E805" i="44"/>
  <c r="D805" i="44"/>
  <c r="C805" i="44"/>
  <c r="S804" i="44"/>
  <c r="R804" i="44"/>
  <c r="O804" i="44"/>
  <c r="K804" i="44"/>
  <c r="Q803" i="44"/>
  <c r="P803" i="44"/>
  <c r="S803" i="44" s="1"/>
  <c r="O803" i="44"/>
  <c r="K803" i="44"/>
  <c r="D803" i="44"/>
  <c r="C803" i="44"/>
  <c r="S802" i="44"/>
  <c r="Q802" i="44"/>
  <c r="P802" i="44"/>
  <c r="O802" i="44"/>
  <c r="K802" i="44"/>
  <c r="D802" i="44"/>
  <c r="C802" i="44"/>
  <c r="R801" i="44"/>
  <c r="Q801" i="44"/>
  <c r="O801" i="44"/>
  <c r="N801" i="44"/>
  <c r="M801" i="44"/>
  <c r="L801" i="44"/>
  <c r="K801" i="44"/>
  <c r="J801" i="44"/>
  <c r="I801" i="44"/>
  <c r="H801" i="44"/>
  <c r="G801" i="44"/>
  <c r="F801" i="44"/>
  <c r="D801" i="44" s="1"/>
  <c r="E801" i="44"/>
  <c r="C801" i="44"/>
  <c r="S800" i="44"/>
  <c r="R800" i="44"/>
  <c r="O800" i="44"/>
  <c r="K800" i="44"/>
  <c r="S799" i="44"/>
  <c r="Q799" i="44"/>
  <c r="P799" i="44"/>
  <c r="O799" i="44"/>
  <c r="K799" i="44"/>
  <c r="D799" i="44"/>
  <c r="C799" i="44"/>
  <c r="S798" i="44"/>
  <c r="Q798" i="44"/>
  <c r="P798" i="44"/>
  <c r="O798" i="44"/>
  <c r="K798" i="44"/>
  <c r="D798" i="44"/>
  <c r="C798" i="44"/>
  <c r="R797" i="44"/>
  <c r="Q797" i="44"/>
  <c r="P797" i="44"/>
  <c r="S797" i="44" s="1"/>
  <c r="N797" i="44"/>
  <c r="M797" i="44"/>
  <c r="L797" i="44"/>
  <c r="O797" i="44" s="1"/>
  <c r="J797" i="44"/>
  <c r="I797" i="44"/>
  <c r="H797" i="44"/>
  <c r="K797" i="44" s="1"/>
  <c r="G797" i="44"/>
  <c r="F797" i="44"/>
  <c r="D797" i="44" s="1"/>
  <c r="E797" i="44"/>
  <c r="C797" i="44" s="1"/>
  <c r="S796" i="44"/>
  <c r="R796" i="44"/>
  <c r="R793" i="44" s="1"/>
  <c r="O796" i="44"/>
  <c r="K796" i="44"/>
  <c r="S795" i="44"/>
  <c r="Q795" i="44"/>
  <c r="P795" i="44"/>
  <c r="O795" i="44"/>
  <c r="K795" i="44"/>
  <c r="D795" i="44"/>
  <c r="C795" i="44"/>
  <c r="Q794" i="44"/>
  <c r="P794" i="44"/>
  <c r="S794" i="44" s="1"/>
  <c r="O794" i="44"/>
  <c r="K794" i="44"/>
  <c r="D794" i="44"/>
  <c r="C794" i="44"/>
  <c r="Q793" i="44"/>
  <c r="P793" i="44"/>
  <c r="N793" i="44"/>
  <c r="M793" i="44"/>
  <c r="L793" i="44"/>
  <c r="O793" i="44" s="1"/>
  <c r="J793" i="44"/>
  <c r="I793" i="44"/>
  <c r="H793" i="44"/>
  <c r="K793" i="44" s="1"/>
  <c r="G793" i="44"/>
  <c r="F793" i="44"/>
  <c r="E793" i="44"/>
  <c r="C793" i="44" s="1"/>
  <c r="D793" i="44"/>
  <c r="R792" i="44"/>
  <c r="R789" i="44" s="1"/>
  <c r="O792" i="44"/>
  <c r="K792" i="44"/>
  <c r="Q791" i="44"/>
  <c r="Q789" i="44" s="1"/>
  <c r="P791" i="44"/>
  <c r="S791" i="44" s="1"/>
  <c r="O791" i="44"/>
  <c r="K791" i="44"/>
  <c r="D791" i="44"/>
  <c r="C791" i="44"/>
  <c r="Q790" i="44"/>
  <c r="P790" i="44"/>
  <c r="S790" i="44" s="1"/>
  <c r="O790" i="44"/>
  <c r="K790" i="44"/>
  <c r="D790" i="44"/>
  <c r="C790" i="44"/>
  <c r="P789" i="44"/>
  <c r="N789" i="44"/>
  <c r="M789" i="44"/>
  <c r="L789" i="44"/>
  <c r="O789" i="44" s="1"/>
  <c r="J789" i="44"/>
  <c r="I789" i="44"/>
  <c r="H789" i="44"/>
  <c r="K789" i="44" s="1"/>
  <c r="G789" i="44"/>
  <c r="F789" i="44"/>
  <c r="E789" i="44"/>
  <c r="D789" i="44"/>
  <c r="C789" i="44"/>
  <c r="S788" i="44"/>
  <c r="R788" i="44"/>
  <c r="O788" i="44"/>
  <c r="K788" i="44"/>
  <c r="Q787" i="44"/>
  <c r="P787" i="44"/>
  <c r="S787" i="44" s="1"/>
  <c r="O787" i="44"/>
  <c r="K787" i="44"/>
  <c r="D787" i="44"/>
  <c r="C787" i="44"/>
  <c r="S786" i="44"/>
  <c r="Q786" i="44"/>
  <c r="P786" i="44"/>
  <c r="O786" i="44"/>
  <c r="K786" i="44"/>
  <c r="D786" i="44"/>
  <c r="C786" i="44"/>
  <c r="R785" i="44"/>
  <c r="Q785" i="44"/>
  <c r="O785" i="44"/>
  <c r="N785" i="44"/>
  <c r="M785" i="44"/>
  <c r="L785" i="44"/>
  <c r="K785" i="44"/>
  <c r="J785" i="44"/>
  <c r="I785" i="44"/>
  <c r="H785" i="44"/>
  <c r="G785" i="44"/>
  <c r="F785" i="44"/>
  <c r="D785" i="44" s="1"/>
  <c r="E785" i="44"/>
  <c r="C785" i="44"/>
  <c r="R784" i="44"/>
  <c r="S784" i="44" s="1"/>
  <c r="O784" i="44"/>
  <c r="K784" i="44"/>
  <c r="S783" i="44"/>
  <c r="Q783" i="44"/>
  <c r="P783" i="44"/>
  <c r="O783" i="44"/>
  <c r="K783" i="44"/>
  <c r="D783" i="44"/>
  <c r="C783" i="44"/>
  <c r="S782" i="44"/>
  <c r="Q782" i="44"/>
  <c r="P782" i="44"/>
  <c r="O782" i="44"/>
  <c r="K782" i="44"/>
  <c r="D782" i="44"/>
  <c r="C782" i="44"/>
  <c r="R781" i="44"/>
  <c r="Q781" i="44"/>
  <c r="P781" i="44"/>
  <c r="N781" i="44"/>
  <c r="M781" i="44"/>
  <c r="L781" i="44"/>
  <c r="O781" i="44" s="1"/>
  <c r="J781" i="44"/>
  <c r="I781" i="44"/>
  <c r="H781" i="44"/>
  <c r="K781" i="44" s="1"/>
  <c r="G781" i="44"/>
  <c r="F781" i="44"/>
  <c r="D781" i="44" s="1"/>
  <c r="E781" i="44"/>
  <c r="C781" i="44" s="1"/>
  <c r="O780" i="44"/>
  <c r="N780" i="44"/>
  <c r="K780" i="44"/>
  <c r="J780" i="44"/>
  <c r="J777" i="44" s="1"/>
  <c r="P779" i="44"/>
  <c r="S779" i="44" s="1"/>
  <c r="O779" i="44"/>
  <c r="M779" i="44"/>
  <c r="L779" i="44"/>
  <c r="K779" i="44"/>
  <c r="I779" i="44"/>
  <c r="Q779" i="44" s="1"/>
  <c r="H779" i="44"/>
  <c r="G779" i="44"/>
  <c r="F779" i="44"/>
  <c r="D779" i="44" s="1"/>
  <c r="E779" i="44"/>
  <c r="C779" i="44" s="1"/>
  <c r="M778" i="44"/>
  <c r="Q778" i="44" s="1"/>
  <c r="L778" i="44"/>
  <c r="O778" i="44" s="1"/>
  <c r="I778" i="44"/>
  <c r="H778" i="44"/>
  <c r="P778" i="44" s="1"/>
  <c r="G778" i="44"/>
  <c r="G777" i="44" s="1"/>
  <c r="F778" i="44"/>
  <c r="F777" i="44" s="1"/>
  <c r="D777" i="44" s="1"/>
  <c r="E778" i="44"/>
  <c r="D778" i="44"/>
  <c r="C778" i="44"/>
  <c r="N777" i="44"/>
  <c r="M777" i="44"/>
  <c r="L777" i="44"/>
  <c r="O777" i="44" s="1"/>
  <c r="I777" i="44"/>
  <c r="E777" i="44"/>
  <c r="C777" i="44" s="1"/>
  <c r="R776" i="44"/>
  <c r="R773" i="44" s="1"/>
  <c r="O776" i="44"/>
  <c r="K776" i="44"/>
  <c r="Q775" i="44"/>
  <c r="Q773" i="44" s="1"/>
  <c r="P775" i="44"/>
  <c r="S775" i="44" s="1"/>
  <c r="O775" i="44"/>
  <c r="K775" i="44"/>
  <c r="D775" i="44"/>
  <c r="C775" i="44"/>
  <c r="Q774" i="44"/>
  <c r="P774" i="44"/>
  <c r="S774" i="44" s="1"/>
  <c r="O774" i="44"/>
  <c r="K774" i="44"/>
  <c r="D774" i="44"/>
  <c r="C774" i="44"/>
  <c r="P773" i="44"/>
  <c r="N773" i="44"/>
  <c r="M773" i="44"/>
  <c r="L773" i="44"/>
  <c r="O773" i="44" s="1"/>
  <c r="J773" i="44"/>
  <c r="I773" i="44"/>
  <c r="H773" i="44"/>
  <c r="K773" i="44" s="1"/>
  <c r="G773" i="44"/>
  <c r="F773" i="44"/>
  <c r="E773" i="44"/>
  <c r="D773" i="44"/>
  <c r="C773" i="44"/>
  <c r="S772" i="44"/>
  <c r="R772" i="44"/>
  <c r="O772" i="44"/>
  <c r="K772" i="44"/>
  <c r="Q771" i="44"/>
  <c r="P771" i="44"/>
  <c r="S771" i="44" s="1"/>
  <c r="O771" i="44"/>
  <c r="K771" i="44"/>
  <c r="D771" i="44"/>
  <c r="C771" i="44"/>
  <c r="S770" i="44"/>
  <c r="Q770" i="44"/>
  <c r="P770" i="44"/>
  <c r="O770" i="44"/>
  <c r="K770" i="44"/>
  <c r="D770" i="44"/>
  <c r="C770" i="44"/>
  <c r="R769" i="44"/>
  <c r="Q769" i="44"/>
  <c r="O769" i="44"/>
  <c r="N769" i="44"/>
  <c r="M769" i="44"/>
  <c r="L769" i="44"/>
  <c r="K769" i="44"/>
  <c r="J769" i="44"/>
  <c r="I769" i="44"/>
  <c r="H769" i="44"/>
  <c r="G769" i="44"/>
  <c r="F769" i="44"/>
  <c r="D769" i="44" s="1"/>
  <c r="E769" i="44"/>
  <c r="C769" i="44"/>
  <c r="S768" i="44"/>
  <c r="R768" i="44"/>
  <c r="O768" i="44"/>
  <c r="K768" i="44"/>
  <c r="S767" i="44"/>
  <c r="Q767" i="44"/>
  <c r="P767" i="44"/>
  <c r="O767" i="44"/>
  <c r="K767" i="44"/>
  <c r="D767" i="44"/>
  <c r="C767" i="44"/>
  <c r="S766" i="44"/>
  <c r="Q766" i="44"/>
  <c r="P766" i="44"/>
  <c r="O766" i="44"/>
  <c r="K766" i="44"/>
  <c r="D766" i="44"/>
  <c r="C766" i="44"/>
  <c r="R765" i="44"/>
  <c r="Q765" i="44"/>
  <c r="P765" i="44"/>
  <c r="S765" i="44" s="1"/>
  <c r="N765" i="44"/>
  <c r="M765" i="44"/>
  <c r="L765" i="44"/>
  <c r="O765" i="44" s="1"/>
  <c r="J765" i="44"/>
  <c r="I765" i="44"/>
  <c r="H765" i="44"/>
  <c r="K765" i="44" s="1"/>
  <c r="G765" i="44"/>
  <c r="F765" i="44"/>
  <c r="D765" i="44" s="1"/>
  <c r="E765" i="44"/>
  <c r="C765" i="44" s="1"/>
  <c r="S764" i="44"/>
  <c r="R764" i="44"/>
  <c r="R761" i="44" s="1"/>
  <c r="O764" i="44"/>
  <c r="K764" i="44"/>
  <c r="S763" i="44"/>
  <c r="Q763" i="44"/>
  <c r="P763" i="44"/>
  <c r="O763" i="44"/>
  <c r="K763" i="44"/>
  <c r="D763" i="44"/>
  <c r="C763" i="44"/>
  <c r="Q762" i="44"/>
  <c r="P762" i="44"/>
  <c r="S762" i="44" s="1"/>
  <c r="O762" i="44"/>
  <c r="K762" i="44"/>
  <c r="D762" i="44"/>
  <c r="C762" i="44"/>
  <c r="Q761" i="44"/>
  <c r="P761" i="44"/>
  <c r="N761" i="44"/>
  <c r="M761" i="44"/>
  <c r="L761" i="44"/>
  <c r="O761" i="44" s="1"/>
  <c r="J761" i="44"/>
  <c r="I761" i="44"/>
  <c r="H761" i="44"/>
  <c r="K761" i="44" s="1"/>
  <c r="G761" i="44"/>
  <c r="F761" i="44"/>
  <c r="E761" i="44"/>
  <c r="C761" i="44" s="1"/>
  <c r="D761" i="44"/>
  <c r="R760" i="44"/>
  <c r="R757" i="44" s="1"/>
  <c r="O760" i="44"/>
  <c r="K760" i="44"/>
  <c r="Q759" i="44"/>
  <c r="Q757" i="44" s="1"/>
  <c r="P759" i="44"/>
  <c r="S759" i="44" s="1"/>
  <c r="O759" i="44"/>
  <c r="K759" i="44"/>
  <c r="D759" i="44"/>
  <c r="C759" i="44"/>
  <c r="Q758" i="44"/>
  <c r="P758" i="44"/>
  <c r="S758" i="44" s="1"/>
  <c r="O758" i="44"/>
  <c r="K758" i="44"/>
  <c r="D758" i="44"/>
  <c r="C758" i="44"/>
  <c r="P757" i="44"/>
  <c r="N757" i="44"/>
  <c r="M757" i="44"/>
  <c r="L757" i="44"/>
  <c r="O757" i="44" s="1"/>
  <c r="J757" i="44"/>
  <c r="I757" i="44"/>
  <c r="H757" i="44"/>
  <c r="K757" i="44" s="1"/>
  <c r="G757" i="44"/>
  <c r="F757" i="44"/>
  <c r="E757" i="44"/>
  <c r="D757" i="44"/>
  <c r="C757" i="44"/>
  <c r="S756" i="44"/>
  <c r="R756" i="44"/>
  <c r="O756" i="44"/>
  <c r="K756" i="44"/>
  <c r="Q755" i="44"/>
  <c r="P755" i="44"/>
  <c r="S755" i="44" s="1"/>
  <c r="O755" i="44"/>
  <c r="K755" i="44"/>
  <c r="D755" i="44"/>
  <c r="C755" i="44"/>
  <c r="S754" i="44"/>
  <c r="Q754" i="44"/>
  <c r="P754" i="44"/>
  <c r="O754" i="44"/>
  <c r="K754" i="44"/>
  <c r="D754" i="44"/>
  <c r="C754" i="44"/>
  <c r="R753" i="44"/>
  <c r="Q753" i="44"/>
  <c r="O753" i="44"/>
  <c r="N753" i="44"/>
  <c r="M753" i="44"/>
  <c r="L753" i="44"/>
  <c r="K753" i="44"/>
  <c r="J753" i="44"/>
  <c r="I753" i="44"/>
  <c r="H753" i="44"/>
  <c r="G753" i="44"/>
  <c r="F753" i="44"/>
  <c r="D753" i="44" s="1"/>
  <c r="E753" i="44"/>
  <c r="C753" i="44"/>
  <c r="S752" i="44"/>
  <c r="R752" i="44"/>
  <c r="O752" i="44"/>
  <c r="K752" i="44"/>
  <c r="S751" i="44"/>
  <c r="Q751" i="44"/>
  <c r="P751" i="44"/>
  <c r="O751" i="44"/>
  <c r="K751" i="44"/>
  <c r="D751" i="44"/>
  <c r="C751" i="44"/>
  <c r="S750" i="44"/>
  <c r="Q750" i="44"/>
  <c r="P750" i="44"/>
  <c r="O750" i="44"/>
  <c r="K750" i="44"/>
  <c r="D750" i="44"/>
  <c r="C750" i="44"/>
  <c r="R749" i="44"/>
  <c r="Q749" i="44"/>
  <c r="P749" i="44"/>
  <c r="S749" i="44" s="1"/>
  <c r="N749" i="44"/>
  <c r="M749" i="44"/>
  <c r="L749" i="44"/>
  <c r="O749" i="44" s="1"/>
  <c r="J749" i="44"/>
  <c r="I749" i="44"/>
  <c r="H749" i="44"/>
  <c r="K749" i="44" s="1"/>
  <c r="G749" i="44"/>
  <c r="F749" i="44"/>
  <c r="D749" i="44" s="1"/>
  <c r="E749" i="44"/>
  <c r="C749" i="44" s="1"/>
  <c r="O748" i="44"/>
  <c r="N748" i="44"/>
  <c r="K748" i="44"/>
  <c r="J748" i="44"/>
  <c r="J745" i="44" s="1"/>
  <c r="P747" i="44"/>
  <c r="S747" i="44" s="1"/>
  <c r="O747" i="44"/>
  <c r="M747" i="44"/>
  <c r="L747" i="44"/>
  <c r="K747" i="44"/>
  <c r="I747" i="44"/>
  <c r="Q747" i="44" s="1"/>
  <c r="H747" i="44"/>
  <c r="G747" i="44"/>
  <c r="F747" i="44"/>
  <c r="D747" i="44" s="1"/>
  <c r="E747" i="44"/>
  <c r="C747" i="44" s="1"/>
  <c r="M746" i="44"/>
  <c r="Q746" i="44" s="1"/>
  <c r="Q745" i="44" s="1"/>
  <c r="L746" i="44"/>
  <c r="O746" i="44" s="1"/>
  <c r="I746" i="44"/>
  <c r="H746" i="44"/>
  <c r="P746" i="44" s="1"/>
  <c r="G746" i="44"/>
  <c r="F746" i="44"/>
  <c r="F745" i="44" s="1"/>
  <c r="D745" i="44" s="1"/>
  <c r="E746" i="44"/>
  <c r="D746" i="44"/>
  <c r="C746" i="44"/>
  <c r="N745" i="44"/>
  <c r="M745" i="44"/>
  <c r="L745" i="44"/>
  <c r="I745" i="44"/>
  <c r="G745" i="44"/>
  <c r="E745" i="44"/>
  <c r="C745" i="44" s="1"/>
  <c r="R744" i="44"/>
  <c r="R741" i="44" s="1"/>
  <c r="O744" i="44"/>
  <c r="K744" i="44"/>
  <c r="Q743" i="44"/>
  <c r="Q741" i="44" s="1"/>
  <c r="P743" i="44"/>
  <c r="S743" i="44" s="1"/>
  <c r="O743" i="44"/>
  <c r="K743" i="44"/>
  <c r="D743" i="44"/>
  <c r="C743" i="44"/>
  <c r="Q742" i="44"/>
  <c r="P742" i="44"/>
  <c r="S742" i="44" s="1"/>
  <c r="O742" i="44"/>
  <c r="K742" i="44"/>
  <c r="D742" i="44"/>
  <c r="C742" i="44"/>
  <c r="P741" i="44"/>
  <c r="N741" i="44"/>
  <c r="M741" i="44"/>
  <c r="L741" i="44"/>
  <c r="O741" i="44" s="1"/>
  <c r="J741" i="44"/>
  <c r="I741" i="44"/>
  <c r="H741" i="44"/>
  <c r="K741" i="44" s="1"/>
  <c r="G741" i="44"/>
  <c r="F741" i="44"/>
  <c r="E741" i="44"/>
  <c r="D741" i="44"/>
  <c r="C741" i="44"/>
  <c r="S740" i="44"/>
  <c r="R740" i="44"/>
  <c r="O740" i="44"/>
  <c r="K740" i="44"/>
  <c r="Q739" i="44"/>
  <c r="P739" i="44"/>
  <c r="S739" i="44" s="1"/>
  <c r="O739" i="44"/>
  <c r="K739" i="44"/>
  <c r="D739" i="44"/>
  <c r="C739" i="44"/>
  <c r="S738" i="44"/>
  <c r="Q738" i="44"/>
  <c r="P738" i="44"/>
  <c r="O738" i="44"/>
  <c r="K738" i="44"/>
  <c r="D738" i="44"/>
  <c r="C738" i="44"/>
  <c r="R737" i="44"/>
  <c r="Q737" i="44"/>
  <c r="O737" i="44"/>
  <c r="N737" i="44"/>
  <c r="M737" i="44"/>
  <c r="L737" i="44"/>
  <c r="K737" i="44"/>
  <c r="J737" i="44"/>
  <c r="I737" i="44"/>
  <c r="H737" i="44"/>
  <c r="G737" i="44"/>
  <c r="F737" i="44"/>
  <c r="D737" i="44" s="1"/>
  <c r="E737" i="44"/>
  <c r="C737" i="44"/>
  <c r="S736" i="44"/>
  <c r="R736" i="44"/>
  <c r="O736" i="44"/>
  <c r="K736" i="44"/>
  <c r="S735" i="44"/>
  <c r="Q735" i="44"/>
  <c r="P735" i="44"/>
  <c r="O735" i="44"/>
  <c r="K735" i="44"/>
  <c r="D735" i="44"/>
  <c r="C735" i="44"/>
  <c r="S734" i="44"/>
  <c r="Q734" i="44"/>
  <c r="P734" i="44"/>
  <c r="O734" i="44"/>
  <c r="K734" i="44"/>
  <c r="D734" i="44"/>
  <c r="C734" i="44"/>
  <c r="R733" i="44"/>
  <c r="Q733" i="44"/>
  <c r="P733" i="44"/>
  <c r="S733" i="44" s="1"/>
  <c r="N733" i="44"/>
  <c r="M733" i="44"/>
  <c r="L733" i="44"/>
  <c r="O733" i="44" s="1"/>
  <c r="J733" i="44"/>
  <c r="I733" i="44"/>
  <c r="H733" i="44"/>
  <c r="K733" i="44" s="1"/>
  <c r="G733" i="44"/>
  <c r="F733" i="44"/>
  <c r="D733" i="44" s="1"/>
  <c r="E733" i="44"/>
  <c r="C733" i="44" s="1"/>
  <c r="S732" i="44"/>
  <c r="R732" i="44"/>
  <c r="R729" i="44" s="1"/>
  <c r="O732" i="44"/>
  <c r="K732" i="44"/>
  <c r="S731" i="44"/>
  <c r="Q731" i="44"/>
  <c r="P731" i="44"/>
  <c r="O731" i="44"/>
  <c r="K731" i="44"/>
  <c r="D731" i="44"/>
  <c r="C731" i="44"/>
  <c r="Q730" i="44"/>
  <c r="P730" i="44"/>
  <c r="S730" i="44" s="1"/>
  <c r="O730" i="44"/>
  <c r="K730" i="44"/>
  <c r="D730" i="44"/>
  <c r="C730" i="44"/>
  <c r="Q729" i="44"/>
  <c r="P729" i="44"/>
  <c r="S729" i="44" s="1"/>
  <c r="N729" i="44"/>
  <c r="M729" i="44"/>
  <c r="L729" i="44"/>
  <c r="O729" i="44" s="1"/>
  <c r="J729" i="44"/>
  <c r="I729" i="44"/>
  <c r="H729" i="44"/>
  <c r="K729" i="44" s="1"/>
  <c r="G729" i="44"/>
  <c r="F729" i="44"/>
  <c r="E729" i="44"/>
  <c r="C729" i="44" s="1"/>
  <c r="D729" i="44"/>
  <c r="R728" i="44"/>
  <c r="R725" i="44" s="1"/>
  <c r="O728" i="44"/>
  <c r="K728" i="44"/>
  <c r="Q727" i="44"/>
  <c r="Q725" i="44" s="1"/>
  <c r="P727" i="44"/>
  <c r="S727" i="44" s="1"/>
  <c r="O727" i="44"/>
  <c r="K727" i="44"/>
  <c r="D727" i="44"/>
  <c r="C727" i="44"/>
  <c r="Q726" i="44"/>
  <c r="P726" i="44"/>
  <c r="S726" i="44" s="1"/>
  <c r="O726" i="44"/>
  <c r="K726" i="44"/>
  <c r="D726" i="44"/>
  <c r="C726" i="44"/>
  <c r="P725" i="44"/>
  <c r="N725" i="44"/>
  <c r="M725" i="44"/>
  <c r="L725" i="44"/>
  <c r="O725" i="44" s="1"/>
  <c r="J725" i="44"/>
  <c r="I725" i="44"/>
  <c r="H725" i="44"/>
  <c r="K725" i="44" s="1"/>
  <c r="G725" i="44"/>
  <c r="F725" i="44"/>
  <c r="E725" i="44"/>
  <c r="D725" i="44"/>
  <c r="C725" i="44"/>
  <c r="S724" i="44"/>
  <c r="R724" i="44"/>
  <c r="O724" i="44"/>
  <c r="K724" i="44"/>
  <c r="Q723" i="44"/>
  <c r="P723" i="44"/>
  <c r="S723" i="44" s="1"/>
  <c r="O723" i="44"/>
  <c r="K723" i="44"/>
  <c r="D723" i="44"/>
  <c r="C723" i="44"/>
  <c r="S722" i="44"/>
  <c r="Q722" i="44"/>
  <c r="P722" i="44"/>
  <c r="O722" i="44"/>
  <c r="K722" i="44"/>
  <c r="D722" i="44"/>
  <c r="C722" i="44"/>
  <c r="R721" i="44"/>
  <c r="Q721" i="44"/>
  <c r="O721" i="44"/>
  <c r="N721" i="44"/>
  <c r="M721" i="44"/>
  <c r="L721" i="44"/>
  <c r="K721" i="44"/>
  <c r="J721" i="44"/>
  <c r="I721" i="44"/>
  <c r="H721" i="44"/>
  <c r="G721" i="44"/>
  <c r="F721" i="44"/>
  <c r="D721" i="44" s="1"/>
  <c r="E721" i="44"/>
  <c r="C721" i="44"/>
  <c r="S720" i="44"/>
  <c r="R720" i="44"/>
  <c r="O720" i="44"/>
  <c r="K720" i="44"/>
  <c r="S719" i="44"/>
  <c r="Q719" i="44"/>
  <c r="P719" i="44"/>
  <c r="O719" i="44"/>
  <c r="K719" i="44"/>
  <c r="D719" i="44"/>
  <c r="C719" i="44"/>
  <c r="S718" i="44"/>
  <c r="Q718" i="44"/>
  <c r="P718" i="44"/>
  <c r="O718" i="44"/>
  <c r="K718" i="44"/>
  <c r="D718" i="44"/>
  <c r="C718" i="44"/>
  <c r="R717" i="44"/>
  <c r="Q717" i="44"/>
  <c r="P717" i="44"/>
  <c r="S717" i="44" s="1"/>
  <c r="N717" i="44"/>
  <c r="M717" i="44"/>
  <c r="L717" i="44"/>
  <c r="O717" i="44" s="1"/>
  <c r="J717" i="44"/>
  <c r="I717" i="44"/>
  <c r="H717" i="44"/>
  <c r="K717" i="44" s="1"/>
  <c r="G717" i="44"/>
  <c r="F717" i="44"/>
  <c r="D717" i="44" s="1"/>
  <c r="E717" i="44"/>
  <c r="C717" i="44" s="1"/>
  <c r="O716" i="44"/>
  <c r="N716" i="44"/>
  <c r="K716" i="44"/>
  <c r="J716" i="44"/>
  <c r="R716" i="44" s="1"/>
  <c r="P715" i="44"/>
  <c r="S715" i="44" s="1"/>
  <c r="O715" i="44"/>
  <c r="M715" i="44"/>
  <c r="L715" i="44"/>
  <c r="K715" i="44"/>
  <c r="I715" i="44"/>
  <c r="Q715" i="44" s="1"/>
  <c r="H715" i="44"/>
  <c r="G715" i="44"/>
  <c r="F715" i="44"/>
  <c r="D715" i="44" s="1"/>
  <c r="E715" i="44"/>
  <c r="C715" i="44" s="1"/>
  <c r="M714" i="44"/>
  <c r="Q714" i="44" s="1"/>
  <c r="Q713" i="44" s="1"/>
  <c r="L714" i="44"/>
  <c r="O714" i="44" s="1"/>
  <c r="I714" i="44"/>
  <c r="H714" i="44"/>
  <c r="P714" i="44" s="1"/>
  <c r="G714" i="44"/>
  <c r="G713" i="44" s="1"/>
  <c r="F714" i="44"/>
  <c r="E714" i="44"/>
  <c r="D714" i="44"/>
  <c r="C714" i="44"/>
  <c r="N713" i="44"/>
  <c r="M713" i="44"/>
  <c r="L713" i="44"/>
  <c r="O713" i="44" s="1"/>
  <c r="J713" i="44"/>
  <c r="I713" i="44"/>
  <c r="E713" i="44"/>
  <c r="R712" i="44"/>
  <c r="R709" i="44" s="1"/>
  <c r="O712" i="44"/>
  <c r="K712" i="44"/>
  <c r="Q711" i="44"/>
  <c r="Q709" i="44" s="1"/>
  <c r="P711" i="44"/>
  <c r="S711" i="44" s="1"/>
  <c r="O711" i="44"/>
  <c r="K711" i="44"/>
  <c r="D711" i="44"/>
  <c r="C711" i="44"/>
  <c r="Q710" i="44"/>
  <c r="P710" i="44"/>
  <c r="S710" i="44" s="1"/>
  <c r="O710" i="44"/>
  <c r="K710" i="44"/>
  <c r="D710" i="44"/>
  <c r="C710" i="44"/>
  <c r="P709" i="44"/>
  <c r="N709" i="44"/>
  <c r="M709" i="44"/>
  <c r="L709" i="44"/>
  <c r="O709" i="44" s="1"/>
  <c r="J709" i="44"/>
  <c r="I709" i="44"/>
  <c r="H709" i="44"/>
  <c r="K709" i="44" s="1"/>
  <c r="G709" i="44"/>
  <c r="F709" i="44"/>
  <c r="E709" i="44"/>
  <c r="D709" i="44"/>
  <c r="C709" i="44"/>
  <c r="R708" i="44"/>
  <c r="S708" i="44" s="1"/>
  <c r="O708" i="44"/>
  <c r="K708" i="44"/>
  <c r="Q707" i="44"/>
  <c r="P707" i="44"/>
  <c r="S707" i="44" s="1"/>
  <c r="O707" i="44"/>
  <c r="K707" i="44"/>
  <c r="D707" i="44"/>
  <c r="C707" i="44"/>
  <c r="S706" i="44"/>
  <c r="Q706" i="44"/>
  <c r="P706" i="44"/>
  <c r="O706" i="44"/>
  <c r="K706" i="44"/>
  <c r="D706" i="44"/>
  <c r="C706" i="44"/>
  <c r="R705" i="44"/>
  <c r="Q705" i="44"/>
  <c r="O705" i="44"/>
  <c r="N705" i="44"/>
  <c r="M705" i="44"/>
  <c r="L705" i="44"/>
  <c r="K705" i="44"/>
  <c r="J705" i="44"/>
  <c r="I705" i="44"/>
  <c r="H705" i="44"/>
  <c r="G705" i="44"/>
  <c r="F705" i="44"/>
  <c r="D705" i="44" s="1"/>
  <c r="E705" i="44"/>
  <c r="C705" i="44"/>
  <c r="S704" i="44"/>
  <c r="R704" i="44"/>
  <c r="O704" i="44"/>
  <c r="K704" i="44"/>
  <c r="S703" i="44"/>
  <c r="Q703" i="44"/>
  <c r="P703" i="44"/>
  <c r="O703" i="44"/>
  <c r="K703" i="44"/>
  <c r="D703" i="44"/>
  <c r="C703" i="44"/>
  <c r="S702" i="44"/>
  <c r="Q702" i="44"/>
  <c r="P702" i="44"/>
  <c r="O702" i="44"/>
  <c r="K702" i="44"/>
  <c r="D702" i="44"/>
  <c r="C702" i="44"/>
  <c r="R701" i="44"/>
  <c r="S701" i="44" s="1"/>
  <c r="Q701" i="44"/>
  <c r="P701" i="44"/>
  <c r="N701" i="44"/>
  <c r="O701" i="44" s="1"/>
  <c r="M701" i="44"/>
  <c r="L701" i="44"/>
  <c r="J701" i="44"/>
  <c r="K701" i="44" s="1"/>
  <c r="I701" i="44"/>
  <c r="H701" i="44"/>
  <c r="G701" i="44"/>
  <c r="F701" i="44"/>
  <c r="D701" i="44" s="1"/>
  <c r="E701" i="44"/>
  <c r="C701" i="44" s="1"/>
  <c r="S700" i="44"/>
  <c r="R700" i="44"/>
  <c r="O700" i="44"/>
  <c r="K700" i="44"/>
  <c r="S699" i="44"/>
  <c r="Q699" i="44"/>
  <c r="P699" i="44"/>
  <c r="O699" i="44"/>
  <c r="K699" i="44"/>
  <c r="D699" i="44"/>
  <c r="C699" i="44"/>
  <c r="Q698" i="44"/>
  <c r="P698" i="44"/>
  <c r="S698" i="44" s="1"/>
  <c r="O698" i="44"/>
  <c r="K698" i="44"/>
  <c r="D698" i="44"/>
  <c r="C698" i="44"/>
  <c r="R697" i="44"/>
  <c r="Q697" i="44"/>
  <c r="P697" i="44"/>
  <c r="N697" i="44"/>
  <c r="M697" i="44"/>
  <c r="L697" i="44"/>
  <c r="O697" i="44" s="1"/>
  <c r="J697" i="44"/>
  <c r="I697" i="44"/>
  <c r="H697" i="44"/>
  <c r="K697" i="44" s="1"/>
  <c r="G697" i="44"/>
  <c r="F697" i="44"/>
  <c r="E697" i="44"/>
  <c r="C697" i="44" s="1"/>
  <c r="D697" i="44"/>
  <c r="R696" i="44"/>
  <c r="R693" i="44" s="1"/>
  <c r="O696" i="44"/>
  <c r="K696" i="44"/>
  <c r="Q695" i="44"/>
  <c r="Q693" i="44" s="1"/>
  <c r="P695" i="44"/>
  <c r="S695" i="44" s="1"/>
  <c r="O695" i="44"/>
  <c r="K695" i="44"/>
  <c r="D695" i="44"/>
  <c r="C695" i="44"/>
  <c r="Q694" i="44"/>
  <c r="P694" i="44"/>
  <c r="S694" i="44" s="1"/>
  <c r="O694" i="44"/>
  <c r="K694" i="44"/>
  <c r="D694" i="44"/>
  <c r="C694" i="44"/>
  <c r="P693" i="44"/>
  <c r="N693" i="44"/>
  <c r="M693" i="44"/>
  <c r="L693" i="44"/>
  <c r="O693" i="44" s="1"/>
  <c r="J693" i="44"/>
  <c r="I693" i="44"/>
  <c r="H693" i="44"/>
  <c r="K693" i="44" s="1"/>
  <c r="G693" i="44"/>
  <c r="F693" i="44"/>
  <c r="E693" i="44"/>
  <c r="C693" i="44" s="1"/>
  <c r="D693" i="44"/>
  <c r="R692" i="44"/>
  <c r="S692" i="44" s="1"/>
  <c r="O692" i="44"/>
  <c r="K692" i="44"/>
  <c r="Q691" i="44"/>
  <c r="P691" i="44"/>
  <c r="S691" i="44" s="1"/>
  <c r="O691" i="44"/>
  <c r="K691" i="44"/>
  <c r="D691" i="44"/>
  <c r="C691" i="44"/>
  <c r="Q690" i="44"/>
  <c r="P690" i="44"/>
  <c r="S690" i="44" s="1"/>
  <c r="O690" i="44"/>
  <c r="K690" i="44"/>
  <c r="D690" i="44"/>
  <c r="C690" i="44"/>
  <c r="R689" i="44"/>
  <c r="Q689" i="44"/>
  <c r="O689" i="44"/>
  <c r="N689" i="44"/>
  <c r="M689" i="44"/>
  <c r="L689" i="44"/>
  <c r="K689" i="44"/>
  <c r="J689" i="44"/>
  <c r="I689" i="44"/>
  <c r="H689" i="44"/>
  <c r="G689" i="44"/>
  <c r="F689" i="44"/>
  <c r="E689" i="44"/>
  <c r="D689" i="44"/>
  <c r="C689" i="44"/>
  <c r="R688" i="44"/>
  <c r="S688" i="44" s="1"/>
  <c r="O688" i="44"/>
  <c r="K688" i="44"/>
  <c r="Q687" i="44"/>
  <c r="P687" i="44"/>
  <c r="S687" i="44" s="1"/>
  <c r="O687" i="44"/>
  <c r="K687" i="44"/>
  <c r="D687" i="44"/>
  <c r="C687" i="44"/>
  <c r="S686" i="44"/>
  <c r="Q686" i="44"/>
  <c r="P686" i="44"/>
  <c r="O686" i="44"/>
  <c r="K686" i="44"/>
  <c r="D686" i="44"/>
  <c r="C686" i="44"/>
  <c r="R685" i="44"/>
  <c r="Q685" i="44"/>
  <c r="P685" i="44"/>
  <c r="N685" i="44"/>
  <c r="M685" i="44"/>
  <c r="L685" i="44"/>
  <c r="O685" i="44" s="1"/>
  <c r="J685" i="44"/>
  <c r="I685" i="44"/>
  <c r="H685" i="44"/>
  <c r="K685" i="44" s="1"/>
  <c r="G685" i="44"/>
  <c r="F685" i="44"/>
  <c r="D685" i="44" s="1"/>
  <c r="E685" i="44"/>
  <c r="C685" i="44"/>
  <c r="N684" i="44"/>
  <c r="O684" i="44" s="1"/>
  <c r="K684" i="44"/>
  <c r="J684" i="44"/>
  <c r="R684" i="44" s="1"/>
  <c r="P683" i="44"/>
  <c r="S683" i="44" s="1"/>
  <c r="M683" i="44"/>
  <c r="L683" i="44"/>
  <c r="O683" i="44" s="1"/>
  <c r="K683" i="44"/>
  <c r="I683" i="44"/>
  <c r="Q683" i="44" s="1"/>
  <c r="H683" i="44"/>
  <c r="G683" i="44"/>
  <c r="F683" i="44"/>
  <c r="D683" i="44" s="1"/>
  <c r="E683" i="44"/>
  <c r="C683" i="44"/>
  <c r="O682" i="44"/>
  <c r="M682" i="44"/>
  <c r="L682" i="44"/>
  <c r="I682" i="44"/>
  <c r="Q682" i="44" s="1"/>
  <c r="H682" i="44"/>
  <c r="P682" i="44" s="1"/>
  <c r="G682" i="44"/>
  <c r="F682" i="44"/>
  <c r="E682" i="44"/>
  <c r="C682" i="44" s="1"/>
  <c r="D682" i="44"/>
  <c r="N681" i="44"/>
  <c r="M681" i="44"/>
  <c r="L681" i="44"/>
  <c r="J681" i="44"/>
  <c r="I681" i="44"/>
  <c r="G681" i="44"/>
  <c r="E681" i="44"/>
  <c r="C681" i="44" s="1"/>
  <c r="R680" i="44"/>
  <c r="R677" i="44" s="1"/>
  <c r="O680" i="44"/>
  <c r="K680" i="44"/>
  <c r="S679" i="44"/>
  <c r="Q679" i="44"/>
  <c r="Q677" i="44" s="1"/>
  <c r="P679" i="44"/>
  <c r="O679" i="44"/>
  <c r="K679" i="44"/>
  <c r="D679" i="44"/>
  <c r="C679" i="44"/>
  <c r="Q678" i="44"/>
  <c r="P678" i="44"/>
  <c r="S678" i="44" s="1"/>
  <c r="O678" i="44"/>
  <c r="K678" i="44"/>
  <c r="D678" i="44"/>
  <c r="C678" i="44"/>
  <c r="P677" i="44"/>
  <c r="N677" i="44"/>
  <c r="M677" i="44"/>
  <c r="L677" i="44"/>
  <c r="O677" i="44" s="1"/>
  <c r="J677" i="44"/>
  <c r="I677" i="44"/>
  <c r="H677" i="44"/>
  <c r="K677" i="44" s="1"/>
  <c r="G677" i="44"/>
  <c r="F677" i="44"/>
  <c r="E677" i="44"/>
  <c r="C677" i="44" s="1"/>
  <c r="D677" i="44"/>
  <c r="R676" i="44"/>
  <c r="S676" i="44" s="1"/>
  <c r="O676" i="44"/>
  <c r="K676" i="44"/>
  <c r="Q675" i="44"/>
  <c r="P675" i="44"/>
  <c r="S675" i="44" s="1"/>
  <c r="O675" i="44"/>
  <c r="K675" i="44"/>
  <c r="D675" i="44"/>
  <c r="C675" i="44"/>
  <c r="Q674" i="44"/>
  <c r="P674" i="44"/>
  <c r="S674" i="44" s="1"/>
  <c r="O674" i="44"/>
  <c r="K674" i="44"/>
  <c r="D674" i="44"/>
  <c r="C674" i="44"/>
  <c r="R673" i="44"/>
  <c r="Q673" i="44"/>
  <c r="O673" i="44"/>
  <c r="N673" i="44"/>
  <c r="M673" i="44"/>
  <c r="L673" i="44"/>
  <c r="K673" i="44"/>
  <c r="J673" i="44"/>
  <c r="I673" i="44"/>
  <c r="H673" i="44"/>
  <c r="G673" i="44"/>
  <c r="F673" i="44"/>
  <c r="E673" i="44"/>
  <c r="D673" i="44"/>
  <c r="C673" i="44"/>
  <c r="S672" i="44"/>
  <c r="R672" i="44"/>
  <c r="O672" i="44"/>
  <c r="K672" i="44"/>
  <c r="Q671" i="44"/>
  <c r="P671" i="44"/>
  <c r="S671" i="44" s="1"/>
  <c r="O671" i="44"/>
  <c r="K671" i="44"/>
  <c r="D671" i="44"/>
  <c r="C671" i="44"/>
  <c r="S670" i="44"/>
  <c r="Q670" i="44"/>
  <c r="P670" i="44"/>
  <c r="O670" i="44"/>
  <c r="K670" i="44"/>
  <c r="D670" i="44"/>
  <c r="C670" i="44"/>
  <c r="R669" i="44"/>
  <c r="S669" i="44" s="1"/>
  <c r="Q669" i="44"/>
  <c r="P669" i="44"/>
  <c r="N669" i="44"/>
  <c r="O669" i="44" s="1"/>
  <c r="M669" i="44"/>
  <c r="L669" i="44"/>
  <c r="J669" i="44"/>
  <c r="K669" i="44" s="1"/>
  <c r="I669" i="44"/>
  <c r="H669" i="44"/>
  <c r="G669" i="44"/>
  <c r="F669" i="44"/>
  <c r="D669" i="44" s="1"/>
  <c r="E669" i="44"/>
  <c r="C669" i="44"/>
  <c r="S668" i="44"/>
  <c r="R668" i="44"/>
  <c r="O668" i="44"/>
  <c r="K668" i="44"/>
  <c r="S667" i="44"/>
  <c r="Q667" i="44"/>
  <c r="P667" i="44"/>
  <c r="O667" i="44"/>
  <c r="K667" i="44"/>
  <c r="D667" i="44"/>
  <c r="C667" i="44"/>
  <c r="S666" i="44"/>
  <c r="Q666" i="44"/>
  <c r="P666" i="44"/>
  <c r="O666" i="44"/>
  <c r="K666" i="44"/>
  <c r="D666" i="44"/>
  <c r="C666" i="44"/>
  <c r="R665" i="44"/>
  <c r="Q665" i="44"/>
  <c r="P665" i="44"/>
  <c r="S665" i="44" s="1"/>
  <c r="N665" i="44"/>
  <c r="M665" i="44"/>
  <c r="L665" i="44"/>
  <c r="O665" i="44" s="1"/>
  <c r="J665" i="44"/>
  <c r="I665" i="44"/>
  <c r="H665" i="44"/>
  <c r="K665" i="44" s="1"/>
  <c r="G665" i="44"/>
  <c r="F665" i="44"/>
  <c r="E665" i="44"/>
  <c r="C665" i="44" s="1"/>
  <c r="D665" i="44"/>
  <c r="R664" i="44"/>
  <c r="R661" i="44" s="1"/>
  <c r="O664" i="44"/>
  <c r="K664" i="44"/>
  <c r="Q663" i="44"/>
  <c r="Q661" i="44" s="1"/>
  <c r="P663" i="44"/>
  <c r="S663" i="44" s="1"/>
  <c r="O663" i="44"/>
  <c r="K663" i="44"/>
  <c r="D663" i="44"/>
  <c r="C663" i="44"/>
  <c r="Q662" i="44"/>
  <c r="P662" i="44"/>
  <c r="S662" i="44" s="1"/>
  <c r="O662" i="44"/>
  <c r="K662" i="44"/>
  <c r="D662" i="44"/>
  <c r="C662" i="44"/>
  <c r="P661" i="44"/>
  <c r="N661" i="44"/>
  <c r="M661" i="44"/>
  <c r="L661" i="44"/>
  <c r="O661" i="44" s="1"/>
  <c r="J661" i="44"/>
  <c r="I661" i="44"/>
  <c r="H661" i="44"/>
  <c r="K661" i="44" s="1"/>
  <c r="G661" i="44"/>
  <c r="F661" i="44"/>
  <c r="E661" i="44"/>
  <c r="D661" i="44"/>
  <c r="C661" i="44"/>
  <c r="R660" i="44"/>
  <c r="S660" i="44" s="1"/>
  <c r="O660" i="44"/>
  <c r="K660" i="44"/>
  <c r="Q659" i="44"/>
  <c r="P659" i="44"/>
  <c r="S659" i="44" s="1"/>
  <c r="O659" i="44"/>
  <c r="K659" i="44"/>
  <c r="D659" i="44"/>
  <c r="C659" i="44"/>
  <c r="S658" i="44"/>
  <c r="Q658" i="44"/>
  <c r="P658" i="44"/>
  <c r="O658" i="44"/>
  <c r="K658" i="44"/>
  <c r="D658" i="44"/>
  <c r="C658" i="44"/>
  <c r="R657" i="44"/>
  <c r="Q657" i="44"/>
  <c r="O657" i="44"/>
  <c r="N657" i="44"/>
  <c r="M657" i="44"/>
  <c r="L657" i="44"/>
  <c r="K657" i="44"/>
  <c r="J657" i="44"/>
  <c r="I657" i="44"/>
  <c r="H657" i="44"/>
  <c r="G657" i="44"/>
  <c r="F657" i="44"/>
  <c r="E657" i="44"/>
  <c r="D657" i="44"/>
  <c r="C657" i="44"/>
  <c r="S656" i="44"/>
  <c r="R656" i="44"/>
  <c r="O656" i="44"/>
  <c r="K656" i="44"/>
  <c r="Q655" i="44"/>
  <c r="P655" i="44"/>
  <c r="P653" i="44" s="1"/>
  <c r="O655" i="44"/>
  <c r="K655" i="44"/>
  <c r="D655" i="44"/>
  <c r="C655" i="44"/>
  <c r="S654" i="44"/>
  <c r="Q654" i="44"/>
  <c r="P654" i="44"/>
  <c r="O654" i="44"/>
  <c r="K654" i="44"/>
  <c r="D654" i="44"/>
  <c r="C654" i="44"/>
  <c r="R653" i="44"/>
  <c r="Q653" i="44"/>
  <c r="N653" i="44"/>
  <c r="O653" i="44" s="1"/>
  <c r="M653" i="44"/>
  <c r="L653" i="44"/>
  <c r="J653" i="44"/>
  <c r="K653" i="44" s="1"/>
  <c r="I653" i="44"/>
  <c r="H653" i="44"/>
  <c r="G653" i="44"/>
  <c r="F653" i="44"/>
  <c r="D653" i="44" s="1"/>
  <c r="E653" i="44"/>
  <c r="C653" i="44"/>
  <c r="N652" i="44"/>
  <c r="O652" i="44" s="1"/>
  <c r="K652" i="44"/>
  <c r="J652" i="44"/>
  <c r="R652" i="44" s="1"/>
  <c r="P651" i="44"/>
  <c r="S651" i="44" s="1"/>
  <c r="M651" i="44"/>
  <c r="L651" i="44"/>
  <c r="O651" i="44" s="1"/>
  <c r="K651" i="44"/>
  <c r="I651" i="44"/>
  <c r="Q651" i="44" s="1"/>
  <c r="H651" i="44"/>
  <c r="G651" i="44"/>
  <c r="F651" i="44"/>
  <c r="D651" i="44" s="1"/>
  <c r="E651" i="44"/>
  <c r="C651" i="44"/>
  <c r="O650" i="44"/>
  <c r="M650" i="44"/>
  <c r="L650" i="44"/>
  <c r="I650" i="44"/>
  <c r="Q650" i="44" s="1"/>
  <c r="Q649" i="44" s="1"/>
  <c r="H650" i="44"/>
  <c r="P650" i="44" s="1"/>
  <c r="G650" i="44"/>
  <c r="F650" i="44"/>
  <c r="E650" i="44"/>
  <c r="C650" i="44" s="1"/>
  <c r="D650" i="44"/>
  <c r="N649" i="44"/>
  <c r="M649" i="44"/>
  <c r="L649" i="44"/>
  <c r="J649" i="44"/>
  <c r="I649" i="44"/>
  <c r="G649" i="44"/>
  <c r="F649" i="44"/>
  <c r="D649" i="44" s="1"/>
  <c r="E649" i="44"/>
  <c r="C649" i="44" s="1"/>
  <c r="R648" i="44"/>
  <c r="R645" i="44" s="1"/>
  <c r="O648" i="44"/>
  <c r="K648" i="44"/>
  <c r="S647" i="44"/>
  <c r="Q647" i="44"/>
  <c r="P647" i="44"/>
  <c r="O647" i="44"/>
  <c r="K647" i="44"/>
  <c r="D647" i="44"/>
  <c r="C647" i="44"/>
  <c r="Q646" i="44"/>
  <c r="P646" i="44"/>
  <c r="S646" i="44" s="1"/>
  <c r="O646" i="44"/>
  <c r="K646" i="44"/>
  <c r="D646" i="44"/>
  <c r="C646" i="44"/>
  <c r="Q645" i="44"/>
  <c r="P645" i="44"/>
  <c r="N645" i="44"/>
  <c r="M645" i="44"/>
  <c r="L645" i="44"/>
  <c r="O645" i="44" s="1"/>
  <c r="J645" i="44"/>
  <c r="I645" i="44"/>
  <c r="H645" i="44"/>
  <c r="K645" i="44" s="1"/>
  <c r="G645" i="44"/>
  <c r="F645" i="44"/>
  <c r="E645" i="44"/>
  <c r="C645" i="44" s="1"/>
  <c r="D645" i="44"/>
  <c r="R644" i="44"/>
  <c r="S644" i="44" s="1"/>
  <c r="O644" i="44"/>
  <c r="K644" i="44"/>
  <c r="Q643" i="44"/>
  <c r="Q641" i="44" s="1"/>
  <c r="P643" i="44"/>
  <c r="S643" i="44" s="1"/>
  <c r="O643" i="44"/>
  <c r="K643" i="44"/>
  <c r="D643" i="44"/>
  <c r="C643" i="44"/>
  <c r="Q642" i="44"/>
  <c r="P642" i="44"/>
  <c r="S642" i="44" s="1"/>
  <c r="S641" i="44" s="1"/>
  <c r="O642" i="44"/>
  <c r="K642" i="44"/>
  <c r="D642" i="44"/>
  <c r="C642" i="44"/>
  <c r="R641" i="44"/>
  <c r="P641" i="44"/>
  <c r="O641" i="44"/>
  <c r="N641" i="44"/>
  <c r="M641" i="44"/>
  <c r="L641" i="44"/>
  <c r="K641" i="44"/>
  <c r="J641" i="44"/>
  <c r="I641" i="44"/>
  <c r="H641" i="44"/>
  <c r="G641" i="44"/>
  <c r="F641" i="44"/>
  <c r="E641" i="44"/>
  <c r="D641" i="44"/>
  <c r="C641" i="44"/>
  <c r="S640" i="44"/>
  <c r="R640" i="44"/>
  <c r="O640" i="44"/>
  <c r="K640" i="44"/>
  <c r="Q639" i="44"/>
  <c r="P639" i="44"/>
  <c r="S639" i="44" s="1"/>
  <c r="O639" i="44"/>
  <c r="K639" i="44"/>
  <c r="D639" i="44"/>
  <c r="C639" i="44"/>
  <c r="S638" i="44"/>
  <c r="Q638" i="44"/>
  <c r="P638" i="44"/>
  <c r="O638" i="44"/>
  <c r="K638" i="44"/>
  <c r="D638" i="44"/>
  <c r="C638" i="44"/>
  <c r="R637" i="44"/>
  <c r="Q637" i="44"/>
  <c r="P637" i="44"/>
  <c r="N637" i="44"/>
  <c r="M637" i="44"/>
  <c r="L637" i="44"/>
  <c r="O637" i="44" s="1"/>
  <c r="J637" i="44"/>
  <c r="I637" i="44"/>
  <c r="H637" i="44"/>
  <c r="K637" i="44" s="1"/>
  <c r="G637" i="44"/>
  <c r="F637" i="44"/>
  <c r="D637" i="44" s="1"/>
  <c r="E637" i="44"/>
  <c r="C637" i="44"/>
  <c r="S636" i="44"/>
  <c r="R636" i="44"/>
  <c r="O636" i="44"/>
  <c r="K636" i="44"/>
  <c r="S635" i="44"/>
  <c r="Q635" i="44"/>
  <c r="P635" i="44"/>
  <c r="O635" i="44"/>
  <c r="K635" i="44"/>
  <c r="D635" i="44"/>
  <c r="C635" i="44"/>
  <c r="Q634" i="44"/>
  <c r="P634" i="44"/>
  <c r="S634" i="44" s="1"/>
  <c r="O634" i="44"/>
  <c r="K634" i="44"/>
  <c r="D634" i="44"/>
  <c r="C634" i="44"/>
  <c r="R633" i="44"/>
  <c r="Q633" i="44"/>
  <c r="P633" i="44"/>
  <c r="S633" i="44" s="1"/>
  <c r="N633" i="44"/>
  <c r="M633" i="44"/>
  <c r="L633" i="44"/>
  <c r="O633" i="44" s="1"/>
  <c r="J633" i="44"/>
  <c r="I633" i="44"/>
  <c r="H633" i="44"/>
  <c r="K633" i="44" s="1"/>
  <c r="G633" i="44"/>
  <c r="F633" i="44"/>
  <c r="E633" i="44"/>
  <c r="C633" i="44" s="1"/>
  <c r="D633" i="44"/>
  <c r="R632" i="44"/>
  <c r="S632" i="44" s="1"/>
  <c r="O632" i="44"/>
  <c r="K632" i="44"/>
  <c r="Q631" i="44"/>
  <c r="P631" i="44"/>
  <c r="S631" i="44" s="1"/>
  <c r="O631" i="44"/>
  <c r="K631" i="44"/>
  <c r="D631" i="44"/>
  <c r="C631" i="44"/>
  <c r="Q630" i="44"/>
  <c r="P630" i="44"/>
  <c r="S630" i="44" s="1"/>
  <c r="O630" i="44"/>
  <c r="K630" i="44"/>
  <c r="D630" i="44"/>
  <c r="C630" i="44"/>
  <c r="R629" i="44"/>
  <c r="Q629" i="44"/>
  <c r="P629" i="44"/>
  <c r="O629" i="44"/>
  <c r="N629" i="44"/>
  <c r="M629" i="44"/>
  <c r="L629" i="44"/>
  <c r="K629" i="44"/>
  <c r="J629" i="44"/>
  <c r="I629" i="44"/>
  <c r="H629" i="44"/>
  <c r="G629" i="44"/>
  <c r="F629" i="44"/>
  <c r="E629" i="44"/>
  <c r="D629" i="44"/>
  <c r="C629" i="44"/>
  <c r="R628" i="44"/>
  <c r="S628" i="44" s="1"/>
  <c r="O628" i="44"/>
  <c r="K628" i="44"/>
  <c r="Q627" i="44"/>
  <c r="P627" i="44"/>
  <c r="S627" i="44" s="1"/>
  <c r="O627" i="44"/>
  <c r="K627" i="44"/>
  <c r="D627" i="44"/>
  <c r="C627" i="44"/>
  <c r="S626" i="44"/>
  <c r="Q626" i="44"/>
  <c r="P626" i="44"/>
  <c r="O626" i="44"/>
  <c r="K626" i="44"/>
  <c r="D626" i="44"/>
  <c r="C626" i="44"/>
  <c r="R625" i="44"/>
  <c r="Q625" i="44"/>
  <c r="P625" i="44"/>
  <c r="S625" i="44" s="1"/>
  <c r="N625" i="44"/>
  <c r="M625" i="44"/>
  <c r="L625" i="44"/>
  <c r="O625" i="44" s="1"/>
  <c r="J625" i="44"/>
  <c r="I625" i="44"/>
  <c r="H625" i="44"/>
  <c r="K625" i="44" s="1"/>
  <c r="G625" i="44"/>
  <c r="F625" i="44"/>
  <c r="D625" i="44" s="1"/>
  <c r="E625" i="44"/>
  <c r="C625" i="44"/>
  <c r="S624" i="44"/>
  <c r="R624" i="44"/>
  <c r="O624" i="44"/>
  <c r="K624" i="44"/>
  <c r="Q623" i="44"/>
  <c r="P623" i="44"/>
  <c r="S623" i="44" s="1"/>
  <c r="O623" i="44"/>
  <c r="K623" i="44"/>
  <c r="D623" i="44"/>
  <c r="C623" i="44"/>
  <c r="Q622" i="44"/>
  <c r="P622" i="44"/>
  <c r="S622" i="44" s="1"/>
  <c r="O622" i="44"/>
  <c r="K622" i="44"/>
  <c r="D622" i="44"/>
  <c r="C622" i="44"/>
  <c r="R621" i="44"/>
  <c r="Q621" i="44"/>
  <c r="P621" i="44"/>
  <c r="O621" i="44"/>
  <c r="N621" i="44"/>
  <c r="M621" i="44"/>
  <c r="L621" i="44"/>
  <c r="K621" i="44"/>
  <c r="J621" i="44"/>
  <c r="I621" i="44"/>
  <c r="H621" i="44"/>
  <c r="G621" i="44"/>
  <c r="F621" i="44"/>
  <c r="E621" i="44"/>
  <c r="D621" i="44"/>
  <c r="C621" i="44"/>
  <c r="N620" i="44"/>
  <c r="O620" i="44" s="1"/>
  <c r="J620" i="44"/>
  <c r="K620" i="44" s="1"/>
  <c r="Q619" i="44"/>
  <c r="M619" i="44"/>
  <c r="L619" i="44"/>
  <c r="O619" i="44" s="1"/>
  <c r="I619" i="44"/>
  <c r="H619" i="44"/>
  <c r="P619" i="44" s="1"/>
  <c r="S619" i="44" s="1"/>
  <c r="G619" i="44"/>
  <c r="F619" i="44"/>
  <c r="E619" i="44"/>
  <c r="D619" i="44"/>
  <c r="C619" i="44"/>
  <c r="O618" i="44"/>
  <c r="M618" i="44"/>
  <c r="L618" i="44"/>
  <c r="I618" i="44"/>
  <c r="I617" i="44" s="1"/>
  <c r="H618" i="44"/>
  <c r="P618" i="44" s="1"/>
  <c r="G618" i="44"/>
  <c r="F618" i="44"/>
  <c r="D618" i="44" s="1"/>
  <c r="E618" i="44"/>
  <c r="E617" i="44" s="1"/>
  <c r="C617" i="44" s="1"/>
  <c r="N617" i="44"/>
  <c r="M617" i="44"/>
  <c r="L617" i="44"/>
  <c r="J617" i="44"/>
  <c r="H617" i="44"/>
  <c r="G617" i="44"/>
  <c r="F617" i="44"/>
  <c r="D617" i="44" s="1"/>
  <c r="O616" i="44"/>
  <c r="N616" i="44"/>
  <c r="N2025" i="44" s="1"/>
  <c r="K616" i="44"/>
  <c r="J616" i="44"/>
  <c r="J2025" i="44" s="1"/>
  <c r="M615" i="44"/>
  <c r="L615" i="44"/>
  <c r="L2024" i="44" s="1"/>
  <c r="O2024" i="44" s="1"/>
  <c r="I615" i="44"/>
  <c r="I2024" i="44" s="1"/>
  <c r="H615" i="44"/>
  <c r="H2024" i="44" s="1"/>
  <c r="G615" i="44"/>
  <c r="G2024" i="44" s="1"/>
  <c r="F615" i="44"/>
  <c r="F2024" i="44" s="1"/>
  <c r="D2024" i="44" s="1"/>
  <c r="E615" i="44"/>
  <c r="E2024" i="44" s="1"/>
  <c r="C2024" i="44" s="1"/>
  <c r="C615" i="44"/>
  <c r="M614" i="44"/>
  <c r="M2023" i="44" s="1"/>
  <c r="L614" i="44"/>
  <c r="L2023" i="44" s="1"/>
  <c r="I614" i="44"/>
  <c r="I2023" i="44" s="1"/>
  <c r="H614" i="44"/>
  <c r="H2023" i="44" s="1"/>
  <c r="G614" i="44"/>
  <c r="G2023" i="44" s="1"/>
  <c r="G2022" i="44" s="1"/>
  <c r="F614" i="44"/>
  <c r="E614" i="44"/>
  <c r="E2023" i="44" s="1"/>
  <c r="D614" i="44"/>
  <c r="C614" i="44"/>
  <c r="N613" i="44"/>
  <c r="M613" i="44"/>
  <c r="L613" i="44"/>
  <c r="J613" i="44"/>
  <c r="I613" i="44"/>
  <c r="H613" i="44"/>
  <c r="G613" i="44"/>
  <c r="F613" i="44"/>
  <c r="E613" i="44"/>
  <c r="C613" i="44" s="1"/>
  <c r="D613" i="44"/>
  <c r="R612" i="44"/>
  <c r="S612" i="44" s="1"/>
  <c r="O612" i="44"/>
  <c r="K612" i="44"/>
  <c r="Q611" i="44"/>
  <c r="Q609" i="44" s="1"/>
  <c r="P611" i="44"/>
  <c r="S611" i="44" s="1"/>
  <c r="O611" i="44"/>
  <c r="K611" i="44"/>
  <c r="D611" i="44"/>
  <c r="C611" i="44"/>
  <c r="Q610" i="44"/>
  <c r="P610" i="44"/>
  <c r="S610" i="44" s="1"/>
  <c r="O610" i="44"/>
  <c r="K610" i="44"/>
  <c r="D610" i="44"/>
  <c r="C610" i="44"/>
  <c r="P609" i="44"/>
  <c r="N609" i="44"/>
  <c r="M609" i="44"/>
  <c r="L609" i="44"/>
  <c r="O609" i="44" s="1"/>
  <c r="J609" i="44"/>
  <c r="I609" i="44"/>
  <c r="H609" i="44"/>
  <c r="K609" i="44" s="1"/>
  <c r="G609" i="44"/>
  <c r="F609" i="44"/>
  <c r="E609" i="44"/>
  <c r="D609" i="44"/>
  <c r="C609" i="44"/>
  <c r="R608" i="44"/>
  <c r="S608" i="44" s="1"/>
  <c r="O608" i="44"/>
  <c r="K608" i="44"/>
  <c r="Q607" i="44"/>
  <c r="P607" i="44"/>
  <c r="P605" i="44" s="1"/>
  <c r="O607" i="44"/>
  <c r="K607" i="44"/>
  <c r="D607" i="44"/>
  <c r="C607" i="44"/>
  <c r="S606" i="44"/>
  <c r="Q606" i="44"/>
  <c r="P606" i="44"/>
  <c r="O606" i="44"/>
  <c r="K606" i="44"/>
  <c r="D606" i="44"/>
  <c r="C606" i="44"/>
  <c r="R605" i="44"/>
  <c r="Q605" i="44"/>
  <c r="O605" i="44"/>
  <c r="N605" i="44"/>
  <c r="M605" i="44"/>
  <c r="L605" i="44"/>
  <c r="K605" i="44"/>
  <c r="J605" i="44"/>
  <c r="I605" i="44"/>
  <c r="H605" i="44"/>
  <c r="G605" i="44"/>
  <c r="F605" i="44"/>
  <c r="D605" i="44" s="1"/>
  <c r="E605" i="44"/>
  <c r="C605" i="44"/>
  <c r="S604" i="44"/>
  <c r="R604" i="44"/>
  <c r="O604" i="44"/>
  <c r="K604" i="44"/>
  <c r="Q603" i="44"/>
  <c r="P603" i="44"/>
  <c r="S603" i="44" s="1"/>
  <c r="O603" i="44"/>
  <c r="K603" i="44"/>
  <c r="D603" i="44"/>
  <c r="C603" i="44"/>
  <c r="S602" i="44"/>
  <c r="Q602" i="44"/>
  <c r="P602" i="44"/>
  <c r="O602" i="44"/>
  <c r="K602" i="44"/>
  <c r="D602" i="44"/>
  <c r="C602" i="44"/>
  <c r="R601" i="44"/>
  <c r="Q601" i="44"/>
  <c r="P601" i="44"/>
  <c r="N601" i="44"/>
  <c r="M601" i="44"/>
  <c r="L601" i="44"/>
  <c r="O601" i="44" s="1"/>
  <c r="J601" i="44"/>
  <c r="I601" i="44"/>
  <c r="H601" i="44"/>
  <c r="K601" i="44" s="1"/>
  <c r="G601" i="44"/>
  <c r="F601" i="44"/>
  <c r="E601" i="44"/>
  <c r="C601" i="44" s="1"/>
  <c r="D601" i="44"/>
  <c r="R600" i="44"/>
  <c r="S600" i="44" s="1"/>
  <c r="O600" i="44"/>
  <c r="K600" i="44"/>
  <c r="Q599" i="44"/>
  <c r="P599" i="44"/>
  <c r="S599" i="44" s="1"/>
  <c r="O599" i="44"/>
  <c r="K599" i="44"/>
  <c r="D599" i="44"/>
  <c r="C599" i="44"/>
  <c r="Q598" i="44"/>
  <c r="P598" i="44"/>
  <c r="S598" i="44" s="1"/>
  <c r="O598" i="44"/>
  <c r="K598" i="44"/>
  <c r="D598" i="44"/>
  <c r="C598" i="44"/>
  <c r="R597" i="44"/>
  <c r="Q597" i="44"/>
  <c r="P597" i="44"/>
  <c r="N597" i="44"/>
  <c r="M597" i="44"/>
  <c r="L597" i="44"/>
  <c r="O597" i="44" s="1"/>
  <c r="J597" i="44"/>
  <c r="I597" i="44"/>
  <c r="H597" i="44"/>
  <c r="K597" i="44" s="1"/>
  <c r="G597" i="44"/>
  <c r="F597" i="44"/>
  <c r="E597" i="44"/>
  <c r="D597" i="44"/>
  <c r="C597" i="44"/>
  <c r="R596" i="44"/>
  <c r="S596" i="44" s="1"/>
  <c r="O596" i="44"/>
  <c r="K596" i="44"/>
  <c r="Q595" i="44"/>
  <c r="P595" i="44"/>
  <c r="S595" i="44" s="1"/>
  <c r="S593" i="44" s="1"/>
  <c r="O595" i="44"/>
  <c r="K595" i="44"/>
  <c r="D595" i="44"/>
  <c r="C595" i="44"/>
  <c r="S594" i="44"/>
  <c r="Q594" i="44"/>
  <c r="P594" i="44"/>
  <c r="O594" i="44"/>
  <c r="K594" i="44"/>
  <c r="D594" i="44"/>
  <c r="C594" i="44"/>
  <c r="R593" i="44"/>
  <c r="Q593" i="44"/>
  <c r="P593" i="44"/>
  <c r="O593" i="44"/>
  <c r="N593" i="44"/>
  <c r="M593" i="44"/>
  <c r="L593" i="44"/>
  <c r="K593" i="44"/>
  <c r="J593" i="44"/>
  <c r="I593" i="44"/>
  <c r="H593" i="44"/>
  <c r="G593" i="44"/>
  <c r="F593" i="44"/>
  <c r="D593" i="44" s="1"/>
  <c r="E593" i="44"/>
  <c r="C593" i="44"/>
  <c r="R592" i="44"/>
  <c r="S592" i="44" s="1"/>
  <c r="O592" i="44"/>
  <c r="K592" i="44"/>
  <c r="Q591" i="44"/>
  <c r="P591" i="44"/>
  <c r="S591" i="44" s="1"/>
  <c r="O591" i="44"/>
  <c r="K591" i="44"/>
  <c r="D591" i="44"/>
  <c r="C591" i="44"/>
  <c r="S590" i="44"/>
  <c r="Q590" i="44"/>
  <c r="P590" i="44"/>
  <c r="O590" i="44"/>
  <c r="K590" i="44"/>
  <c r="D590" i="44"/>
  <c r="C590" i="44"/>
  <c r="R589" i="44"/>
  <c r="Q589" i="44"/>
  <c r="P589" i="44"/>
  <c r="N589" i="44"/>
  <c r="M589" i="44"/>
  <c r="L589" i="44"/>
  <c r="O589" i="44" s="1"/>
  <c r="J589" i="44"/>
  <c r="I589" i="44"/>
  <c r="H589" i="44"/>
  <c r="K589" i="44" s="1"/>
  <c r="G589" i="44"/>
  <c r="F589" i="44"/>
  <c r="D589" i="44" s="1"/>
  <c r="E589" i="44"/>
  <c r="C589" i="44"/>
  <c r="R588" i="44"/>
  <c r="S588" i="44" s="1"/>
  <c r="O588" i="44"/>
  <c r="K588" i="44"/>
  <c r="Q587" i="44"/>
  <c r="P587" i="44"/>
  <c r="S587" i="44" s="1"/>
  <c r="O587" i="44"/>
  <c r="K587" i="44"/>
  <c r="D587" i="44"/>
  <c r="C587" i="44"/>
  <c r="Q586" i="44"/>
  <c r="P586" i="44"/>
  <c r="S586" i="44" s="1"/>
  <c r="O586" i="44"/>
  <c r="K586" i="44"/>
  <c r="D586" i="44"/>
  <c r="C586" i="44"/>
  <c r="R585" i="44"/>
  <c r="Q585" i="44"/>
  <c r="P585" i="44"/>
  <c r="N585" i="44"/>
  <c r="M585" i="44"/>
  <c r="L585" i="44"/>
  <c r="O585" i="44" s="1"/>
  <c r="J585" i="44"/>
  <c r="I585" i="44"/>
  <c r="H585" i="44"/>
  <c r="K585" i="44" s="1"/>
  <c r="G585" i="44"/>
  <c r="F585" i="44"/>
  <c r="E585" i="44"/>
  <c r="D585" i="44"/>
  <c r="C585" i="44"/>
  <c r="N584" i="44"/>
  <c r="O584" i="44" s="1"/>
  <c r="J584" i="44"/>
  <c r="K584" i="44" s="1"/>
  <c r="M583" i="44"/>
  <c r="L583" i="44"/>
  <c r="O583" i="44" s="1"/>
  <c r="I583" i="44"/>
  <c r="Q583" i="44" s="1"/>
  <c r="H583" i="44"/>
  <c r="P583" i="44" s="1"/>
  <c r="S583" i="44" s="1"/>
  <c r="G583" i="44"/>
  <c r="F583" i="44"/>
  <c r="E583" i="44"/>
  <c r="D583" i="44"/>
  <c r="C583" i="44"/>
  <c r="M582" i="44"/>
  <c r="L582" i="44"/>
  <c r="O582" i="44" s="1"/>
  <c r="K582" i="44"/>
  <c r="I582" i="44"/>
  <c r="I581" i="44" s="1"/>
  <c r="H582" i="44"/>
  <c r="G582" i="44"/>
  <c r="F582" i="44"/>
  <c r="D582" i="44" s="1"/>
  <c r="E582" i="44"/>
  <c r="E581" i="44" s="1"/>
  <c r="C581" i="44" s="1"/>
  <c r="N581" i="44"/>
  <c r="M581" i="44"/>
  <c r="L581" i="44"/>
  <c r="O581" i="44" s="1"/>
  <c r="J581" i="44"/>
  <c r="H581" i="44"/>
  <c r="G581" i="44"/>
  <c r="F581" i="44"/>
  <c r="D581" i="44" s="1"/>
  <c r="S580" i="44"/>
  <c r="R580" i="44"/>
  <c r="O580" i="44"/>
  <c r="K580" i="44"/>
  <c r="Q579" i="44"/>
  <c r="P579" i="44"/>
  <c r="S579" i="44" s="1"/>
  <c r="O579" i="44"/>
  <c r="K579" i="44"/>
  <c r="D579" i="44"/>
  <c r="C579" i="44"/>
  <c r="S578" i="44"/>
  <c r="Q578" i="44"/>
  <c r="P578" i="44"/>
  <c r="O578" i="44"/>
  <c r="K578" i="44"/>
  <c r="D578" i="44"/>
  <c r="C578" i="44"/>
  <c r="R577" i="44"/>
  <c r="S577" i="44" s="1"/>
  <c r="Q577" i="44"/>
  <c r="P577" i="44"/>
  <c r="O577" i="44"/>
  <c r="N577" i="44"/>
  <c r="M577" i="44"/>
  <c r="L577" i="44"/>
  <c r="K577" i="44"/>
  <c r="J577" i="44"/>
  <c r="I577" i="44"/>
  <c r="H577" i="44"/>
  <c r="G577" i="44"/>
  <c r="F577" i="44"/>
  <c r="D577" i="44" s="1"/>
  <c r="E577" i="44"/>
  <c r="C577" i="44"/>
  <c r="R576" i="44"/>
  <c r="S576" i="44" s="1"/>
  <c r="O576" i="44"/>
  <c r="K576" i="44"/>
  <c r="S575" i="44"/>
  <c r="Q575" i="44"/>
  <c r="P575" i="44"/>
  <c r="O575" i="44"/>
  <c r="K575" i="44"/>
  <c r="D575" i="44"/>
  <c r="C575" i="44"/>
  <c r="S574" i="44"/>
  <c r="Q574" i="44"/>
  <c r="P574" i="44"/>
  <c r="O574" i="44"/>
  <c r="K574" i="44"/>
  <c r="D574" i="44"/>
  <c r="C574" i="44"/>
  <c r="R573" i="44"/>
  <c r="Q573" i="44"/>
  <c r="P573" i="44"/>
  <c r="N573" i="44"/>
  <c r="M573" i="44"/>
  <c r="L573" i="44"/>
  <c r="O573" i="44" s="1"/>
  <c r="J573" i="44"/>
  <c r="I573" i="44"/>
  <c r="H573" i="44"/>
  <c r="K573" i="44" s="1"/>
  <c r="G573" i="44"/>
  <c r="F573" i="44"/>
  <c r="D573" i="44" s="1"/>
  <c r="E573" i="44"/>
  <c r="C573" i="44" s="1"/>
  <c r="S572" i="44"/>
  <c r="R572" i="44"/>
  <c r="O572" i="44"/>
  <c r="K572" i="44"/>
  <c r="Q571" i="44"/>
  <c r="P571" i="44"/>
  <c r="S571" i="44" s="1"/>
  <c r="O571" i="44"/>
  <c r="K571" i="44"/>
  <c r="D571" i="44"/>
  <c r="C571" i="44"/>
  <c r="Q570" i="44"/>
  <c r="P570" i="44"/>
  <c r="S570" i="44" s="1"/>
  <c r="O570" i="44"/>
  <c r="K570" i="44"/>
  <c r="D570" i="44"/>
  <c r="C570" i="44"/>
  <c r="R569" i="44"/>
  <c r="Q569" i="44"/>
  <c r="P569" i="44"/>
  <c r="N569" i="44"/>
  <c r="M569" i="44"/>
  <c r="L569" i="44"/>
  <c r="O569" i="44" s="1"/>
  <c r="J569" i="44"/>
  <c r="I569" i="44"/>
  <c r="H569" i="44"/>
  <c r="K569" i="44" s="1"/>
  <c r="G569" i="44"/>
  <c r="F569" i="44"/>
  <c r="E569" i="44"/>
  <c r="D569" i="44"/>
  <c r="C569" i="44"/>
  <c r="R568" i="44"/>
  <c r="S568" i="44" s="1"/>
  <c r="O568" i="44"/>
  <c r="K568" i="44"/>
  <c r="Q567" i="44"/>
  <c r="Q565" i="44" s="1"/>
  <c r="P567" i="44"/>
  <c r="S567" i="44" s="1"/>
  <c r="O567" i="44"/>
  <c r="K567" i="44"/>
  <c r="D567" i="44"/>
  <c r="C567" i="44"/>
  <c r="Q566" i="44"/>
  <c r="P566" i="44"/>
  <c r="S566" i="44" s="1"/>
  <c r="O566" i="44"/>
  <c r="K566" i="44"/>
  <c r="D566" i="44"/>
  <c r="C566" i="44"/>
  <c r="R565" i="44"/>
  <c r="P565" i="44"/>
  <c r="S565" i="44" s="1"/>
  <c r="N565" i="44"/>
  <c r="M565" i="44"/>
  <c r="L565" i="44"/>
  <c r="O565" i="44" s="1"/>
  <c r="J565" i="44"/>
  <c r="I565" i="44"/>
  <c r="H565" i="44"/>
  <c r="K565" i="44" s="1"/>
  <c r="G565" i="44"/>
  <c r="F565" i="44"/>
  <c r="E565" i="44"/>
  <c r="D565" i="44"/>
  <c r="C565" i="44"/>
  <c r="S564" i="44"/>
  <c r="R564" i="44"/>
  <c r="O564" i="44"/>
  <c r="K564" i="44"/>
  <c r="Q563" i="44"/>
  <c r="P563" i="44"/>
  <c r="S563" i="44" s="1"/>
  <c r="O563" i="44"/>
  <c r="K563" i="44"/>
  <c r="D563" i="44"/>
  <c r="C563" i="44"/>
  <c r="S562" i="44"/>
  <c r="Q562" i="44"/>
  <c r="P562" i="44"/>
  <c r="O562" i="44"/>
  <c r="K562" i="44"/>
  <c r="D562" i="44"/>
  <c r="C562" i="44"/>
  <c r="R561" i="44"/>
  <c r="S561" i="44" s="1"/>
  <c r="Q561" i="44"/>
  <c r="P561" i="44"/>
  <c r="N561" i="44"/>
  <c r="O561" i="44" s="1"/>
  <c r="M561" i="44"/>
  <c r="L561" i="44"/>
  <c r="K561" i="44"/>
  <c r="J561" i="44"/>
  <c r="I561" i="44"/>
  <c r="H561" i="44"/>
  <c r="G561" i="44"/>
  <c r="F561" i="44"/>
  <c r="D561" i="44" s="1"/>
  <c r="E561" i="44"/>
  <c r="C561" i="44"/>
  <c r="R560" i="44"/>
  <c r="S560" i="44" s="1"/>
  <c r="O560" i="44"/>
  <c r="K560" i="44"/>
  <c r="Q559" i="44"/>
  <c r="P559" i="44"/>
  <c r="S559" i="44" s="1"/>
  <c r="O559" i="44"/>
  <c r="K559" i="44"/>
  <c r="D559" i="44"/>
  <c r="C559" i="44"/>
  <c r="Q558" i="44"/>
  <c r="P558" i="44"/>
  <c r="S558" i="44" s="1"/>
  <c r="O558" i="44"/>
  <c r="K558" i="44"/>
  <c r="D558" i="44"/>
  <c r="C558" i="44"/>
  <c r="R557" i="44"/>
  <c r="Q557" i="44"/>
  <c r="P557" i="44"/>
  <c r="N557" i="44"/>
  <c r="M557" i="44"/>
  <c r="L557" i="44"/>
  <c r="O557" i="44" s="1"/>
  <c r="J557" i="44"/>
  <c r="I557" i="44"/>
  <c r="H557" i="44"/>
  <c r="K557" i="44" s="1"/>
  <c r="G557" i="44"/>
  <c r="F557" i="44"/>
  <c r="E557" i="44"/>
  <c r="C557" i="44" s="1"/>
  <c r="D557" i="44"/>
  <c r="R556" i="44"/>
  <c r="S556" i="44" s="1"/>
  <c r="O556" i="44"/>
  <c r="K556" i="44"/>
  <c r="Q555" i="44"/>
  <c r="P555" i="44"/>
  <c r="S555" i="44" s="1"/>
  <c r="O555" i="44"/>
  <c r="K555" i="44"/>
  <c r="D555" i="44"/>
  <c r="C555" i="44"/>
  <c r="Q554" i="44"/>
  <c r="P554" i="44"/>
  <c r="S554" i="44" s="1"/>
  <c r="S553" i="44" s="1"/>
  <c r="O554" i="44"/>
  <c r="K554" i="44"/>
  <c r="D554" i="44"/>
  <c r="C554" i="44"/>
  <c r="R553" i="44"/>
  <c r="Q553" i="44"/>
  <c r="P553" i="44"/>
  <c r="O553" i="44"/>
  <c r="N553" i="44"/>
  <c r="M553" i="44"/>
  <c r="L553" i="44"/>
  <c r="K553" i="44"/>
  <c r="J553" i="44"/>
  <c r="I553" i="44"/>
  <c r="H553" i="44"/>
  <c r="G553" i="44"/>
  <c r="F553" i="44"/>
  <c r="E553" i="44"/>
  <c r="D553" i="44"/>
  <c r="C553" i="44"/>
  <c r="N552" i="44"/>
  <c r="O552" i="44" s="1"/>
  <c r="J552" i="44"/>
  <c r="K552" i="44" s="1"/>
  <c r="Q551" i="44"/>
  <c r="M551" i="44"/>
  <c r="L551" i="44"/>
  <c r="O551" i="44" s="1"/>
  <c r="I551" i="44"/>
  <c r="H551" i="44"/>
  <c r="P551" i="44" s="1"/>
  <c r="S551" i="44" s="1"/>
  <c r="G551" i="44"/>
  <c r="F551" i="44"/>
  <c r="E551" i="44"/>
  <c r="D551" i="44"/>
  <c r="C551" i="44"/>
  <c r="M550" i="44"/>
  <c r="L550" i="44"/>
  <c r="O550" i="44" s="1"/>
  <c r="I550" i="44"/>
  <c r="Q550" i="44" s="1"/>
  <c r="Q549" i="44" s="1"/>
  <c r="H550" i="44"/>
  <c r="P550" i="44" s="1"/>
  <c r="G550" i="44"/>
  <c r="F550" i="44"/>
  <c r="D550" i="44" s="1"/>
  <c r="E550" i="44"/>
  <c r="E549" i="44" s="1"/>
  <c r="C549" i="44" s="1"/>
  <c r="N549" i="44"/>
  <c r="M549" i="44"/>
  <c r="L549" i="44"/>
  <c r="O549" i="44" s="1"/>
  <c r="J549" i="44"/>
  <c r="I549" i="44"/>
  <c r="H549" i="44"/>
  <c r="G549" i="44"/>
  <c r="F549" i="44"/>
  <c r="D549" i="44" s="1"/>
  <c r="S548" i="44"/>
  <c r="R548" i="44"/>
  <c r="O548" i="44"/>
  <c r="K548" i="44"/>
  <c r="Q547" i="44"/>
  <c r="P547" i="44"/>
  <c r="S547" i="44" s="1"/>
  <c r="O547" i="44"/>
  <c r="K547" i="44"/>
  <c r="D547" i="44"/>
  <c r="C547" i="44"/>
  <c r="Q546" i="44"/>
  <c r="P546" i="44"/>
  <c r="S546" i="44" s="1"/>
  <c r="O546" i="44"/>
  <c r="K546" i="44"/>
  <c r="D546" i="44"/>
  <c r="C546" i="44"/>
  <c r="R545" i="44"/>
  <c r="Q545" i="44"/>
  <c r="P545" i="44"/>
  <c r="N545" i="44"/>
  <c r="M545" i="44"/>
  <c r="L545" i="44"/>
  <c r="O545" i="44" s="1"/>
  <c r="J545" i="44"/>
  <c r="I545" i="44"/>
  <c r="H545" i="44"/>
  <c r="K545" i="44" s="1"/>
  <c r="G545" i="44"/>
  <c r="F545" i="44"/>
  <c r="E545" i="44"/>
  <c r="D545" i="44"/>
  <c r="C545" i="44"/>
  <c r="R544" i="44"/>
  <c r="S544" i="44" s="1"/>
  <c r="O544" i="44"/>
  <c r="K544" i="44"/>
  <c r="Q543" i="44"/>
  <c r="P543" i="44"/>
  <c r="S543" i="44" s="1"/>
  <c r="O543" i="44"/>
  <c r="K543" i="44"/>
  <c r="D543" i="44"/>
  <c r="C543" i="44"/>
  <c r="S542" i="44"/>
  <c r="Q542" i="44"/>
  <c r="P542" i="44"/>
  <c r="O542" i="44"/>
  <c r="K542" i="44"/>
  <c r="D542" i="44"/>
  <c r="C542" i="44"/>
  <c r="R541" i="44"/>
  <c r="S541" i="44" s="1"/>
  <c r="Q541" i="44"/>
  <c r="P541" i="44"/>
  <c r="O541" i="44"/>
  <c r="N541" i="44"/>
  <c r="M541" i="44"/>
  <c r="L541" i="44"/>
  <c r="K541" i="44"/>
  <c r="J541" i="44"/>
  <c r="I541" i="44"/>
  <c r="H541" i="44"/>
  <c r="G541" i="44"/>
  <c r="F541" i="44"/>
  <c r="D541" i="44" s="1"/>
  <c r="E541" i="44"/>
  <c r="C541" i="44"/>
  <c r="S540" i="44"/>
  <c r="R540" i="44"/>
  <c r="O540" i="44"/>
  <c r="K540" i="44"/>
  <c r="Q539" i="44"/>
  <c r="P539" i="44"/>
  <c r="S539" i="44" s="1"/>
  <c r="O539" i="44"/>
  <c r="K539" i="44"/>
  <c r="D539" i="44"/>
  <c r="C539" i="44"/>
  <c r="S538" i="44"/>
  <c r="Q538" i="44"/>
  <c r="P538" i="44"/>
  <c r="O538" i="44"/>
  <c r="K538" i="44"/>
  <c r="D538" i="44"/>
  <c r="C538" i="44"/>
  <c r="R537" i="44"/>
  <c r="Q537" i="44"/>
  <c r="P537" i="44"/>
  <c r="S537" i="44" s="1"/>
  <c r="N537" i="44"/>
  <c r="M537" i="44"/>
  <c r="L537" i="44"/>
  <c r="O537" i="44" s="1"/>
  <c r="J537" i="44"/>
  <c r="K537" i="44" s="1"/>
  <c r="I537" i="44"/>
  <c r="H537" i="44"/>
  <c r="G537" i="44"/>
  <c r="F537" i="44"/>
  <c r="D537" i="44" s="1"/>
  <c r="E537" i="44"/>
  <c r="C537" i="44"/>
  <c r="S536" i="44"/>
  <c r="R536" i="44"/>
  <c r="O536" i="44"/>
  <c r="K536" i="44"/>
  <c r="S535" i="44"/>
  <c r="Q535" i="44"/>
  <c r="P535" i="44"/>
  <c r="O535" i="44"/>
  <c r="K535" i="44"/>
  <c r="D535" i="44"/>
  <c r="C535" i="44"/>
  <c r="Q534" i="44"/>
  <c r="P534" i="44"/>
  <c r="S534" i="44" s="1"/>
  <c r="O534" i="44"/>
  <c r="K534" i="44"/>
  <c r="D534" i="44"/>
  <c r="C534" i="44"/>
  <c r="R533" i="44"/>
  <c r="Q533" i="44"/>
  <c r="P533" i="44"/>
  <c r="N533" i="44"/>
  <c r="M533" i="44"/>
  <c r="L533" i="44"/>
  <c r="O533" i="44" s="1"/>
  <c r="J533" i="44"/>
  <c r="I533" i="44"/>
  <c r="H533" i="44"/>
  <c r="K533" i="44" s="1"/>
  <c r="G533" i="44"/>
  <c r="F533" i="44"/>
  <c r="E533" i="44"/>
  <c r="D533" i="44"/>
  <c r="C533" i="44"/>
  <c r="R532" i="44"/>
  <c r="S532" i="44" s="1"/>
  <c r="O532" i="44"/>
  <c r="K532" i="44"/>
  <c r="Q531" i="44"/>
  <c r="P531" i="44"/>
  <c r="S531" i="44" s="1"/>
  <c r="O531" i="44"/>
  <c r="K531" i="44"/>
  <c r="D531" i="44"/>
  <c r="C531" i="44"/>
  <c r="Q530" i="44"/>
  <c r="P530" i="44"/>
  <c r="S530" i="44" s="1"/>
  <c r="O530" i="44"/>
  <c r="K530" i="44"/>
  <c r="D530" i="44"/>
  <c r="C530" i="44"/>
  <c r="R529" i="44"/>
  <c r="Q529" i="44"/>
  <c r="P529" i="44"/>
  <c r="N529" i="44"/>
  <c r="M529" i="44"/>
  <c r="L529" i="44"/>
  <c r="O529" i="44" s="1"/>
  <c r="J529" i="44"/>
  <c r="I529" i="44"/>
  <c r="H529" i="44"/>
  <c r="K529" i="44" s="1"/>
  <c r="G529" i="44"/>
  <c r="F529" i="44"/>
  <c r="E529" i="44"/>
  <c r="D529" i="44"/>
  <c r="C529" i="44"/>
  <c r="R528" i="44"/>
  <c r="S528" i="44" s="1"/>
  <c r="O528" i="44"/>
  <c r="K528" i="44"/>
  <c r="Q527" i="44"/>
  <c r="P527" i="44"/>
  <c r="S527" i="44" s="1"/>
  <c r="O527" i="44"/>
  <c r="K527" i="44"/>
  <c r="D527" i="44"/>
  <c r="C527" i="44"/>
  <c r="Q526" i="44"/>
  <c r="P526" i="44"/>
  <c r="S526" i="44" s="1"/>
  <c r="O526" i="44"/>
  <c r="K526" i="44"/>
  <c r="D526" i="44"/>
  <c r="C526" i="44"/>
  <c r="R525" i="44"/>
  <c r="Q525" i="44"/>
  <c r="P525" i="44"/>
  <c r="S525" i="44" s="1"/>
  <c r="N525" i="44"/>
  <c r="M525" i="44"/>
  <c r="L525" i="44"/>
  <c r="O525" i="44" s="1"/>
  <c r="J525" i="44"/>
  <c r="I525" i="44"/>
  <c r="H525" i="44"/>
  <c r="K525" i="44" s="1"/>
  <c r="G525" i="44"/>
  <c r="F525" i="44"/>
  <c r="E525" i="44"/>
  <c r="D525" i="44"/>
  <c r="C525" i="44"/>
  <c r="R524" i="44"/>
  <c r="S524" i="44" s="1"/>
  <c r="O524" i="44"/>
  <c r="K524" i="44"/>
  <c r="Q523" i="44"/>
  <c r="P523" i="44"/>
  <c r="S523" i="44" s="1"/>
  <c r="O523" i="44"/>
  <c r="K523" i="44"/>
  <c r="D523" i="44"/>
  <c r="C523" i="44"/>
  <c r="Q522" i="44"/>
  <c r="P522" i="44"/>
  <c r="S522" i="44" s="1"/>
  <c r="O522" i="44"/>
  <c r="K522" i="44"/>
  <c r="D522" i="44"/>
  <c r="C522" i="44"/>
  <c r="R521" i="44"/>
  <c r="Q521" i="44"/>
  <c r="P521" i="44"/>
  <c r="N521" i="44"/>
  <c r="M521" i="44"/>
  <c r="L521" i="44"/>
  <c r="O521" i="44" s="1"/>
  <c r="J521" i="44"/>
  <c r="I521" i="44"/>
  <c r="H521" i="44"/>
  <c r="K521" i="44" s="1"/>
  <c r="G521" i="44"/>
  <c r="F521" i="44"/>
  <c r="E521" i="44"/>
  <c r="D521" i="44"/>
  <c r="C521" i="44"/>
  <c r="N520" i="44"/>
  <c r="O520" i="44" s="1"/>
  <c r="K520" i="44"/>
  <c r="J520" i="44"/>
  <c r="R520" i="44" s="1"/>
  <c r="M519" i="44"/>
  <c r="Q519" i="44" s="1"/>
  <c r="L519" i="44"/>
  <c r="O519" i="44" s="1"/>
  <c r="I519" i="44"/>
  <c r="H519" i="44"/>
  <c r="P519" i="44" s="1"/>
  <c r="S519" i="44" s="1"/>
  <c r="G519" i="44"/>
  <c r="F519" i="44"/>
  <c r="E519" i="44"/>
  <c r="D519" i="44"/>
  <c r="C519" i="44"/>
  <c r="O518" i="44"/>
  <c r="M518" i="44"/>
  <c r="L518" i="44"/>
  <c r="I518" i="44"/>
  <c r="Q518" i="44" s="1"/>
  <c r="Q517" i="44" s="1"/>
  <c r="H518" i="44"/>
  <c r="P518" i="44" s="1"/>
  <c r="G518" i="44"/>
  <c r="F518" i="44"/>
  <c r="D518" i="44" s="1"/>
  <c r="E518" i="44"/>
  <c r="C518" i="44" s="1"/>
  <c r="N517" i="44"/>
  <c r="O517" i="44" s="1"/>
  <c r="M517" i="44"/>
  <c r="L517" i="44"/>
  <c r="J517" i="44"/>
  <c r="I517" i="44"/>
  <c r="H517" i="44"/>
  <c r="G517" i="44"/>
  <c r="F517" i="44"/>
  <c r="D517" i="44" s="1"/>
  <c r="E517" i="44"/>
  <c r="C517" i="44"/>
  <c r="S516" i="44"/>
  <c r="R516" i="44"/>
  <c r="O516" i="44"/>
  <c r="K516" i="44"/>
  <c r="S515" i="44"/>
  <c r="Q515" i="44"/>
  <c r="P515" i="44"/>
  <c r="O515" i="44"/>
  <c r="K515" i="44"/>
  <c r="D515" i="44"/>
  <c r="C515" i="44"/>
  <c r="S514" i="44"/>
  <c r="Q514" i="44"/>
  <c r="P514" i="44"/>
  <c r="O514" i="44"/>
  <c r="K514" i="44"/>
  <c r="D514" i="44"/>
  <c r="C514" i="44"/>
  <c r="R513" i="44"/>
  <c r="Q513" i="44"/>
  <c r="P513" i="44"/>
  <c r="S513" i="44" s="1"/>
  <c r="N513" i="44"/>
  <c r="M513" i="44"/>
  <c r="L513" i="44"/>
  <c r="O513" i="44" s="1"/>
  <c r="J513" i="44"/>
  <c r="I513" i="44"/>
  <c r="H513" i="44"/>
  <c r="K513" i="44" s="1"/>
  <c r="G513" i="44"/>
  <c r="F513" i="44"/>
  <c r="D513" i="44" s="1"/>
  <c r="E513" i="44"/>
  <c r="C513" i="44" s="1"/>
  <c r="R512" i="44"/>
  <c r="S512" i="44" s="1"/>
  <c r="O512" i="44"/>
  <c r="K512" i="44"/>
  <c r="Q511" i="44"/>
  <c r="P511" i="44"/>
  <c r="S511" i="44" s="1"/>
  <c r="O511" i="44"/>
  <c r="K511" i="44"/>
  <c r="D511" i="44"/>
  <c r="C511" i="44"/>
  <c r="Q510" i="44"/>
  <c r="P510" i="44"/>
  <c r="S510" i="44" s="1"/>
  <c r="O510" i="44"/>
  <c r="K510" i="44"/>
  <c r="D510" i="44"/>
  <c r="C510" i="44"/>
  <c r="R509" i="44"/>
  <c r="Q509" i="44"/>
  <c r="P509" i="44"/>
  <c r="N509" i="44"/>
  <c r="M509" i="44"/>
  <c r="L509" i="44"/>
  <c r="O509" i="44" s="1"/>
  <c r="J509" i="44"/>
  <c r="I509" i="44"/>
  <c r="H509" i="44"/>
  <c r="K509" i="44" s="1"/>
  <c r="G509" i="44"/>
  <c r="F509" i="44"/>
  <c r="E509" i="44"/>
  <c r="D509" i="44"/>
  <c r="C509" i="44"/>
  <c r="R508" i="44"/>
  <c r="S508" i="44" s="1"/>
  <c r="O508" i="44"/>
  <c r="K508" i="44"/>
  <c r="Q507" i="44"/>
  <c r="P507" i="44"/>
  <c r="S507" i="44" s="1"/>
  <c r="S505" i="44" s="1"/>
  <c r="O507" i="44"/>
  <c r="K507" i="44"/>
  <c r="D507" i="44"/>
  <c r="C507" i="44"/>
  <c r="S506" i="44"/>
  <c r="Q506" i="44"/>
  <c r="P506" i="44"/>
  <c r="O506" i="44"/>
  <c r="K506" i="44"/>
  <c r="D506" i="44"/>
  <c r="C506" i="44"/>
  <c r="R505" i="44"/>
  <c r="Q505" i="44"/>
  <c r="P505" i="44"/>
  <c r="O505" i="44"/>
  <c r="N505" i="44"/>
  <c r="M505" i="44"/>
  <c r="L505" i="44"/>
  <c r="K505" i="44"/>
  <c r="J505" i="44"/>
  <c r="I505" i="44"/>
  <c r="H505" i="44"/>
  <c r="G505" i="44"/>
  <c r="F505" i="44"/>
  <c r="E505" i="44"/>
  <c r="D505" i="44"/>
  <c r="C505" i="44"/>
  <c r="S504" i="44"/>
  <c r="R504" i="44"/>
  <c r="O504" i="44"/>
  <c r="K504" i="44"/>
  <c r="Q503" i="44"/>
  <c r="P503" i="44"/>
  <c r="S503" i="44" s="1"/>
  <c r="O503" i="44"/>
  <c r="K503" i="44"/>
  <c r="D503" i="44"/>
  <c r="C503" i="44"/>
  <c r="S502" i="44"/>
  <c r="Q502" i="44"/>
  <c r="P502" i="44"/>
  <c r="O502" i="44"/>
  <c r="K502" i="44"/>
  <c r="D502" i="44"/>
  <c r="C502" i="44"/>
  <c r="R501" i="44"/>
  <c r="Q501" i="44"/>
  <c r="P501" i="44"/>
  <c r="N501" i="44"/>
  <c r="M501" i="44"/>
  <c r="L501" i="44"/>
  <c r="O501" i="44" s="1"/>
  <c r="J501" i="44"/>
  <c r="I501" i="44"/>
  <c r="H501" i="44"/>
  <c r="K501" i="44" s="1"/>
  <c r="G501" i="44"/>
  <c r="F501" i="44"/>
  <c r="E501" i="44"/>
  <c r="C501" i="44" s="1"/>
  <c r="D501" i="44"/>
  <c r="R500" i="44"/>
  <c r="S500" i="44" s="1"/>
  <c r="O500" i="44"/>
  <c r="K500" i="44"/>
  <c r="Q499" i="44"/>
  <c r="P499" i="44"/>
  <c r="S499" i="44" s="1"/>
  <c r="O499" i="44"/>
  <c r="K499" i="44"/>
  <c r="D499" i="44"/>
  <c r="C499" i="44"/>
  <c r="Q498" i="44"/>
  <c r="P498" i="44"/>
  <c r="S498" i="44" s="1"/>
  <c r="O498" i="44"/>
  <c r="K498" i="44"/>
  <c r="D498" i="44"/>
  <c r="C498" i="44"/>
  <c r="R497" i="44"/>
  <c r="Q497" i="44"/>
  <c r="P497" i="44"/>
  <c r="N497" i="44"/>
  <c r="M497" i="44"/>
  <c r="L497" i="44"/>
  <c r="O497" i="44" s="1"/>
  <c r="K497" i="44"/>
  <c r="J497" i="44"/>
  <c r="I497" i="44"/>
  <c r="H497" i="44"/>
  <c r="G497" i="44"/>
  <c r="F497" i="44"/>
  <c r="E497" i="44"/>
  <c r="D497" i="44"/>
  <c r="C497" i="44"/>
  <c r="R496" i="44"/>
  <c r="S496" i="44" s="1"/>
  <c r="O496" i="44"/>
  <c r="K496" i="44"/>
  <c r="Q495" i="44"/>
  <c r="P495" i="44"/>
  <c r="S495" i="44" s="1"/>
  <c r="O495" i="44"/>
  <c r="K495" i="44"/>
  <c r="D495" i="44"/>
  <c r="C495" i="44"/>
  <c r="S494" i="44"/>
  <c r="Q494" i="44"/>
  <c r="P494" i="44"/>
  <c r="O494" i="44"/>
  <c r="K494" i="44"/>
  <c r="D494" i="44"/>
  <c r="C494" i="44"/>
  <c r="R493" i="44"/>
  <c r="Q493" i="44"/>
  <c r="P493" i="44"/>
  <c r="S493" i="44" s="1"/>
  <c r="N493" i="44"/>
  <c r="M493" i="44"/>
  <c r="L493" i="44"/>
  <c r="O493" i="44" s="1"/>
  <c r="J493" i="44"/>
  <c r="I493" i="44"/>
  <c r="H493" i="44"/>
  <c r="K493" i="44" s="1"/>
  <c r="G493" i="44"/>
  <c r="F493" i="44"/>
  <c r="E493" i="44"/>
  <c r="D493" i="44"/>
  <c r="C493" i="44"/>
  <c r="S492" i="44"/>
  <c r="R492" i="44"/>
  <c r="O492" i="44"/>
  <c r="K492" i="44"/>
  <c r="Q491" i="44"/>
  <c r="P491" i="44"/>
  <c r="S491" i="44" s="1"/>
  <c r="O491" i="44"/>
  <c r="K491" i="44"/>
  <c r="D491" i="44"/>
  <c r="C491" i="44"/>
  <c r="S490" i="44"/>
  <c r="Q490" i="44"/>
  <c r="P490" i="44"/>
  <c r="O490" i="44"/>
  <c r="K490" i="44"/>
  <c r="D490" i="44"/>
  <c r="C490" i="44"/>
  <c r="R489" i="44"/>
  <c r="Q489" i="44"/>
  <c r="N489" i="44"/>
  <c r="O489" i="44" s="1"/>
  <c r="M489" i="44"/>
  <c r="L489" i="44"/>
  <c r="J489" i="44"/>
  <c r="K489" i="44" s="1"/>
  <c r="I489" i="44"/>
  <c r="H489" i="44"/>
  <c r="G489" i="44"/>
  <c r="F489" i="44"/>
  <c r="D489" i="44" s="1"/>
  <c r="E489" i="44"/>
  <c r="C489" i="44" s="1"/>
  <c r="N488" i="44"/>
  <c r="O488" i="44" s="1"/>
  <c r="J488" i="44"/>
  <c r="K488" i="44" s="1"/>
  <c r="O487" i="44"/>
  <c r="M487" i="44"/>
  <c r="L487" i="44"/>
  <c r="P487" i="44" s="1"/>
  <c r="S487" i="44" s="1"/>
  <c r="K487" i="44"/>
  <c r="I487" i="44"/>
  <c r="Q487" i="44" s="1"/>
  <c r="Q485" i="44" s="1"/>
  <c r="H487" i="44"/>
  <c r="G487" i="44"/>
  <c r="F487" i="44"/>
  <c r="D487" i="44" s="1"/>
  <c r="E487" i="44"/>
  <c r="C487" i="44" s="1"/>
  <c r="Q486" i="44"/>
  <c r="M486" i="44"/>
  <c r="L486" i="44"/>
  <c r="O486" i="44" s="1"/>
  <c r="I486" i="44"/>
  <c r="H486" i="44"/>
  <c r="P486" i="44" s="1"/>
  <c r="G486" i="44"/>
  <c r="G485" i="44" s="1"/>
  <c r="F486" i="44"/>
  <c r="E486" i="44"/>
  <c r="D486" i="44"/>
  <c r="C486" i="44"/>
  <c r="N485" i="44"/>
  <c r="M485" i="44"/>
  <c r="L485" i="44"/>
  <c r="J485" i="44"/>
  <c r="I485" i="44"/>
  <c r="H485" i="44"/>
  <c r="F485" i="44"/>
  <c r="E485" i="44"/>
  <c r="C485" i="44" s="1"/>
  <c r="D485" i="44"/>
  <c r="R484" i="44"/>
  <c r="S484" i="44" s="1"/>
  <c r="O484" i="44"/>
  <c r="K484" i="44"/>
  <c r="Q483" i="44"/>
  <c r="P483" i="44"/>
  <c r="S483" i="44" s="1"/>
  <c r="O483" i="44"/>
  <c r="K483" i="44"/>
  <c r="D483" i="44"/>
  <c r="C483" i="44"/>
  <c r="Q482" i="44"/>
  <c r="P482" i="44"/>
  <c r="S482" i="44" s="1"/>
  <c r="O482" i="44"/>
  <c r="K482" i="44"/>
  <c r="D482" i="44"/>
  <c r="C482" i="44"/>
  <c r="Q481" i="44"/>
  <c r="P481" i="44"/>
  <c r="O481" i="44"/>
  <c r="N481" i="44"/>
  <c r="M481" i="44"/>
  <c r="L481" i="44"/>
  <c r="K481" i="44"/>
  <c r="J481" i="44"/>
  <c r="I481" i="44"/>
  <c r="H481" i="44"/>
  <c r="G481" i="44"/>
  <c r="F481" i="44"/>
  <c r="E481" i="44"/>
  <c r="D481" i="44"/>
  <c r="C481" i="44"/>
  <c r="R480" i="44"/>
  <c r="S480" i="44" s="1"/>
  <c r="O480" i="44"/>
  <c r="K480" i="44"/>
  <c r="Q479" i="44"/>
  <c r="Q477" i="44" s="1"/>
  <c r="P479" i="44"/>
  <c r="S479" i="44" s="1"/>
  <c r="O479" i="44"/>
  <c r="K479" i="44"/>
  <c r="D479" i="44"/>
  <c r="C479" i="44"/>
  <c r="S478" i="44"/>
  <c r="Q478" i="44"/>
  <c r="P478" i="44"/>
  <c r="O478" i="44"/>
  <c r="K478" i="44"/>
  <c r="D478" i="44"/>
  <c r="C478" i="44"/>
  <c r="R477" i="44"/>
  <c r="P477" i="44"/>
  <c r="N477" i="44"/>
  <c r="M477" i="44"/>
  <c r="L477" i="44"/>
  <c r="O477" i="44" s="1"/>
  <c r="J477" i="44"/>
  <c r="I477" i="44"/>
  <c r="H477" i="44"/>
  <c r="K477" i="44" s="1"/>
  <c r="G477" i="44"/>
  <c r="F477" i="44"/>
  <c r="D477" i="44" s="1"/>
  <c r="E477" i="44"/>
  <c r="C477" i="44"/>
  <c r="S476" i="44"/>
  <c r="R476" i="44"/>
  <c r="O476" i="44"/>
  <c r="K476" i="44"/>
  <c r="S475" i="44"/>
  <c r="Q475" i="44"/>
  <c r="P475" i="44"/>
  <c r="P473" i="44" s="1"/>
  <c r="S473" i="44" s="1"/>
  <c r="O475" i="44"/>
  <c r="K475" i="44"/>
  <c r="D475" i="44"/>
  <c r="C475" i="44"/>
  <c r="S474" i="44"/>
  <c r="Q474" i="44"/>
  <c r="P474" i="44"/>
  <c r="O474" i="44"/>
  <c r="K474" i="44"/>
  <c r="D474" i="44"/>
  <c r="C474" i="44"/>
  <c r="R473" i="44"/>
  <c r="Q473" i="44"/>
  <c r="N473" i="44"/>
  <c r="O473" i="44" s="1"/>
  <c r="M473" i="44"/>
  <c r="L473" i="44"/>
  <c r="J473" i="44"/>
  <c r="K473" i="44" s="1"/>
  <c r="I473" i="44"/>
  <c r="H473" i="44"/>
  <c r="G473" i="44"/>
  <c r="F473" i="44"/>
  <c r="D473" i="44" s="1"/>
  <c r="E473" i="44"/>
  <c r="C473" i="44" s="1"/>
  <c r="R472" i="44"/>
  <c r="S472" i="44" s="1"/>
  <c r="O472" i="44"/>
  <c r="K472" i="44"/>
  <c r="S471" i="44"/>
  <c r="Q471" i="44"/>
  <c r="P471" i="44"/>
  <c r="O471" i="44"/>
  <c r="K471" i="44"/>
  <c r="D471" i="44"/>
  <c r="C471" i="44"/>
  <c r="Q470" i="44"/>
  <c r="P470" i="44"/>
  <c r="S470" i="44" s="1"/>
  <c r="O470" i="44"/>
  <c r="K470" i="44"/>
  <c r="D470" i="44"/>
  <c r="C470" i="44"/>
  <c r="R469" i="44"/>
  <c r="Q469" i="44"/>
  <c r="P469" i="44"/>
  <c r="N469" i="44"/>
  <c r="M469" i="44"/>
  <c r="L469" i="44"/>
  <c r="O469" i="44" s="1"/>
  <c r="J469" i="44"/>
  <c r="I469" i="44"/>
  <c r="H469" i="44"/>
  <c r="K469" i="44" s="1"/>
  <c r="G469" i="44"/>
  <c r="F469" i="44"/>
  <c r="E469" i="44"/>
  <c r="C469" i="44" s="1"/>
  <c r="D469" i="44"/>
  <c r="R468" i="44"/>
  <c r="S468" i="44" s="1"/>
  <c r="O468" i="44"/>
  <c r="K468" i="44"/>
  <c r="Q467" i="44"/>
  <c r="Q465" i="44" s="1"/>
  <c r="P467" i="44"/>
  <c r="S467" i="44" s="1"/>
  <c r="O467" i="44"/>
  <c r="K467" i="44"/>
  <c r="D467" i="44"/>
  <c r="C467" i="44"/>
  <c r="Q466" i="44"/>
  <c r="P466" i="44"/>
  <c r="S466" i="44" s="1"/>
  <c r="O466" i="44"/>
  <c r="K466" i="44"/>
  <c r="D466" i="44"/>
  <c r="C466" i="44"/>
  <c r="P465" i="44"/>
  <c r="N465" i="44"/>
  <c r="M465" i="44"/>
  <c r="L465" i="44"/>
  <c r="O465" i="44" s="1"/>
  <c r="J465" i="44"/>
  <c r="I465" i="44"/>
  <c r="H465" i="44"/>
  <c r="K465" i="44" s="1"/>
  <c r="G465" i="44"/>
  <c r="F465" i="44"/>
  <c r="E465" i="44"/>
  <c r="D465" i="44"/>
  <c r="C465" i="44"/>
  <c r="R464" i="44"/>
  <c r="S464" i="44" s="1"/>
  <c r="O464" i="44"/>
  <c r="K464" i="44"/>
  <c r="Q463" i="44"/>
  <c r="Q461" i="44" s="1"/>
  <c r="P463" i="44"/>
  <c r="P461" i="44" s="1"/>
  <c r="O463" i="44"/>
  <c r="K463" i="44"/>
  <c r="D463" i="44"/>
  <c r="C463" i="44"/>
  <c r="S462" i="44"/>
  <c r="Q462" i="44"/>
  <c r="P462" i="44"/>
  <c r="O462" i="44"/>
  <c r="K462" i="44"/>
  <c r="D462" i="44"/>
  <c r="C462" i="44"/>
  <c r="R461" i="44"/>
  <c r="O461" i="44"/>
  <c r="N461" i="44"/>
  <c r="M461" i="44"/>
  <c r="L461" i="44"/>
  <c r="K461" i="44"/>
  <c r="J461" i="44"/>
  <c r="I461" i="44"/>
  <c r="H461" i="44"/>
  <c r="G461" i="44"/>
  <c r="F461" i="44"/>
  <c r="D461" i="44" s="1"/>
  <c r="E461" i="44"/>
  <c r="C461" i="44"/>
  <c r="S460" i="44"/>
  <c r="R460" i="44"/>
  <c r="O460" i="44"/>
  <c r="K460" i="44"/>
  <c r="S459" i="44"/>
  <c r="Q459" i="44"/>
  <c r="P459" i="44"/>
  <c r="P457" i="44" s="1"/>
  <c r="S457" i="44" s="1"/>
  <c r="O459" i="44"/>
  <c r="K459" i="44"/>
  <c r="D459" i="44"/>
  <c r="C459" i="44"/>
  <c r="S458" i="44"/>
  <c r="Q458" i="44"/>
  <c r="P458" i="44"/>
  <c r="O458" i="44"/>
  <c r="K458" i="44"/>
  <c r="D458" i="44"/>
  <c r="C458" i="44"/>
  <c r="R457" i="44"/>
  <c r="Q457" i="44"/>
  <c r="N457" i="44"/>
  <c r="O457" i="44" s="1"/>
  <c r="M457" i="44"/>
  <c r="L457" i="44"/>
  <c r="J457" i="44"/>
  <c r="K457" i="44" s="1"/>
  <c r="I457" i="44"/>
  <c r="H457" i="44"/>
  <c r="G457" i="44"/>
  <c r="F457" i="44"/>
  <c r="D457" i="44" s="1"/>
  <c r="E457" i="44"/>
  <c r="C457" i="44" s="1"/>
  <c r="N456" i="44"/>
  <c r="O456" i="44" s="1"/>
  <c r="K456" i="44"/>
  <c r="J456" i="44"/>
  <c r="R456" i="44" s="1"/>
  <c r="M455" i="44"/>
  <c r="L455" i="44"/>
  <c r="P455" i="44" s="1"/>
  <c r="S455" i="44" s="1"/>
  <c r="K455" i="44"/>
  <c r="I455" i="44"/>
  <c r="Q455" i="44" s="1"/>
  <c r="H455" i="44"/>
  <c r="G455" i="44"/>
  <c r="F455" i="44"/>
  <c r="D455" i="44" s="1"/>
  <c r="E455" i="44"/>
  <c r="C455" i="44" s="1"/>
  <c r="M454" i="44"/>
  <c r="L454" i="44"/>
  <c r="O454" i="44" s="1"/>
  <c r="I454" i="44"/>
  <c r="Q454" i="44" s="1"/>
  <c r="Q453" i="44" s="1"/>
  <c r="H454" i="44"/>
  <c r="P454" i="44" s="1"/>
  <c r="G454" i="44"/>
  <c r="G453" i="44" s="1"/>
  <c r="F454" i="44"/>
  <c r="E454" i="44"/>
  <c r="D454" i="44"/>
  <c r="C454" i="44"/>
  <c r="N453" i="44"/>
  <c r="M453" i="44"/>
  <c r="L453" i="44"/>
  <c r="J453" i="44"/>
  <c r="I453" i="44"/>
  <c r="H453" i="44"/>
  <c r="F453" i="44"/>
  <c r="E453" i="44"/>
  <c r="C453" i="44" s="1"/>
  <c r="D453" i="44"/>
  <c r="R452" i="44"/>
  <c r="S452" i="44" s="1"/>
  <c r="O452" i="44"/>
  <c r="K452" i="44"/>
  <c r="Q451" i="44"/>
  <c r="P451" i="44"/>
  <c r="S451" i="44" s="1"/>
  <c r="O451" i="44"/>
  <c r="K451" i="44"/>
  <c r="D451" i="44"/>
  <c r="C451" i="44"/>
  <c r="Q450" i="44"/>
  <c r="P450" i="44"/>
  <c r="S450" i="44" s="1"/>
  <c r="O450" i="44"/>
  <c r="K450" i="44"/>
  <c r="D450" i="44"/>
  <c r="C450" i="44"/>
  <c r="Q449" i="44"/>
  <c r="P449" i="44"/>
  <c r="N449" i="44"/>
  <c r="M449" i="44"/>
  <c r="L449" i="44"/>
  <c r="O449" i="44" s="1"/>
  <c r="J449" i="44"/>
  <c r="I449" i="44"/>
  <c r="H449" i="44"/>
  <c r="K449" i="44" s="1"/>
  <c r="G449" i="44"/>
  <c r="F449" i="44"/>
  <c r="E449" i="44"/>
  <c r="D449" i="44"/>
  <c r="C449" i="44"/>
  <c r="R448" i="44"/>
  <c r="S448" i="44" s="1"/>
  <c r="O448" i="44"/>
  <c r="K448" i="44"/>
  <c r="Q447" i="44"/>
  <c r="Q445" i="44" s="1"/>
  <c r="P447" i="44"/>
  <c r="S447" i="44" s="1"/>
  <c r="O447" i="44"/>
  <c r="K447" i="44"/>
  <c r="D447" i="44"/>
  <c r="C447" i="44"/>
  <c r="S446" i="44"/>
  <c r="Q446" i="44"/>
  <c r="P446" i="44"/>
  <c r="O446" i="44"/>
  <c r="K446" i="44"/>
  <c r="D446" i="44"/>
  <c r="C446" i="44"/>
  <c r="R445" i="44"/>
  <c r="S445" i="44" s="1"/>
  <c r="P445" i="44"/>
  <c r="N445" i="44"/>
  <c r="O445" i="44" s="1"/>
  <c r="M445" i="44"/>
  <c r="L445" i="44"/>
  <c r="J445" i="44"/>
  <c r="K445" i="44" s="1"/>
  <c r="I445" i="44"/>
  <c r="H445" i="44"/>
  <c r="G445" i="44"/>
  <c r="F445" i="44"/>
  <c r="D445" i="44" s="1"/>
  <c r="E445" i="44"/>
  <c r="C445" i="44"/>
  <c r="S444" i="44"/>
  <c r="R444" i="44"/>
  <c r="O444" i="44"/>
  <c r="K444" i="44"/>
  <c r="S443" i="44"/>
  <c r="Q443" i="44"/>
  <c r="P443" i="44"/>
  <c r="P441" i="44" s="1"/>
  <c r="S441" i="44" s="1"/>
  <c r="O443" i="44"/>
  <c r="K443" i="44"/>
  <c r="D443" i="44"/>
  <c r="C443" i="44"/>
  <c r="S442" i="44"/>
  <c r="Q442" i="44"/>
  <c r="P442" i="44"/>
  <c r="O442" i="44"/>
  <c r="K442" i="44"/>
  <c r="D442" i="44"/>
  <c r="C442" i="44"/>
  <c r="R441" i="44"/>
  <c r="Q441" i="44"/>
  <c r="N441" i="44"/>
  <c r="O441" i="44" s="1"/>
  <c r="M441" i="44"/>
  <c r="L441" i="44"/>
  <c r="J441" i="44"/>
  <c r="K441" i="44" s="1"/>
  <c r="I441" i="44"/>
  <c r="H441" i="44"/>
  <c r="G441" i="44"/>
  <c r="F441" i="44"/>
  <c r="D441" i="44" s="1"/>
  <c r="E441" i="44"/>
  <c r="C441" i="44" s="1"/>
  <c r="R440" i="44"/>
  <c r="R437" i="44" s="1"/>
  <c r="O440" i="44"/>
  <c r="K440" i="44"/>
  <c r="S439" i="44"/>
  <c r="Q439" i="44"/>
  <c r="P439" i="44"/>
  <c r="O439" i="44"/>
  <c r="K439" i="44"/>
  <c r="D439" i="44"/>
  <c r="C439" i="44"/>
  <c r="Q438" i="44"/>
  <c r="P438" i="44"/>
  <c r="S438" i="44" s="1"/>
  <c r="O438" i="44"/>
  <c r="K438" i="44"/>
  <c r="D438" i="44"/>
  <c r="C438" i="44"/>
  <c r="Q437" i="44"/>
  <c r="P437" i="44"/>
  <c r="N437" i="44"/>
  <c r="M437" i="44"/>
  <c r="L437" i="44"/>
  <c r="O437" i="44" s="1"/>
  <c r="J437" i="44"/>
  <c r="I437" i="44"/>
  <c r="H437" i="44"/>
  <c r="K437" i="44" s="1"/>
  <c r="G437" i="44"/>
  <c r="F437" i="44"/>
  <c r="E437" i="44"/>
  <c r="C437" i="44" s="1"/>
  <c r="D437" i="44"/>
  <c r="R436" i="44"/>
  <c r="S436" i="44" s="1"/>
  <c r="O436" i="44"/>
  <c r="K436" i="44"/>
  <c r="Q435" i="44"/>
  <c r="Q433" i="44" s="1"/>
  <c r="P435" i="44"/>
  <c r="S435" i="44" s="1"/>
  <c r="O435" i="44"/>
  <c r="K435" i="44"/>
  <c r="D435" i="44"/>
  <c r="C435" i="44"/>
  <c r="Q434" i="44"/>
  <c r="P434" i="44"/>
  <c r="S434" i="44" s="1"/>
  <c r="O434" i="44"/>
  <c r="K434" i="44"/>
  <c r="D434" i="44"/>
  <c r="C434" i="44"/>
  <c r="P433" i="44"/>
  <c r="O433" i="44"/>
  <c r="N433" i="44"/>
  <c r="M433" i="44"/>
  <c r="L433" i="44"/>
  <c r="K433" i="44"/>
  <c r="J433" i="44"/>
  <c r="I433" i="44"/>
  <c r="H433" i="44"/>
  <c r="G433" i="44"/>
  <c r="F433" i="44"/>
  <c r="E433" i="44"/>
  <c r="D433" i="44"/>
  <c r="C433" i="44"/>
  <c r="R432" i="44"/>
  <c r="S432" i="44" s="1"/>
  <c r="O432" i="44"/>
  <c r="K432" i="44"/>
  <c r="Q431" i="44"/>
  <c r="Q429" i="44" s="1"/>
  <c r="P431" i="44"/>
  <c r="S431" i="44" s="1"/>
  <c r="O431" i="44"/>
  <c r="K431" i="44"/>
  <c r="D431" i="44"/>
  <c r="C431" i="44"/>
  <c r="S430" i="44"/>
  <c r="Q430" i="44"/>
  <c r="P430" i="44"/>
  <c r="O430" i="44"/>
  <c r="K430" i="44"/>
  <c r="D430" i="44"/>
  <c r="C430" i="44"/>
  <c r="R429" i="44"/>
  <c r="S429" i="44" s="1"/>
  <c r="P429" i="44"/>
  <c r="N429" i="44"/>
  <c r="O429" i="44" s="1"/>
  <c r="M429" i="44"/>
  <c r="L429" i="44"/>
  <c r="J429" i="44"/>
  <c r="K429" i="44" s="1"/>
  <c r="I429" i="44"/>
  <c r="H429" i="44"/>
  <c r="G429" i="44"/>
  <c r="F429" i="44"/>
  <c r="D429" i="44" s="1"/>
  <c r="E429" i="44"/>
  <c r="C429" i="44"/>
  <c r="S428" i="44"/>
  <c r="R428" i="44"/>
  <c r="O428" i="44"/>
  <c r="K428" i="44"/>
  <c r="S427" i="44"/>
  <c r="Q427" i="44"/>
  <c r="P427" i="44"/>
  <c r="P425" i="44" s="1"/>
  <c r="S425" i="44" s="1"/>
  <c r="O427" i="44"/>
  <c r="K427" i="44"/>
  <c r="D427" i="44"/>
  <c r="C427" i="44"/>
  <c r="S426" i="44"/>
  <c r="Q426" i="44"/>
  <c r="P426" i="44"/>
  <c r="O426" i="44"/>
  <c r="K426" i="44"/>
  <c r="D426" i="44"/>
  <c r="C426" i="44"/>
  <c r="R425" i="44"/>
  <c r="Q425" i="44"/>
  <c r="N425" i="44"/>
  <c r="O425" i="44" s="1"/>
  <c r="M425" i="44"/>
  <c r="L425" i="44"/>
  <c r="J425" i="44"/>
  <c r="K425" i="44" s="1"/>
  <c r="I425" i="44"/>
  <c r="H425" i="44"/>
  <c r="G425" i="44"/>
  <c r="F425" i="44"/>
  <c r="D425" i="44" s="1"/>
  <c r="E425" i="44"/>
  <c r="C425" i="44" s="1"/>
  <c r="N424" i="44"/>
  <c r="O424" i="44" s="1"/>
  <c r="J424" i="44"/>
  <c r="K424" i="44" s="1"/>
  <c r="O423" i="44"/>
  <c r="M423" i="44"/>
  <c r="L423" i="44"/>
  <c r="P423" i="44" s="1"/>
  <c r="S423" i="44" s="1"/>
  <c r="K423" i="44"/>
  <c r="I423" i="44"/>
  <c r="Q423" i="44" s="1"/>
  <c r="Q421" i="44" s="1"/>
  <c r="H423" i="44"/>
  <c r="G423" i="44"/>
  <c r="G419" i="44" s="1"/>
  <c r="F423" i="44"/>
  <c r="D423" i="44" s="1"/>
  <c r="E423" i="44"/>
  <c r="C423" i="44" s="1"/>
  <c r="Q422" i="44"/>
  <c r="M422" i="44"/>
  <c r="L422" i="44"/>
  <c r="O422" i="44" s="1"/>
  <c r="I422" i="44"/>
  <c r="I418" i="44" s="1"/>
  <c r="H422" i="44"/>
  <c r="P422" i="44" s="1"/>
  <c r="G422" i="44"/>
  <c r="G421" i="44" s="1"/>
  <c r="F422" i="44"/>
  <c r="E422" i="44"/>
  <c r="E418" i="44" s="1"/>
  <c r="D422" i="44"/>
  <c r="C422" i="44"/>
  <c r="N421" i="44"/>
  <c r="M421" i="44"/>
  <c r="L421" i="44"/>
  <c r="J421" i="44"/>
  <c r="I421" i="44"/>
  <c r="H421" i="44"/>
  <c r="F421" i="44"/>
  <c r="E421" i="44"/>
  <c r="C421" i="44" s="1"/>
  <c r="D421" i="44"/>
  <c r="J420" i="44"/>
  <c r="J417" i="44" s="1"/>
  <c r="M419" i="44"/>
  <c r="M2020" i="44" s="1"/>
  <c r="I419" i="44"/>
  <c r="Q419" i="44" s="1"/>
  <c r="H419" i="44"/>
  <c r="H2020" i="44" s="1"/>
  <c r="F419" i="44"/>
  <c r="F2020" i="44" s="1"/>
  <c r="D2020" i="44" s="1"/>
  <c r="E419" i="44"/>
  <c r="D419" i="44"/>
  <c r="P418" i="44"/>
  <c r="S418" i="44" s="1"/>
  <c r="M418" i="44"/>
  <c r="M2019" i="44" s="1"/>
  <c r="M2018" i="44" s="1"/>
  <c r="L418" i="44"/>
  <c r="O418" i="44" s="1"/>
  <c r="K418" i="44"/>
  <c r="H418" i="44"/>
  <c r="H2019" i="44" s="1"/>
  <c r="G418" i="44"/>
  <c r="G2019" i="44" s="1"/>
  <c r="F418" i="44"/>
  <c r="F2019" i="44" s="1"/>
  <c r="M417" i="44"/>
  <c r="H417" i="44"/>
  <c r="R416" i="44"/>
  <c r="S416" i="44" s="1"/>
  <c r="O416" i="44"/>
  <c r="K416" i="44"/>
  <c r="Q415" i="44"/>
  <c r="Q413" i="44" s="1"/>
  <c r="P415" i="44"/>
  <c r="S415" i="44" s="1"/>
  <c r="O415" i="44"/>
  <c r="K415" i="44"/>
  <c r="D415" i="44"/>
  <c r="C415" i="44"/>
  <c r="S414" i="44"/>
  <c r="Q414" i="44"/>
  <c r="P414" i="44"/>
  <c r="O414" i="44"/>
  <c r="K414" i="44"/>
  <c r="D414" i="44"/>
  <c r="C414" i="44"/>
  <c r="R413" i="44"/>
  <c r="S413" i="44" s="1"/>
  <c r="P413" i="44"/>
  <c r="N413" i="44"/>
  <c r="O413" i="44" s="1"/>
  <c r="M413" i="44"/>
  <c r="L413" i="44"/>
  <c r="J413" i="44"/>
  <c r="K413" i="44" s="1"/>
  <c r="I413" i="44"/>
  <c r="H413" i="44"/>
  <c r="G413" i="44"/>
  <c r="F413" i="44"/>
  <c r="D413" i="44" s="1"/>
  <c r="E413" i="44"/>
  <c r="C413" i="44"/>
  <c r="S412" i="44"/>
  <c r="R412" i="44"/>
  <c r="O412" i="44"/>
  <c r="K412" i="44"/>
  <c r="S411" i="44"/>
  <c r="Q411" i="44"/>
  <c r="P411" i="44"/>
  <c r="P409" i="44" s="1"/>
  <c r="S409" i="44" s="1"/>
  <c r="O411" i="44"/>
  <c r="K411" i="44"/>
  <c r="D411" i="44"/>
  <c r="C411" i="44"/>
  <c r="S410" i="44"/>
  <c r="Q410" i="44"/>
  <c r="P410" i="44"/>
  <c r="O410" i="44"/>
  <c r="K410" i="44"/>
  <c r="D410" i="44"/>
  <c r="C410" i="44"/>
  <c r="R409" i="44"/>
  <c r="Q409" i="44"/>
  <c r="N409" i="44"/>
  <c r="O409" i="44" s="1"/>
  <c r="M409" i="44"/>
  <c r="L409" i="44"/>
  <c r="J409" i="44"/>
  <c r="K409" i="44" s="1"/>
  <c r="I409" i="44"/>
  <c r="H409" i="44"/>
  <c r="G409" i="44"/>
  <c r="F409" i="44"/>
  <c r="D409" i="44" s="1"/>
  <c r="E409" i="44"/>
  <c r="C409" i="44" s="1"/>
  <c r="R408" i="44"/>
  <c r="R405" i="44" s="1"/>
  <c r="O408" i="44"/>
  <c r="K408" i="44"/>
  <c r="S407" i="44"/>
  <c r="Q407" i="44"/>
  <c r="P407" i="44"/>
  <c r="O407" i="44"/>
  <c r="K407" i="44"/>
  <c r="D407" i="44"/>
  <c r="C407" i="44"/>
  <c r="Q406" i="44"/>
  <c r="P406" i="44"/>
  <c r="S406" i="44" s="1"/>
  <c r="O406" i="44"/>
  <c r="K406" i="44"/>
  <c r="D406" i="44"/>
  <c r="C406" i="44"/>
  <c r="Q405" i="44"/>
  <c r="P405" i="44"/>
  <c r="N405" i="44"/>
  <c r="M405" i="44"/>
  <c r="L405" i="44"/>
  <c r="O405" i="44" s="1"/>
  <c r="J405" i="44"/>
  <c r="I405" i="44"/>
  <c r="H405" i="44"/>
  <c r="K405" i="44" s="1"/>
  <c r="G405" i="44"/>
  <c r="F405" i="44"/>
  <c r="E405" i="44"/>
  <c r="C405" i="44" s="1"/>
  <c r="D405" i="44"/>
  <c r="R404" i="44"/>
  <c r="S404" i="44" s="1"/>
  <c r="O404" i="44"/>
  <c r="K404" i="44"/>
  <c r="Q403" i="44"/>
  <c r="Q401" i="44" s="1"/>
  <c r="P403" i="44"/>
  <c r="S403" i="44" s="1"/>
  <c r="O403" i="44"/>
  <c r="K403" i="44"/>
  <c r="D403" i="44"/>
  <c r="C403" i="44"/>
  <c r="Q402" i="44"/>
  <c r="P402" i="44"/>
  <c r="S402" i="44" s="1"/>
  <c r="O402" i="44"/>
  <c r="K402" i="44"/>
  <c r="D402" i="44"/>
  <c r="C402" i="44"/>
  <c r="P401" i="44"/>
  <c r="N401" i="44"/>
  <c r="M401" i="44"/>
  <c r="L401" i="44"/>
  <c r="O401" i="44" s="1"/>
  <c r="J401" i="44"/>
  <c r="I401" i="44"/>
  <c r="H401" i="44"/>
  <c r="K401" i="44" s="1"/>
  <c r="G401" i="44"/>
  <c r="F401" i="44"/>
  <c r="E401" i="44"/>
  <c r="D401" i="44"/>
  <c r="C401" i="44"/>
  <c r="R400" i="44"/>
  <c r="S400" i="44" s="1"/>
  <c r="O400" i="44"/>
  <c r="K400" i="44"/>
  <c r="Q399" i="44"/>
  <c r="Q397" i="44" s="1"/>
  <c r="P399" i="44"/>
  <c r="P397" i="44" s="1"/>
  <c r="O399" i="44"/>
  <c r="K399" i="44"/>
  <c r="D399" i="44"/>
  <c r="C399" i="44"/>
  <c r="S398" i="44"/>
  <c r="Q398" i="44"/>
  <c r="P398" i="44"/>
  <c r="O398" i="44"/>
  <c r="K398" i="44"/>
  <c r="D398" i="44"/>
  <c r="C398" i="44"/>
  <c r="R397" i="44"/>
  <c r="O397" i="44"/>
  <c r="N397" i="44"/>
  <c r="M397" i="44"/>
  <c r="L397" i="44"/>
  <c r="K397" i="44"/>
  <c r="J397" i="44"/>
  <c r="I397" i="44"/>
  <c r="H397" i="44"/>
  <c r="G397" i="44"/>
  <c r="F397" i="44"/>
  <c r="D397" i="44" s="1"/>
  <c r="E397" i="44"/>
  <c r="C397" i="44"/>
  <c r="S396" i="44"/>
  <c r="R396" i="44"/>
  <c r="O396" i="44"/>
  <c r="K396" i="44"/>
  <c r="S395" i="44"/>
  <c r="Q395" i="44"/>
  <c r="P395" i="44"/>
  <c r="P393" i="44" s="1"/>
  <c r="S393" i="44" s="1"/>
  <c r="O395" i="44"/>
  <c r="K395" i="44"/>
  <c r="D395" i="44"/>
  <c r="C395" i="44"/>
  <c r="S394" i="44"/>
  <c r="Q394" i="44"/>
  <c r="P394" i="44"/>
  <c r="O394" i="44"/>
  <c r="K394" i="44"/>
  <c r="D394" i="44"/>
  <c r="C394" i="44"/>
  <c r="R393" i="44"/>
  <c r="Q393" i="44"/>
  <c r="N393" i="44"/>
  <c r="O393" i="44" s="1"/>
  <c r="M393" i="44"/>
  <c r="L393" i="44"/>
  <c r="J393" i="44"/>
  <c r="K393" i="44" s="1"/>
  <c r="I393" i="44"/>
  <c r="H393" i="44"/>
  <c r="G393" i="44"/>
  <c r="F393" i="44"/>
  <c r="D393" i="44" s="1"/>
  <c r="E393" i="44"/>
  <c r="C393" i="44" s="1"/>
  <c r="S392" i="44"/>
  <c r="R392" i="44"/>
  <c r="R389" i="44" s="1"/>
  <c r="O392" i="44"/>
  <c r="K392" i="44"/>
  <c r="S391" i="44"/>
  <c r="Q391" i="44"/>
  <c r="P391" i="44"/>
  <c r="O391" i="44"/>
  <c r="K391" i="44"/>
  <c r="D391" i="44"/>
  <c r="C391" i="44"/>
  <c r="Q390" i="44"/>
  <c r="P390" i="44"/>
  <c r="S390" i="44" s="1"/>
  <c r="O390" i="44"/>
  <c r="K390" i="44"/>
  <c r="D390" i="44"/>
  <c r="C390" i="44"/>
  <c r="Q389" i="44"/>
  <c r="P389" i="44"/>
  <c r="N389" i="44"/>
  <c r="M389" i="44"/>
  <c r="L389" i="44"/>
  <c r="O389" i="44" s="1"/>
  <c r="J389" i="44"/>
  <c r="I389" i="44"/>
  <c r="H389" i="44"/>
  <c r="K389" i="44" s="1"/>
  <c r="G389" i="44"/>
  <c r="F389" i="44"/>
  <c r="E389" i="44"/>
  <c r="C389" i="44" s="1"/>
  <c r="D389" i="44"/>
  <c r="O388" i="44"/>
  <c r="N388" i="44"/>
  <c r="J388" i="44"/>
  <c r="K388" i="44" s="1"/>
  <c r="O387" i="44"/>
  <c r="M387" i="44"/>
  <c r="M385" i="44" s="1"/>
  <c r="L387" i="44"/>
  <c r="I387" i="44"/>
  <c r="I385" i="44" s="1"/>
  <c r="H387" i="44"/>
  <c r="P387" i="44" s="1"/>
  <c r="S387" i="44" s="1"/>
  <c r="G387" i="44"/>
  <c r="F387" i="44"/>
  <c r="E387" i="44"/>
  <c r="E385" i="44" s="1"/>
  <c r="D387" i="44"/>
  <c r="Q386" i="44"/>
  <c r="M386" i="44"/>
  <c r="L386" i="44"/>
  <c r="P386" i="44" s="1"/>
  <c r="S386" i="44" s="1"/>
  <c r="K386" i="44"/>
  <c r="I386" i="44"/>
  <c r="H386" i="44"/>
  <c r="G386" i="44"/>
  <c r="F386" i="44"/>
  <c r="D386" i="44" s="1"/>
  <c r="E386" i="44"/>
  <c r="C386" i="44"/>
  <c r="N385" i="44"/>
  <c r="L385" i="44"/>
  <c r="H385" i="44"/>
  <c r="G385" i="44"/>
  <c r="C385" i="44"/>
  <c r="R384" i="44"/>
  <c r="S384" i="44" s="1"/>
  <c r="O384" i="44"/>
  <c r="K384" i="44"/>
  <c r="Q383" i="44"/>
  <c r="Q381" i="44" s="1"/>
  <c r="P383" i="44"/>
  <c r="O383" i="44"/>
  <c r="K383" i="44"/>
  <c r="D383" i="44"/>
  <c r="C383" i="44"/>
  <c r="S382" i="44"/>
  <c r="Q382" i="44"/>
  <c r="P382" i="44"/>
  <c r="O382" i="44"/>
  <c r="K382" i="44"/>
  <c r="D382" i="44"/>
  <c r="C382" i="44"/>
  <c r="R381" i="44"/>
  <c r="N381" i="44"/>
  <c r="O381" i="44" s="1"/>
  <c r="M381" i="44"/>
  <c r="L381" i="44"/>
  <c r="J381" i="44"/>
  <c r="K381" i="44" s="1"/>
  <c r="I381" i="44"/>
  <c r="H381" i="44"/>
  <c r="G381" i="44"/>
  <c r="C381" i="44" s="1"/>
  <c r="F381" i="44"/>
  <c r="D381" i="44" s="1"/>
  <c r="E381" i="44"/>
  <c r="S380" i="44"/>
  <c r="R380" i="44"/>
  <c r="O380" i="44"/>
  <c r="K380" i="44"/>
  <c r="S379" i="44"/>
  <c r="Q379" i="44"/>
  <c r="P379" i="44"/>
  <c r="P377" i="44" s="1"/>
  <c r="O379" i="44"/>
  <c r="K379" i="44"/>
  <c r="D379" i="44"/>
  <c r="C379" i="44"/>
  <c r="S378" i="44"/>
  <c r="Q378" i="44"/>
  <c r="Q377" i="44" s="1"/>
  <c r="P378" i="44"/>
  <c r="O378" i="44"/>
  <c r="K378" i="44"/>
  <c r="D378" i="44"/>
  <c r="C378" i="44"/>
  <c r="R377" i="44"/>
  <c r="N377" i="44"/>
  <c r="O377" i="44" s="1"/>
  <c r="M377" i="44"/>
  <c r="L377" i="44"/>
  <c r="J377" i="44"/>
  <c r="I377" i="44"/>
  <c r="H377" i="44"/>
  <c r="G377" i="44"/>
  <c r="F377" i="44"/>
  <c r="D377" i="44" s="1"/>
  <c r="E377" i="44"/>
  <c r="C377" i="44" s="1"/>
  <c r="S376" i="44"/>
  <c r="R376" i="44"/>
  <c r="O376" i="44"/>
  <c r="K376" i="44"/>
  <c r="S375" i="44"/>
  <c r="Q375" i="44"/>
  <c r="P375" i="44"/>
  <c r="O375" i="44"/>
  <c r="K375" i="44"/>
  <c r="D375" i="44"/>
  <c r="C375" i="44"/>
  <c r="S374" i="44"/>
  <c r="Q374" i="44"/>
  <c r="Q373" i="44" s="1"/>
  <c r="P374" i="44"/>
  <c r="O374" i="44"/>
  <c r="K374" i="44"/>
  <c r="D374" i="44"/>
  <c r="C374" i="44"/>
  <c r="R373" i="44"/>
  <c r="P373" i="44"/>
  <c r="S373" i="44" s="1"/>
  <c r="N373" i="44"/>
  <c r="M373" i="44"/>
  <c r="L373" i="44"/>
  <c r="O373" i="44" s="1"/>
  <c r="J373" i="44"/>
  <c r="I373" i="44"/>
  <c r="H373" i="44"/>
  <c r="G373" i="44"/>
  <c r="F373" i="44"/>
  <c r="D373" i="44" s="1"/>
  <c r="E373" i="44"/>
  <c r="C373" i="44" s="1"/>
  <c r="R372" i="44"/>
  <c r="R369" i="44" s="1"/>
  <c r="O372" i="44"/>
  <c r="K372" i="44"/>
  <c r="S371" i="44"/>
  <c r="Q371" i="44"/>
  <c r="P371" i="44"/>
  <c r="O371" i="44"/>
  <c r="K371" i="44"/>
  <c r="D371" i="44"/>
  <c r="C371" i="44"/>
  <c r="Q370" i="44"/>
  <c r="Q369" i="44" s="1"/>
  <c r="P370" i="44"/>
  <c r="S370" i="44" s="1"/>
  <c r="O370" i="44"/>
  <c r="O369" i="44" s="1"/>
  <c r="K370" i="44"/>
  <c r="D370" i="44"/>
  <c r="C370" i="44"/>
  <c r="N369" i="44"/>
  <c r="M369" i="44"/>
  <c r="L369" i="44"/>
  <c r="K369" i="44"/>
  <c r="J369" i="44"/>
  <c r="I369" i="44"/>
  <c r="H369" i="44"/>
  <c r="G369" i="44"/>
  <c r="F369" i="44"/>
  <c r="E369" i="44"/>
  <c r="D369" i="44"/>
  <c r="C369" i="44"/>
  <c r="R368" i="44"/>
  <c r="S368" i="44" s="1"/>
  <c r="O368" i="44"/>
  <c r="K368" i="44"/>
  <c r="S367" i="44"/>
  <c r="Q367" i="44"/>
  <c r="Q365" i="44" s="1"/>
  <c r="P367" i="44"/>
  <c r="O367" i="44"/>
  <c r="K367" i="44"/>
  <c r="D367" i="44"/>
  <c r="C367" i="44"/>
  <c r="Q366" i="44"/>
  <c r="P366" i="44"/>
  <c r="S366" i="44" s="1"/>
  <c r="O366" i="44"/>
  <c r="K366" i="44"/>
  <c r="D366" i="44"/>
  <c r="C366" i="44"/>
  <c r="P365" i="44"/>
  <c r="N365" i="44"/>
  <c r="M365" i="44"/>
  <c r="L365" i="44"/>
  <c r="O365" i="44" s="1"/>
  <c r="J365" i="44"/>
  <c r="I365" i="44"/>
  <c r="H365" i="44"/>
  <c r="K365" i="44" s="1"/>
  <c r="G365" i="44"/>
  <c r="F365" i="44"/>
  <c r="E365" i="44"/>
  <c r="C365" i="44" s="1"/>
  <c r="D365" i="44"/>
  <c r="R364" i="44"/>
  <c r="S364" i="44" s="1"/>
  <c r="O364" i="44"/>
  <c r="K364" i="44"/>
  <c r="Q363" i="44"/>
  <c r="Q361" i="44" s="1"/>
  <c r="P363" i="44"/>
  <c r="S363" i="44" s="1"/>
  <c r="O363" i="44"/>
  <c r="K363" i="44"/>
  <c r="D363" i="44"/>
  <c r="C363" i="44"/>
  <c r="Q362" i="44"/>
  <c r="P362" i="44"/>
  <c r="S362" i="44" s="1"/>
  <c r="O362" i="44"/>
  <c r="K362" i="44"/>
  <c r="D362" i="44"/>
  <c r="C362" i="44"/>
  <c r="O361" i="44"/>
  <c r="N361" i="44"/>
  <c r="M361" i="44"/>
  <c r="L361" i="44"/>
  <c r="K361" i="44"/>
  <c r="J361" i="44"/>
  <c r="I361" i="44"/>
  <c r="H361" i="44"/>
  <c r="G361" i="44"/>
  <c r="F361" i="44"/>
  <c r="E361" i="44"/>
  <c r="D361" i="44"/>
  <c r="C361" i="44"/>
  <c r="R360" i="44"/>
  <c r="S360" i="44" s="1"/>
  <c r="O360" i="44"/>
  <c r="K360" i="44"/>
  <c r="Q359" i="44"/>
  <c r="Q357" i="44" s="1"/>
  <c r="P359" i="44"/>
  <c r="P357" i="44" s="1"/>
  <c r="O359" i="44"/>
  <c r="K359" i="44"/>
  <c r="D359" i="44"/>
  <c r="C359" i="44"/>
  <c r="S358" i="44"/>
  <c r="Q358" i="44"/>
  <c r="P358" i="44"/>
  <c r="O358" i="44"/>
  <c r="K358" i="44"/>
  <c r="D358" i="44"/>
  <c r="C358" i="44"/>
  <c r="R357" i="44"/>
  <c r="N357" i="44"/>
  <c r="O357" i="44" s="1"/>
  <c r="M357" i="44"/>
  <c r="L357" i="44"/>
  <c r="J357" i="44"/>
  <c r="K357" i="44" s="1"/>
  <c r="I357" i="44"/>
  <c r="H357" i="44"/>
  <c r="G357" i="44"/>
  <c r="F357" i="44"/>
  <c r="D357" i="44" s="1"/>
  <c r="E357" i="44"/>
  <c r="C357" i="44"/>
  <c r="N356" i="44"/>
  <c r="O356" i="44" s="1"/>
  <c r="K356" i="44"/>
  <c r="J356" i="44"/>
  <c r="R356" i="44" s="1"/>
  <c r="Q355" i="44"/>
  <c r="P355" i="44"/>
  <c r="S355" i="44" s="1"/>
  <c r="M355" i="44"/>
  <c r="L355" i="44"/>
  <c r="O355" i="44" s="1"/>
  <c r="K355" i="44"/>
  <c r="I355" i="44"/>
  <c r="H355" i="44"/>
  <c r="G355" i="44"/>
  <c r="G353" i="44" s="1"/>
  <c r="F355" i="44"/>
  <c r="D355" i="44" s="1"/>
  <c r="E355" i="44"/>
  <c r="C355" i="44"/>
  <c r="O354" i="44"/>
  <c r="M354" i="44"/>
  <c r="L354" i="44"/>
  <c r="I354" i="44"/>
  <c r="Q354" i="44" s="1"/>
  <c r="Q353" i="44" s="1"/>
  <c r="H354" i="44"/>
  <c r="P354" i="44" s="1"/>
  <c r="G354" i="44"/>
  <c r="F354" i="44"/>
  <c r="E354" i="44"/>
  <c r="C354" i="44" s="1"/>
  <c r="D354" i="44"/>
  <c r="N353" i="44"/>
  <c r="M353" i="44"/>
  <c r="J353" i="44"/>
  <c r="I353" i="44"/>
  <c r="E353" i="44"/>
  <c r="C353" i="44" s="1"/>
  <c r="R352" i="44"/>
  <c r="R349" i="44" s="1"/>
  <c r="O352" i="44"/>
  <c r="K352" i="44"/>
  <c r="S351" i="44"/>
  <c r="Q351" i="44"/>
  <c r="Q349" i="44" s="1"/>
  <c r="P351" i="44"/>
  <c r="O351" i="44"/>
  <c r="K351" i="44"/>
  <c r="D351" i="44"/>
  <c r="C351" i="44"/>
  <c r="Q350" i="44"/>
  <c r="P350" i="44"/>
  <c r="S350" i="44" s="1"/>
  <c r="O350" i="44"/>
  <c r="K350" i="44"/>
  <c r="D350" i="44"/>
  <c r="C350" i="44"/>
  <c r="P349" i="44"/>
  <c r="N349" i="44"/>
  <c r="M349" i="44"/>
  <c r="L349" i="44"/>
  <c r="O349" i="44" s="1"/>
  <c r="J349" i="44"/>
  <c r="I349" i="44"/>
  <c r="H349" i="44"/>
  <c r="K349" i="44" s="1"/>
  <c r="G349" i="44"/>
  <c r="F349" i="44"/>
  <c r="E349" i="44"/>
  <c r="C349" i="44" s="1"/>
  <c r="D349" i="44"/>
  <c r="R348" i="44"/>
  <c r="S348" i="44" s="1"/>
  <c r="O348" i="44"/>
  <c r="K348" i="44"/>
  <c r="Q347" i="44"/>
  <c r="Q345" i="44" s="1"/>
  <c r="P347" i="44"/>
  <c r="S347" i="44" s="1"/>
  <c r="O347" i="44"/>
  <c r="K347" i="44"/>
  <c r="D347" i="44"/>
  <c r="C347" i="44"/>
  <c r="Q346" i="44"/>
  <c r="P346" i="44"/>
  <c r="S346" i="44" s="1"/>
  <c r="O346" i="44"/>
  <c r="K346" i="44"/>
  <c r="D346" i="44"/>
  <c r="C346" i="44"/>
  <c r="O345" i="44"/>
  <c r="N345" i="44"/>
  <c r="M345" i="44"/>
  <c r="L345" i="44"/>
  <c r="K345" i="44"/>
  <c r="J345" i="44"/>
  <c r="I345" i="44"/>
  <c r="H345" i="44"/>
  <c r="G345" i="44"/>
  <c r="F345" i="44"/>
  <c r="E345" i="44"/>
  <c r="D345" i="44"/>
  <c r="C345" i="44"/>
  <c r="R344" i="44"/>
  <c r="S344" i="44" s="1"/>
  <c r="O344" i="44"/>
  <c r="K344" i="44"/>
  <c r="Q343" i="44"/>
  <c r="Q341" i="44" s="1"/>
  <c r="P343" i="44"/>
  <c r="P341" i="44" s="1"/>
  <c r="O343" i="44"/>
  <c r="K343" i="44"/>
  <c r="D343" i="44"/>
  <c r="C343" i="44"/>
  <c r="S342" i="44"/>
  <c r="Q342" i="44"/>
  <c r="P342" i="44"/>
  <c r="O342" i="44"/>
  <c r="K342" i="44"/>
  <c r="D342" i="44"/>
  <c r="C342" i="44"/>
  <c r="R341" i="44"/>
  <c r="N341" i="44"/>
  <c r="O341" i="44" s="1"/>
  <c r="M341" i="44"/>
  <c r="L341" i="44"/>
  <c r="J341" i="44"/>
  <c r="K341" i="44" s="1"/>
  <c r="I341" i="44"/>
  <c r="H341" i="44"/>
  <c r="G341" i="44"/>
  <c r="F341" i="44"/>
  <c r="D341" i="44" s="1"/>
  <c r="E341" i="44"/>
  <c r="C341" i="44"/>
  <c r="S340" i="44"/>
  <c r="R340" i="44"/>
  <c r="O340" i="44"/>
  <c r="K340" i="44"/>
  <c r="S339" i="44"/>
  <c r="Q339" i="44"/>
  <c r="P339" i="44"/>
  <c r="P337" i="44" s="1"/>
  <c r="S337" i="44" s="1"/>
  <c r="O339" i="44"/>
  <c r="K339" i="44"/>
  <c r="D339" i="44"/>
  <c r="C339" i="44"/>
  <c r="S338" i="44"/>
  <c r="Q338" i="44"/>
  <c r="P338" i="44"/>
  <c r="O338" i="44"/>
  <c r="K338" i="44"/>
  <c r="D338" i="44"/>
  <c r="C338" i="44"/>
  <c r="R337" i="44"/>
  <c r="Q337" i="44"/>
  <c r="N337" i="44"/>
  <c r="O337" i="44" s="1"/>
  <c r="M337" i="44"/>
  <c r="L337" i="44"/>
  <c r="J337" i="44"/>
  <c r="K337" i="44" s="1"/>
  <c r="I337" i="44"/>
  <c r="H337" i="44"/>
  <c r="G337" i="44"/>
  <c r="F337" i="44"/>
  <c r="D337" i="44" s="1"/>
  <c r="E337" i="44"/>
  <c r="C337" i="44" s="1"/>
  <c r="R336" i="44"/>
  <c r="R333" i="44" s="1"/>
  <c r="O336" i="44"/>
  <c r="K336" i="44"/>
  <c r="S335" i="44"/>
  <c r="Q335" i="44"/>
  <c r="Q333" i="44" s="1"/>
  <c r="P335" i="44"/>
  <c r="O335" i="44"/>
  <c r="K335" i="44"/>
  <c r="D335" i="44"/>
  <c r="C335" i="44"/>
  <c r="Q334" i="44"/>
  <c r="P334" i="44"/>
  <c r="S334" i="44" s="1"/>
  <c r="O334" i="44"/>
  <c r="K334" i="44"/>
  <c r="D334" i="44"/>
  <c r="C334" i="44"/>
  <c r="P333" i="44"/>
  <c r="N333" i="44"/>
  <c r="M333" i="44"/>
  <c r="L333" i="44"/>
  <c r="O333" i="44" s="1"/>
  <c r="J333" i="44"/>
  <c r="I333" i="44"/>
  <c r="H333" i="44"/>
  <c r="K333" i="44" s="1"/>
  <c r="G333" i="44"/>
  <c r="F333" i="44"/>
  <c r="E333" i="44"/>
  <c r="C333" i="44" s="1"/>
  <c r="D333" i="44"/>
  <c r="R332" i="44"/>
  <c r="S332" i="44" s="1"/>
  <c r="O332" i="44"/>
  <c r="K332" i="44"/>
  <c r="Q331" i="44"/>
  <c r="Q329" i="44" s="1"/>
  <c r="P331" i="44"/>
  <c r="S331" i="44" s="1"/>
  <c r="O331" i="44"/>
  <c r="K331" i="44"/>
  <c r="D331" i="44"/>
  <c r="C331" i="44"/>
  <c r="Q330" i="44"/>
  <c r="P330" i="44"/>
  <c r="S330" i="44" s="1"/>
  <c r="O330" i="44"/>
  <c r="K330" i="44"/>
  <c r="D330" i="44"/>
  <c r="C330" i="44"/>
  <c r="O329" i="44"/>
  <c r="N329" i="44"/>
  <c r="M329" i="44"/>
  <c r="L329" i="44"/>
  <c r="K329" i="44"/>
  <c r="J329" i="44"/>
  <c r="I329" i="44"/>
  <c r="H329" i="44"/>
  <c r="G329" i="44"/>
  <c r="F329" i="44"/>
  <c r="E329" i="44"/>
  <c r="D329" i="44"/>
  <c r="C329" i="44"/>
  <c r="R328" i="44"/>
  <c r="S328" i="44" s="1"/>
  <c r="O328" i="44"/>
  <c r="K328" i="44"/>
  <c r="Q327" i="44"/>
  <c r="Q325" i="44" s="1"/>
  <c r="P327" i="44"/>
  <c r="P325" i="44" s="1"/>
  <c r="O327" i="44"/>
  <c r="K327" i="44"/>
  <c r="D327" i="44"/>
  <c r="C327" i="44"/>
  <c r="S326" i="44"/>
  <c r="Q326" i="44"/>
  <c r="P326" i="44"/>
  <c r="O326" i="44"/>
  <c r="K326" i="44"/>
  <c r="D326" i="44"/>
  <c r="C326" i="44"/>
  <c r="R325" i="44"/>
  <c r="N325" i="44"/>
  <c r="O325" i="44" s="1"/>
  <c r="M325" i="44"/>
  <c r="L325" i="44"/>
  <c r="J325" i="44"/>
  <c r="K325" i="44" s="1"/>
  <c r="I325" i="44"/>
  <c r="H325" i="44"/>
  <c r="G325" i="44"/>
  <c r="F325" i="44"/>
  <c r="D325" i="44" s="1"/>
  <c r="E325" i="44"/>
  <c r="C325" i="44"/>
  <c r="N324" i="44"/>
  <c r="O324" i="44" s="1"/>
  <c r="K324" i="44"/>
  <c r="J324" i="44"/>
  <c r="R324" i="44" s="1"/>
  <c r="Q323" i="44"/>
  <c r="P323" i="44"/>
  <c r="S323" i="44" s="1"/>
  <c r="M323" i="44"/>
  <c r="L323" i="44"/>
  <c r="O323" i="44" s="1"/>
  <c r="K323" i="44"/>
  <c r="I323" i="44"/>
  <c r="H323" i="44"/>
  <c r="G323" i="44"/>
  <c r="G321" i="44" s="1"/>
  <c r="F323" i="44"/>
  <c r="D323" i="44" s="1"/>
  <c r="E323" i="44"/>
  <c r="C323" i="44"/>
  <c r="O322" i="44"/>
  <c r="M322" i="44"/>
  <c r="L322" i="44"/>
  <c r="I322" i="44"/>
  <c r="Q322" i="44" s="1"/>
  <c r="Q321" i="44" s="1"/>
  <c r="H322" i="44"/>
  <c r="P322" i="44" s="1"/>
  <c r="G322" i="44"/>
  <c r="F322" i="44"/>
  <c r="E322" i="44"/>
  <c r="C322" i="44" s="1"/>
  <c r="D322" i="44"/>
  <c r="N321" i="44"/>
  <c r="M321" i="44"/>
  <c r="J321" i="44"/>
  <c r="I321" i="44"/>
  <c r="E321" i="44"/>
  <c r="C321" i="44" s="1"/>
  <c r="R320" i="44"/>
  <c r="R317" i="44" s="1"/>
  <c r="O320" i="44"/>
  <c r="K320" i="44"/>
  <c r="S319" i="44"/>
  <c r="Q319" i="44"/>
  <c r="Q317" i="44" s="1"/>
  <c r="P319" i="44"/>
  <c r="O319" i="44"/>
  <c r="K319" i="44"/>
  <c r="D319" i="44"/>
  <c r="C319" i="44"/>
  <c r="Q318" i="44"/>
  <c r="P318" i="44"/>
  <c r="S318" i="44" s="1"/>
  <c r="O318" i="44"/>
  <c r="K318" i="44"/>
  <c r="D318" i="44"/>
  <c r="C318" i="44"/>
  <c r="P317" i="44"/>
  <c r="N317" i="44"/>
  <c r="M317" i="44"/>
  <c r="L317" i="44"/>
  <c r="O317" i="44" s="1"/>
  <c r="J317" i="44"/>
  <c r="I317" i="44"/>
  <c r="H317" i="44"/>
  <c r="K317" i="44" s="1"/>
  <c r="G317" i="44"/>
  <c r="F317" i="44"/>
  <c r="E317" i="44"/>
  <c r="C317" i="44" s="1"/>
  <c r="D317" i="44"/>
  <c r="R316" i="44"/>
  <c r="S316" i="44" s="1"/>
  <c r="O316" i="44"/>
  <c r="K316" i="44"/>
  <c r="Q315" i="44"/>
  <c r="Q313" i="44" s="1"/>
  <c r="P315" i="44"/>
  <c r="S315" i="44" s="1"/>
  <c r="O315" i="44"/>
  <c r="K315" i="44"/>
  <c r="D315" i="44"/>
  <c r="C315" i="44"/>
  <c r="Q314" i="44"/>
  <c r="P314" i="44"/>
  <c r="S314" i="44" s="1"/>
  <c r="O314" i="44"/>
  <c r="K314" i="44"/>
  <c r="D314" i="44"/>
  <c r="C314" i="44"/>
  <c r="O313" i="44"/>
  <c r="N313" i="44"/>
  <c r="M313" i="44"/>
  <c r="L313" i="44"/>
  <c r="K313" i="44"/>
  <c r="J313" i="44"/>
  <c r="I313" i="44"/>
  <c r="H313" i="44"/>
  <c r="G313" i="44"/>
  <c r="F313" i="44"/>
  <c r="E313" i="44"/>
  <c r="D313" i="44"/>
  <c r="C313" i="44"/>
  <c r="R312" i="44"/>
  <c r="S312" i="44" s="1"/>
  <c r="O312" i="44"/>
  <c r="K312" i="44"/>
  <c r="Q311" i="44"/>
  <c r="Q309" i="44" s="1"/>
  <c r="P311" i="44"/>
  <c r="P309" i="44" s="1"/>
  <c r="O311" i="44"/>
  <c r="K311" i="44"/>
  <c r="D311" i="44"/>
  <c r="C311" i="44"/>
  <c r="S310" i="44"/>
  <c r="Q310" i="44"/>
  <c r="P310" i="44"/>
  <c r="O310" i="44"/>
  <c r="K310" i="44"/>
  <c r="D310" i="44"/>
  <c r="C310" i="44"/>
  <c r="R309" i="44"/>
  <c r="N309" i="44"/>
  <c r="O309" i="44" s="1"/>
  <c r="M309" i="44"/>
  <c r="L309" i="44"/>
  <c r="J309" i="44"/>
  <c r="K309" i="44" s="1"/>
  <c r="I309" i="44"/>
  <c r="H309" i="44"/>
  <c r="G309" i="44"/>
  <c r="F309" i="44"/>
  <c r="D309" i="44" s="1"/>
  <c r="E309" i="44"/>
  <c r="C309" i="44"/>
  <c r="S308" i="44"/>
  <c r="R308" i="44"/>
  <c r="O308" i="44"/>
  <c r="K308" i="44"/>
  <c r="S307" i="44"/>
  <c r="Q307" i="44"/>
  <c r="P307" i="44"/>
  <c r="P305" i="44" s="1"/>
  <c r="S305" i="44" s="1"/>
  <c r="O307" i="44"/>
  <c r="K307" i="44"/>
  <c r="D307" i="44"/>
  <c r="C307" i="44"/>
  <c r="S306" i="44"/>
  <c r="Q306" i="44"/>
  <c r="P306" i="44"/>
  <c r="O306" i="44"/>
  <c r="K306" i="44"/>
  <c r="D306" i="44"/>
  <c r="C306" i="44"/>
  <c r="R305" i="44"/>
  <c r="Q305" i="44"/>
  <c r="N305" i="44"/>
  <c r="O305" i="44" s="1"/>
  <c r="M305" i="44"/>
  <c r="L305" i="44"/>
  <c r="J305" i="44"/>
  <c r="K305" i="44" s="1"/>
  <c r="I305" i="44"/>
  <c r="H305" i="44"/>
  <c r="G305" i="44"/>
  <c r="F305" i="44"/>
  <c r="D305" i="44" s="1"/>
  <c r="E305" i="44"/>
  <c r="C305" i="44" s="1"/>
  <c r="R304" i="44"/>
  <c r="R301" i="44" s="1"/>
  <c r="O304" i="44"/>
  <c r="K304" i="44"/>
  <c r="S303" i="44"/>
  <c r="Q303" i="44"/>
  <c r="Q301" i="44" s="1"/>
  <c r="P303" i="44"/>
  <c r="O303" i="44"/>
  <c r="K303" i="44"/>
  <c r="D303" i="44"/>
  <c r="C303" i="44"/>
  <c r="Q302" i="44"/>
  <c r="P302" i="44"/>
  <c r="S302" i="44" s="1"/>
  <c r="O302" i="44"/>
  <c r="K302" i="44"/>
  <c r="D302" i="44"/>
  <c r="C302" i="44"/>
  <c r="P301" i="44"/>
  <c r="N301" i="44"/>
  <c r="M301" i="44"/>
  <c r="L301" i="44"/>
  <c r="O301" i="44" s="1"/>
  <c r="J301" i="44"/>
  <c r="I301" i="44"/>
  <c r="H301" i="44"/>
  <c r="K301" i="44" s="1"/>
  <c r="G301" i="44"/>
  <c r="F301" i="44"/>
  <c r="E301" i="44"/>
  <c r="C301" i="44" s="1"/>
  <c r="D301" i="44"/>
  <c r="R300" i="44"/>
  <c r="S300" i="44" s="1"/>
  <c r="O300" i="44"/>
  <c r="K300" i="44"/>
  <c r="Q299" i="44"/>
  <c r="Q297" i="44" s="1"/>
  <c r="P299" i="44"/>
  <c r="S299" i="44" s="1"/>
  <c r="O299" i="44"/>
  <c r="K299" i="44"/>
  <c r="D299" i="44"/>
  <c r="C299" i="44"/>
  <c r="Q298" i="44"/>
  <c r="P298" i="44"/>
  <c r="S298" i="44" s="1"/>
  <c r="O298" i="44"/>
  <c r="K298" i="44"/>
  <c r="D298" i="44"/>
  <c r="C298" i="44"/>
  <c r="O297" i="44"/>
  <c r="N297" i="44"/>
  <c r="M297" i="44"/>
  <c r="L297" i="44"/>
  <c r="K297" i="44"/>
  <c r="J297" i="44"/>
  <c r="I297" i="44"/>
  <c r="H297" i="44"/>
  <c r="G297" i="44"/>
  <c r="F297" i="44"/>
  <c r="E297" i="44"/>
  <c r="D297" i="44"/>
  <c r="C297" i="44"/>
  <c r="R296" i="44"/>
  <c r="S296" i="44" s="1"/>
  <c r="O296" i="44"/>
  <c r="K296" i="44"/>
  <c r="Q295" i="44"/>
  <c r="Q293" i="44" s="1"/>
  <c r="P295" i="44"/>
  <c r="P293" i="44" s="1"/>
  <c r="O295" i="44"/>
  <c r="K295" i="44"/>
  <c r="D295" i="44"/>
  <c r="C295" i="44"/>
  <c r="S294" i="44"/>
  <c r="Q294" i="44"/>
  <c r="P294" i="44"/>
  <c r="O294" i="44"/>
  <c r="K294" i="44"/>
  <c r="D294" i="44"/>
  <c r="C294" i="44"/>
  <c r="R293" i="44"/>
  <c r="N293" i="44"/>
  <c r="O293" i="44" s="1"/>
  <c r="M293" i="44"/>
  <c r="L293" i="44"/>
  <c r="J293" i="44"/>
  <c r="K293" i="44" s="1"/>
  <c r="I293" i="44"/>
  <c r="H293" i="44"/>
  <c r="G293" i="44"/>
  <c r="F293" i="44"/>
  <c r="D293" i="44" s="1"/>
  <c r="E293" i="44"/>
  <c r="C293" i="44"/>
  <c r="N292" i="44"/>
  <c r="O292" i="44" s="1"/>
  <c r="K292" i="44"/>
  <c r="J292" i="44"/>
  <c r="R292" i="44" s="1"/>
  <c r="Q291" i="44"/>
  <c r="P291" i="44"/>
  <c r="S291" i="44" s="1"/>
  <c r="M291" i="44"/>
  <c r="L291" i="44"/>
  <c r="O291" i="44" s="1"/>
  <c r="K291" i="44"/>
  <c r="I291" i="44"/>
  <c r="H291" i="44"/>
  <c r="G291" i="44"/>
  <c r="G289" i="44" s="1"/>
  <c r="F291" i="44"/>
  <c r="D291" i="44" s="1"/>
  <c r="E291" i="44"/>
  <c r="C291" i="44"/>
  <c r="O290" i="44"/>
  <c r="M290" i="44"/>
  <c r="L290" i="44"/>
  <c r="I290" i="44"/>
  <c r="Q290" i="44" s="1"/>
  <c r="Q289" i="44" s="1"/>
  <c r="H290" i="44"/>
  <c r="P290" i="44" s="1"/>
  <c r="G290" i="44"/>
  <c r="F290" i="44"/>
  <c r="E290" i="44"/>
  <c r="C290" i="44" s="1"/>
  <c r="D290" i="44"/>
  <c r="N289" i="44"/>
  <c r="M289" i="44"/>
  <c r="J289" i="44"/>
  <c r="I289" i="44"/>
  <c r="E289" i="44"/>
  <c r="R288" i="44"/>
  <c r="R285" i="44" s="1"/>
  <c r="O288" i="44"/>
  <c r="K288" i="44"/>
  <c r="S287" i="44"/>
  <c r="Q287" i="44"/>
  <c r="Q285" i="44" s="1"/>
  <c r="P287" i="44"/>
  <c r="O287" i="44"/>
  <c r="K287" i="44"/>
  <c r="D287" i="44"/>
  <c r="C287" i="44"/>
  <c r="Q286" i="44"/>
  <c r="P286" i="44"/>
  <c r="S286" i="44" s="1"/>
  <c r="O286" i="44"/>
  <c r="K286" i="44"/>
  <c r="D286" i="44"/>
  <c r="C286" i="44"/>
  <c r="P285" i="44"/>
  <c r="N285" i="44"/>
  <c r="M285" i="44"/>
  <c r="L285" i="44"/>
  <c r="O285" i="44" s="1"/>
  <c r="J285" i="44"/>
  <c r="I285" i="44"/>
  <c r="H285" i="44"/>
  <c r="K285" i="44" s="1"/>
  <c r="G285" i="44"/>
  <c r="F285" i="44"/>
  <c r="E285" i="44"/>
  <c r="C285" i="44" s="1"/>
  <c r="D285" i="44"/>
  <c r="R284" i="44"/>
  <c r="S284" i="44" s="1"/>
  <c r="O284" i="44"/>
  <c r="K284" i="44"/>
  <c r="Q283" i="44"/>
  <c r="Q281" i="44" s="1"/>
  <c r="P283" i="44"/>
  <c r="S283" i="44" s="1"/>
  <c r="O283" i="44"/>
  <c r="K283" i="44"/>
  <c r="D283" i="44"/>
  <c r="C283" i="44"/>
  <c r="Q282" i="44"/>
  <c r="P282" i="44"/>
  <c r="S282" i="44" s="1"/>
  <c r="O282" i="44"/>
  <c r="K282" i="44"/>
  <c r="D282" i="44"/>
  <c r="C282" i="44"/>
  <c r="O281" i="44"/>
  <c r="N281" i="44"/>
  <c r="M281" i="44"/>
  <c r="L281" i="44"/>
  <c r="K281" i="44"/>
  <c r="J281" i="44"/>
  <c r="I281" i="44"/>
  <c r="H281" i="44"/>
  <c r="G281" i="44"/>
  <c r="F281" i="44"/>
  <c r="E281" i="44"/>
  <c r="D281" i="44"/>
  <c r="C281" i="44"/>
  <c r="R280" i="44"/>
  <c r="S280" i="44" s="1"/>
  <c r="O280" i="44"/>
  <c r="K280" i="44"/>
  <c r="Q279" i="44"/>
  <c r="Q277" i="44" s="1"/>
  <c r="P279" i="44"/>
  <c r="P277" i="44" s="1"/>
  <c r="O279" i="44"/>
  <c r="K279" i="44"/>
  <c r="D279" i="44"/>
  <c r="C279" i="44"/>
  <c r="S278" i="44"/>
  <c r="Q278" i="44"/>
  <c r="P278" i="44"/>
  <c r="O278" i="44"/>
  <c r="K278" i="44"/>
  <c r="D278" i="44"/>
  <c r="C278" i="44"/>
  <c r="R277" i="44"/>
  <c r="N277" i="44"/>
  <c r="O277" i="44" s="1"/>
  <c r="M277" i="44"/>
  <c r="L277" i="44"/>
  <c r="J277" i="44"/>
  <c r="K277" i="44" s="1"/>
  <c r="I277" i="44"/>
  <c r="H277" i="44"/>
  <c r="G277" i="44"/>
  <c r="F277" i="44"/>
  <c r="D277" i="44" s="1"/>
  <c r="E277" i="44"/>
  <c r="C277" i="44"/>
  <c r="S276" i="44"/>
  <c r="R276" i="44"/>
  <c r="O276" i="44"/>
  <c r="K276" i="44"/>
  <c r="S275" i="44"/>
  <c r="Q275" i="44"/>
  <c r="P275" i="44"/>
  <c r="O275" i="44"/>
  <c r="K275" i="44"/>
  <c r="D275" i="44"/>
  <c r="C275" i="44"/>
  <c r="S274" i="44"/>
  <c r="Q274" i="44"/>
  <c r="P274" i="44"/>
  <c r="O274" i="44"/>
  <c r="K274" i="44"/>
  <c r="D274" i="44"/>
  <c r="C274" i="44"/>
  <c r="R273" i="44"/>
  <c r="S273" i="44" s="1"/>
  <c r="Q273" i="44"/>
  <c r="P273" i="44"/>
  <c r="N273" i="44"/>
  <c r="O273" i="44" s="1"/>
  <c r="M273" i="44"/>
  <c r="L273" i="44"/>
  <c r="J273" i="44"/>
  <c r="K273" i="44" s="1"/>
  <c r="I273" i="44"/>
  <c r="H273" i="44"/>
  <c r="G273" i="44"/>
  <c r="F273" i="44"/>
  <c r="D273" i="44" s="1"/>
  <c r="E273" i="44"/>
  <c r="C273" i="44" s="1"/>
  <c r="R272" i="44"/>
  <c r="R269" i="44" s="1"/>
  <c r="O272" i="44"/>
  <c r="K272" i="44"/>
  <c r="S271" i="44"/>
  <c r="Q271" i="44"/>
  <c r="Q269" i="44" s="1"/>
  <c r="P271" i="44"/>
  <c r="O271" i="44"/>
  <c r="K271" i="44"/>
  <c r="D271" i="44"/>
  <c r="C271" i="44"/>
  <c r="Q270" i="44"/>
  <c r="P270" i="44"/>
  <c r="S270" i="44" s="1"/>
  <c r="O270" i="44"/>
  <c r="K270" i="44"/>
  <c r="D270" i="44"/>
  <c r="C270" i="44"/>
  <c r="P269" i="44"/>
  <c r="N269" i="44"/>
  <c r="M269" i="44"/>
  <c r="L269" i="44"/>
  <c r="O269" i="44" s="1"/>
  <c r="J269" i="44"/>
  <c r="I269" i="44"/>
  <c r="H269" i="44"/>
  <c r="K269" i="44" s="1"/>
  <c r="G269" i="44"/>
  <c r="F269" i="44"/>
  <c r="E269" i="44"/>
  <c r="C269" i="44" s="1"/>
  <c r="D269" i="44"/>
  <c r="R268" i="44"/>
  <c r="S268" i="44" s="1"/>
  <c r="O268" i="44"/>
  <c r="K268" i="44"/>
  <c r="Q267" i="44"/>
  <c r="Q265" i="44" s="1"/>
  <c r="P267" i="44"/>
  <c r="S267" i="44" s="1"/>
  <c r="O267" i="44"/>
  <c r="K267" i="44"/>
  <c r="D267" i="44"/>
  <c r="C267" i="44"/>
  <c r="Q266" i="44"/>
  <c r="P266" i="44"/>
  <c r="S266" i="44" s="1"/>
  <c r="O266" i="44"/>
  <c r="K266" i="44"/>
  <c r="D266" i="44"/>
  <c r="C266" i="44"/>
  <c r="O265" i="44"/>
  <c r="N265" i="44"/>
  <c r="M265" i="44"/>
  <c r="L265" i="44"/>
  <c r="K265" i="44"/>
  <c r="J265" i="44"/>
  <c r="I265" i="44"/>
  <c r="H265" i="44"/>
  <c r="G265" i="44"/>
  <c r="F265" i="44"/>
  <c r="E265" i="44"/>
  <c r="D265" i="44"/>
  <c r="C265" i="44"/>
  <c r="R264" i="44"/>
  <c r="S264" i="44" s="1"/>
  <c r="O264" i="44"/>
  <c r="K264" i="44"/>
  <c r="Q263" i="44"/>
  <c r="P263" i="44"/>
  <c r="P261" i="44" s="1"/>
  <c r="O263" i="44"/>
  <c r="K263" i="44"/>
  <c r="D263" i="44"/>
  <c r="C263" i="44"/>
  <c r="S262" i="44"/>
  <c r="Q262" i="44"/>
  <c r="P262" i="44"/>
  <c r="O262" i="44"/>
  <c r="K262" i="44"/>
  <c r="D262" i="44"/>
  <c r="C262" i="44"/>
  <c r="R261" i="44"/>
  <c r="Q261" i="44"/>
  <c r="N261" i="44"/>
  <c r="O261" i="44" s="1"/>
  <c r="M261" i="44"/>
  <c r="L261" i="44"/>
  <c r="J261" i="44"/>
  <c r="K261" i="44" s="1"/>
  <c r="I261" i="44"/>
  <c r="H261" i="44"/>
  <c r="G261" i="44"/>
  <c r="F261" i="44"/>
  <c r="D261" i="44" s="1"/>
  <c r="E261" i="44"/>
  <c r="C261" i="44"/>
  <c r="N260" i="44"/>
  <c r="O260" i="44" s="1"/>
  <c r="K260" i="44"/>
  <c r="J260" i="44"/>
  <c r="R260" i="44" s="1"/>
  <c r="Q259" i="44"/>
  <c r="P259" i="44"/>
  <c r="S259" i="44" s="1"/>
  <c r="M259" i="44"/>
  <c r="L259" i="44"/>
  <c r="O259" i="44" s="1"/>
  <c r="K259" i="44"/>
  <c r="I259" i="44"/>
  <c r="H259" i="44"/>
  <c r="G259" i="44"/>
  <c r="G257" i="44" s="1"/>
  <c r="F259" i="44"/>
  <c r="D259" i="44" s="1"/>
  <c r="E259" i="44"/>
  <c r="C259" i="44"/>
  <c r="O258" i="44"/>
  <c r="M258" i="44"/>
  <c r="L258" i="44"/>
  <c r="I258" i="44"/>
  <c r="Q258" i="44" s="1"/>
  <c r="Q257" i="44" s="1"/>
  <c r="H258" i="44"/>
  <c r="P258" i="44" s="1"/>
  <c r="G258" i="44"/>
  <c r="F258" i="44"/>
  <c r="E258" i="44"/>
  <c r="C258" i="44" s="1"/>
  <c r="D258" i="44"/>
  <c r="N257" i="44"/>
  <c r="M257" i="44"/>
  <c r="J257" i="44"/>
  <c r="I257" i="44"/>
  <c r="E257" i="44"/>
  <c r="C257" i="44" s="1"/>
  <c r="R256" i="44"/>
  <c r="R253" i="44" s="1"/>
  <c r="O256" i="44"/>
  <c r="K256" i="44"/>
  <c r="S255" i="44"/>
  <c r="Q255" i="44"/>
  <c r="Q253" i="44" s="1"/>
  <c r="P255" i="44"/>
  <c r="O255" i="44"/>
  <c r="K255" i="44"/>
  <c r="D255" i="44"/>
  <c r="C255" i="44"/>
  <c r="Q254" i="44"/>
  <c r="P254" i="44"/>
  <c r="S254" i="44" s="1"/>
  <c r="O254" i="44"/>
  <c r="K254" i="44"/>
  <c r="D254" i="44"/>
  <c r="C254" i="44"/>
  <c r="P253" i="44"/>
  <c r="N253" i="44"/>
  <c r="M253" i="44"/>
  <c r="L253" i="44"/>
  <c r="O253" i="44" s="1"/>
  <c r="J253" i="44"/>
  <c r="I253" i="44"/>
  <c r="H253" i="44"/>
  <c r="K253" i="44" s="1"/>
  <c r="G253" i="44"/>
  <c r="F253" i="44"/>
  <c r="E253" i="44"/>
  <c r="C253" i="44" s="1"/>
  <c r="D253" i="44"/>
  <c r="R252" i="44"/>
  <c r="S252" i="44" s="1"/>
  <c r="O252" i="44"/>
  <c r="K252" i="44"/>
  <c r="Q251" i="44"/>
  <c r="Q249" i="44" s="1"/>
  <c r="P251" i="44"/>
  <c r="S251" i="44" s="1"/>
  <c r="O251" i="44"/>
  <c r="K251" i="44"/>
  <c r="D251" i="44"/>
  <c r="C251" i="44"/>
  <c r="Q250" i="44"/>
  <c r="P250" i="44"/>
  <c r="S250" i="44" s="1"/>
  <c r="O250" i="44"/>
  <c r="K250" i="44"/>
  <c r="D250" i="44"/>
  <c r="C250" i="44"/>
  <c r="O249" i="44"/>
  <c r="N249" i="44"/>
  <c r="M249" i="44"/>
  <c r="L249" i="44"/>
  <c r="K249" i="44"/>
  <c r="J249" i="44"/>
  <c r="I249" i="44"/>
  <c r="H249" i="44"/>
  <c r="G249" i="44"/>
  <c r="F249" i="44"/>
  <c r="E249" i="44"/>
  <c r="D249" i="44"/>
  <c r="C249" i="44"/>
  <c r="R248" i="44"/>
  <c r="S248" i="44" s="1"/>
  <c r="O248" i="44"/>
  <c r="K248" i="44"/>
  <c r="Q247" i="44"/>
  <c r="P247" i="44"/>
  <c r="P245" i="44" s="1"/>
  <c r="O247" i="44"/>
  <c r="K247" i="44"/>
  <c r="D247" i="44"/>
  <c r="C247" i="44"/>
  <c r="S246" i="44"/>
  <c r="Q246" i="44"/>
  <c r="P246" i="44"/>
  <c r="O246" i="44"/>
  <c r="K246" i="44"/>
  <c r="D246" i="44"/>
  <c r="C246" i="44"/>
  <c r="R245" i="44"/>
  <c r="Q245" i="44"/>
  <c r="N245" i="44"/>
  <c r="O245" i="44" s="1"/>
  <c r="M245" i="44"/>
  <c r="L245" i="44"/>
  <c r="J245" i="44"/>
  <c r="K245" i="44" s="1"/>
  <c r="I245" i="44"/>
  <c r="H245" i="44"/>
  <c r="G245" i="44"/>
  <c r="F245" i="44"/>
  <c r="D245" i="44" s="1"/>
  <c r="E245" i="44"/>
  <c r="C245" i="44"/>
  <c r="S244" i="44"/>
  <c r="R244" i="44"/>
  <c r="O244" i="44"/>
  <c r="K244" i="44"/>
  <c r="S243" i="44"/>
  <c r="Q243" i="44"/>
  <c r="P243" i="44"/>
  <c r="O243" i="44"/>
  <c r="K243" i="44"/>
  <c r="D243" i="44"/>
  <c r="C243" i="44"/>
  <c r="S242" i="44"/>
  <c r="Q242" i="44"/>
  <c r="P242" i="44"/>
  <c r="O242" i="44"/>
  <c r="K242" i="44"/>
  <c r="D242" i="44"/>
  <c r="C242" i="44"/>
  <c r="R241" i="44"/>
  <c r="Q241" i="44"/>
  <c r="P241" i="44"/>
  <c r="S241" i="44" s="1"/>
  <c r="N241" i="44"/>
  <c r="M241" i="44"/>
  <c r="L241" i="44"/>
  <c r="O241" i="44" s="1"/>
  <c r="J241" i="44"/>
  <c r="I241" i="44"/>
  <c r="H241" i="44"/>
  <c r="K241" i="44" s="1"/>
  <c r="G241" i="44"/>
  <c r="F241" i="44"/>
  <c r="D241" i="44" s="1"/>
  <c r="E241" i="44"/>
  <c r="C241" i="44" s="1"/>
  <c r="R240" i="44"/>
  <c r="R237" i="44" s="1"/>
  <c r="O240" i="44"/>
  <c r="K240" i="44"/>
  <c r="S239" i="44"/>
  <c r="Q239" i="44"/>
  <c r="Q237" i="44" s="1"/>
  <c r="P239" i="44"/>
  <c r="O239" i="44"/>
  <c r="K239" i="44"/>
  <c r="D239" i="44"/>
  <c r="C239" i="44"/>
  <c r="Q238" i="44"/>
  <c r="P238" i="44"/>
  <c r="S238" i="44" s="1"/>
  <c r="O238" i="44"/>
  <c r="K238" i="44"/>
  <c r="D238" i="44"/>
  <c r="C238" i="44"/>
  <c r="P237" i="44"/>
  <c r="N237" i="44"/>
  <c r="M237" i="44"/>
  <c r="L237" i="44"/>
  <c r="O237" i="44" s="1"/>
  <c r="J237" i="44"/>
  <c r="I237" i="44"/>
  <c r="H237" i="44"/>
  <c r="K237" i="44" s="1"/>
  <c r="G237" i="44"/>
  <c r="F237" i="44"/>
  <c r="E237" i="44"/>
  <c r="C237" i="44" s="1"/>
  <c r="D237" i="44"/>
  <c r="R236" i="44"/>
  <c r="S236" i="44" s="1"/>
  <c r="O236" i="44"/>
  <c r="K236" i="44"/>
  <c r="Q235" i="44"/>
  <c r="Q233" i="44" s="1"/>
  <c r="P235" i="44"/>
  <c r="S235" i="44" s="1"/>
  <c r="O235" i="44"/>
  <c r="K235" i="44"/>
  <c r="D235" i="44"/>
  <c r="C235" i="44"/>
  <c r="Q234" i="44"/>
  <c r="P234" i="44"/>
  <c r="S234" i="44" s="1"/>
  <c r="O234" i="44"/>
  <c r="K234" i="44"/>
  <c r="D234" i="44"/>
  <c r="C234" i="44"/>
  <c r="O233" i="44"/>
  <c r="N233" i="44"/>
  <c r="M233" i="44"/>
  <c r="L233" i="44"/>
  <c r="K233" i="44"/>
  <c r="J233" i="44"/>
  <c r="I233" i="44"/>
  <c r="H233" i="44"/>
  <c r="G233" i="44"/>
  <c r="F233" i="44"/>
  <c r="E233" i="44"/>
  <c r="D233" i="44"/>
  <c r="C233" i="44"/>
  <c r="R232" i="44"/>
  <c r="S232" i="44" s="1"/>
  <c r="O232" i="44"/>
  <c r="K232" i="44"/>
  <c r="Q231" i="44"/>
  <c r="P231" i="44"/>
  <c r="P229" i="44" s="1"/>
  <c r="O231" i="44"/>
  <c r="K231" i="44"/>
  <c r="D231" i="44"/>
  <c r="C231" i="44"/>
  <c r="S230" i="44"/>
  <c r="Q230" i="44"/>
  <c r="P230" i="44"/>
  <c r="O230" i="44"/>
  <c r="K230" i="44"/>
  <c r="D230" i="44"/>
  <c r="C230" i="44"/>
  <c r="R229" i="44"/>
  <c r="Q229" i="44"/>
  <c r="N229" i="44"/>
  <c r="O229" i="44" s="1"/>
  <c r="M229" i="44"/>
  <c r="L229" i="44"/>
  <c r="J229" i="44"/>
  <c r="K229" i="44" s="1"/>
  <c r="I229" i="44"/>
  <c r="H229" i="44"/>
  <c r="G229" i="44"/>
  <c r="F229" i="44"/>
  <c r="D229" i="44" s="1"/>
  <c r="E229" i="44"/>
  <c r="C229" i="44"/>
  <c r="N228" i="44"/>
  <c r="O228" i="44" s="1"/>
  <c r="K228" i="44"/>
  <c r="J228" i="44"/>
  <c r="R228" i="44" s="1"/>
  <c r="Q227" i="44"/>
  <c r="P227" i="44"/>
  <c r="S227" i="44" s="1"/>
  <c r="M227" i="44"/>
  <c r="L227" i="44"/>
  <c r="O227" i="44" s="1"/>
  <c r="K227" i="44"/>
  <c r="I227" i="44"/>
  <c r="H227" i="44"/>
  <c r="G227" i="44"/>
  <c r="G225" i="44" s="1"/>
  <c r="F227" i="44"/>
  <c r="D227" i="44" s="1"/>
  <c r="E227" i="44"/>
  <c r="C227" i="44"/>
  <c r="O226" i="44"/>
  <c r="M226" i="44"/>
  <c r="L226" i="44"/>
  <c r="I226" i="44"/>
  <c r="Q226" i="44" s="1"/>
  <c r="Q225" i="44" s="1"/>
  <c r="H226" i="44"/>
  <c r="P226" i="44" s="1"/>
  <c r="G226" i="44"/>
  <c r="F226" i="44"/>
  <c r="E226" i="44"/>
  <c r="C226" i="44" s="1"/>
  <c r="D226" i="44"/>
  <c r="N225" i="44"/>
  <c r="M225" i="44"/>
  <c r="J225" i="44"/>
  <c r="I225" i="44"/>
  <c r="E225" i="44"/>
  <c r="C225" i="44" s="1"/>
  <c r="R224" i="44"/>
  <c r="R221" i="44" s="1"/>
  <c r="O224" i="44"/>
  <c r="K224" i="44"/>
  <c r="S223" i="44"/>
  <c r="Q223" i="44"/>
  <c r="Q221" i="44" s="1"/>
  <c r="P223" i="44"/>
  <c r="O223" i="44"/>
  <c r="K223" i="44"/>
  <c r="D223" i="44"/>
  <c r="C223" i="44"/>
  <c r="Q222" i="44"/>
  <c r="P222" i="44"/>
  <c r="S222" i="44" s="1"/>
  <c r="O222" i="44"/>
  <c r="K222" i="44"/>
  <c r="D222" i="44"/>
  <c r="C222" i="44"/>
  <c r="P221" i="44"/>
  <c r="N221" i="44"/>
  <c r="M221" i="44"/>
  <c r="L221" i="44"/>
  <c r="O221" i="44" s="1"/>
  <c r="J221" i="44"/>
  <c r="I221" i="44"/>
  <c r="H221" i="44"/>
  <c r="K221" i="44" s="1"/>
  <c r="G221" i="44"/>
  <c r="F221" i="44"/>
  <c r="E221" i="44"/>
  <c r="C221" i="44" s="1"/>
  <c r="D221" i="44"/>
  <c r="R220" i="44"/>
  <c r="S220" i="44" s="1"/>
  <c r="O220" i="44"/>
  <c r="K220" i="44"/>
  <c r="Q219" i="44"/>
  <c r="Q217" i="44" s="1"/>
  <c r="P219" i="44"/>
  <c r="S219" i="44" s="1"/>
  <c r="O219" i="44"/>
  <c r="K219" i="44"/>
  <c r="D219" i="44"/>
  <c r="C219" i="44"/>
  <c r="Q218" i="44"/>
  <c r="P218" i="44"/>
  <c r="S218" i="44" s="1"/>
  <c r="O218" i="44"/>
  <c r="K218" i="44"/>
  <c r="D218" i="44"/>
  <c r="C218" i="44"/>
  <c r="O217" i="44"/>
  <c r="N217" i="44"/>
  <c r="M217" i="44"/>
  <c r="L217" i="44"/>
  <c r="K217" i="44"/>
  <c r="J217" i="44"/>
  <c r="I217" i="44"/>
  <c r="H217" i="44"/>
  <c r="G217" i="44"/>
  <c r="F217" i="44"/>
  <c r="E217" i="44"/>
  <c r="D217" i="44"/>
  <c r="C217" i="44"/>
  <c r="R216" i="44"/>
  <c r="S216" i="44" s="1"/>
  <c r="O216" i="44"/>
  <c r="K216" i="44"/>
  <c r="Q215" i="44"/>
  <c r="Q213" i="44" s="1"/>
  <c r="P215" i="44"/>
  <c r="P213" i="44" s="1"/>
  <c r="O215" i="44"/>
  <c r="K215" i="44"/>
  <c r="D215" i="44"/>
  <c r="C215" i="44"/>
  <c r="S214" i="44"/>
  <c r="Q214" i="44"/>
  <c r="P214" i="44"/>
  <c r="O214" i="44"/>
  <c r="K214" i="44"/>
  <c r="D214" i="44"/>
  <c r="C214" i="44"/>
  <c r="R213" i="44"/>
  <c r="N213" i="44"/>
  <c r="O213" i="44" s="1"/>
  <c r="M213" i="44"/>
  <c r="L213" i="44"/>
  <c r="J213" i="44"/>
  <c r="K213" i="44" s="1"/>
  <c r="I213" i="44"/>
  <c r="H213" i="44"/>
  <c r="G213" i="44"/>
  <c r="F213" i="44"/>
  <c r="D213" i="44" s="1"/>
  <c r="E213" i="44"/>
  <c r="C213" i="44"/>
  <c r="S212" i="44"/>
  <c r="R212" i="44"/>
  <c r="O212" i="44"/>
  <c r="K212" i="44"/>
  <c r="S211" i="44"/>
  <c r="Q211" i="44"/>
  <c r="P211" i="44"/>
  <c r="P209" i="44" s="1"/>
  <c r="S209" i="44" s="1"/>
  <c r="O211" i="44"/>
  <c r="K211" i="44"/>
  <c r="D211" i="44"/>
  <c r="C211" i="44"/>
  <c r="S210" i="44"/>
  <c r="Q210" i="44"/>
  <c r="P210" i="44"/>
  <c r="O210" i="44"/>
  <c r="K210" i="44"/>
  <c r="D210" i="44"/>
  <c r="C210" i="44"/>
  <c r="R209" i="44"/>
  <c r="Q209" i="44"/>
  <c r="N209" i="44"/>
  <c r="O209" i="44" s="1"/>
  <c r="M209" i="44"/>
  <c r="L209" i="44"/>
  <c r="J209" i="44"/>
  <c r="K209" i="44" s="1"/>
  <c r="I209" i="44"/>
  <c r="H209" i="44"/>
  <c r="G209" i="44"/>
  <c r="F209" i="44"/>
  <c r="D209" i="44" s="1"/>
  <c r="E209" i="44"/>
  <c r="C209" i="44" s="1"/>
  <c r="R208" i="44"/>
  <c r="R205" i="44" s="1"/>
  <c r="O208" i="44"/>
  <c r="K208" i="44"/>
  <c r="S207" i="44"/>
  <c r="Q207" i="44"/>
  <c r="Q205" i="44" s="1"/>
  <c r="P207" i="44"/>
  <c r="O207" i="44"/>
  <c r="K207" i="44"/>
  <c r="D207" i="44"/>
  <c r="C207" i="44"/>
  <c r="Q206" i="44"/>
  <c r="P206" i="44"/>
  <c r="S206" i="44" s="1"/>
  <c r="O206" i="44"/>
  <c r="K206" i="44"/>
  <c r="D206" i="44"/>
  <c r="C206" i="44"/>
  <c r="P205" i="44"/>
  <c r="N205" i="44"/>
  <c r="M205" i="44"/>
  <c r="L205" i="44"/>
  <c r="O205" i="44" s="1"/>
  <c r="J205" i="44"/>
  <c r="I205" i="44"/>
  <c r="H205" i="44"/>
  <c r="K205" i="44" s="1"/>
  <c r="G205" i="44"/>
  <c r="F205" i="44"/>
  <c r="E205" i="44"/>
  <c r="C205" i="44" s="1"/>
  <c r="D205" i="44"/>
  <c r="R204" i="44"/>
  <c r="S204" i="44" s="1"/>
  <c r="O204" i="44"/>
  <c r="K204" i="44"/>
  <c r="Q203" i="44"/>
  <c r="Q201" i="44" s="1"/>
  <c r="P203" i="44"/>
  <c r="S203" i="44" s="1"/>
  <c r="O203" i="44"/>
  <c r="K203" i="44"/>
  <c r="D203" i="44"/>
  <c r="C203" i="44"/>
  <c r="Q202" i="44"/>
  <c r="P202" i="44"/>
  <c r="S202" i="44" s="1"/>
  <c r="O202" i="44"/>
  <c r="K202" i="44"/>
  <c r="D202" i="44"/>
  <c r="C202" i="44"/>
  <c r="O201" i="44"/>
  <c r="N201" i="44"/>
  <c r="M201" i="44"/>
  <c r="L201" i="44"/>
  <c r="K201" i="44"/>
  <c r="J201" i="44"/>
  <c r="I201" i="44"/>
  <c r="H201" i="44"/>
  <c r="G201" i="44"/>
  <c r="F201" i="44"/>
  <c r="E201" i="44"/>
  <c r="D201" i="44"/>
  <c r="C201" i="44"/>
  <c r="R200" i="44"/>
  <c r="S200" i="44" s="1"/>
  <c r="O200" i="44"/>
  <c r="K200" i="44"/>
  <c r="Q199" i="44"/>
  <c r="Q197" i="44" s="1"/>
  <c r="P199" i="44"/>
  <c r="P197" i="44" s="1"/>
  <c r="O199" i="44"/>
  <c r="K199" i="44"/>
  <c r="D199" i="44"/>
  <c r="C199" i="44"/>
  <c r="S198" i="44"/>
  <c r="Q198" i="44"/>
  <c r="P198" i="44"/>
  <c r="O198" i="44"/>
  <c r="K198" i="44"/>
  <c r="D198" i="44"/>
  <c r="C198" i="44"/>
  <c r="R197" i="44"/>
  <c r="N197" i="44"/>
  <c r="O197" i="44" s="1"/>
  <c r="M197" i="44"/>
  <c r="L197" i="44"/>
  <c r="J197" i="44"/>
  <c r="K197" i="44" s="1"/>
  <c r="I197" i="44"/>
  <c r="H197" i="44"/>
  <c r="G197" i="44"/>
  <c r="F197" i="44"/>
  <c r="D197" i="44" s="1"/>
  <c r="E197" i="44"/>
  <c r="C197" i="44"/>
  <c r="N196" i="44"/>
  <c r="O196" i="44" s="1"/>
  <c r="K196" i="44"/>
  <c r="J196" i="44"/>
  <c r="R196" i="44" s="1"/>
  <c r="Q195" i="44"/>
  <c r="P195" i="44"/>
  <c r="S195" i="44" s="1"/>
  <c r="M195" i="44"/>
  <c r="L195" i="44"/>
  <c r="O195" i="44" s="1"/>
  <c r="K195" i="44"/>
  <c r="I195" i="44"/>
  <c r="H195" i="44"/>
  <c r="G195" i="44"/>
  <c r="G193" i="44" s="1"/>
  <c r="F195" i="44"/>
  <c r="D195" i="44" s="1"/>
  <c r="E195" i="44"/>
  <c r="C195" i="44"/>
  <c r="O194" i="44"/>
  <c r="M194" i="44"/>
  <c r="L194" i="44"/>
  <c r="I194" i="44"/>
  <c r="Q194" i="44" s="1"/>
  <c r="Q193" i="44" s="1"/>
  <c r="H194" i="44"/>
  <c r="P194" i="44" s="1"/>
  <c r="G194" i="44"/>
  <c r="F194" i="44"/>
  <c r="E194" i="44"/>
  <c r="C194" i="44" s="1"/>
  <c r="D194" i="44"/>
  <c r="N193" i="44"/>
  <c r="M193" i="44"/>
  <c r="J193" i="44"/>
  <c r="I193" i="44"/>
  <c r="E193" i="44"/>
  <c r="R192" i="44"/>
  <c r="R189" i="44" s="1"/>
  <c r="O192" i="44"/>
  <c r="K192" i="44"/>
  <c r="S191" i="44"/>
  <c r="Q191" i="44"/>
  <c r="Q189" i="44" s="1"/>
  <c r="P191" i="44"/>
  <c r="O191" i="44"/>
  <c r="K191" i="44"/>
  <c r="D191" i="44"/>
  <c r="C191" i="44"/>
  <c r="Q190" i="44"/>
  <c r="P190" i="44"/>
  <c r="S190" i="44" s="1"/>
  <c r="O190" i="44"/>
  <c r="K190" i="44"/>
  <c r="D190" i="44"/>
  <c r="C190" i="44"/>
  <c r="P189" i="44"/>
  <c r="N189" i="44"/>
  <c r="M189" i="44"/>
  <c r="L189" i="44"/>
  <c r="O189" i="44" s="1"/>
  <c r="J189" i="44"/>
  <c r="I189" i="44"/>
  <c r="H189" i="44"/>
  <c r="K189" i="44" s="1"/>
  <c r="G189" i="44"/>
  <c r="F189" i="44"/>
  <c r="E189" i="44"/>
  <c r="C189" i="44" s="1"/>
  <c r="D189" i="44"/>
  <c r="R188" i="44"/>
  <c r="S188" i="44" s="1"/>
  <c r="O188" i="44"/>
  <c r="K188" i="44"/>
  <c r="Q187" i="44"/>
  <c r="Q185" i="44" s="1"/>
  <c r="P187" i="44"/>
  <c r="S187" i="44" s="1"/>
  <c r="O187" i="44"/>
  <c r="K187" i="44"/>
  <c r="D187" i="44"/>
  <c r="C187" i="44"/>
  <c r="Q186" i="44"/>
  <c r="P186" i="44"/>
  <c r="S186" i="44" s="1"/>
  <c r="O186" i="44"/>
  <c r="K186" i="44"/>
  <c r="D186" i="44"/>
  <c r="C186" i="44"/>
  <c r="O185" i="44"/>
  <c r="N185" i="44"/>
  <c r="M185" i="44"/>
  <c r="L185" i="44"/>
  <c r="K185" i="44"/>
  <c r="J185" i="44"/>
  <c r="I185" i="44"/>
  <c r="H185" i="44"/>
  <c r="G185" i="44"/>
  <c r="F185" i="44"/>
  <c r="E185" i="44"/>
  <c r="D185" i="44"/>
  <c r="C185" i="44"/>
  <c r="R184" i="44"/>
  <c r="S184" i="44" s="1"/>
  <c r="O184" i="44"/>
  <c r="K184" i="44"/>
  <c r="Q183" i="44"/>
  <c r="Q181" i="44" s="1"/>
  <c r="P183" i="44"/>
  <c r="P181" i="44" s="1"/>
  <c r="O183" i="44"/>
  <c r="K183" i="44"/>
  <c r="D183" i="44"/>
  <c r="C183" i="44"/>
  <c r="S182" i="44"/>
  <c r="Q182" i="44"/>
  <c r="P182" i="44"/>
  <c r="O182" i="44"/>
  <c r="K182" i="44"/>
  <c r="D182" i="44"/>
  <c r="C182" i="44"/>
  <c r="R181" i="44"/>
  <c r="N181" i="44"/>
  <c r="O181" i="44" s="1"/>
  <c r="M181" i="44"/>
  <c r="L181" i="44"/>
  <c r="J181" i="44"/>
  <c r="K181" i="44" s="1"/>
  <c r="I181" i="44"/>
  <c r="H181" i="44"/>
  <c r="G181" i="44"/>
  <c r="F181" i="44"/>
  <c r="D181" i="44" s="1"/>
  <c r="E181" i="44"/>
  <c r="C181" i="44"/>
  <c r="S180" i="44"/>
  <c r="R180" i="44"/>
  <c r="O180" i="44"/>
  <c r="K180" i="44"/>
  <c r="S179" i="44"/>
  <c r="Q179" i="44"/>
  <c r="P179" i="44"/>
  <c r="P177" i="44" s="1"/>
  <c r="S177" i="44" s="1"/>
  <c r="O179" i="44"/>
  <c r="K179" i="44"/>
  <c r="D179" i="44"/>
  <c r="C179" i="44"/>
  <c r="S178" i="44"/>
  <c r="Q178" i="44"/>
  <c r="P178" i="44"/>
  <c r="O178" i="44"/>
  <c r="K178" i="44"/>
  <c r="D178" i="44"/>
  <c r="C178" i="44"/>
  <c r="R177" i="44"/>
  <c r="Q177" i="44"/>
  <c r="N177" i="44"/>
  <c r="O177" i="44" s="1"/>
  <c r="M177" i="44"/>
  <c r="L177" i="44"/>
  <c r="J177" i="44"/>
  <c r="K177" i="44" s="1"/>
  <c r="I177" i="44"/>
  <c r="H177" i="44"/>
  <c r="G177" i="44"/>
  <c r="F177" i="44"/>
  <c r="D177" i="44" s="1"/>
  <c r="E177" i="44"/>
  <c r="C177" i="44" s="1"/>
  <c r="R176" i="44"/>
  <c r="R173" i="44" s="1"/>
  <c r="O176" i="44"/>
  <c r="K176" i="44"/>
  <c r="S175" i="44"/>
  <c r="Q175" i="44"/>
  <c r="Q173" i="44" s="1"/>
  <c r="P175" i="44"/>
  <c r="O175" i="44"/>
  <c r="K175" i="44"/>
  <c r="D175" i="44"/>
  <c r="C175" i="44"/>
  <c r="Q174" i="44"/>
  <c r="P174" i="44"/>
  <c r="S174" i="44" s="1"/>
  <c r="O174" i="44"/>
  <c r="K174" i="44"/>
  <c r="D174" i="44"/>
  <c r="C174" i="44"/>
  <c r="P173" i="44"/>
  <c r="N173" i="44"/>
  <c r="M173" i="44"/>
  <c r="L173" i="44"/>
  <c r="O173" i="44" s="1"/>
  <c r="J173" i="44"/>
  <c r="I173" i="44"/>
  <c r="H173" i="44"/>
  <c r="K173" i="44" s="1"/>
  <c r="G173" i="44"/>
  <c r="F173" i="44"/>
  <c r="E173" i="44"/>
  <c r="C173" i="44" s="1"/>
  <c r="D173" i="44"/>
  <c r="R172" i="44"/>
  <c r="S172" i="44" s="1"/>
  <c r="O172" i="44"/>
  <c r="K172" i="44"/>
  <c r="Q171" i="44"/>
  <c r="Q169" i="44" s="1"/>
  <c r="P171" i="44"/>
  <c r="S171" i="44" s="1"/>
  <c r="O171" i="44"/>
  <c r="K171" i="44"/>
  <c r="D171" i="44"/>
  <c r="C171" i="44"/>
  <c r="Q170" i="44"/>
  <c r="P170" i="44"/>
  <c r="S170" i="44" s="1"/>
  <c r="O170" i="44"/>
  <c r="K170" i="44"/>
  <c r="D170" i="44"/>
  <c r="C170" i="44"/>
  <c r="O169" i="44"/>
  <c r="N169" i="44"/>
  <c r="M169" i="44"/>
  <c r="L169" i="44"/>
  <c r="K169" i="44"/>
  <c r="J169" i="44"/>
  <c r="I169" i="44"/>
  <c r="H169" i="44"/>
  <c r="G169" i="44"/>
  <c r="F169" i="44"/>
  <c r="E169" i="44"/>
  <c r="D169" i="44"/>
  <c r="C169" i="44"/>
  <c r="R168" i="44"/>
  <c r="S168" i="44" s="1"/>
  <c r="O168" i="44"/>
  <c r="K168" i="44"/>
  <c r="Q167" i="44"/>
  <c r="Q165" i="44" s="1"/>
  <c r="P167" i="44"/>
  <c r="P165" i="44" s="1"/>
  <c r="O167" i="44"/>
  <c r="K167" i="44"/>
  <c r="D167" i="44"/>
  <c r="C167" i="44"/>
  <c r="S166" i="44"/>
  <c r="Q166" i="44"/>
  <c r="P166" i="44"/>
  <c r="O166" i="44"/>
  <c r="K166" i="44"/>
  <c r="D166" i="44"/>
  <c r="C166" i="44"/>
  <c r="R165" i="44"/>
  <c r="N165" i="44"/>
  <c r="O165" i="44" s="1"/>
  <c r="M165" i="44"/>
  <c r="L165" i="44"/>
  <c r="J165" i="44"/>
  <c r="K165" i="44" s="1"/>
  <c r="I165" i="44"/>
  <c r="H165" i="44"/>
  <c r="G165" i="44"/>
  <c r="F165" i="44"/>
  <c r="D165" i="44" s="1"/>
  <c r="E165" i="44"/>
  <c r="C165" i="44"/>
  <c r="N164" i="44"/>
  <c r="O164" i="44" s="1"/>
  <c r="K164" i="44"/>
  <c r="J164" i="44"/>
  <c r="R164" i="44" s="1"/>
  <c r="Q163" i="44"/>
  <c r="P163" i="44"/>
  <c r="S163" i="44" s="1"/>
  <c r="M163" i="44"/>
  <c r="L163" i="44"/>
  <c r="O163" i="44" s="1"/>
  <c r="K163" i="44"/>
  <c r="I163" i="44"/>
  <c r="H163" i="44"/>
  <c r="G163" i="44"/>
  <c r="G161" i="44" s="1"/>
  <c r="F163" i="44"/>
  <c r="D163" i="44" s="1"/>
  <c r="E163" i="44"/>
  <c r="C163" i="44"/>
  <c r="O162" i="44"/>
  <c r="M162" i="44"/>
  <c r="L162" i="44"/>
  <c r="I162" i="44"/>
  <c r="Q162" i="44" s="1"/>
  <c r="Q161" i="44" s="1"/>
  <c r="H162" i="44"/>
  <c r="P162" i="44" s="1"/>
  <c r="G162" i="44"/>
  <c r="F162" i="44"/>
  <c r="E162" i="44"/>
  <c r="C162" i="44" s="1"/>
  <c r="D162" i="44"/>
  <c r="N161" i="44"/>
  <c r="M161" i="44"/>
  <c r="J161" i="44"/>
  <c r="I161" i="44"/>
  <c r="E161" i="44"/>
  <c r="C161" i="44" s="1"/>
  <c r="R160" i="44"/>
  <c r="R157" i="44" s="1"/>
  <c r="O160" i="44"/>
  <c r="K160" i="44"/>
  <c r="S159" i="44"/>
  <c r="Q159" i="44"/>
  <c r="Q157" i="44" s="1"/>
  <c r="P159" i="44"/>
  <c r="O159" i="44"/>
  <c r="K159" i="44"/>
  <c r="D159" i="44"/>
  <c r="C159" i="44"/>
  <c r="Q158" i="44"/>
  <c r="P158" i="44"/>
  <c r="S158" i="44" s="1"/>
  <c r="O158" i="44"/>
  <c r="K158" i="44"/>
  <c r="D158" i="44"/>
  <c r="C158" i="44"/>
  <c r="P157" i="44"/>
  <c r="N157" i="44"/>
  <c r="M157" i="44"/>
  <c r="L157" i="44"/>
  <c r="O157" i="44" s="1"/>
  <c r="J157" i="44"/>
  <c r="I157" i="44"/>
  <c r="H157" i="44"/>
  <c r="K157" i="44" s="1"/>
  <c r="G157" i="44"/>
  <c r="F157" i="44"/>
  <c r="E157" i="44"/>
  <c r="C157" i="44" s="1"/>
  <c r="D157" i="44"/>
  <c r="R156" i="44"/>
  <c r="S156" i="44" s="1"/>
  <c r="O156" i="44"/>
  <c r="K156" i="44"/>
  <c r="Q155" i="44"/>
  <c r="Q153" i="44" s="1"/>
  <c r="P155" i="44"/>
  <c r="S155" i="44" s="1"/>
  <c r="O155" i="44"/>
  <c r="K155" i="44"/>
  <c r="D155" i="44"/>
  <c r="C155" i="44"/>
  <c r="Q154" i="44"/>
  <c r="P154" i="44"/>
  <c r="S154" i="44" s="1"/>
  <c r="O154" i="44"/>
  <c r="K154" i="44"/>
  <c r="D154" i="44"/>
  <c r="C154" i="44"/>
  <c r="O153" i="44"/>
  <c r="N153" i="44"/>
  <c r="M153" i="44"/>
  <c r="L153" i="44"/>
  <c r="K153" i="44"/>
  <c r="J153" i="44"/>
  <c r="I153" i="44"/>
  <c r="H153" i="44"/>
  <c r="G153" i="44"/>
  <c r="F153" i="44"/>
  <c r="E153" i="44"/>
  <c r="D153" i="44"/>
  <c r="C153" i="44"/>
  <c r="R152" i="44"/>
  <c r="S152" i="44" s="1"/>
  <c r="O152" i="44"/>
  <c r="K152" i="44"/>
  <c r="Q151" i="44"/>
  <c r="Q149" i="44" s="1"/>
  <c r="P151" i="44"/>
  <c r="P149" i="44" s="1"/>
  <c r="O151" i="44"/>
  <c r="K151" i="44"/>
  <c r="D151" i="44"/>
  <c r="C151" i="44"/>
  <c r="S150" i="44"/>
  <c r="Q150" i="44"/>
  <c r="P150" i="44"/>
  <c r="O150" i="44"/>
  <c r="K150" i="44"/>
  <c r="D150" i="44"/>
  <c r="C150" i="44"/>
  <c r="R149" i="44"/>
  <c r="N149" i="44"/>
  <c r="O149" i="44" s="1"/>
  <c r="M149" i="44"/>
  <c r="L149" i="44"/>
  <c r="J149" i="44"/>
  <c r="K149" i="44" s="1"/>
  <c r="I149" i="44"/>
  <c r="H149" i="44"/>
  <c r="G149" i="44"/>
  <c r="F149" i="44"/>
  <c r="D149" i="44" s="1"/>
  <c r="E149" i="44"/>
  <c r="C149" i="44"/>
  <c r="S148" i="44"/>
  <c r="R148" i="44"/>
  <c r="O148" i="44"/>
  <c r="K148" i="44"/>
  <c r="S147" i="44"/>
  <c r="Q147" i="44"/>
  <c r="P147" i="44"/>
  <c r="O147" i="44"/>
  <c r="K147" i="44"/>
  <c r="D147" i="44"/>
  <c r="C147" i="44"/>
  <c r="S146" i="44"/>
  <c r="Q146" i="44"/>
  <c r="P146" i="44"/>
  <c r="O146" i="44"/>
  <c r="K146" i="44"/>
  <c r="D146" i="44"/>
  <c r="C146" i="44"/>
  <c r="R145" i="44"/>
  <c r="S145" i="44" s="1"/>
  <c r="Q145" i="44"/>
  <c r="P145" i="44"/>
  <c r="N145" i="44"/>
  <c r="O145" i="44" s="1"/>
  <c r="M145" i="44"/>
  <c r="L145" i="44"/>
  <c r="J145" i="44"/>
  <c r="K145" i="44" s="1"/>
  <c r="I145" i="44"/>
  <c r="H145" i="44"/>
  <c r="G145" i="44"/>
  <c r="F145" i="44"/>
  <c r="D145" i="44" s="1"/>
  <c r="E145" i="44"/>
  <c r="C145" i="44" s="1"/>
  <c r="R144" i="44"/>
  <c r="R141" i="44" s="1"/>
  <c r="O144" i="44"/>
  <c r="K144" i="44"/>
  <c r="S143" i="44"/>
  <c r="Q143" i="44"/>
  <c r="Q141" i="44" s="1"/>
  <c r="P143" i="44"/>
  <c r="O143" i="44"/>
  <c r="K143" i="44"/>
  <c r="D143" i="44"/>
  <c r="C143" i="44"/>
  <c r="Q142" i="44"/>
  <c r="P142" i="44"/>
  <c r="S142" i="44" s="1"/>
  <c r="O142" i="44"/>
  <c r="K142" i="44"/>
  <c r="D142" i="44"/>
  <c r="C142" i="44"/>
  <c r="P141" i="44"/>
  <c r="N141" i="44"/>
  <c r="M141" i="44"/>
  <c r="L141" i="44"/>
  <c r="O141" i="44" s="1"/>
  <c r="J141" i="44"/>
  <c r="I141" i="44"/>
  <c r="H141" i="44"/>
  <c r="K141" i="44" s="1"/>
  <c r="G141" i="44"/>
  <c r="F141" i="44"/>
  <c r="E141" i="44"/>
  <c r="C141" i="44" s="1"/>
  <c r="D141" i="44"/>
  <c r="R140" i="44"/>
  <c r="S140" i="44" s="1"/>
  <c r="O140" i="44"/>
  <c r="K140" i="44"/>
  <c r="Q139" i="44"/>
  <c r="Q137" i="44" s="1"/>
  <c r="P139" i="44"/>
  <c r="S139" i="44" s="1"/>
  <c r="O139" i="44"/>
  <c r="K139" i="44"/>
  <c r="D139" i="44"/>
  <c r="C139" i="44"/>
  <c r="Q138" i="44"/>
  <c r="P138" i="44"/>
  <c r="S138" i="44" s="1"/>
  <c r="O138" i="44"/>
  <c r="K138" i="44"/>
  <c r="D138" i="44"/>
  <c r="C138" i="44"/>
  <c r="O137" i="44"/>
  <c r="N137" i="44"/>
  <c r="M137" i="44"/>
  <c r="L137" i="44"/>
  <c r="K137" i="44"/>
  <c r="J137" i="44"/>
  <c r="I137" i="44"/>
  <c r="H137" i="44"/>
  <c r="G137" i="44"/>
  <c r="F137" i="44"/>
  <c r="E137" i="44"/>
  <c r="D137" i="44"/>
  <c r="C137" i="44"/>
  <c r="R136" i="44"/>
  <c r="S136" i="44" s="1"/>
  <c r="O136" i="44"/>
  <c r="K136" i="44"/>
  <c r="Q135" i="44"/>
  <c r="P135" i="44"/>
  <c r="P133" i="44" s="1"/>
  <c r="O135" i="44"/>
  <c r="K135" i="44"/>
  <c r="D135" i="44"/>
  <c r="C135" i="44"/>
  <c r="S134" i="44"/>
  <c r="Q134" i="44"/>
  <c r="P134" i="44"/>
  <c r="O134" i="44"/>
  <c r="K134" i="44"/>
  <c r="D134" i="44"/>
  <c r="C134" i="44"/>
  <c r="R133" i="44"/>
  <c r="Q133" i="44"/>
  <c r="N133" i="44"/>
  <c r="O133" i="44" s="1"/>
  <c r="M133" i="44"/>
  <c r="L133" i="44"/>
  <c r="J133" i="44"/>
  <c r="K133" i="44" s="1"/>
  <c r="I133" i="44"/>
  <c r="H133" i="44"/>
  <c r="G133" i="44"/>
  <c r="F133" i="44"/>
  <c r="D133" i="44" s="1"/>
  <c r="E133" i="44"/>
  <c r="C133" i="44"/>
  <c r="N132" i="44"/>
  <c r="O132" i="44" s="1"/>
  <c r="K132" i="44"/>
  <c r="J132" i="44"/>
  <c r="R132" i="44" s="1"/>
  <c r="Q131" i="44"/>
  <c r="P131" i="44"/>
  <c r="S131" i="44" s="1"/>
  <c r="M131" i="44"/>
  <c r="L131" i="44"/>
  <c r="O131" i="44" s="1"/>
  <c r="K131" i="44"/>
  <c r="I131" i="44"/>
  <c r="H131" i="44"/>
  <c r="G131" i="44"/>
  <c r="F131" i="44"/>
  <c r="D131" i="44" s="1"/>
  <c r="E131" i="44"/>
  <c r="C131" i="44"/>
  <c r="O130" i="44"/>
  <c r="M130" i="44"/>
  <c r="L130" i="44"/>
  <c r="I130" i="44"/>
  <c r="Q130" i="44" s="1"/>
  <c r="Q129" i="44" s="1"/>
  <c r="H130" i="44"/>
  <c r="P130" i="44" s="1"/>
  <c r="G130" i="44"/>
  <c r="F130" i="44"/>
  <c r="E130" i="44"/>
  <c r="C130" i="44" s="1"/>
  <c r="D130" i="44"/>
  <c r="N129" i="44"/>
  <c r="M129" i="44"/>
  <c r="L129" i="44"/>
  <c r="J129" i="44"/>
  <c r="I129" i="44"/>
  <c r="G129" i="44"/>
  <c r="E129" i="44"/>
  <c r="C129" i="44" s="1"/>
  <c r="R128" i="44"/>
  <c r="R125" i="44" s="1"/>
  <c r="O128" i="44"/>
  <c r="K128" i="44"/>
  <c r="S127" i="44"/>
  <c r="Q127" i="44"/>
  <c r="Q125" i="44" s="1"/>
  <c r="P127" i="44"/>
  <c r="O127" i="44"/>
  <c r="K127" i="44"/>
  <c r="D127" i="44"/>
  <c r="C127" i="44"/>
  <c r="Q126" i="44"/>
  <c r="P126" i="44"/>
  <c r="S126" i="44" s="1"/>
  <c r="O126" i="44"/>
  <c r="K126" i="44"/>
  <c r="D126" i="44"/>
  <c r="C126" i="44"/>
  <c r="P125" i="44"/>
  <c r="N125" i="44"/>
  <c r="M125" i="44"/>
  <c r="L125" i="44"/>
  <c r="O125" i="44" s="1"/>
  <c r="J125" i="44"/>
  <c r="I125" i="44"/>
  <c r="H125" i="44"/>
  <c r="K125" i="44" s="1"/>
  <c r="G125" i="44"/>
  <c r="F125" i="44"/>
  <c r="E125" i="44"/>
  <c r="C125" i="44" s="1"/>
  <c r="D125" i="44"/>
  <c r="R124" i="44"/>
  <c r="S124" i="44" s="1"/>
  <c r="O124" i="44"/>
  <c r="K124" i="44"/>
  <c r="Q123" i="44"/>
  <c r="Q121" i="44" s="1"/>
  <c r="P123" i="44"/>
  <c r="S123" i="44" s="1"/>
  <c r="O123" i="44"/>
  <c r="K123" i="44"/>
  <c r="D123" i="44"/>
  <c r="C123" i="44"/>
  <c r="Q122" i="44"/>
  <c r="P122" i="44"/>
  <c r="S122" i="44" s="1"/>
  <c r="O122" i="44"/>
  <c r="K122" i="44"/>
  <c r="D122" i="44"/>
  <c r="C122" i="44"/>
  <c r="R121" i="44"/>
  <c r="O121" i="44"/>
  <c r="N121" i="44"/>
  <c r="M121" i="44"/>
  <c r="L121" i="44"/>
  <c r="K121" i="44"/>
  <c r="J121" i="44"/>
  <c r="I121" i="44"/>
  <c r="H121" i="44"/>
  <c r="G121" i="44"/>
  <c r="F121" i="44"/>
  <c r="E121" i="44"/>
  <c r="D121" i="44"/>
  <c r="C121" i="44"/>
  <c r="S120" i="44"/>
  <c r="R120" i="44"/>
  <c r="O120" i="44"/>
  <c r="K120" i="44"/>
  <c r="Q119" i="44"/>
  <c r="P119" i="44"/>
  <c r="S119" i="44" s="1"/>
  <c r="O119" i="44"/>
  <c r="K119" i="44"/>
  <c r="D119" i="44"/>
  <c r="C119" i="44"/>
  <c r="S118" i="44"/>
  <c r="Q118" i="44"/>
  <c r="P118" i="44"/>
  <c r="O118" i="44"/>
  <c r="K118" i="44"/>
  <c r="D118" i="44"/>
  <c r="C118" i="44"/>
  <c r="R117" i="44"/>
  <c r="S117" i="44" s="1"/>
  <c r="Q117" i="44"/>
  <c r="P117" i="44"/>
  <c r="N117" i="44"/>
  <c r="O117" i="44" s="1"/>
  <c r="M117" i="44"/>
  <c r="L117" i="44"/>
  <c r="J117" i="44"/>
  <c r="K117" i="44" s="1"/>
  <c r="I117" i="44"/>
  <c r="H117" i="44"/>
  <c r="G117" i="44"/>
  <c r="F117" i="44"/>
  <c r="D117" i="44" s="1"/>
  <c r="E117" i="44"/>
  <c r="C117" i="44"/>
  <c r="S116" i="44"/>
  <c r="R116" i="44"/>
  <c r="O116" i="44"/>
  <c r="K116" i="44"/>
  <c r="S115" i="44"/>
  <c r="Q115" i="44"/>
  <c r="P115" i="44"/>
  <c r="O115" i="44"/>
  <c r="K115" i="44"/>
  <c r="D115" i="44"/>
  <c r="C115" i="44"/>
  <c r="Q114" i="44"/>
  <c r="P114" i="44"/>
  <c r="S114" i="44" s="1"/>
  <c r="O114" i="44"/>
  <c r="K114" i="44"/>
  <c r="D114" i="44"/>
  <c r="C114" i="44"/>
  <c r="R113" i="44"/>
  <c r="Q113" i="44"/>
  <c r="P113" i="44"/>
  <c r="N113" i="44"/>
  <c r="M113" i="44"/>
  <c r="L113" i="44"/>
  <c r="O113" i="44" s="1"/>
  <c r="J113" i="44"/>
  <c r="I113" i="44"/>
  <c r="H113" i="44"/>
  <c r="K113" i="44" s="1"/>
  <c r="G113" i="44"/>
  <c r="F113" i="44"/>
  <c r="E113" i="44"/>
  <c r="C113" i="44" s="1"/>
  <c r="D113" i="44"/>
  <c r="R112" i="44"/>
  <c r="R109" i="44" s="1"/>
  <c r="O112" i="44"/>
  <c r="K112" i="44"/>
  <c r="Q111" i="44"/>
  <c r="Q109" i="44" s="1"/>
  <c r="P111" i="44"/>
  <c r="S111" i="44" s="1"/>
  <c r="O111" i="44"/>
  <c r="K111" i="44"/>
  <c r="D111" i="44"/>
  <c r="C111" i="44"/>
  <c r="Q110" i="44"/>
  <c r="P110" i="44"/>
  <c r="S110" i="44" s="1"/>
  <c r="O110" i="44"/>
  <c r="K110" i="44"/>
  <c r="D110" i="44"/>
  <c r="C110" i="44"/>
  <c r="P109" i="44"/>
  <c r="N109" i="44"/>
  <c r="M109" i="44"/>
  <c r="L109" i="44"/>
  <c r="O109" i="44" s="1"/>
  <c r="J109" i="44"/>
  <c r="I109" i="44"/>
  <c r="H109" i="44"/>
  <c r="K109" i="44" s="1"/>
  <c r="G109" i="44"/>
  <c r="F109" i="44"/>
  <c r="E109" i="44"/>
  <c r="C109" i="44" s="1"/>
  <c r="D109" i="44"/>
  <c r="R108" i="44"/>
  <c r="S108" i="44" s="1"/>
  <c r="O108" i="44"/>
  <c r="K108" i="44"/>
  <c r="Q107" i="44"/>
  <c r="P107" i="44"/>
  <c r="S107" i="44" s="1"/>
  <c r="O107" i="44"/>
  <c r="K107" i="44"/>
  <c r="D107" i="44"/>
  <c r="C107" i="44"/>
  <c r="Q106" i="44"/>
  <c r="P106" i="44"/>
  <c r="S106" i="44" s="1"/>
  <c r="O106" i="44"/>
  <c r="K106" i="44"/>
  <c r="D106" i="44"/>
  <c r="C106" i="44"/>
  <c r="R105" i="44"/>
  <c r="Q105" i="44"/>
  <c r="O105" i="44"/>
  <c r="N105" i="44"/>
  <c r="M105" i="44"/>
  <c r="L105" i="44"/>
  <c r="K105" i="44"/>
  <c r="J105" i="44"/>
  <c r="I105" i="44"/>
  <c r="H105" i="44"/>
  <c r="G105" i="44"/>
  <c r="F105" i="44"/>
  <c r="D105" i="44" s="1"/>
  <c r="E105" i="44"/>
  <c r="C105" i="44"/>
  <c r="S104" i="44"/>
  <c r="R104" i="44"/>
  <c r="O104" i="44"/>
  <c r="K104" i="44"/>
  <c r="Q103" i="44"/>
  <c r="P103" i="44"/>
  <c r="S103" i="44" s="1"/>
  <c r="O103" i="44"/>
  <c r="K103" i="44"/>
  <c r="D103" i="44"/>
  <c r="C103" i="44"/>
  <c r="S102" i="44"/>
  <c r="Q102" i="44"/>
  <c r="P102" i="44"/>
  <c r="O102" i="44"/>
  <c r="K102" i="44"/>
  <c r="D102" i="44"/>
  <c r="C102" i="44"/>
  <c r="R101" i="44"/>
  <c r="Q101" i="44"/>
  <c r="P101" i="44"/>
  <c r="N101" i="44"/>
  <c r="M101" i="44"/>
  <c r="L101" i="44"/>
  <c r="O101" i="44" s="1"/>
  <c r="J101" i="44"/>
  <c r="I101" i="44"/>
  <c r="H101" i="44"/>
  <c r="K101" i="44" s="1"/>
  <c r="G101" i="44"/>
  <c r="F101" i="44"/>
  <c r="D101" i="44" s="1"/>
  <c r="E101" i="44"/>
  <c r="C101" i="44" s="1"/>
  <c r="O100" i="44"/>
  <c r="N100" i="44"/>
  <c r="K100" i="44"/>
  <c r="J100" i="44"/>
  <c r="R100" i="44" s="1"/>
  <c r="P99" i="44"/>
  <c r="S99" i="44" s="1"/>
  <c r="O99" i="44"/>
  <c r="M99" i="44"/>
  <c r="L99" i="44"/>
  <c r="K99" i="44"/>
  <c r="I99" i="44"/>
  <c r="Q99" i="44" s="1"/>
  <c r="H99" i="44"/>
  <c r="G99" i="44"/>
  <c r="F99" i="44"/>
  <c r="D99" i="44" s="1"/>
  <c r="E99" i="44"/>
  <c r="C99" i="44" s="1"/>
  <c r="M98" i="44"/>
  <c r="Q98" i="44" s="1"/>
  <c r="Q97" i="44" s="1"/>
  <c r="L98" i="44"/>
  <c r="O98" i="44" s="1"/>
  <c r="I98" i="44"/>
  <c r="H98" i="44"/>
  <c r="P98" i="44" s="1"/>
  <c r="G98" i="44"/>
  <c r="G97" i="44" s="1"/>
  <c r="F98" i="44"/>
  <c r="E98" i="44"/>
  <c r="D98" i="44"/>
  <c r="C98" i="44"/>
  <c r="N97" i="44"/>
  <c r="M97" i="44"/>
  <c r="L97" i="44"/>
  <c r="J97" i="44"/>
  <c r="I97" i="44"/>
  <c r="E97" i="44"/>
  <c r="C97" i="44" s="1"/>
  <c r="R96" i="44"/>
  <c r="R93" i="44" s="1"/>
  <c r="O96" i="44"/>
  <c r="K96" i="44"/>
  <c r="Q95" i="44"/>
  <c r="Q93" i="44" s="1"/>
  <c r="P95" i="44"/>
  <c r="S95" i="44" s="1"/>
  <c r="O95" i="44"/>
  <c r="K95" i="44"/>
  <c r="D95" i="44"/>
  <c r="C95" i="44"/>
  <c r="Q94" i="44"/>
  <c r="P94" i="44"/>
  <c r="S94" i="44" s="1"/>
  <c r="O94" i="44"/>
  <c r="K94" i="44"/>
  <c r="D94" i="44"/>
  <c r="C94" i="44"/>
  <c r="P93" i="44"/>
  <c r="N93" i="44"/>
  <c r="M93" i="44"/>
  <c r="L93" i="44"/>
  <c r="O93" i="44" s="1"/>
  <c r="J93" i="44"/>
  <c r="I93" i="44"/>
  <c r="H93" i="44"/>
  <c r="K93" i="44" s="1"/>
  <c r="G93" i="44"/>
  <c r="F93" i="44"/>
  <c r="E93" i="44"/>
  <c r="D93" i="44"/>
  <c r="C93" i="44"/>
  <c r="R92" i="44"/>
  <c r="S92" i="44" s="1"/>
  <c r="O92" i="44"/>
  <c r="K92" i="44"/>
  <c r="Q91" i="44"/>
  <c r="P91" i="44"/>
  <c r="S91" i="44" s="1"/>
  <c r="O91" i="44"/>
  <c r="K91" i="44"/>
  <c r="D91" i="44"/>
  <c r="C91" i="44"/>
  <c r="S90" i="44"/>
  <c r="Q90" i="44"/>
  <c r="P90" i="44"/>
  <c r="O90" i="44"/>
  <c r="K90" i="44"/>
  <c r="D90" i="44"/>
  <c r="C90" i="44"/>
  <c r="R89" i="44"/>
  <c r="Q89" i="44"/>
  <c r="O89" i="44"/>
  <c r="N89" i="44"/>
  <c r="M89" i="44"/>
  <c r="L89" i="44"/>
  <c r="K89" i="44"/>
  <c r="J89" i="44"/>
  <c r="I89" i="44"/>
  <c r="H89" i="44"/>
  <c r="G89" i="44"/>
  <c r="F89" i="44"/>
  <c r="E89" i="44"/>
  <c r="D89" i="44"/>
  <c r="C89" i="44"/>
  <c r="S88" i="44"/>
  <c r="R88" i="44"/>
  <c r="O88" i="44"/>
  <c r="K88" i="44"/>
  <c r="Q87" i="44"/>
  <c r="P87" i="44"/>
  <c r="S87" i="44" s="1"/>
  <c r="O87" i="44"/>
  <c r="K87" i="44"/>
  <c r="D87" i="44"/>
  <c r="C87" i="44"/>
  <c r="S86" i="44"/>
  <c r="Q86" i="44"/>
  <c r="P86" i="44"/>
  <c r="O86" i="44"/>
  <c r="K86" i="44"/>
  <c r="D86" i="44"/>
  <c r="C86" i="44"/>
  <c r="R85" i="44"/>
  <c r="Q85" i="44"/>
  <c r="P85" i="44"/>
  <c r="N85" i="44"/>
  <c r="M85" i="44"/>
  <c r="L85" i="44"/>
  <c r="O85" i="44" s="1"/>
  <c r="J85" i="44"/>
  <c r="I85" i="44"/>
  <c r="H85" i="44"/>
  <c r="K85" i="44" s="1"/>
  <c r="G85" i="44"/>
  <c r="F85" i="44"/>
  <c r="D85" i="44" s="1"/>
  <c r="E85" i="44"/>
  <c r="C85" i="44"/>
  <c r="S84" i="44"/>
  <c r="R84" i="44"/>
  <c r="O84" i="44"/>
  <c r="K84" i="44"/>
  <c r="S83" i="44"/>
  <c r="Q83" i="44"/>
  <c r="P83" i="44"/>
  <c r="O83" i="44"/>
  <c r="K83" i="44"/>
  <c r="D83" i="44"/>
  <c r="C83" i="44"/>
  <c r="S82" i="44"/>
  <c r="Q82" i="44"/>
  <c r="P82" i="44"/>
  <c r="O82" i="44"/>
  <c r="K82" i="44"/>
  <c r="D82" i="44"/>
  <c r="C82" i="44"/>
  <c r="R81" i="44"/>
  <c r="Q81" i="44"/>
  <c r="P81" i="44"/>
  <c r="S81" i="44" s="1"/>
  <c r="N81" i="44"/>
  <c r="M81" i="44"/>
  <c r="L81" i="44"/>
  <c r="O81" i="44" s="1"/>
  <c r="J81" i="44"/>
  <c r="I81" i="44"/>
  <c r="H81" i="44"/>
  <c r="K81" i="44" s="1"/>
  <c r="G81" i="44"/>
  <c r="F81" i="44"/>
  <c r="E81" i="44"/>
  <c r="C81" i="44" s="1"/>
  <c r="D81" i="44"/>
  <c r="R80" i="44"/>
  <c r="S80" i="44" s="1"/>
  <c r="O80" i="44"/>
  <c r="K80" i="44"/>
  <c r="Q79" i="44"/>
  <c r="P79" i="44"/>
  <c r="S79" i="44" s="1"/>
  <c r="O79" i="44"/>
  <c r="K79" i="44"/>
  <c r="D79" i="44"/>
  <c r="C79" i="44"/>
  <c r="Q78" i="44"/>
  <c r="P78" i="44"/>
  <c r="S78" i="44" s="1"/>
  <c r="O78" i="44"/>
  <c r="K78" i="44"/>
  <c r="D78" i="44"/>
  <c r="C78" i="44"/>
  <c r="R77" i="44"/>
  <c r="Q77" i="44"/>
  <c r="P77" i="44"/>
  <c r="N77" i="44"/>
  <c r="M77" i="44"/>
  <c r="L77" i="44"/>
  <c r="O77" i="44" s="1"/>
  <c r="J77" i="44"/>
  <c r="I77" i="44"/>
  <c r="H77" i="44"/>
  <c r="K77" i="44" s="1"/>
  <c r="G77" i="44"/>
  <c r="F77" i="44"/>
  <c r="E77" i="44"/>
  <c r="C77" i="44" s="1"/>
  <c r="D77" i="44"/>
  <c r="R76" i="44"/>
  <c r="S76" i="44" s="1"/>
  <c r="O76" i="44"/>
  <c r="K76" i="44"/>
  <c r="Q75" i="44"/>
  <c r="P75" i="44"/>
  <c r="S75" i="44" s="1"/>
  <c r="O75" i="44"/>
  <c r="K75" i="44"/>
  <c r="D75" i="44"/>
  <c r="C75" i="44"/>
  <c r="Q74" i="44"/>
  <c r="P74" i="44"/>
  <c r="S74" i="44" s="1"/>
  <c r="O74" i="44"/>
  <c r="K74" i="44"/>
  <c r="D74" i="44"/>
  <c r="C74" i="44"/>
  <c r="R73" i="44"/>
  <c r="Q73" i="44"/>
  <c r="P73" i="44"/>
  <c r="N73" i="44"/>
  <c r="M73" i="44"/>
  <c r="L73" i="44"/>
  <c r="O73" i="44" s="1"/>
  <c r="J73" i="44"/>
  <c r="I73" i="44"/>
  <c r="H73" i="44"/>
  <c r="K73" i="44" s="1"/>
  <c r="G73" i="44"/>
  <c r="F73" i="44"/>
  <c r="E73" i="44"/>
  <c r="D73" i="44"/>
  <c r="C73" i="44"/>
  <c r="R72" i="44"/>
  <c r="S72" i="44" s="1"/>
  <c r="O72" i="44"/>
  <c r="K72" i="44"/>
  <c r="Q71" i="44"/>
  <c r="P71" i="44"/>
  <c r="S71" i="44" s="1"/>
  <c r="S69" i="44" s="1"/>
  <c r="O71" i="44"/>
  <c r="K71" i="44"/>
  <c r="D71" i="44"/>
  <c r="C71" i="44"/>
  <c r="S70" i="44"/>
  <c r="Q70" i="44"/>
  <c r="P70" i="44"/>
  <c r="O70" i="44"/>
  <c r="K70" i="44"/>
  <c r="D70" i="44"/>
  <c r="C70" i="44"/>
  <c r="R69" i="44"/>
  <c r="Q69" i="44"/>
  <c r="P69" i="44"/>
  <c r="O69" i="44"/>
  <c r="N69" i="44"/>
  <c r="M69" i="44"/>
  <c r="L69" i="44"/>
  <c r="K69" i="44"/>
  <c r="J69" i="44"/>
  <c r="I69" i="44"/>
  <c r="H69" i="44"/>
  <c r="G69" i="44"/>
  <c r="F69" i="44"/>
  <c r="D69" i="44" s="1"/>
  <c r="E69" i="44"/>
  <c r="C69" i="44"/>
  <c r="N68" i="44"/>
  <c r="O68" i="44" s="1"/>
  <c r="J68" i="44"/>
  <c r="K68" i="44" s="1"/>
  <c r="Q67" i="44"/>
  <c r="M67" i="44"/>
  <c r="L67" i="44"/>
  <c r="O67" i="44" s="1"/>
  <c r="I67" i="44"/>
  <c r="H67" i="44"/>
  <c r="P67" i="44" s="1"/>
  <c r="S67" i="44" s="1"/>
  <c r="G67" i="44"/>
  <c r="F67" i="44"/>
  <c r="E67" i="44"/>
  <c r="D67" i="44"/>
  <c r="C67" i="44"/>
  <c r="O66" i="44"/>
  <c r="M66" i="44"/>
  <c r="L66" i="44"/>
  <c r="I66" i="44"/>
  <c r="I65" i="44" s="1"/>
  <c r="H66" i="44"/>
  <c r="P66" i="44" s="1"/>
  <c r="G66" i="44"/>
  <c r="F66" i="44"/>
  <c r="E66" i="44"/>
  <c r="E65" i="44" s="1"/>
  <c r="C65" i="44" s="1"/>
  <c r="D66" i="44"/>
  <c r="N65" i="44"/>
  <c r="M65" i="44"/>
  <c r="L65" i="44"/>
  <c r="J65" i="44"/>
  <c r="H65" i="44"/>
  <c r="G65" i="44"/>
  <c r="F65" i="44"/>
  <c r="D65" i="44" s="1"/>
  <c r="N64" i="44"/>
  <c r="N2017" i="44" s="1"/>
  <c r="K64" i="44"/>
  <c r="J64" i="44"/>
  <c r="M63" i="44"/>
  <c r="L63" i="44"/>
  <c r="L2016" i="44" s="1"/>
  <c r="O2016" i="44" s="1"/>
  <c r="I63" i="44"/>
  <c r="H63" i="44"/>
  <c r="G63" i="44"/>
  <c r="G2016" i="44" s="1"/>
  <c r="F63" i="44"/>
  <c r="F2016" i="44" s="1"/>
  <c r="D2016" i="44" s="1"/>
  <c r="E63" i="44"/>
  <c r="C63" i="44"/>
  <c r="O62" i="44"/>
  <c r="M62" i="44"/>
  <c r="M2015" i="44" s="1"/>
  <c r="L62" i="44"/>
  <c r="L2015" i="44" s="1"/>
  <c r="I62" i="44"/>
  <c r="I2015" i="44" s="1"/>
  <c r="H62" i="44"/>
  <c r="H2015" i="44" s="1"/>
  <c r="G62" i="44"/>
  <c r="G2015" i="44" s="1"/>
  <c r="G2014" i="44" s="1"/>
  <c r="F62" i="44"/>
  <c r="E62" i="44"/>
  <c r="E2015" i="44" s="1"/>
  <c r="D62" i="44"/>
  <c r="N61" i="44"/>
  <c r="M61" i="44"/>
  <c r="L61" i="44"/>
  <c r="J61" i="44"/>
  <c r="I61" i="44"/>
  <c r="H61" i="44"/>
  <c r="F61" i="44"/>
  <c r="D61" i="44" s="1"/>
  <c r="E61" i="44"/>
  <c r="R60" i="44"/>
  <c r="S60" i="44" s="1"/>
  <c r="O60" i="44"/>
  <c r="K60" i="44"/>
  <c r="S59" i="44"/>
  <c r="Q59" i="44"/>
  <c r="P59" i="44"/>
  <c r="O59" i="44"/>
  <c r="K59" i="44"/>
  <c r="D59" i="44"/>
  <c r="C59" i="44"/>
  <c r="Q58" i="44"/>
  <c r="P58" i="44"/>
  <c r="S58" i="44" s="1"/>
  <c r="O58" i="44"/>
  <c r="K58" i="44"/>
  <c r="D58" i="44"/>
  <c r="C58" i="44"/>
  <c r="Q57" i="44"/>
  <c r="P57" i="44"/>
  <c r="N57" i="44"/>
  <c r="M57" i="44"/>
  <c r="L57" i="44"/>
  <c r="O57" i="44" s="1"/>
  <c r="J57" i="44"/>
  <c r="I57" i="44"/>
  <c r="H57" i="44"/>
  <c r="K57" i="44" s="1"/>
  <c r="G57" i="44"/>
  <c r="F57" i="44"/>
  <c r="E57" i="44"/>
  <c r="C57" i="44" s="1"/>
  <c r="D57" i="44"/>
  <c r="R56" i="44"/>
  <c r="S56" i="44" s="1"/>
  <c r="O56" i="44"/>
  <c r="K56" i="44"/>
  <c r="Q55" i="44"/>
  <c r="Q53" i="44" s="1"/>
  <c r="P55" i="44"/>
  <c r="S55" i="44" s="1"/>
  <c r="O55" i="44"/>
  <c r="K55" i="44"/>
  <c r="D55" i="44"/>
  <c r="C55" i="44"/>
  <c r="Q54" i="44"/>
  <c r="P54" i="44"/>
  <c r="S54" i="44" s="1"/>
  <c r="O54" i="44"/>
  <c r="K54" i="44"/>
  <c r="D54" i="44"/>
  <c r="C54" i="44"/>
  <c r="R53" i="44"/>
  <c r="P53" i="44"/>
  <c r="S53" i="44" s="1"/>
  <c r="N53" i="44"/>
  <c r="M53" i="44"/>
  <c r="L53" i="44"/>
  <c r="O53" i="44" s="1"/>
  <c r="J53" i="44"/>
  <c r="I53" i="44"/>
  <c r="H53" i="44"/>
  <c r="K53" i="44" s="1"/>
  <c r="G53" i="44"/>
  <c r="F53" i="44"/>
  <c r="E53" i="44"/>
  <c r="D53" i="44"/>
  <c r="C53" i="44"/>
  <c r="S52" i="44"/>
  <c r="R52" i="44"/>
  <c r="O52" i="44"/>
  <c r="K52" i="44"/>
  <c r="Q51" i="44"/>
  <c r="P51" i="44"/>
  <c r="S51" i="44" s="1"/>
  <c r="O51" i="44"/>
  <c r="K51" i="44"/>
  <c r="D51" i="44"/>
  <c r="C51" i="44"/>
  <c r="S50" i="44"/>
  <c r="Q50" i="44"/>
  <c r="P50" i="44"/>
  <c r="O50" i="44"/>
  <c r="K50" i="44"/>
  <c r="D50" i="44"/>
  <c r="C50" i="44"/>
  <c r="R49" i="44"/>
  <c r="Q49" i="44"/>
  <c r="O49" i="44"/>
  <c r="N49" i="44"/>
  <c r="M49" i="44"/>
  <c r="L49" i="44"/>
  <c r="K49" i="44"/>
  <c r="J49" i="44"/>
  <c r="I49" i="44"/>
  <c r="H49" i="44"/>
  <c r="G49" i="44"/>
  <c r="F49" i="44"/>
  <c r="D49" i="44" s="1"/>
  <c r="E49" i="44"/>
  <c r="C49" i="44"/>
  <c r="S48" i="44"/>
  <c r="R48" i="44"/>
  <c r="O48" i="44"/>
  <c r="K48" i="44"/>
  <c r="S47" i="44"/>
  <c r="Q47" i="44"/>
  <c r="P47" i="44"/>
  <c r="O47" i="44"/>
  <c r="K47" i="44"/>
  <c r="D47" i="44"/>
  <c r="C47" i="44"/>
  <c r="S46" i="44"/>
  <c r="Q46" i="44"/>
  <c r="P46" i="44"/>
  <c r="O46" i="44"/>
  <c r="K46" i="44"/>
  <c r="D46" i="44"/>
  <c r="C46" i="44"/>
  <c r="R45" i="44"/>
  <c r="Q45" i="44"/>
  <c r="P45" i="44"/>
  <c r="S45" i="44" s="1"/>
  <c r="N45" i="44"/>
  <c r="M45" i="44"/>
  <c r="L45" i="44"/>
  <c r="O45" i="44" s="1"/>
  <c r="J45" i="44"/>
  <c r="I45" i="44"/>
  <c r="H45" i="44"/>
  <c r="K45" i="44" s="1"/>
  <c r="G45" i="44"/>
  <c r="F45" i="44"/>
  <c r="D45" i="44" s="1"/>
  <c r="E45" i="44"/>
  <c r="C45" i="44" s="1"/>
  <c r="R44" i="44"/>
  <c r="S44" i="44" s="1"/>
  <c r="O44" i="44"/>
  <c r="K44" i="44"/>
  <c r="S43" i="44"/>
  <c r="Q43" i="44"/>
  <c r="P43" i="44"/>
  <c r="O43" i="44"/>
  <c r="K43" i="44"/>
  <c r="D43" i="44"/>
  <c r="C43" i="44"/>
  <c r="Q42" i="44"/>
  <c r="P42" i="44"/>
  <c r="S42" i="44" s="1"/>
  <c r="O42" i="44"/>
  <c r="K42" i="44"/>
  <c r="D42" i="44"/>
  <c r="C42" i="44"/>
  <c r="Q41" i="44"/>
  <c r="P41" i="44"/>
  <c r="N41" i="44"/>
  <c r="M41" i="44"/>
  <c r="L41" i="44"/>
  <c r="O41" i="44" s="1"/>
  <c r="J41" i="44"/>
  <c r="I41" i="44"/>
  <c r="H41" i="44"/>
  <c r="K41" i="44" s="1"/>
  <c r="G41" i="44"/>
  <c r="F41" i="44"/>
  <c r="E41" i="44"/>
  <c r="C41" i="44" s="1"/>
  <c r="D41" i="44"/>
  <c r="R40" i="44"/>
  <c r="R37" i="44" s="1"/>
  <c r="O40" i="44"/>
  <c r="K40" i="44"/>
  <c r="Q39" i="44"/>
  <c r="Q37" i="44" s="1"/>
  <c r="P39" i="44"/>
  <c r="S39" i="44" s="1"/>
  <c r="O39" i="44"/>
  <c r="K39" i="44"/>
  <c r="D39" i="44"/>
  <c r="C39" i="44"/>
  <c r="Q38" i="44"/>
  <c r="P38" i="44"/>
  <c r="S38" i="44" s="1"/>
  <c r="O38" i="44"/>
  <c r="K38" i="44"/>
  <c r="D38" i="44"/>
  <c r="C38" i="44"/>
  <c r="P37" i="44"/>
  <c r="O37" i="44"/>
  <c r="N37" i="44"/>
  <c r="M37" i="44"/>
  <c r="L37" i="44"/>
  <c r="K37" i="44"/>
  <c r="J37" i="44"/>
  <c r="I37" i="44"/>
  <c r="H37" i="44"/>
  <c r="G37" i="44"/>
  <c r="F37" i="44"/>
  <c r="E37" i="44"/>
  <c r="D37" i="44"/>
  <c r="C37" i="44"/>
  <c r="S36" i="44"/>
  <c r="R36" i="44"/>
  <c r="O36" i="44"/>
  <c r="K36" i="44"/>
  <c r="Q35" i="44"/>
  <c r="P35" i="44"/>
  <c r="S35" i="44" s="1"/>
  <c r="O35" i="44"/>
  <c r="K35" i="44"/>
  <c r="D35" i="44"/>
  <c r="C35" i="44"/>
  <c r="S34" i="44"/>
  <c r="Q34" i="44"/>
  <c r="P34" i="44"/>
  <c r="O34" i="44"/>
  <c r="K34" i="44"/>
  <c r="D34" i="44"/>
  <c r="C34" i="44"/>
  <c r="R33" i="44"/>
  <c r="Q33" i="44"/>
  <c r="N33" i="44"/>
  <c r="O33" i="44" s="1"/>
  <c r="M33" i="44"/>
  <c r="L33" i="44"/>
  <c r="J33" i="44"/>
  <c r="K33" i="44" s="1"/>
  <c r="I33" i="44"/>
  <c r="H33" i="44"/>
  <c r="G33" i="44"/>
  <c r="F33" i="44"/>
  <c r="D33" i="44" s="1"/>
  <c r="E33" i="44"/>
  <c r="C33" i="44"/>
  <c r="S32" i="44"/>
  <c r="R32" i="44"/>
  <c r="O32" i="44"/>
  <c r="K32" i="44"/>
  <c r="S31" i="44"/>
  <c r="Q31" i="44"/>
  <c r="P31" i="44"/>
  <c r="O31" i="44"/>
  <c r="K31" i="44"/>
  <c r="D31" i="44"/>
  <c r="C31" i="44"/>
  <c r="S30" i="44"/>
  <c r="Q30" i="44"/>
  <c r="P30" i="44"/>
  <c r="O30" i="44"/>
  <c r="K30" i="44"/>
  <c r="D30" i="44"/>
  <c r="C30" i="44"/>
  <c r="R29" i="44"/>
  <c r="Q29" i="44"/>
  <c r="P29" i="44"/>
  <c r="S29" i="44" s="1"/>
  <c r="N29" i="44"/>
  <c r="M29" i="44"/>
  <c r="L29" i="44"/>
  <c r="O29" i="44" s="1"/>
  <c r="J29" i="44"/>
  <c r="I29" i="44"/>
  <c r="H29" i="44"/>
  <c r="K29" i="44" s="1"/>
  <c r="G29" i="44"/>
  <c r="F29" i="44"/>
  <c r="D29" i="44" s="1"/>
  <c r="E29" i="44"/>
  <c r="C29" i="44" s="1"/>
  <c r="R28" i="44"/>
  <c r="S28" i="44" s="1"/>
  <c r="O28" i="44"/>
  <c r="K28" i="44"/>
  <c r="S27" i="44"/>
  <c r="Q27" i="44"/>
  <c r="P27" i="44"/>
  <c r="O27" i="44"/>
  <c r="K27" i="44"/>
  <c r="D27" i="44"/>
  <c r="C27" i="44"/>
  <c r="Q26" i="44"/>
  <c r="P26" i="44"/>
  <c r="S26" i="44" s="1"/>
  <c r="O26" i="44"/>
  <c r="K26" i="44"/>
  <c r="D26" i="44"/>
  <c r="C26" i="44"/>
  <c r="Q25" i="44"/>
  <c r="P25" i="44"/>
  <c r="N25" i="44"/>
  <c r="M25" i="44"/>
  <c r="L25" i="44"/>
  <c r="O25" i="44" s="1"/>
  <c r="J25" i="44"/>
  <c r="I25" i="44"/>
  <c r="H25" i="44"/>
  <c r="K25" i="44" s="1"/>
  <c r="G25" i="44"/>
  <c r="F25" i="44"/>
  <c r="E25" i="44"/>
  <c r="C25" i="44" s="1"/>
  <c r="D25" i="44"/>
  <c r="R24" i="44"/>
  <c r="R21" i="44" s="1"/>
  <c r="O24" i="44"/>
  <c r="K24" i="44"/>
  <c r="Q23" i="44"/>
  <c r="Q21" i="44" s="1"/>
  <c r="P23" i="44"/>
  <c r="S23" i="44" s="1"/>
  <c r="O23" i="44"/>
  <c r="K23" i="44"/>
  <c r="D23" i="44"/>
  <c r="C23" i="44"/>
  <c r="Q22" i="44"/>
  <c r="P22" i="44"/>
  <c r="S22" i="44" s="1"/>
  <c r="O22" i="44"/>
  <c r="K22" i="44"/>
  <c r="D22" i="44"/>
  <c r="C22" i="44"/>
  <c r="P21" i="44"/>
  <c r="O2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N20" i="44"/>
  <c r="O20" i="44" s="1"/>
  <c r="J20" i="44"/>
  <c r="K20" i="44" s="1"/>
  <c r="Q19" i="44"/>
  <c r="M19" i="44"/>
  <c r="M2012" i="44" s="1"/>
  <c r="L19" i="44"/>
  <c r="L2012" i="44" s="1"/>
  <c r="I19" i="44"/>
  <c r="I2012" i="44" s="1"/>
  <c r="H19" i="44"/>
  <c r="H2012" i="44" s="1"/>
  <c r="G19" i="44"/>
  <c r="G2012" i="44" s="1"/>
  <c r="F19" i="44"/>
  <c r="F2012" i="44" s="1"/>
  <c r="E19" i="44"/>
  <c r="E2012" i="44" s="1"/>
  <c r="D19" i="44"/>
  <c r="C19" i="44"/>
  <c r="P18" i="44"/>
  <c r="S18" i="44" s="1"/>
  <c r="O18" i="44"/>
  <c r="M18" i="44"/>
  <c r="M2011" i="44" s="1"/>
  <c r="L18" i="44"/>
  <c r="L2011" i="44" s="1"/>
  <c r="K18" i="44"/>
  <c r="I18" i="44"/>
  <c r="I2011" i="44" s="1"/>
  <c r="H18" i="44"/>
  <c r="H2011" i="44" s="1"/>
  <c r="G18" i="44"/>
  <c r="G2011" i="44" s="1"/>
  <c r="F18" i="44"/>
  <c r="F2011" i="44" s="1"/>
  <c r="E18" i="44"/>
  <c r="E2011" i="44" s="1"/>
  <c r="N17" i="44"/>
  <c r="M17" i="44"/>
  <c r="L17" i="44"/>
  <c r="J17" i="44"/>
  <c r="H17" i="44"/>
  <c r="G17" i="44"/>
  <c r="F17" i="44"/>
  <c r="D17" i="44" s="1"/>
  <c r="K16" i="44"/>
  <c r="J16" i="44"/>
  <c r="Q15" i="44"/>
  <c r="M15" i="44"/>
  <c r="M1007" i="44" s="1"/>
  <c r="K15" i="44"/>
  <c r="I15" i="44"/>
  <c r="I1007" i="44" s="1"/>
  <c r="Q1007" i="44" s="1"/>
  <c r="H15" i="44"/>
  <c r="H1007" i="44" s="1"/>
  <c r="G15" i="44"/>
  <c r="G1007" i="44" s="1"/>
  <c r="F15" i="44"/>
  <c r="F1007" i="44" s="1"/>
  <c r="D1007" i="44" s="1"/>
  <c r="E15" i="44"/>
  <c r="E1007" i="44" s="1"/>
  <c r="C15" i="44"/>
  <c r="M14" i="44"/>
  <c r="M1006" i="44" s="1"/>
  <c r="M1005" i="44" s="1"/>
  <c r="L14" i="44"/>
  <c r="L1006" i="44" s="1"/>
  <c r="I14" i="44"/>
  <c r="Q14" i="44" s="1"/>
  <c r="Q13" i="44" s="1"/>
  <c r="H14" i="44"/>
  <c r="H1006" i="44" s="1"/>
  <c r="G14" i="44"/>
  <c r="G1006" i="44" s="1"/>
  <c r="G1005" i="44" s="1"/>
  <c r="F14" i="44"/>
  <c r="F1006" i="44" s="1"/>
  <c r="E14" i="44"/>
  <c r="D14" i="44"/>
  <c r="C14" i="44"/>
  <c r="M13" i="44"/>
  <c r="J13" i="44"/>
  <c r="I13" i="44"/>
  <c r="G13" i="44"/>
  <c r="F13" i="44"/>
  <c r="E13" i="44"/>
  <c r="C13" i="44" s="1"/>
  <c r="D13" i="44"/>
  <c r="AA19" i="43"/>
  <c r="CA210" i="43"/>
  <c r="BZ210" i="43"/>
  <c r="BY210" i="43"/>
  <c r="BW210" i="43"/>
  <c r="BV210" i="43"/>
  <c r="BU210" i="43"/>
  <c r="BT210" i="43" s="1"/>
  <c r="BR210" i="43"/>
  <c r="BP210" i="43"/>
  <c r="BN210" i="43"/>
  <c r="BL210" i="43"/>
  <c r="BI210" i="43"/>
  <c r="BE210" i="43"/>
  <c r="BD210" i="43"/>
  <c r="BC210" i="43"/>
  <c r="BB210" i="43" s="1"/>
  <c r="BA210" i="43"/>
  <c r="AZ210" i="43"/>
  <c r="AY210" i="43"/>
  <c r="AW210" i="43"/>
  <c r="AV210" i="43"/>
  <c r="AU210" i="43"/>
  <c r="AT210" i="43" s="1"/>
  <c r="AE210" i="43"/>
  <c r="AA210" i="43"/>
  <c r="Z210" i="43"/>
  <c r="Y210" i="43"/>
  <c r="X210" i="43"/>
  <c r="P210" i="43"/>
  <c r="BH210" i="43" s="1"/>
  <c r="L210" i="43"/>
  <c r="AX210" i="43" s="1"/>
  <c r="K210" i="43"/>
  <c r="BG210" i="43" s="1"/>
  <c r="G210" i="43"/>
  <c r="F210" i="43"/>
  <c r="BF210" i="43" s="1"/>
  <c r="B210" i="43"/>
  <c r="BX210" i="43" s="1"/>
  <c r="CA209" i="43"/>
  <c r="BZ209" i="43"/>
  <c r="BY209" i="43"/>
  <c r="BW209" i="43"/>
  <c r="BV209" i="43"/>
  <c r="BU209" i="43"/>
  <c r="BT209" i="43" s="1"/>
  <c r="BR209" i="43"/>
  <c r="BP209" i="43"/>
  <c r="BN209" i="43"/>
  <c r="BL209" i="43"/>
  <c r="BI209" i="43"/>
  <c r="BE209" i="43"/>
  <c r="BD209" i="43"/>
  <c r="BC209" i="43"/>
  <c r="BB209" i="43" s="1"/>
  <c r="BA209" i="43"/>
  <c r="AZ209" i="43"/>
  <c r="AY209" i="43"/>
  <c r="AW209" i="43"/>
  <c r="AV209" i="43"/>
  <c r="AU209" i="43"/>
  <c r="AT209" i="43" s="1"/>
  <c r="AE209" i="43"/>
  <c r="AA209" i="43"/>
  <c r="Z209" i="43"/>
  <c r="Y209" i="43"/>
  <c r="X209" i="43"/>
  <c r="P209" i="43"/>
  <c r="BH209" i="43" s="1"/>
  <c r="L209" i="43"/>
  <c r="AX209" i="43" s="1"/>
  <c r="K209" i="43"/>
  <c r="BG209" i="43" s="1"/>
  <c r="G209" i="43"/>
  <c r="F209" i="43"/>
  <c r="BF209" i="43" s="1"/>
  <c r="B209" i="43"/>
  <c r="BX209" i="43" s="1"/>
  <c r="CA208" i="43"/>
  <c r="BZ208" i="43"/>
  <c r="BY208" i="43"/>
  <c r="BW208" i="43"/>
  <c r="BV208" i="43"/>
  <c r="BU208" i="43"/>
  <c r="BT208" i="43" s="1"/>
  <c r="BR208" i="43"/>
  <c r="BP208" i="43"/>
  <c r="BN208" i="43"/>
  <c r="BL208" i="43"/>
  <c r="BI208" i="43"/>
  <c r="BE208" i="43"/>
  <c r="BD208" i="43"/>
  <c r="BC208" i="43"/>
  <c r="BB208" i="43" s="1"/>
  <c r="BA208" i="43"/>
  <c r="AZ208" i="43"/>
  <c r="AY208" i="43"/>
  <c r="AW208" i="43"/>
  <c r="AV208" i="43"/>
  <c r="AU208" i="43"/>
  <c r="AT208" i="43" s="1"/>
  <c r="AE208" i="43"/>
  <c r="AA208" i="43"/>
  <c r="Z208" i="43"/>
  <c r="Y208" i="43"/>
  <c r="X208" i="43"/>
  <c r="P208" i="43"/>
  <c r="BH208" i="43" s="1"/>
  <c r="L208" i="43"/>
  <c r="AX208" i="43" s="1"/>
  <c r="K208" i="43"/>
  <c r="BG208" i="43" s="1"/>
  <c r="G208" i="43"/>
  <c r="F208" i="43"/>
  <c r="BF208" i="43" s="1"/>
  <c r="B208" i="43"/>
  <c r="BX208" i="43" s="1"/>
  <c r="CA207" i="43"/>
  <c r="BZ207" i="43"/>
  <c r="BY207" i="43"/>
  <c r="BW207" i="43"/>
  <c r="BV207" i="43"/>
  <c r="BU207" i="43"/>
  <c r="BT207" i="43" s="1"/>
  <c r="BR207" i="43"/>
  <c r="BP207" i="43"/>
  <c r="BN207" i="43"/>
  <c r="BL207" i="43"/>
  <c r="BI207" i="43"/>
  <c r="BE207" i="43"/>
  <c r="BD207" i="43"/>
  <c r="BC207" i="43"/>
  <c r="BB207" i="43" s="1"/>
  <c r="BA207" i="43"/>
  <c r="AZ207" i="43"/>
  <c r="AY207" i="43"/>
  <c r="AW207" i="43"/>
  <c r="AV207" i="43"/>
  <c r="AU207" i="43"/>
  <c r="AT207" i="43" s="1"/>
  <c r="AE207" i="43"/>
  <c r="AA207" i="43"/>
  <c r="Z207" i="43"/>
  <c r="Y207" i="43"/>
  <c r="X207" i="43"/>
  <c r="P207" i="43"/>
  <c r="BH207" i="43" s="1"/>
  <c r="L207" i="43"/>
  <c r="AX207" i="43" s="1"/>
  <c r="K207" i="43"/>
  <c r="BG207" i="43" s="1"/>
  <c r="G207" i="43"/>
  <c r="F207" i="43"/>
  <c r="BF207" i="43" s="1"/>
  <c r="B207" i="43"/>
  <c r="BX207" i="43" s="1"/>
  <c r="CA206" i="43"/>
  <c r="BZ206" i="43"/>
  <c r="BY206" i="43"/>
  <c r="BW206" i="43"/>
  <c r="BV206" i="43"/>
  <c r="BU206" i="43"/>
  <c r="BT206" i="43" s="1"/>
  <c r="BR206" i="43"/>
  <c r="BP206" i="43"/>
  <c r="BN206" i="43"/>
  <c r="BL206" i="43"/>
  <c r="BI206" i="43"/>
  <c r="BE206" i="43"/>
  <c r="BD206" i="43"/>
  <c r="BC206" i="43"/>
  <c r="BB206" i="43" s="1"/>
  <c r="BA206" i="43"/>
  <c r="AZ206" i="43"/>
  <c r="AY206" i="43"/>
  <c r="AW206" i="43"/>
  <c r="AV206" i="43"/>
  <c r="AU206" i="43"/>
  <c r="AT206" i="43" s="1"/>
  <c r="AE206" i="43"/>
  <c r="AA206" i="43"/>
  <c r="Z206" i="43"/>
  <c r="Y206" i="43"/>
  <c r="X206" i="43"/>
  <c r="P206" i="43"/>
  <c r="BH206" i="43" s="1"/>
  <c r="L206" i="43"/>
  <c r="AX206" i="43" s="1"/>
  <c r="K206" i="43"/>
  <c r="BG206" i="43" s="1"/>
  <c r="G206" i="43"/>
  <c r="F206" i="43"/>
  <c r="BF206" i="43" s="1"/>
  <c r="B206" i="43"/>
  <c r="BX206" i="43" s="1"/>
  <c r="CA205" i="43"/>
  <c r="BZ205" i="43"/>
  <c r="BY205" i="43"/>
  <c r="BW205" i="43"/>
  <c r="BV205" i="43"/>
  <c r="BU205" i="43"/>
  <c r="BT205" i="43" s="1"/>
  <c r="BR205" i="43"/>
  <c r="BP205" i="43"/>
  <c r="BN205" i="43"/>
  <c r="BL205" i="43"/>
  <c r="BI205" i="43"/>
  <c r="BE205" i="43"/>
  <c r="BD205" i="43"/>
  <c r="BC205" i="43"/>
  <c r="BB205" i="43" s="1"/>
  <c r="BA205" i="43"/>
  <c r="AZ205" i="43"/>
  <c r="AY205" i="43"/>
  <c r="AW205" i="43"/>
  <c r="AV205" i="43"/>
  <c r="AU205" i="43"/>
  <c r="AT205" i="43" s="1"/>
  <c r="AE205" i="43"/>
  <c r="AA205" i="43"/>
  <c r="Z205" i="43"/>
  <c r="Y205" i="43"/>
  <c r="X205" i="43"/>
  <c r="P205" i="43"/>
  <c r="BH205" i="43" s="1"/>
  <c r="L205" i="43"/>
  <c r="AX205" i="43" s="1"/>
  <c r="K205" i="43"/>
  <c r="BG205" i="43" s="1"/>
  <c r="G205" i="43"/>
  <c r="F205" i="43"/>
  <c r="BF205" i="43" s="1"/>
  <c r="B205" i="43"/>
  <c r="BX205" i="43" s="1"/>
  <c r="CA204" i="43"/>
  <c r="BZ204" i="43"/>
  <c r="BY204" i="43"/>
  <c r="BW204" i="43"/>
  <c r="BV204" i="43"/>
  <c r="BU204" i="43"/>
  <c r="BT204" i="43" s="1"/>
  <c r="BR204" i="43"/>
  <c r="BP204" i="43"/>
  <c r="BN204" i="43"/>
  <c r="BL204" i="43"/>
  <c r="BI204" i="43"/>
  <c r="BE204" i="43"/>
  <c r="BD204" i="43"/>
  <c r="BC204" i="43"/>
  <c r="BB204" i="43" s="1"/>
  <c r="BA204" i="43"/>
  <c r="AZ204" i="43"/>
  <c r="AY204" i="43"/>
  <c r="AW204" i="43"/>
  <c r="AV204" i="43"/>
  <c r="AU204" i="43"/>
  <c r="AT204" i="43" s="1"/>
  <c r="AE204" i="43"/>
  <c r="AA204" i="43"/>
  <c r="Z204" i="43"/>
  <c r="Y204" i="43"/>
  <c r="X204" i="43"/>
  <c r="P204" i="43"/>
  <c r="BH204" i="43" s="1"/>
  <c r="L204" i="43"/>
  <c r="AX204" i="43" s="1"/>
  <c r="K204" i="43"/>
  <c r="BG204" i="43" s="1"/>
  <c r="G204" i="43"/>
  <c r="F204" i="43"/>
  <c r="BF204" i="43" s="1"/>
  <c r="B204" i="43"/>
  <c r="BX204" i="43" s="1"/>
  <c r="CA203" i="43"/>
  <c r="BZ203" i="43"/>
  <c r="BY203" i="43"/>
  <c r="BX203" i="43"/>
  <c r="BW203" i="43"/>
  <c r="BV203" i="43"/>
  <c r="BU203" i="43"/>
  <c r="BT203" i="43" s="1"/>
  <c r="BR203" i="43"/>
  <c r="BP203" i="43"/>
  <c r="BO203" i="43"/>
  <c r="BN203" i="43"/>
  <c r="BL203" i="43"/>
  <c r="BI203" i="43"/>
  <c r="BG203" i="43"/>
  <c r="BE203" i="43"/>
  <c r="BD203" i="43"/>
  <c r="BC203" i="43"/>
  <c r="BB203" i="43" s="1"/>
  <c r="BA203" i="43"/>
  <c r="AZ203" i="43"/>
  <c r="AY203" i="43"/>
  <c r="AX203" i="43"/>
  <c r="AW203" i="43"/>
  <c r="AV203" i="43"/>
  <c r="AU203" i="43"/>
  <c r="AT203" i="43" s="1"/>
  <c r="AE203" i="43"/>
  <c r="Y203" i="43"/>
  <c r="Z203" i="43" s="1"/>
  <c r="X203" i="43"/>
  <c r="BQ203" i="43" s="1"/>
  <c r="P203" i="43"/>
  <c r="BH203" i="43" s="1"/>
  <c r="K203" i="43"/>
  <c r="F203" i="43"/>
  <c r="BF203" i="43" s="1"/>
  <c r="CA202" i="43"/>
  <c r="BZ202" i="43"/>
  <c r="BY202" i="43"/>
  <c r="BX202" i="43"/>
  <c r="BW202" i="43"/>
  <c r="BV202" i="43"/>
  <c r="BT202" i="43" s="1"/>
  <c r="BU202" i="43"/>
  <c r="BP202" i="43"/>
  <c r="BO202" i="43"/>
  <c r="BL202" i="43"/>
  <c r="BI202" i="43"/>
  <c r="BH202" i="43"/>
  <c r="BF202" i="43"/>
  <c r="BE202" i="43"/>
  <c r="BD202" i="43"/>
  <c r="BB202" i="43" s="1"/>
  <c r="BC202" i="43"/>
  <c r="BA202" i="43"/>
  <c r="AZ202" i="43"/>
  <c r="AY202" i="43"/>
  <c r="AX202" i="43"/>
  <c r="AW202" i="43"/>
  <c r="AV202" i="43"/>
  <c r="AU202" i="43"/>
  <c r="AT202" i="43"/>
  <c r="AE202" i="43"/>
  <c r="Z202" i="43"/>
  <c r="Y202" i="43"/>
  <c r="BR202" i="43" s="1"/>
  <c r="X202" i="43"/>
  <c r="P202" i="43"/>
  <c r="K202" i="43"/>
  <c r="BG202" i="43" s="1"/>
  <c r="F202" i="43"/>
  <c r="CA201" i="43"/>
  <c r="BY201" i="43"/>
  <c r="BW201" i="43"/>
  <c r="BU201" i="43"/>
  <c r="BE201" i="43"/>
  <c r="BC201" i="43"/>
  <c r="AY201" i="43"/>
  <c r="AW201" i="43"/>
  <c r="AU201" i="43"/>
  <c r="AR201" i="43"/>
  <c r="AR212" i="43" s="1"/>
  <c r="AQ201" i="43"/>
  <c r="AP201" i="43"/>
  <c r="AN201" i="43"/>
  <c r="AM201" i="43"/>
  <c r="AK201" i="43"/>
  <c r="AJ201" i="43"/>
  <c r="AH201" i="43"/>
  <c r="AG201" i="43"/>
  <c r="AE201" i="43"/>
  <c r="AD201" i="43"/>
  <c r="AC201" i="43"/>
  <c r="AA201" i="43"/>
  <c r="W201" i="43"/>
  <c r="BL201" i="43" s="1"/>
  <c r="U201" i="43"/>
  <c r="S201" i="43"/>
  <c r="R201" i="43"/>
  <c r="X201" i="43" s="1"/>
  <c r="BQ201" i="43" s="1"/>
  <c r="P201" i="43"/>
  <c r="BH201" i="43" s="1"/>
  <c r="O201" i="43"/>
  <c r="BA201" i="43" s="1"/>
  <c r="N201" i="43"/>
  <c r="BD201" i="43" s="1"/>
  <c r="L201" i="43"/>
  <c r="K201" i="43"/>
  <c r="BG201" i="43" s="1"/>
  <c r="J201" i="43"/>
  <c r="I201" i="43"/>
  <c r="G201" i="43"/>
  <c r="F201" i="43"/>
  <c r="BF201" i="43" s="1"/>
  <c r="E201" i="43"/>
  <c r="D201" i="43"/>
  <c r="BZ201" i="43" s="1"/>
  <c r="B201" i="43"/>
  <c r="BY199" i="43"/>
  <c r="BU199" i="43"/>
  <c r="BC199" i="43"/>
  <c r="AY199" i="43"/>
  <c r="AU199" i="43"/>
  <c r="W199" i="43"/>
  <c r="BP199" i="43" s="1"/>
  <c r="AE198" i="43"/>
  <c r="Y198" i="43"/>
  <c r="Z198" i="43" s="1"/>
  <c r="X198" i="43"/>
  <c r="P198" i="43"/>
  <c r="K198" i="43"/>
  <c r="F198" i="43"/>
  <c r="CA197" i="43"/>
  <c r="BZ197" i="43"/>
  <c r="BW197" i="43"/>
  <c r="BV197" i="43"/>
  <c r="BR197" i="43"/>
  <c r="BM197" i="43"/>
  <c r="BH197" i="43"/>
  <c r="BG197" i="43"/>
  <c r="BE197" i="43"/>
  <c r="BD197" i="43"/>
  <c r="BA197" i="43"/>
  <c r="AZ197" i="43"/>
  <c r="AW197" i="43"/>
  <c r="AV197" i="43"/>
  <c r="AE197" i="43"/>
  <c r="Y197" i="43"/>
  <c r="X197" i="43"/>
  <c r="BQ197" i="43" s="1"/>
  <c r="P197" i="43"/>
  <c r="K197" i="43"/>
  <c r="F197" i="43"/>
  <c r="BF197" i="43" s="1"/>
  <c r="CA196" i="43"/>
  <c r="BZ196" i="43"/>
  <c r="BW196" i="43"/>
  <c r="BV196" i="43"/>
  <c r="BR196" i="43"/>
  <c r="BM196" i="43"/>
  <c r="BH196" i="43"/>
  <c r="BG196" i="43"/>
  <c r="BE196" i="43"/>
  <c r="BD196" i="43"/>
  <c r="BA196" i="43"/>
  <c r="AZ196" i="43"/>
  <c r="AW196" i="43"/>
  <c r="AV196" i="43"/>
  <c r="AE196" i="43"/>
  <c r="Y196" i="43"/>
  <c r="X196" i="43"/>
  <c r="BQ196" i="43" s="1"/>
  <c r="P196" i="43"/>
  <c r="K196" i="43"/>
  <c r="F196" i="43"/>
  <c r="BF196" i="43" s="1"/>
  <c r="CA195" i="43"/>
  <c r="BZ195" i="43"/>
  <c r="BW195" i="43"/>
  <c r="BV195" i="43"/>
  <c r="BR195" i="43"/>
  <c r="BM195" i="43"/>
  <c r="BH195" i="43"/>
  <c r="BG195" i="43"/>
  <c r="BE195" i="43"/>
  <c r="BD195" i="43"/>
  <c r="BA195" i="43"/>
  <c r="AZ195" i="43"/>
  <c r="AW195" i="43"/>
  <c r="AV195" i="43"/>
  <c r="AE195" i="43"/>
  <c r="Y195" i="43"/>
  <c r="X195" i="43"/>
  <c r="BQ195" i="43" s="1"/>
  <c r="P195" i="43"/>
  <c r="K195" i="43"/>
  <c r="F195" i="43"/>
  <c r="BF195" i="43" s="1"/>
  <c r="CA194" i="43"/>
  <c r="BZ194" i="43"/>
  <c r="BW194" i="43"/>
  <c r="BV194" i="43"/>
  <c r="BR194" i="43"/>
  <c r="BM194" i="43"/>
  <c r="BH194" i="43"/>
  <c r="BG194" i="43"/>
  <c r="BE194" i="43"/>
  <c r="BD194" i="43"/>
  <c r="BA194" i="43"/>
  <c r="AZ194" i="43"/>
  <c r="AW194" i="43"/>
  <c r="AV194" i="43"/>
  <c r="AE194" i="43"/>
  <c r="Y194" i="43"/>
  <c r="X194" i="43"/>
  <c r="BQ194" i="43" s="1"/>
  <c r="P194" i="43"/>
  <c r="K194" i="43"/>
  <c r="F194" i="43"/>
  <c r="BF194" i="43" s="1"/>
  <c r="CA193" i="43"/>
  <c r="BZ193" i="43"/>
  <c r="BW193" i="43"/>
  <c r="BV193" i="43"/>
  <c r="BR193" i="43"/>
  <c r="BM193" i="43"/>
  <c r="BM189" i="43" s="1"/>
  <c r="BH193" i="43"/>
  <c r="BG193" i="43"/>
  <c r="BE193" i="43"/>
  <c r="BE189" i="43" s="1"/>
  <c r="BD193" i="43"/>
  <c r="BD189" i="43" s="1"/>
  <c r="BA193" i="43"/>
  <c r="AZ193" i="43"/>
  <c r="AW193" i="43"/>
  <c r="AW189" i="43" s="1"/>
  <c r="AV193" i="43"/>
  <c r="AV189" i="43" s="1"/>
  <c r="AE193" i="43"/>
  <c r="Y193" i="43"/>
  <c r="X193" i="43"/>
  <c r="P193" i="43"/>
  <c r="K193" i="43"/>
  <c r="F193" i="43"/>
  <c r="BF193" i="43" s="1"/>
  <c r="AE192" i="43"/>
  <c r="Z192" i="43"/>
  <c r="Y192" i="43"/>
  <c r="X192" i="43"/>
  <c r="P192" i="43"/>
  <c r="K192" i="43"/>
  <c r="F192" i="43"/>
  <c r="AE191" i="43"/>
  <c r="Z191" i="43"/>
  <c r="Y191" i="43"/>
  <c r="X191" i="43"/>
  <c r="P191" i="43"/>
  <c r="K191" i="43"/>
  <c r="F191" i="43"/>
  <c r="CA190" i="43"/>
  <c r="BZ190" i="43"/>
  <c r="BW190" i="43"/>
  <c r="BW189" i="43" s="1"/>
  <c r="BV190" i="43"/>
  <c r="BQ190" i="43"/>
  <c r="BN190" i="43"/>
  <c r="BM190" i="43"/>
  <c r="BE190" i="43"/>
  <c r="BD190" i="43"/>
  <c r="BA190" i="43"/>
  <c r="AZ190" i="43"/>
  <c r="AW190" i="43"/>
  <c r="AV190" i="43"/>
  <c r="AE190" i="43"/>
  <c r="BF190" i="43" s="1"/>
  <c r="Z190" i="43"/>
  <c r="Y190" i="43"/>
  <c r="BR190" i="43" s="1"/>
  <c r="X190" i="43"/>
  <c r="P190" i="43"/>
  <c r="BH190" i="43" s="1"/>
  <c r="K190" i="43"/>
  <c r="F190" i="43"/>
  <c r="BY189" i="43"/>
  <c r="BV189" i="43"/>
  <c r="BU189" i="43"/>
  <c r="BP189" i="43"/>
  <c r="BC189" i="43"/>
  <c r="BB189" i="43" s="1"/>
  <c r="AY189" i="43"/>
  <c r="AX189" i="43"/>
  <c r="AU189" i="43"/>
  <c r="AT189" i="43" s="1"/>
  <c r="AQ189" i="43"/>
  <c r="AP189" i="43"/>
  <c r="AN189" i="43"/>
  <c r="AM189" i="43"/>
  <c r="AK189" i="43"/>
  <c r="AJ189" i="43"/>
  <c r="AH189" i="43"/>
  <c r="AG189" i="43"/>
  <c r="AD189" i="43"/>
  <c r="AC189" i="43"/>
  <c r="W189" i="43"/>
  <c r="BL189" i="43" s="1"/>
  <c r="U189" i="43"/>
  <c r="S189" i="43"/>
  <c r="R189" i="43"/>
  <c r="P189" i="43"/>
  <c r="O189" i="43"/>
  <c r="BA189" i="43" s="1"/>
  <c r="N189" i="43"/>
  <c r="L189" i="43"/>
  <c r="K189" i="43"/>
  <c r="J189" i="43"/>
  <c r="I189" i="43"/>
  <c r="G189" i="43"/>
  <c r="F189" i="43"/>
  <c r="E189" i="43"/>
  <c r="CA189" i="43" s="1"/>
  <c r="D189" i="43"/>
  <c r="B189" i="43"/>
  <c r="BX189" i="43" s="1"/>
  <c r="BY187" i="43"/>
  <c r="BU187" i="43"/>
  <c r="BC187" i="43"/>
  <c r="AY187" i="43"/>
  <c r="AU187" i="43"/>
  <c r="W187" i="43"/>
  <c r="BP187" i="43" s="1"/>
  <c r="CA186" i="43"/>
  <c r="BZ186" i="43"/>
  <c r="BW186" i="43"/>
  <c r="BV186" i="43"/>
  <c r="BM186" i="43"/>
  <c r="BH186" i="43"/>
  <c r="BG186" i="43"/>
  <c r="BE186" i="43"/>
  <c r="BD186" i="43"/>
  <c r="BA186" i="43"/>
  <c r="AZ186" i="43"/>
  <c r="AW186" i="43"/>
  <c r="AV186" i="43"/>
  <c r="AE186" i="43"/>
  <c r="Y186" i="43"/>
  <c r="BR186" i="43" s="1"/>
  <c r="X186" i="43"/>
  <c r="BQ186" i="43" s="1"/>
  <c r="P186" i="43"/>
  <c r="K186" i="43"/>
  <c r="F186" i="43"/>
  <c r="BF186" i="43" s="1"/>
  <c r="CA185" i="43"/>
  <c r="BZ185" i="43"/>
  <c r="BW185" i="43"/>
  <c r="BV185" i="43"/>
  <c r="BM185" i="43"/>
  <c r="BH185" i="43"/>
  <c r="BG185" i="43"/>
  <c r="BE185" i="43"/>
  <c r="BD185" i="43"/>
  <c r="BA185" i="43"/>
  <c r="AZ185" i="43"/>
  <c r="AW185" i="43"/>
  <c r="AV185" i="43"/>
  <c r="AE185" i="43"/>
  <c r="Y185" i="43"/>
  <c r="BR185" i="43" s="1"/>
  <c r="X185" i="43"/>
  <c r="BQ185" i="43" s="1"/>
  <c r="P185" i="43"/>
  <c r="K185" i="43"/>
  <c r="F185" i="43"/>
  <c r="BF185" i="43" s="1"/>
  <c r="CA184" i="43"/>
  <c r="BZ184" i="43"/>
  <c r="BW184" i="43"/>
  <c r="BV184" i="43"/>
  <c r="BM184" i="43"/>
  <c r="BH184" i="43"/>
  <c r="BG184" i="43"/>
  <c r="BE184" i="43"/>
  <c r="BD184" i="43"/>
  <c r="BA184" i="43"/>
  <c r="AZ184" i="43"/>
  <c r="AW184" i="43"/>
  <c r="AV184" i="43"/>
  <c r="AE184" i="43"/>
  <c r="Y184" i="43"/>
  <c r="BR184" i="43" s="1"/>
  <c r="X184" i="43"/>
  <c r="BQ184" i="43" s="1"/>
  <c r="P184" i="43"/>
  <c r="K184" i="43"/>
  <c r="F184" i="43"/>
  <c r="BF184" i="43" s="1"/>
  <c r="CA183" i="43"/>
  <c r="BZ183" i="43"/>
  <c r="BW183" i="43"/>
  <c r="BV183" i="43"/>
  <c r="BM183" i="43"/>
  <c r="BH183" i="43"/>
  <c r="BG183" i="43"/>
  <c r="BE183" i="43"/>
  <c r="BD183" i="43"/>
  <c r="BA183" i="43"/>
  <c r="AZ183" i="43"/>
  <c r="AW183" i="43"/>
  <c r="AV183" i="43"/>
  <c r="AE183" i="43"/>
  <c r="Y183" i="43"/>
  <c r="BR183" i="43" s="1"/>
  <c r="X183" i="43"/>
  <c r="BQ183" i="43" s="1"/>
  <c r="P183" i="43"/>
  <c r="K183" i="43"/>
  <c r="F183" i="43"/>
  <c r="BF183" i="43" s="1"/>
  <c r="CA182" i="43"/>
  <c r="BZ182" i="43"/>
  <c r="BW182" i="43"/>
  <c r="BV182" i="43"/>
  <c r="BM182" i="43"/>
  <c r="BH182" i="43"/>
  <c r="BG182" i="43"/>
  <c r="BE182" i="43"/>
  <c r="BD182" i="43"/>
  <c r="BA182" i="43"/>
  <c r="AZ182" i="43"/>
  <c r="AW182" i="43"/>
  <c r="AV182" i="43"/>
  <c r="AE182" i="43"/>
  <c r="Y182" i="43"/>
  <c r="BR182" i="43" s="1"/>
  <c r="X182" i="43"/>
  <c r="BQ182" i="43" s="1"/>
  <c r="P182" i="43"/>
  <c r="K182" i="43"/>
  <c r="F182" i="43"/>
  <c r="BF182" i="43" s="1"/>
  <c r="CA181" i="43"/>
  <c r="BZ181" i="43"/>
  <c r="BW181" i="43"/>
  <c r="BV181" i="43"/>
  <c r="BM181" i="43"/>
  <c r="BH181" i="43"/>
  <c r="BG181" i="43"/>
  <c r="BE181" i="43"/>
  <c r="BD181" i="43"/>
  <c r="BA181" i="43"/>
  <c r="AZ181" i="43"/>
  <c r="AW181" i="43"/>
  <c r="AV181" i="43"/>
  <c r="AE181" i="43"/>
  <c r="Y181" i="43"/>
  <c r="BR181" i="43" s="1"/>
  <c r="X181" i="43"/>
  <c r="BQ181" i="43" s="1"/>
  <c r="P181" i="43"/>
  <c r="K181" i="43"/>
  <c r="F181" i="43"/>
  <c r="BF181" i="43" s="1"/>
  <c r="CA180" i="43"/>
  <c r="BZ180" i="43"/>
  <c r="BW180" i="43"/>
  <c r="BV180" i="43"/>
  <c r="BM180" i="43"/>
  <c r="BH180" i="43"/>
  <c r="BG180" i="43"/>
  <c r="BE180" i="43"/>
  <c r="BD180" i="43"/>
  <c r="BA180" i="43"/>
  <c r="AZ180" i="43"/>
  <c r="AW180" i="43"/>
  <c r="AV180" i="43"/>
  <c r="AE180" i="43"/>
  <c r="Y180" i="43"/>
  <c r="BR180" i="43" s="1"/>
  <c r="X180" i="43"/>
  <c r="BQ180" i="43" s="1"/>
  <c r="P180" i="43"/>
  <c r="K180" i="43"/>
  <c r="F180" i="43"/>
  <c r="BF180" i="43" s="1"/>
  <c r="CA179" i="43"/>
  <c r="BZ179" i="43"/>
  <c r="BW179" i="43"/>
  <c r="BV179" i="43"/>
  <c r="BM179" i="43"/>
  <c r="BH179" i="43"/>
  <c r="BG179" i="43"/>
  <c r="BE179" i="43"/>
  <c r="BD179" i="43"/>
  <c r="BA179" i="43"/>
  <c r="AZ179" i="43"/>
  <c r="AW179" i="43"/>
  <c r="AV179" i="43"/>
  <c r="AE179" i="43"/>
  <c r="Y179" i="43"/>
  <c r="BR179" i="43" s="1"/>
  <c r="X179" i="43"/>
  <c r="BQ179" i="43" s="1"/>
  <c r="P179" i="43"/>
  <c r="K179" i="43"/>
  <c r="F179" i="43"/>
  <c r="BF179" i="43" s="1"/>
  <c r="CA178" i="43"/>
  <c r="BZ178" i="43"/>
  <c r="BW178" i="43"/>
  <c r="BV178" i="43"/>
  <c r="BV177" i="43" s="1"/>
  <c r="BM178" i="43"/>
  <c r="BM177" i="43" s="1"/>
  <c r="BH178" i="43"/>
  <c r="BG178" i="43"/>
  <c r="BE178" i="43"/>
  <c r="BD178" i="43"/>
  <c r="BD177" i="43" s="1"/>
  <c r="BD143" i="43" s="1"/>
  <c r="BA178" i="43"/>
  <c r="AZ178" i="43"/>
  <c r="AW178" i="43"/>
  <c r="AV178" i="43"/>
  <c r="AE178" i="43"/>
  <c r="Y178" i="43"/>
  <c r="BR178" i="43" s="1"/>
  <c r="X178" i="43"/>
  <c r="P178" i="43"/>
  <c r="K178" i="43"/>
  <c r="F178" i="43"/>
  <c r="BF178" i="43" s="1"/>
  <c r="BY177" i="43"/>
  <c r="BW177" i="43"/>
  <c r="BU177" i="43"/>
  <c r="BT177" i="43"/>
  <c r="BE177" i="43"/>
  <c r="BC177" i="43"/>
  <c r="BA177" i="43"/>
  <c r="AZ177" i="43"/>
  <c r="AY177" i="43"/>
  <c r="AW177" i="43"/>
  <c r="AV177" i="43"/>
  <c r="AV143" i="43" s="1"/>
  <c r="AU177" i="43"/>
  <c r="AQ177" i="43"/>
  <c r="AP177" i="43"/>
  <c r="AN177" i="43"/>
  <c r="AM177" i="43"/>
  <c r="AK177" i="43"/>
  <c r="AJ177" i="43"/>
  <c r="AH177" i="43"/>
  <c r="AG177" i="43"/>
  <c r="AD177" i="43"/>
  <c r="AE177" i="43" s="1"/>
  <c r="AC177" i="43"/>
  <c r="AA177" i="43" s="1"/>
  <c r="W177" i="43"/>
  <c r="BP177" i="43" s="1"/>
  <c r="U177" i="43"/>
  <c r="S177" i="43"/>
  <c r="R177" i="43"/>
  <c r="P177" i="43"/>
  <c r="BH177" i="43" s="1"/>
  <c r="O177" i="43"/>
  <c r="N177" i="43"/>
  <c r="L177" i="43" s="1"/>
  <c r="AX177" i="43" s="1"/>
  <c r="J177" i="43"/>
  <c r="K177" i="43" s="1"/>
  <c r="BG177" i="43" s="1"/>
  <c r="I177" i="43"/>
  <c r="G177" i="43" s="1"/>
  <c r="E177" i="43"/>
  <c r="CA177" i="43" s="1"/>
  <c r="D177" i="43"/>
  <c r="BZ177" i="43" s="1"/>
  <c r="BY176" i="43"/>
  <c r="BU176" i="43"/>
  <c r="BP176" i="43"/>
  <c r="BC176" i="43"/>
  <c r="BC153" i="43" s="1"/>
  <c r="AY176" i="43"/>
  <c r="AU176" i="43"/>
  <c r="W176" i="43"/>
  <c r="BL176" i="43" s="1"/>
  <c r="CA175" i="43"/>
  <c r="BZ175" i="43"/>
  <c r="BW175" i="43"/>
  <c r="BV175" i="43"/>
  <c r="BR175" i="43"/>
  <c r="BN175" i="43"/>
  <c r="BG175" i="43"/>
  <c r="BF175" i="43"/>
  <c r="BE175" i="43"/>
  <c r="BD175" i="43"/>
  <c r="BA175" i="43"/>
  <c r="AZ175" i="43"/>
  <c r="AW175" i="43"/>
  <c r="AV175" i="43"/>
  <c r="AE175" i="43"/>
  <c r="Z175" i="43"/>
  <c r="Y175" i="43"/>
  <c r="X175" i="43"/>
  <c r="BM175" i="43" s="1"/>
  <c r="P175" i="43"/>
  <c r="BH175" i="43" s="1"/>
  <c r="K175" i="43"/>
  <c r="F175" i="43"/>
  <c r="CA174" i="43"/>
  <c r="BZ174" i="43"/>
  <c r="BW174" i="43"/>
  <c r="BV174" i="43"/>
  <c r="BR174" i="43"/>
  <c r="BQ174" i="43"/>
  <c r="BN174" i="43"/>
  <c r="BF174" i="43"/>
  <c r="BE174" i="43"/>
  <c r="BD174" i="43"/>
  <c r="BA174" i="43"/>
  <c r="AZ174" i="43"/>
  <c r="AW174" i="43"/>
  <c r="AV174" i="43"/>
  <c r="AE174" i="43"/>
  <c r="Z174" i="43"/>
  <c r="Y174" i="43"/>
  <c r="X174" i="43"/>
  <c r="BM174" i="43" s="1"/>
  <c r="P174" i="43"/>
  <c r="BH174" i="43" s="1"/>
  <c r="K174" i="43"/>
  <c r="BG174" i="43" s="1"/>
  <c r="F174" i="43"/>
  <c r="CA173" i="43"/>
  <c r="BZ173" i="43"/>
  <c r="BW173" i="43"/>
  <c r="BW166" i="43" s="1"/>
  <c r="BV173" i="43"/>
  <c r="BR173" i="43"/>
  <c r="BQ173" i="43"/>
  <c r="BN173" i="43"/>
  <c r="BN166" i="43" s="1"/>
  <c r="BH173" i="43"/>
  <c r="BF173" i="43"/>
  <c r="BE173" i="43"/>
  <c r="BD173" i="43"/>
  <c r="BA173" i="43"/>
  <c r="AZ173" i="43"/>
  <c r="AW173" i="43"/>
  <c r="AV173" i="43"/>
  <c r="AE173" i="43"/>
  <c r="Z173" i="43"/>
  <c r="Y173" i="43"/>
  <c r="X173" i="43"/>
  <c r="BM173" i="43" s="1"/>
  <c r="P173" i="43"/>
  <c r="K173" i="43"/>
  <c r="BG173" i="43" s="1"/>
  <c r="F173" i="43"/>
  <c r="CA172" i="43"/>
  <c r="BZ172" i="43"/>
  <c r="BW172" i="43"/>
  <c r="BV172" i="43"/>
  <c r="BR172" i="43"/>
  <c r="BN172" i="43"/>
  <c r="BH172" i="43"/>
  <c r="BG172" i="43"/>
  <c r="BF172" i="43"/>
  <c r="BE172" i="43"/>
  <c r="BD172" i="43"/>
  <c r="BD149" i="43" s="1"/>
  <c r="BA172" i="43"/>
  <c r="AZ172" i="43"/>
  <c r="AW172" i="43"/>
  <c r="AV172" i="43"/>
  <c r="AV149" i="43" s="1"/>
  <c r="AE172" i="43"/>
  <c r="Z172" i="43"/>
  <c r="Y172" i="43"/>
  <c r="X172" i="43"/>
  <c r="P172" i="43"/>
  <c r="K172" i="43"/>
  <c r="F172" i="43"/>
  <c r="CA171" i="43"/>
  <c r="BZ171" i="43"/>
  <c r="BW171" i="43"/>
  <c r="BV171" i="43"/>
  <c r="BR171" i="43"/>
  <c r="BG171" i="43"/>
  <c r="BF171" i="43"/>
  <c r="BE171" i="43"/>
  <c r="BD171" i="43"/>
  <c r="BA171" i="43"/>
  <c r="AZ171" i="43"/>
  <c r="AW171" i="43"/>
  <c r="AV171" i="43"/>
  <c r="AE171" i="43"/>
  <c r="Z171" i="43"/>
  <c r="Y171" i="43"/>
  <c r="BN171" i="43" s="1"/>
  <c r="X171" i="43"/>
  <c r="BM171" i="43" s="1"/>
  <c r="P171" i="43"/>
  <c r="BH171" i="43" s="1"/>
  <c r="K171" i="43"/>
  <c r="F171" i="43"/>
  <c r="CA170" i="43"/>
  <c r="BZ170" i="43"/>
  <c r="BW170" i="43"/>
  <c r="BV170" i="43"/>
  <c r="BR170" i="43"/>
  <c r="BQ170" i="43"/>
  <c r="BN170" i="43"/>
  <c r="BG170" i="43"/>
  <c r="BF170" i="43"/>
  <c r="BE170" i="43"/>
  <c r="BD170" i="43"/>
  <c r="BA170" i="43"/>
  <c r="AZ170" i="43"/>
  <c r="AW170" i="43"/>
  <c r="AV170" i="43"/>
  <c r="AE170" i="43"/>
  <c r="Z170" i="43"/>
  <c r="Y170" i="43"/>
  <c r="X170" i="43"/>
  <c r="BM170" i="43" s="1"/>
  <c r="P170" i="43"/>
  <c r="BH170" i="43" s="1"/>
  <c r="K170" i="43"/>
  <c r="F170" i="43"/>
  <c r="CA169" i="43"/>
  <c r="BZ169" i="43"/>
  <c r="BW169" i="43"/>
  <c r="BV169" i="43"/>
  <c r="BR169" i="43"/>
  <c r="BQ169" i="43"/>
  <c r="BN169" i="43"/>
  <c r="BG169" i="43"/>
  <c r="BF169" i="43"/>
  <c r="BE169" i="43"/>
  <c r="BD169" i="43"/>
  <c r="BA169" i="43"/>
  <c r="AZ169" i="43"/>
  <c r="AW169" i="43"/>
  <c r="AV169" i="43"/>
  <c r="AE169" i="43"/>
  <c r="Z169" i="43"/>
  <c r="Y169" i="43"/>
  <c r="X169" i="43"/>
  <c r="BM169" i="43" s="1"/>
  <c r="BM146" i="43" s="1"/>
  <c r="P169" i="43"/>
  <c r="BH169" i="43" s="1"/>
  <c r="K169" i="43"/>
  <c r="F169" i="43"/>
  <c r="CA168" i="43"/>
  <c r="BZ168" i="43"/>
  <c r="BW168" i="43"/>
  <c r="BV168" i="43"/>
  <c r="BR168" i="43"/>
  <c r="BQ168" i="43"/>
  <c r="BN168" i="43"/>
  <c r="BG168" i="43"/>
  <c r="BF168" i="43"/>
  <c r="BE168" i="43"/>
  <c r="BD168" i="43"/>
  <c r="BA168" i="43"/>
  <c r="AZ168" i="43"/>
  <c r="AW168" i="43"/>
  <c r="AV168" i="43"/>
  <c r="AE168" i="43"/>
  <c r="Z168" i="43"/>
  <c r="Y168" i="43"/>
  <c r="X168" i="43"/>
  <c r="BM168" i="43" s="1"/>
  <c r="BM145" i="43" s="1"/>
  <c r="P168" i="43"/>
  <c r="BH168" i="43" s="1"/>
  <c r="K168" i="43"/>
  <c r="F168" i="43"/>
  <c r="CA167" i="43"/>
  <c r="BZ167" i="43"/>
  <c r="BW167" i="43"/>
  <c r="BV167" i="43"/>
  <c r="BR167" i="43"/>
  <c r="BQ167" i="43"/>
  <c r="BN167" i="43"/>
  <c r="BG167" i="43"/>
  <c r="BF167" i="43"/>
  <c r="BE167" i="43"/>
  <c r="BD167" i="43"/>
  <c r="BA167" i="43"/>
  <c r="AZ167" i="43"/>
  <c r="AW167" i="43"/>
  <c r="AV167" i="43"/>
  <c r="AE167" i="43"/>
  <c r="Z167" i="43"/>
  <c r="Y167" i="43"/>
  <c r="X167" i="43"/>
  <c r="BM167" i="43" s="1"/>
  <c r="BM144" i="43" s="1"/>
  <c r="P167" i="43"/>
  <c r="BH167" i="43" s="1"/>
  <c r="K167" i="43"/>
  <c r="F167" i="43"/>
  <c r="BY166" i="43"/>
  <c r="BV166" i="43"/>
  <c r="BV143" i="43" s="1"/>
  <c r="BU166" i="43"/>
  <c r="BQ166" i="43"/>
  <c r="BG166" i="43"/>
  <c r="BE166" i="43"/>
  <c r="BD166" i="43"/>
  <c r="BC166" i="43"/>
  <c r="AY166" i="43"/>
  <c r="AW166" i="43"/>
  <c r="AV166" i="43"/>
  <c r="AU166" i="43"/>
  <c r="AQ166" i="43"/>
  <c r="AP166" i="43"/>
  <c r="AN166" i="43"/>
  <c r="AM166" i="43"/>
  <c r="AK166" i="43"/>
  <c r="AJ166" i="43"/>
  <c r="AH166" i="43"/>
  <c r="AH143" i="43" s="1"/>
  <c r="AG166" i="43"/>
  <c r="AD166" i="43"/>
  <c r="AE166" i="43" s="1"/>
  <c r="AC166" i="43"/>
  <c r="Y166" i="43"/>
  <c r="Z166" i="43" s="1"/>
  <c r="X166" i="43"/>
  <c r="W166" i="43"/>
  <c r="BP166" i="43" s="1"/>
  <c r="U166" i="43"/>
  <c r="S166" i="43"/>
  <c r="R166" i="43"/>
  <c r="O166" i="43"/>
  <c r="BA166" i="43" s="1"/>
  <c r="N166" i="43"/>
  <c r="J166" i="43"/>
  <c r="K166" i="43" s="1"/>
  <c r="I166" i="43"/>
  <c r="G166" i="43" s="1"/>
  <c r="E166" i="43"/>
  <c r="F166" i="43" s="1"/>
  <c r="BF166" i="43" s="1"/>
  <c r="D166" i="43"/>
  <c r="B166" i="43" s="1"/>
  <c r="BX166" i="43" s="1"/>
  <c r="BY165" i="43"/>
  <c r="BU165" i="43"/>
  <c r="BP165" i="43"/>
  <c r="BC165" i="43"/>
  <c r="AY165" i="43"/>
  <c r="AU165" i="43"/>
  <c r="AU153" i="43" s="1"/>
  <c r="W165" i="43"/>
  <c r="BL165" i="43" s="1"/>
  <c r="CA164" i="43"/>
  <c r="BZ164" i="43"/>
  <c r="BW164" i="43"/>
  <c r="BW152" i="43" s="1"/>
  <c r="BV164" i="43"/>
  <c r="BQ164" i="43"/>
  <c r="BN164" i="43"/>
  <c r="BM164" i="43"/>
  <c r="BF164" i="43"/>
  <c r="BE164" i="43"/>
  <c r="BD164" i="43"/>
  <c r="BA164" i="43"/>
  <c r="AZ164" i="43"/>
  <c r="AW164" i="43"/>
  <c r="AV164" i="43"/>
  <c r="AE164" i="43"/>
  <c r="Z164" i="43"/>
  <c r="Y164" i="43"/>
  <c r="BR164" i="43" s="1"/>
  <c r="X164" i="43"/>
  <c r="P164" i="43"/>
  <c r="BH164" i="43" s="1"/>
  <c r="K164" i="43"/>
  <c r="BG164" i="43" s="1"/>
  <c r="F164" i="43"/>
  <c r="CA163" i="43"/>
  <c r="BZ163" i="43"/>
  <c r="BW163" i="43"/>
  <c r="BW151" i="43" s="1"/>
  <c r="BV163" i="43"/>
  <c r="BQ163" i="43"/>
  <c r="BN163" i="43"/>
  <c r="BM163" i="43"/>
  <c r="BF163" i="43"/>
  <c r="BE163" i="43"/>
  <c r="BD163" i="43"/>
  <c r="BA163" i="43"/>
  <c r="AZ163" i="43"/>
  <c r="AW163" i="43"/>
  <c r="AV163" i="43"/>
  <c r="AE163" i="43"/>
  <c r="Z163" i="43"/>
  <c r="Y163" i="43"/>
  <c r="BR163" i="43" s="1"/>
  <c r="X163" i="43"/>
  <c r="P163" i="43"/>
  <c r="BH163" i="43" s="1"/>
  <c r="K163" i="43"/>
  <c r="BG163" i="43" s="1"/>
  <c r="F163" i="43"/>
  <c r="CA162" i="43"/>
  <c r="BZ162" i="43"/>
  <c r="BW162" i="43"/>
  <c r="BW150" i="43" s="1"/>
  <c r="BV162" i="43"/>
  <c r="BQ162" i="43"/>
  <c r="BN162" i="43"/>
  <c r="BM162" i="43"/>
  <c r="BF162" i="43"/>
  <c r="BE162" i="43"/>
  <c r="BD162" i="43"/>
  <c r="BA162" i="43"/>
  <c r="AZ162" i="43"/>
  <c r="AW162" i="43"/>
  <c r="AV162" i="43"/>
  <c r="AE162" i="43"/>
  <c r="Z162" i="43"/>
  <c r="Y162" i="43"/>
  <c r="BR162" i="43" s="1"/>
  <c r="X162" i="43"/>
  <c r="P162" i="43"/>
  <c r="BH162" i="43" s="1"/>
  <c r="K162" i="43"/>
  <c r="BG162" i="43" s="1"/>
  <c r="F162" i="43"/>
  <c r="CA161" i="43"/>
  <c r="BZ161" i="43"/>
  <c r="BW161" i="43"/>
  <c r="BW149" i="43" s="1"/>
  <c r="BV161" i="43"/>
  <c r="BQ161" i="43"/>
  <c r="BN161" i="43"/>
  <c r="BM161" i="43"/>
  <c r="BF161" i="43"/>
  <c r="BE161" i="43"/>
  <c r="BD161" i="43"/>
  <c r="BA161" i="43"/>
  <c r="AZ161" i="43"/>
  <c r="AW161" i="43"/>
  <c r="AV161" i="43"/>
  <c r="AE161" i="43"/>
  <c r="Z161" i="43"/>
  <c r="Y161" i="43"/>
  <c r="BR161" i="43" s="1"/>
  <c r="X161" i="43"/>
  <c r="P161" i="43"/>
  <c r="BH161" i="43" s="1"/>
  <c r="K161" i="43"/>
  <c r="BG161" i="43" s="1"/>
  <c r="F161" i="43"/>
  <c r="CA160" i="43"/>
  <c r="BZ160" i="43"/>
  <c r="BW160" i="43"/>
  <c r="BV160" i="43"/>
  <c r="BQ160" i="43"/>
  <c r="BN160" i="43"/>
  <c r="BM160" i="43"/>
  <c r="BF160" i="43"/>
  <c r="BE160" i="43"/>
  <c r="BD160" i="43"/>
  <c r="BA160" i="43"/>
  <c r="AZ160" i="43"/>
  <c r="AW160" i="43"/>
  <c r="AV160" i="43"/>
  <c r="AE160" i="43"/>
  <c r="Z160" i="43"/>
  <c r="Y160" i="43"/>
  <c r="BR160" i="43" s="1"/>
  <c r="X160" i="43"/>
  <c r="P160" i="43"/>
  <c r="BH160" i="43" s="1"/>
  <c r="K160" i="43"/>
  <c r="BG160" i="43" s="1"/>
  <c r="F160" i="43"/>
  <c r="CA159" i="43"/>
  <c r="BZ159" i="43"/>
  <c r="BW159" i="43"/>
  <c r="BW147" i="43" s="1"/>
  <c r="BV159" i="43"/>
  <c r="BQ159" i="43"/>
  <c r="BN159" i="43"/>
  <c r="BM159" i="43"/>
  <c r="BF159" i="43"/>
  <c r="BE159" i="43"/>
  <c r="BD159" i="43"/>
  <c r="BA159" i="43"/>
  <c r="AZ159" i="43"/>
  <c r="AW159" i="43"/>
  <c r="AV159" i="43"/>
  <c r="AE159" i="43"/>
  <c r="Z159" i="43"/>
  <c r="Y159" i="43"/>
  <c r="BR159" i="43" s="1"/>
  <c r="X159" i="43"/>
  <c r="P159" i="43"/>
  <c r="BH159" i="43" s="1"/>
  <c r="K159" i="43"/>
  <c r="BG159" i="43" s="1"/>
  <c r="F159" i="43"/>
  <c r="CA158" i="43"/>
  <c r="BZ158" i="43"/>
  <c r="BW158" i="43"/>
  <c r="BW146" i="43" s="1"/>
  <c r="BV158" i="43"/>
  <c r="BQ158" i="43"/>
  <c r="BN158" i="43"/>
  <c r="BM158" i="43"/>
  <c r="BF158" i="43"/>
  <c r="BE158" i="43"/>
  <c r="BD158" i="43"/>
  <c r="BA158" i="43"/>
  <c r="AZ158" i="43"/>
  <c r="AW158" i="43"/>
  <c r="AV158" i="43"/>
  <c r="AE158" i="43"/>
  <c r="Z158" i="43"/>
  <c r="Y158" i="43"/>
  <c r="BR158" i="43" s="1"/>
  <c r="X158" i="43"/>
  <c r="P158" i="43"/>
  <c r="BH158" i="43" s="1"/>
  <c r="K158" i="43"/>
  <c r="BG158" i="43" s="1"/>
  <c r="F158" i="43"/>
  <c r="CA157" i="43"/>
  <c r="BZ157" i="43"/>
  <c r="BW157" i="43"/>
  <c r="BW145" i="43" s="1"/>
  <c r="BV157" i="43"/>
  <c r="BQ157" i="43"/>
  <c r="BN157" i="43"/>
  <c r="BM157" i="43"/>
  <c r="BF157" i="43"/>
  <c r="BE157" i="43"/>
  <c r="BD157" i="43"/>
  <c r="BA157" i="43"/>
  <c r="AZ157" i="43"/>
  <c r="AW157" i="43"/>
  <c r="AV157" i="43"/>
  <c r="AE157" i="43"/>
  <c r="Z157" i="43"/>
  <c r="Y157" i="43"/>
  <c r="BR157" i="43" s="1"/>
  <c r="X157" i="43"/>
  <c r="P157" i="43"/>
  <c r="BH157" i="43" s="1"/>
  <c r="K157" i="43"/>
  <c r="BG157" i="43" s="1"/>
  <c r="F157" i="43"/>
  <c r="CA156" i="43"/>
  <c r="BZ156" i="43"/>
  <c r="BW156" i="43"/>
  <c r="BV156" i="43"/>
  <c r="BQ156" i="43"/>
  <c r="BN156" i="43"/>
  <c r="BM156" i="43"/>
  <c r="BF156" i="43"/>
  <c r="BE156" i="43"/>
  <c r="BD156" i="43"/>
  <c r="BA156" i="43"/>
  <c r="AZ156" i="43"/>
  <c r="AW156" i="43"/>
  <c r="AV156" i="43"/>
  <c r="AE156" i="43"/>
  <c r="Z156" i="43"/>
  <c r="Y156" i="43"/>
  <c r="BR156" i="43" s="1"/>
  <c r="X156" i="43"/>
  <c r="P156" i="43"/>
  <c r="BH156" i="43" s="1"/>
  <c r="K156" i="43"/>
  <c r="BG156" i="43" s="1"/>
  <c r="F156" i="43"/>
  <c r="BY155" i="43"/>
  <c r="BV155" i="43"/>
  <c r="BU155" i="43"/>
  <c r="BT155" i="43" s="1"/>
  <c r="BP155" i="43"/>
  <c r="BM155" i="43"/>
  <c r="BG155" i="43"/>
  <c r="BF155" i="43"/>
  <c r="BE155" i="43"/>
  <c r="BD155" i="43"/>
  <c r="BC155" i="43"/>
  <c r="BB155" i="43"/>
  <c r="BA155" i="43"/>
  <c r="AY155" i="43"/>
  <c r="AW155" i="43"/>
  <c r="AV155" i="43"/>
  <c r="AU155" i="43"/>
  <c r="AT155" i="43"/>
  <c r="AQ155" i="43"/>
  <c r="AP155" i="43"/>
  <c r="AN155" i="43"/>
  <c r="AM155" i="43"/>
  <c r="AK155" i="43"/>
  <c r="AJ155" i="43"/>
  <c r="AH155" i="43"/>
  <c r="AG155" i="43"/>
  <c r="AG143" i="43" s="1"/>
  <c r="AE155" i="43"/>
  <c r="AD155" i="43"/>
  <c r="AC155" i="43"/>
  <c r="AA155" i="43"/>
  <c r="X155" i="43"/>
  <c r="BQ155" i="43" s="1"/>
  <c r="W155" i="43"/>
  <c r="V155" i="43" s="1"/>
  <c r="BO155" i="43" s="1"/>
  <c r="U155" i="43"/>
  <c r="S155" i="43"/>
  <c r="R155" i="43"/>
  <c r="R143" i="43" s="1"/>
  <c r="P155" i="43"/>
  <c r="BH155" i="43" s="1"/>
  <c r="O155" i="43"/>
  <c r="N155" i="43"/>
  <c r="AZ155" i="43" s="1"/>
  <c r="L155" i="43"/>
  <c r="AX155" i="43" s="1"/>
  <c r="K155" i="43"/>
  <c r="J155" i="43"/>
  <c r="I155" i="43"/>
  <c r="G155" i="43"/>
  <c r="F155" i="43"/>
  <c r="E155" i="43"/>
  <c r="CA155" i="43" s="1"/>
  <c r="D155" i="43"/>
  <c r="BZ155" i="43" s="1"/>
  <c r="B155" i="43"/>
  <c r="BX155" i="43" s="1"/>
  <c r="BY153" i="43"/>
  <c r="BU153" i="43"/>
  <c r="BP153" i="43"/>
  <c r="AO153" i="43"/>
  <c r="AL153" i="43"/>
  <c r="AI153" i="43"/>
  <c r="AF153" i="43"/>
  <c r="AB153" i="43"/>
  <c r="W153" i="43"/>
  <c r="T153" i="43"/>
  <c r="Q153" i="43"/>
  <c r="M153" i="43"/>
  <c r="AY153" i="43" s="1"/>
  <c r="H153" i="43"/>
  <c r="C153" i="43"/>
  <c r="BZ152" i="43"/>
  <c r="BV152" i="43"/>
  <c r="BQ152" i="43"/>
  <c r="BM152" i="43"/>
  <c r="BH152" i="43"/>
  <c r="BG152" i="43"/>
  <c r="BE152" i="43"/>
  <c r="BD152" i="43"/>
  <c r="BA152" i="43"/>
  <c r="AW152" i="43"/>
  <c r="AV152" i="43"/>
  <c r="AQ152" i="43"/>
  <c r="AP152" i="43"/>
  <c r="AN152" i="43"/>
  <c r="AM152" i="43"/>
  <c r="AK152" i="43"/>
  <c r="AJ152" i="43"/>
  <c r="AH152" i="43"/>
  <c r="AG152" i="43"/>
  <c r="AE152" i="43"/>
  <c r="AD152" i="43"/>
  <c r="AC152" i="43"/>
  <c r="Y152" i="43"/>
  <c r="X152" i="43"/>
  <c r="U152" i="43"/>
  <c r="S152" i="43"/>
  <c r="R152" i="43"/>
  <c r="P152" i="43"/>
  <c r="O152" i="43"/>
  <c r="N152" i="43"/>
  <c r="AZ152" i="43" s="1"/>
  <c r="J152" i="43"/>
  <c r="I152" i="43"/>
  <c r="E152" i="43"/>
  <c r="F152" i="43" s="1"/>
  <c r="BF152" i="43" s="1"/>
  <c r="D152" i="43"/>
  <c r="BV151" i="43"/>
  <c r="BM151" i="43"/>
  <c r="BF151" i="43"/>
  <c r="BE151" i="43"/>
  <c r="BD151" i="43"/>
  <c r="AZ151" i="43"/>
  <c r="AW151" i="43"/>
  <c r="AV151" i="43"/>
  <c r="AQ151" i="43"/>
  <c r="AP151" i="43"/>
  <c r="AN151" i="43"/>
  <c r="AM151" i="43"/>
  <c r="AK151" i="43"/>
  <c r="AJ151" i="43"/>
  <c r="AH151" i="43"/>
  <c r="AG151" i="43"/>
  <c r="AD151" i="43"/>
  <c r="AE151" i="43" s="1"/>
  <c r="AC151" i="43"/>
  <c r="Z151" i="43"/>
  <c r="Y151" i="43"/>
  <c r="BR151" i="43" s="1"/>
  <c r="X151" i="43"/>
  <c r="BQ151" i="43" s="1"/>
  <c r="U151" i="43"/>
  <c r="S151" i="43"/>
  <c r="R151" i="43"/>
  <c r="O151" i="43"/>
  <c r="N151" i="43"/>
  <c r="J151" i="43"/>
  <c r="K151" i="43" s="1"/>
  <c r="BG151" i="43" s="1"/>
  <c r="I151" i="43"/>
  <c r="F151" i="43"/>
  <c r="E151" i="43"/>
  <c r="CA151" i="43" s="1"/>
  <c r="D151" i="43"/>
  <c r="BZ151" i="43" s="1"/>
  <c r="CA150" i="43"/>
  <c r="BV150" i="43"/>
  <c r="BR150" i="43"/>
  <c r="BM150" i="43"/>
  <c r="BE150" i="43"/>
  <c r="BD150" i="43"/>
  <c r="AW150" i="43"/>
  <c r="AV150" i="43"/>
  <c r="AQ150" i="43"/>
  <c r="AP150" i="43"/>
  <c r="AN150" i="43"/>
  <c r="AM150" i="43"/>
  <c r="AK150" i="43"/>
  <c r="AJ150" i="43"/>
  <c r="AH150" i="43"/>
  <c r="AG150" i="43"/>
  <c r="AE150" i="43"/>
  <c r="AD150" i="43"/>
  <c r="AC150" i="43"/>
  <c r="Z150" i="43"/>
  <c r="Y150" i="43"/>
  <c r="X150" i="43"/>
  <c r="BQ150" i="43" s="1"/>
  <c r="U150" i="43"/>
  <c r="S150" i="43"/>
  <c r="R150" i="43"/>
  <c r="O150" i="43"/>
  <c r="BA150" i="43" s="1"/>
  <c r="N150" i="43"/>
  <c r="AZ150" i="43" s="1"/>
  <c r="K150" i="43"/>
  <c r="BG150" i="43" s="1"/>
  <c r="J150" i="43"/>
  <c r="I150" i="43"/>
  <c r="F150" i="43"/>
  <c r="BF150" i="43" s="1"/>
  <c r="E150" i="43"/>
  <c r="D150" i="43"/>
  <c r="BZ150" i="43" s="1"/>
  <c r="BZ149" i="43"/>
  <c r="BV149" i="43"/>
  <c r="BE149" i="43"/>
  <c r="BA149" i="43"/>
  <c r="AW149" i="43"/>
  <c r="AQ149" i="43"/>
  <c r="AP149" i="43"/>
  <c r="AN149" i="43"/>
  <c r="AM149" i="43"/>
  <c r="AK149" i="43"/>
  <c r="AJ149" i="43"/>
  <c r="AH149" i="43"/>
  <c r="AG149" i="43"/>
  <c r="AE149" i="43"/>
  <c r="AD149" i="43"/>
  <c r="AC149" i="43"/>
  <c r="Y149" i="43"/>
  <c r="U149" i="43"/>
  <c r="S149" i="43"/>
  <c r="R149" i="43"/>
  <c r="O149" i="43"/>
  <c r="P149" i="43" s="1"/>
  <c r="BH149" i="43" s="1"/>
  <c r="N149" i="43"/>
  <c r="AZ149" i="43" s="1"/>
  <c r="K149" i="43"/>
  <c r="BG149" i="43" s="1"/>
  <c r="J149" i="43"/>
  <c r="I149" i="43"/>
  <c r="E149" i="43"/>
  <c r="D149" i="43"/>
  <c r="BW148" i="43"/>
  <c r="BV148" i="43"/>
  <c r="BM148" i="43"/>
  <c r="BE148" i="43"/>
  <c r="BD148" i="43"/>
  <c r="BA148" i="43"/>
  <c r="AZ148" i="43"/>
  <c r="AW148" i="43"/>
  <c r="AV148" i="43"/>
  <c r="AQ148" i="43"/>
  <c r="AP148" i="43"/>
  <c r="AN148" i="43"/>
  <c r="AM148" i="43"/>
  <c r="AK148" i="43"/>
  <c r="AJ148" i="43"/>
  <c r="AH148" i="43"/>
  <c r="AG148" i="43"/>
  <c r="AD148" i="43"/>
  <c r="AE148" i="43" s="1"/>
  <c r="AC148" i="43"/>
  <c r="Y148" i="43"/>
  <c r="BR148" i="43" s="1"/>
  <c r="X148" i="43"/>
  <c r="BQ148" i="43" s="1"/>
  <c r="U148" i="43"/>
  <c r="S148" i="43"/>
  <c r="R148" i="43"/>
  <c r="P148" i="43"/>
  <c r="BH148" i="43" s="1"/>
  <c r="O148" i="43"/>
  <c r="N148" i="43"/>
  <c r="J148" i="43"/>
  <c r="K148" i="43" s="1"/>
  <c r="BG148" i="43" s="1"/>
  <c r="I148" i="43"/>
  <c r="E148" i="43"/>
  <c r="CA148" i="43" s="1"/>
  <c r="D148" i="43"/>
  <c r="BZ148" i="43" s="1"/>
  <c r="BV147" i="43"/>
  <c r="BM147" i="43"/>
  <c r="BE147" i="43"/>
  <c r="BD147" i="43"/>
  <c r="AZ147" i="43"/>
  <c r="AW147" i="43"/>
  <c r="AV147" i="43"/>
  <c r="AQ147" i="43"/>
  <c r="AP147" i="43"/>
  <c r="AN147" i="43"/>
  <c r="AM147" i="43"/>
  <c r="AK147" i="43"/>
  <c r="AJ147" i="43"/>
  <c r="AH147" i="43"/>
  <c r="AG147" i="43"/>
  <c r="AD147" i="43"/>
  <c r="AE147" i="43" s="1"/>
  <c r="AC147" i="43"/>
  <c r="Y147" i="43"/>
  <c r="BR147" i="43" s="1"/>
  <c r="X147" i="43"/>
  <c r="BQ147" i="43" s="1"/>
  <c r="U147" i="43"/>
  <c r="S147" i="43"/>
  <c r="R147" i="43"/>
  <c r="O147" i="43"/>
  <c r="N147" i="43"/>
  <c r="J147" i="43"/>
  <c r="K147" i="43" s="1"/>
  <c r="BG147" i="43" s="1"/>
  <c r="I147" i="43"/>
  <c r="E147" i="43"/>
  <c r="CA147" i="43" s="1"/>
  <c r="D147" i="43"/>
  <c r="BZ147" i="43" s="1"/>
  <c r="CA146" i="43"/>
  <c r="BV146" i="43"/>
  <c r="BR146" i="43"/>
  <c r="BE146" i="43"/>
  <c r="BD146" i="43"/>
  <c r="AW146" i="43"/>
  <c r="AV146" i="43"/>
  <c r="AQ146" i="43"/>
  <c r="AP146" i="43"/>
  <c r="AN146" i="43"/>
  <c r="AM146" i="43"/>
  <c r="AK146" i="43"/>
  <c r="AJ146" i="43"/>
  <c r="AH146" i="43"/>
  <c r="AG146" i="43"/>
  <c r="AE146" i="43"/>
  <c r="AD146" i="43"/>
  <c r="AC146" i="43"/>
  <c r="Z146" i="43"/>
  <c r="Y146" i="43"/>
  <c r="X146" i="43"/>
  <c r="BQ146" i="43" s="1"/>
  <c r="U146" i="43"/>
  <c r="S146" i="43"/>
  <c r="R146" i="43"/>
  <c r="O146" i="43"/>
  <c r="BA146" i="43" s="1"/>
  <c r="N146" i="43"/>
  <c r="AZ146" i="43" s="1"/>
  <c r="K146" i="43"/>
  <c r="BG146" i="43" s="1"/>
  <c r="J146" i="43"/>
  <c r="I146" i="43"/>
  <c r="F146" i="43"/>
  <c r="BF146" i="43" s="1"/>
  <c r="E146" i="43"/>
  <c r="D146" i="43"/>
  <c r="BZ146" i="43" s="1"/>
  <c r="BZ145" i="43"/>
  <c r="BV145" i="43"/>
  <c r="BQ145" i="43"/>
  <c r="BH145" i="43"/>
  <c r="BE145" i="43"/>
  <c r="BD145" i="43"/>
  <c r="BA145" i="43"/>
  <c r="AW145" i="43"/>
  <c r="AV145" i="43"/>
  <c r="AQ145" i="43"/>
  <c r="AP145" i="43"/>
  <c r="AN145" i="43"/>
  <c r="AM145" i="43"/>
  <c r="AK145" i="43"/>
  <c r="AJ145" i="43"/>
  <c r="AH145" i="43"/>
  <c r="AG145" i="43"/>
  <c r="AE145" i="43"/>
  <c r="AD145" i="43"/>
  <c r="AC145" i="43"/>
  <c r="Y145" i="43"/>
  <c r="X145" i="43"/>
  <c r="U145" i="43"/>
  <c r="S145" i="43"/>
  <c r="R145" i="43"/>
  <c r="P145" i="43"/>
  <c r="O145" i="43"/>
  <c r="N145" i="43"/>
  <c r="AZ145" i="43" s="1"/>
  <c r="K145" i="43"/>
  <c r="BG145" i="43" s="1"/>
  <c r="J145" i="43"/>
  <c r="I145" i="43"/>
  <c r="E145" i="43"/>
  <c r="D145" i="43"/>
  <c r="BW144" i="43"/>
  <c r="BV144" i="43"/>
  <c r="BQ144" i="43"/>
  <c r="BE144" i="43"/>
  <c r="BD144" i="43"/>
  <c r="BA144" i="43"/>
  <c r="AZ144" i="43"/>
  <c r="AW144" i="43"/>
  <c r="AV144" i="43"/>
  <c r="AQ144" i="43"/>
  <c r="AP144" i="43"/>
  <c r="AN144" i="43"/>
  <c r="AM144" i="43"/>
  <c r="AK144" i="43"/>
  <c r="AJ144" i="43"/>
  <c r="AH144" i="43"/>
  <c r="AG144" i="43"/>
  <c r="AE144" i="43"/>
  <c r="AD144" i="43"/>
  <c r="AC144" i="43"/>
  <c r="Y144" i="43"/>
  <c r="X144" i="43"/>
  <c r="U144" i="43"/>
  <c r="S144" i="43"/>
  <c r="R144" i="43"/>
  <c r="P144" i="43"/>
  <c r="BH144" i="43" s="1"/>
  <c r="O144" i="43"/>
  <c r="N144" i="43"/>
  <c r="K144" i="43"/>
  <c r="BG144" i="43" s="1"/>
  <c r="J144" i="43"/>
  <c r="I144" i="43"/>
  <c r="E144" i="43"/>
  <c r="D144" i="43"/>
  <c r="BZ144" i="43" s="1"/>
  <c r="BU143" i="43"/>
  <c r="BT143" i="43"/>
  <c r="BE143" i="43"/>
  <c r="BA143" i="43"/>
  <c r="AW143" i="43"/>
  <c r="AQ143" i="43"/>
  <c r="AP143" i="43"/>
  <c r="AO143" i="43"/>
  <c r="AN143" i="43"/>
  <c r="AM143" i="43"/>
  <c r="AL143" i="43"/>
  <c r="AK143" i="43"/>
  <c r="AJ143" i="43"/>
  <c r="AI143" i="43"/>
  <c r="AF143" i="43"/>
  <c r="AE143" i="43"/>
  <c r="AD143" i="43"/>
  <c r="AB143" i="43"/>
  <c r="W143" i="43"/>
  <c r="BP143" i="43" s="1"/>
  <c r="U143" i="43"/>
  <c r="T143" i="43"/>
  <c r="S143" i="43"/>
  <c r="Q143" i="43"/>
  <c r="P143" i="43"/>
  <c r="BH143" i="43" s="1"/>
  <c r="O143" i="43"/>
  <c r="M143" i="43"/>
  <c r="AY143" i="43" s="1"/>
  <c r="K143" i="43"/>
  <c r="BG143" i="43" s="1"/>
  <c r="J143" i="43"/>
  <c r="I143" i="43"/>
  <c r="H143" i="43"/>
  <c r="G143" i="43"/>
  <c r="F143" i="43"/>
  <c r="BF143" i="43" s="1"/>
  <c r="E143" i="43"/>
  <c r="CA143" i="43" s="1"/>
  <c r="D143" i="43"/>
  <c r="BZ143" i="43" s="1"/>
  <c r="C143" i="43"/>
  <c r="BY143" i="43" s="1"/>
  <c r="BY142" i="43"/>
  <c r="BU142" i="43"/>
  <c r="BP142" i="43"/>
  <c r="BC142" i="43"/>
  <c r="AY142" i="43"/>
  <c r="AU142" i="43"/>
  <c r="W142" i="43"/>
  <c r="BL142" i="43" s="1"/>
  <c r="CA141" i="43"/>
  <c r="BZ141" i="43"/>
  <c r="BW141" i="43"/>
  <c r="BV141" i="43"/>
  <c r="BQ141" i="43"/>
  <c r="BN141" i="43"/>
  <c r="BM141" i="43"/>
  <c r="BF141" i="43"/>
  <c r="BE141" i="43"/>
  <c r="BD141" i="43"/>
  <c r="BA141" i="43"/>
  <c r="AZ141" i="43"/>
  <c r="AW141" i="43"/>
  <c r="AV141" i="43"/>
  <c r="AE141" i="43"/>
  <c r="Z141" i="43"/>
  <c r="Y141" i="43"/>
  <c r="BR141" i="43" s="1"/>
  <c r="X141" i="43"/>
  <c r="P141" i="43"/>
  <c r="BH141" i="43" s="1"/>
  <c r="K141" i="43"/>
  <c r="BG141" i="43" s="1"/>
  <c r="F141" i="43"/>
  <c r="CA140" i="43"/>
  <c r="BZ140" i="43"/>
  <c r="BW140" i="43"/>
  <c r="BV140" i="43"/>
  <c r="BQ140" i="43"/>
  <c r="BN140" i="43"/>
  <c r="BM140" i="43"/>
  <c r="BF140" i="43"/>
  <c r="BE140" i="43"/>
  <c r="BD140" i="43"/>
  <c r="BA140" i="43"/>
  <c r="AZ140" i="43"/>
  <c r="AW140" i="43"/>
  <c r="AV140" i="43"/>
  <c r="AE140" i="43"/>
  <c r="Z140" i="43"/>
  <c r="Y140" i="43"/>
  <c r="BR140" i="43" s="1"/>
  <c r="X140" i="43"/>
  <c r="P140" i="43"/>
  <c r="BH140" i="43" s="1"/>
  <c r="K140" i="43"/>
  <c r="BG140" i="43" s="1"/>
  <c r="F140" i="43"/>
  <c r="CA139" i="43"/>
  <c r="BZ139" i="43"/>
  <c r="BW139" i="43"/>
  <c r="BV139" i="43"/>
  <c r="BQ139" i="43"/>
  <c r="BN139" i="43"/>
  <c r="BM139" i="43"/>
  <c r="BF139" i="43"/>
  <c r="BE139" i="43"/>
  <c r="BD139" i="43"/>
  <c r="BA139" i="43"/>
  <c r="AZ139" i="43"/>
  <c r="AW139" i="43"/>
  <c r="AV139" i="43"/>
  <c r="AE139" i="43"/>
  <c r="Z139" i="43"/>
  <c r="Y139" i="43"/>
  <c r="BR139" i="43" s="1"/>
  <c r="X139" i="43"/>
  <c r="P139" i="43"/>
  <c r="BH139" i="43" s="1"/>
  <c r="K139" i="43"/>
  <c r="BG139" i="43" s="1"/>
  <c r="F139" i="43"/>
  <c r="CA138" i="43"/>
  <c r="BZ138" i="43"/>
  <c r="BW138" i="43"/>
  <c r="BV138" i="43"/>
  <c r="BQ138" i="43"/>
  <c r="BN138" i="43"/>
  <c r="BM138" i="43"/>
  <c r="BF138" i="43"/>
  <c r="BE138" i="43"/>
  <c r="BD138" i="43"/>
  <c r="BA138" i="43"/>
  <c r="AZ138" i="43"/>
  <c r="AW138" i="43"/>
  <c r="AV138" i="43"/>
  <c r="AE138" i="43"/>
  <c r="Z138" i="43"/>
  <c r="Y138" i="43"/>
  <c r="BR138" i="43" s="1"/>
  <c r="X138" i="43"/>
  <c r="P138" i="43"/>
  <c r="BH138" i="43" s="1"/>
  <c r="K138" i="43"/>
  <c r="BG138" i="43" s="1"/>
  <c r="F138" i="43"/>
  <c r="CA137" i="43"/>
  <c r="BZ137" i="43"/>
  <c r="BW137" i="43"/>
  <c r="BV137" i="43"/>
  <c r="BQ137" i="43"/>
  <c r="BN137" i="43"/>
  <c r="BM137" i="43"/>
  <c r="BF137" i="43"/>
  <c r="BE137" i="43"/>
  <c r="BD137" i="43"/>
  <c r="BA137" i="43"/>
  <c r="AZ137" i="43"/>
  <c r="AW137" i="43"/>
  <c r="AV137" i="43"/>
  <c r="AE137" i="43"/>
  <c r="Z137" i="43"/>
  <c r="Y137" i="43"/>
  <c r="BR137" i="43" s="1"/>
  <c r="X137" i="43"/>
  <c r="P137" i="43"/>
  <c r="BH137" i="43" s="1"/>
  <c r="K137" i="43"/>
  <c r="BG137" i="43" s="1"/>
  <c r="F137" i="43"/>
  <c r="CA136" i="43"/>
  <c r="BZ136" i="43"/>
  <c r="BW136" i="43"/>
  <c r="BV136" i="43"/>
  <c r="BQ136" i="43"/>
  <c r="BN136" i="43"/>
  <c r="BM136" i="43"/>
  <c r="BF136" i="43"/>
  <c r="BE136" i="43"/>
  <c r="BD136" i="43"/>
  <c r="BA136" i="43"/>
  <c r="AZ136" i="43"/>
  <c r="AW136" i="43"/>
  <c r="AV136" i="43"/>
  <c r="AE136" i="43"/>
  <c r="Z136" i="43"/>
  <c r="Y136" i="43"/>
  <c r="BR136" i="43" s="1"/>
  <c r="X136" i="43"/>
  <c r="P136" i="43"/>
  <c r="BH136" i="43" s="1"/>
  <c r="K136" i="43"/>
  <c r="BG136" i="43" s="1"/>
  <c r="F136" i="43"/>
  <c r="CA135" i="43"/>
  <c r="BZ135" i="43"/>
  <c r="BW135" i="43"/>
  <c r="BV135" i="43"/>
  <c r="BQ135" i="43"/>
  <c r="BN135" i="43"/>
  <c r="BM135" i="43"/>
  <c r="BF135" i="43"/>
  <c r="BE135" i="43"/>
  <c r="BD135" i="43"/>
  <c r="BA135" i="43"/>
  <c r="AZ135" i="43"/>
  <c r="AW135" i="43"/>
  <c r="AV135" i="43"/>
  <c r="AE135" i="43"/>
  <c r="Z135" i="43"/>
  <c r="Y135" i="43"/>
  <c r="BR135" i="43" s="1"/>
  <c r="X135" i="43"/>
  <c r="P135" i="43"/>
  <c r="BH135" i="43" s="1"/>
  <c r="K135" i="43"/>
  <c r="BG135" i="43" s="1"/>
  <c r="F135" i="43"/>
  <c r="CA134" i="43"/>
  <c r="BZ134" i="43"/>
  <c r="BW134" i="43"/>
  <c r="BV134" i="43"/>
  <c r="BQ134" i="43"/>
  <c r="BN134" i="43"/>
  <c r="BM134" i="43"/>
  <c r="BF134" i="43"/>
  <c r="BE134" i="43"/>
  <c r="BD134" i="43"/>
  <c r="BA134" i="43"/>
  <c r="AZ134" i="43"/>
  <c r="AW134" i="43"/>
  <c r="AV134" i="43"/>
  <c r="AE134" i="43"/>
  <c r="Z134" i="43"/>
  <c r="Y134" i="43"/>
  <c r="BR134" i="43" s="1"/>
  <c r="X134" i="43"/>
  <c r="P134" i="43"/>
  <c r="BH134" i="43" s="1"/>
  <c r="K134" i="43"/>
  <c r="BG134" i="43" s="1"/>
  <c r="F134" i="43"/>
  <c r="CA133" i="43"/>
  <c r="BZ133" i="43"/>
  <c r="BW133" i="43"/>
  <c r="BW132" i="43" s="1"/>
  <c r="BV133" i="43"/>
  <c r="BQ133" i="43"/>
  <c r="BN133" i="43"/>
  <c r="BN132" i="43" s="1"/>
  <c r="BM133" i="43"/>
  <c r="BF133" i="43"/>
  <c r="BE133" i="43"/>
  <c r="BD133" i="43"/>
  <c r="BA133" i="43"/>
  <c r="AZ133" i="43"/>
  <c r="AW133" i="43"/>
  <c r="AV133" i="43"/>
  <c r="AE133" i="43"/>
  <c r="Z133" i="43"/>
  <c r="Y133" i="43"/>
  <c r="BR133" i="43" s="1"/>
  <c r="X133" i="43"/>
  <c r="P133" i="43"/>
  <c r="BH133" i="43" s="1"/>
  <c r="K133" i="43"/>
  <c r="BG133" i="43" s="1"/>
  <c r="F133" i="43"/>
  <c r="BY132" i="43"/>
  <c r="BV132" i="43"/>
  <c r="BU132" i="43"/>
  <c r="BT132" i="43" s="1"/>
  <c r="BM132" i="43"/>
  <c r="BF132" i="43"/>
  <c r="BE132" i="43"/>
  <c r="BD132" i="43"/>
  <c r="BC132" i="43"/>
  <c r="BB132" i="43"/>
  <c r="BA132" i="43"/>
  <c r="AY132" i="43"/>
  <c r="AW132" i="43"/>
  <c r="AV132" i="43"/>
  <c r="AU132" i="43"/>
  <c r="AT132" i="43"/>
  <c r="AQ132" i="43"/>
  <c r="AP132" i="43"/>
  <c r="AN132" i="43"/>
  <c r="AM132" i="43"/>
  <c r="AK132" i="43"/>
  <c r="AJ132" i="43"/>
  <c r="AH132" i="43"/>
  <c r="AG132" i="43"/>
  <c r="AE132" i="43"/>
  <c r="AD132" i="43"/>
  <c r="AC132" i="43"/>
  <c r="AA132" i="43"/>
  <c r="X132" i="43"/>
  <c r="BQ132" i="43" s="1"/>
  <c r="W132" i="43"/>
  <c r="BP132" i="43" s="1"/>
  <c r="U132" i="43"/>
  <c r="S132" i="43"/>
  <c r="R132" i="43"/>
  <c r="P132" i="43"/>
  <c r="BH132" i="43" s="1"/>
  <c r="O132" i="43"/>
  <c r="N132" i="43"/>
  <c r="AZ132" i="43" s="1"/>
  <c r="L132" i="43"/>
  <c r="AX132" i="43" s="1"/>
  <c r="K132" i="43"/>
  <c r="BG132" i="43" s="1"/>
  <c r="J132" i="43"/>
  <c r="I132" i="43"/>
  <c r="G132" i="43"/>
  <c r="F132" i="43"/>
  <c r="E132" i="43"/>
  <c r="CA132" i="43" s="1"/>
  <c r="D132" i="43"/>
  <c r="BZ132" i="43" s="1"/>
  <c r="B132" i="43"/>
  <c r="BX132" i="43" s="1"/>
  <c r="BY131" i="43"/>
  <c r="BU131" i="43"/>
  <c r="BC131" i="43"/>
  <c r="AY131" i="43"/>
  <c r="AU131" i="43"/>
  <c r="W131" i="43"/>
  <c r="BP131" i="43" s="1"/>
  <c r="CA130" i="43"/>
  <c r="BZ130" i="43"/>
  <c r="BW130" i="43"/>
  <c r="BV130" i="43"/>
  <c r="BM130" i="43"/>
  <c r="BH130" i="43"/>
  <c r="BE130" i="43"/>
  <c r="BD130" i="43"/>
  <c r="BA130" i="43"/>
  <c r="AZ130" i="43"/>
  <c r="AW130" i="43"/>
  <c r="AV130" i="43"/>
  <c r="AE130" i="43"/>
  <c r="Y130" i="43"/>
  <c r="BN130" i="43" s="1"/>
  <c r="X130" i="43"/>
  <c r="BQ130" i="43" s="1"/>
  <c r="P130" i="43"/>
  <c r="K130" i="43"/>
  <c r="BG130" i="43" s="1"/>
  <c r="F130" i="43"/>
  <c r="BF130" i="43" s="1"/>
  <c r="CA129" i="43"/>
  <c r="BZ129" i="43"/>
  <c r="BW129" i="43"/>
  <c r="BV129" i="43"/>
  <c r="BM129" i="43"/>
  <c r="BH129" i="43"/>
  <c r="BE129" i="43"/>
  <c r="BD129" i="43"/>
  <c r="BA129" i="43"/>
  <c r="AZ129" i="43"/>
  <c r="AW129" i="43"/>
  <c r="AV129" i="43"/>
  <c r="AE129" i="43"/>
  <c r="Y129" i="43"/>
  <c r="BN129" i="43" s="1"/>
  <c r="X129" i="43"/>
  <c r="BQ129" i="43" s="1"/>
  <c r="P129" i="43"/>
  <c r="K129" i="43"/>
  <c r="BG129" i="43" s="1"/>
  <c r="F129" i="43"/>
  <c r="BF129" i="43" s="1"/>
  <c r="CA128" i="43"/>
  <c r="BZ128" i="43"/>
  <c r="BW128" i="43"/>
  <c r="BV128" i="43"/>
  <c r="BM128" i="43"/>
  <c r="BH128" i="43"/>
  <c r="BE128" i="43"/>
  <c r="BD128" i="43"/>
  <c r="BA128" i="43"/>
  <c r="AZ128" i="43"/>
  <c r="AW128" i="43"/>
  <c r="AV128" i="43"/>
  <c r="AE128" i="43"/>
  <c r="Y128" i="43"/>
  <c r="BN128" i="43" s="1"/>
  <c r="X128" i="43"/>
  <c r="BQ128" i="43" s="1"/>
  <c r="P128" i="43"/>
  <c r="K128" i="43"/>
  <c r="BG128" i="43" s="1"/>
  <c r="F128" i="43"/>
  <c r="BF128" i="43" s="1"/>
  <c r="CA127" i="43"/>
  <c r="BZ127" i="43"/>
  <c r="BW127" i="43"/>
  <c r="BV127" i="43"/>
  <c r="BM127" i="43"/>
  <c r="BH127" i="43"/>
  <c r="BE127" i="43"/>
  <c r="BD127" i="43"/>
  <c r="BA127" i="43"/>
  <c r="AZ127" i="43"/>
  <c r="AW127" i="43"/>
  <c r="AV127" i="43"/>
  <c r="AE127" i="43"/>
  <c r="Y127" i="43"/>
  <c r="BN127" i="43" s="1"/>
  <c r="X127" i="43"/>
  <c r="BQ127" i="43" s="1"/>
  <c r="P127" i="43"/>
  <c r="K127" i="43"/>
  <c r="BG127" i="43" s="1"/>
  <c r="F127" i="43"/>
  <c r="BF127" i="43" s="1"/>
  <c r="CA126" i="43"/>
  <c r="BZ126" i="43"/>
  <c r="BW126" i="43"/>
  <c r="BV126" i="43"/>
  <c r="BM126" i="43"/>
  <c r="BH126" i="43"/>
  <c r="BE126" i="43"/>
  <c r="BD126" i="43"/>
  <c r="BA126" i="43"/>
  <c r="AZ126" i="43"/>
  <c r="AW126" i="43"/>
  <c r="AV126" i="43"/>
  <c r="AE126" i="43"/>
  <c r="Y126" i="43"/>
  <c r="BN126" i="43" s="1"/>
  <c r="X126" i="43"/>
  <c r="BQ126" i="43" s="1"/>
  <c r="P126" i="43"/>
  <c r="K126" i="43"/>
  <c r="BG126" i="43" s="1"/>
  <c r="F126" i="43"/>
  <c r="BF126" i="43" s="1"/>
  <c r="CA125" i="43"/>
  <c r="BZ125" i="43"/>
  <c r="BW125" i="43"/>
  <c r="BV125" i="43"/>
  <c r="BM125" i="43"/>
  <c r="BH125" i="43"/>
  <c r="BE125" i="43"/>
  <c r="BD125" i="43"/>
  <c r="BA125" i="43"/>
  <c r="AZ125" i="43"/>
  <c r="AW125" i="43"/>
  <c r="AV125" i="43"/>
  <c r="AE125" i="43"/>
  <c r="Y125" i="43"/>
  <c r="BN125" i="43" s="1"/>
  <c r="X125" i="43"/>
  <c r="BQ125" i="43" s="1"/>
  <c r="P125" i="43"/>
  <c r="K125" i="43"/>
  <c r="BG125" i="43" s="1"/>
  <c r="F125" i="43"/>
  <c r="BF125" i="43" s="1"/>
  <c r="CA124" i="43"/>
  <c r="BZ124" i="43"/>
  <c r="BW124" i="43"/>
  <c r="BV124" i="43"/>
  <c r="BM124" i="43"/>
  <c r="BH124" i="43"/>
  <c r="BE124" i="43"/>
  <c r="BD124" i="43"/>
  <c r="BA124" i="43"/>
  <c r="AZ124" i="43"/>
  <c r="AW124" i="43"/>
  <c r="AV124" i="43"/>
  <c r="AE124" i="43"/>
  <c r="Y124" i="43"/>
  <c r="BN124" i="43" s="1"/>
  <c r="X124" i="43"/>
  <c r="BQ124" i="43" s="1"/>
  <c r="P124" i="43"/>
  <c r="K124" i="43"/>
  <c r="BG124" i="43" s="1"/>
  <c r="F124" i="43"/>
  <c r="BF124" i="43" s="1"/>
  <c r="CA123" i="43"/>
  <c r="BZ123" i="43"/>
  <c r="BW123" i="43"/>
  <c r="BV123" i="43"/>
  <c r="BM123" i="43"/>
  <c r="BH123" i="43"/>
  <c r="BE123" i="43"/>
  <c r="BD123" i="43"/>
  <c r="BA123" i="43"/>
  <c r="AZ123" i="43"/>
  <c r="AW123" i="43"/>
  <c r="AV123" i="43"/>
  <c r="AE123" i="43"/>
  <c r="Y123" i="43"/>
  <c r="BN123" i="43" s="1"/>
  <c r="X123" i="43"/>
  <c r="BQ123" i="43" s="1"/>
  <c r="P123" i="43"/>
  <c r="K123" i="43"/>
  <c r="BG123" i="43" s="1"/>
  <c r="F123" i="43"/>
  <c r="BF123" i="43" s="1"/>
  <c r="CA122" i="43"/>
  <c r="BZ122" i="43"/>
  <c r="BW122" i="43"/>
  <c r="BV122" i="43"/>
  <c r="BV121" i="43" s="1"/>
  <c r="BT121" i="43" s="1"/>
  <c r="BM122" i="43"/>
  <c r="BM121" i="43" s="1"/>
  <c r="BH122" i="43"/>
  <c r="BE122" i="43"/>
  <c r="BD122" i="43"/>
  <c r="BA122" i="43"/>
  <c r="AZ122" i="43"/>
  <c r="AW122" i="43"/>
  <c r="AV122" i="43"/>
  <c r="AE122" i="43"/>
  <c r="Y122" i="43"/>
  <c r="BN122" i="43" s="1"/>
  <c r="BN121" i="43" s="1"/>
  <c r="X122" i="43"/>
  <c r="BQ122" i="43" s="1"/>
  <c r="P122" i="43"/>
  <c r="K122" i="43"/>
  <c r="BG122" i="43" s="1"/>
  <c r="F122" i="43"/>
  <c r="BF122" i="43" s="1"/>
  <c r="BY121" i="43"/>
  <c r="BX121" i="43"/>
  <c r="BW121" i="43"/>
  <c r="BU121" i="43"/>
  <c r="BE121" i="43"/>
  <c r="BD121" i="43"/>
  <c r="BB121" i="43" s="1"/>
  <c r="BC121" i="43"/>
  <c r="AZ121" i="43"/>
  <c r="AY121" i="43"/>
  <c r="AW121" i="43"/>
  <c r="AV121" i="43"/>
  <c r="AT121" i="43" s="1"/>
  <c r="AU121" i="43"/>
  <c r="AQ121" i="43"/>
  <c r="AP121" i="43"/>
  <c r="AN121" i="43"/>
  <c r="AM121" i="43"/>
  <c r="AK121" i="43"/>
  <c r="AJ121" i="43"/>
  <c r="AH121" i="43"/>
  <c r="AG121" i="43"/>
  <c r="AE121" i="43"/>
  <c r="AD121" i="43"/>
  <c r="AC121" i="43"/>
  <c r="AA121" i="43"/>
  <c r="Z121" i="43"/>
  <c r="Y121" i="43"/>
  <c r="BR121" i="43" s="1"/>
  <c r="W121" i="43"/>
  <c r="BP121" i="43" s="1"/>
  <c r="U121" i="43"/>
  <c r="S121" i="43"/>
  <c r="R121" i="43"/>
  <c r="P121" i="43"/>
  <c r="BH121" i="43" s="1"/>
  <c r="O121" i="43"/>
  <c r="BA121" i="43" s="1"/>
  <c r="N121" i="43"/>
  <c r="L121" i="43"/>
  <c r="AX121" i="43" s="1"/>
  <c r="K121" i="43"/>
  <c r="BG121" i="43" s="1"/>
  <c r="J121" i="43"/>
  <c r="I121" i="43"/>
  <c r="G121" i="43"/>
  <c r="F121" i="43"/>
  <c r="BF121" i="43" s="1"/>
  <c r="E121" i="43"/>
  <c r="CA121" i="43" s="1"/>
  <c r="D121" i="43"/>
  <c r="BZ121" i="43" s="1"/>
  <c r="B121" i="43"/>
  <c r="BY120" i="43"/>
  <c r="BU120" i="43"/>
  <c r="BC120" i="43"/>
  <c r="AY120" i="43"/>
  <c r="AU120" i="43"/>
  <c r="W120" i="43"/>
  <c r="BL120" i="43" s="1"/>
  <c r="CA119" i="43"/>
  <c r="BZ119" i="43"/>
  <c r="BW119" i="43"/>
  <c r="BV119" i="43"/>
  <c r="BR119" i="43"/>
  <c r="BH119" i="43"/>
  <c r="BG119" i="43"/>
  <c r="BE119" i="43"/>
  <c r="BD119" i="43"/>
  <c r="BA119" i="43"/>
  <c r="AZ119" i="43"/>
  <c r="AW119" i="43"/>
  <c r="AV119" i="43"/>
  <c r="AE119" i="43"/>
  <c r="Y119" i="43"/>
  <c r="BN119" i="43" s="1"/>
  <c r="X119" i="43"/>
  <c r="BM119" i="43" s="1"/>
  <c r="P119" i="43"/>
  <c r="K119" i="43"/>
  <c r="F119" i="43"/>
  <c r="BF119" i="43" s="1"/>
  <c r="CA118" i="43"/>
  <c r="BZ118" i="43"/>
  <c r="BW118" i="43"/>
  <c r="BV118" i="43"/>
  <c r="BR118" i="43"/>
  <c r="BH118" i="43"/>
  <c r="BG118" i="43"/>
  <c r="BE118" i="43"/>
  <c r="BD118" i="43"/>
  <c r="BA118" i="43"/>
  <c r="AZ118" i="43"/>
  <c r="AW118" i="43"/>
  <c r="AV118" i="43"/>
  <c r="AE118" i="43"/>
  <c r="Y118" i="43"/>
  <c r="BN118" i="43" s="1"/>
  <c r="X118" i="43"/>
  <c r="BM118" i="43" s="1"/>
  <c r="P118" i="43"/>
  <c r="K118" i="43"/>
  <c r="F118" i="43"/>
  <c r="BF118" i="43" s="1"/>
  <c r="CA117" i="43"/>
  <c r="BZ117" i="43"/>
  <c r="BW117" i="43"/>
  <c r="BV117" i="43"/>
  <c r="BR117" i="43"/>
  <c r="BQ117" i="43"/>
  <c r="BH117" i="43"/>
  <c r="BG117" i="43"/>
  <c r="BE117" i="43"/>
  <c r="BD117" i="43"/>
  <c r="BA117" i="43"/>
  <c r="AZ117" i="43"/>
  <c r="AW117" i="43"/>
  <c r="AV117" i="43"/>
  <c r="AE117" i="43"/>
  <c r="Y117" i="43"/>
  <c r="BN117" i="43" s="1"/>
  <c r="X117" i="43"/>
  <c r="BM117" i="43" s="1"/>
  <c r="P117" i="43"/>
  <c r="K117" i="43"/>
  <c r="F117" i="43"/>
  <c r="BF117" i="43" s="1"/>
  <c r="CA116" i="43"/>
  <c r="BZ116" i="43"/>
  <c r="BW116" i="43"/>
  <c r="BV116" i="43"/>
  <c r="BH116" i="43"/>
  <c r="BG116" i="43"/>
  <c r="BE116" i="43"/>
  <c r="BD116" i="43"/>
  <c r="BA116" i="43"/>
  <c r="AZ116" i="43"/>
  <c r="AW116" i="43"/>
  <c r="AV116" i="43"/>
  <c r="AE116" i="43"/>
  <c r="Y116" i="43"/>
  <c r="BR116" i="43" s="1"/>
  <c r="X116" i="43"/>
  <c r="BM116" i="43" s="1"/>
  <c r="P116" i="43"/>
  <c r="K116" i="43"/>
  <c r="F116" i="43"/>
  <c r="BF116" i="43" s="1"/>
  <c r="CA115" i="43"/>
  <c r="BZ115" i="43"/>
  <c r="BW115" i="43"/>
  <c r="BV115" i="43"/>
  <c r="BM115" i="43"/>
  <c r="BG115" i="43"/>
  <c r="BE115" i="43"/>
  <c r="BD115" i="43"/>
  <c r="BA115" i="43"/>
  <c r="AZ115" i="43"/>
  <c r="AW115" i="43"/>
  <c r="AV115" i="43"/>
  <c r="AE115" i="43"/>
  <c r="Y115" i="43"/>
  <c r="X115" i="43"/>
  <c r="BQ115" i="43" s="1"/>
  <c r="P115" i="43"/>
  <c r="BH115" i="43" s="1"/>
  <c r="K115" i="43"/>
  <c r="F115" i="43"/>
  <c r="BF115" i="43" s="1"/>
  <c r="CA114" i="43"/>
  <c r="BZ114" i="43"/>
  <c r="BW114" i="43"/>
  <c r="BV114" i="43"/>
  <c r="BQ114" i="43"/>
  <c r="BM114" i="43"/>
  <c r="BF114" i="43"/>
  <c r="BE114" i="43"/>
  <c r="BD114" i="43"/>
  <c r="BA114" i="43"/>
  <c r="AZ114" i="43"/>
  <c r="AW114" i="43"/>
  <c r="AV114" i="43"/>
  <c r="AE114" i="43"/>
  <c r="Z114" i="43"/>
  <c r="Y114" i="43"/>
  <c r="BN114" i="43" s="1"/>
  <c r="X114" i="43"/>
  <c r="P114" i="43"/>
  <c r="BH114" i="43" s="1"/>
  <c r="K114" i="43"/>
  <c r="BG114" i="43" s="1"/>
  <c r="F114" i="43"/>
  <c r="CA113" i="43"/>
  <c r="BZ113" i="43"/>
  <c r="BW113" i="43"/>
  <c r="BV113" i="43"/>
  <c r="BN113" i="43"/>
  <c r="BM113" i="43"/>
  <c r="BF113" i="43"/>
  <c r="BE113" i="43"/>
  <c r="BD113" i="43"/>
  <c r="BA113" i="43"/>
  <c r="AZ113" i="43"/>
  <c r="AW113" i="43"/>
  <c r="AV113" i="43"/>
  <c r="AE113" i="43"/>
  <c r="Z113" i="43"/>
  <c r="Y113" i="43"/>
  <c r="BR113" i="43" s="1"/>
  <c r="X113" i="43"/>
  <c r="BQ113" i="43" s="1"/>
  <c r="P113" i="43"/>
  <c r="BH113" i="43" s="1"/>
  <c r="K113" i="43"/>
  <c r="BG113" i="43" s="1"/>
  <c r="F113" i="43"/>
  <c r="CA112" i="43"/>
  <c r="BZ112" i="43"/>
  <c r="BW112" i="43"/>
  <c r="BV112" i="43"/>
  <c r="BN112" i="43"/>
  <c r="BM112" i="43"/>
  <c r="BF112" i="43"/>
  <c r="BE112" i="43"/>
  <c r="BD112" i="43"/>
  <c r="BA112" i="43"/>
  <c r="AZ112" i="43"/>
  <c r="AW112" i="43"/>
  <c r="AV112" i="43"/>
  <c r="AE112" i="43"/>
  <c r="Z112" i="43"/>
  <c r="Y112" i="43"/>
  <c r="BR112" i="43" s="1"/>
  <c r="X112" i="43"/>
  <c r="BQ112" i="43" s="1"/>
  <c r="P112" i="43"/>
  <c r="BH112" i="43" s="1"/>
  <c r="K112" i="43"/>
  <c r="BG112" i="43" s="1"/>
  <c r="F112" i="43"/>
  <c r="CA111" i="43"/>
  <c r="BZ111" i="43"/>
  <c r="BW111" i="43"/>
  <c r="BW110" i="43" s="1"/>
  <c r="BV111" i="43"/>
  <c r="BV110" i="43" s="1"/>
  <c r="BN111" i="43"/>
  <c r="BN110" i="43" s="1"/>
  <c r="BM111" i="43"/>
  <c r="BM110" i="43" s="1"/>
  <c r="BF111" i="43"/>
  <c r="BE111" i="43"/>
  <c r="BD111" i="43"/>
  <c r="BA111" i="43"/>
  <c r="AZ111" i="43"/>
  <c r="AW111" i="43"/>
  <c r="AV111" i="43"/>
  <c r="AE111" i="43"/>
  <c r="Z111" i="43"/>
  <c r="Y111" i="43"/>
  <c r="BR111" i="43" s="1"/>
  <c r="X111" i="43"/>
  <c r="BQ111" i="43" s="1"/>
  <c r="P111" i="43"/>
  <c r="BH111" i="43" s="1"/>
  <c r="K111" i="43"/>
  <c r="BG111" i="43" s="1"/>
  <c r="F111" i="43"/>
  <c r="BY110" i="43"/>
  <c r="BU110" i="43"/>
  <c r="BT110" i="43" s="1"/>
  <c r="BF110" i="43"/>
  <c r="BE110" i="43"/>
  <c r="BD110" i="43"/>
  <c r="BC110" i="43"/>
  <c r="BB110" i="43"/>
  <c r="BA110" i="43"/>
  <c r="AY110" i="43"/>
  <c r="AW110" i="43"/>
  <c r="AV110" i="43"/>
  <c r="AU110" i="43"/>
  <c r="AT110" i="43"/>
  <c r="AQ110" i="43"/>
  <c r="AP110" i="43"/>
  <c r="AN110" i="43"/>
  <c r="AM110" i="43"/>
  <c r="AK110" i="43"/>
  <c r="AJ110" i="43"/>
  <c r="AH110" i="43"/>
  <c r="AG110" i="43"/>
  <c r="AE110" i="43"/>
  <c r="AD110" i="43"/>
  <c r="AC110" i="43"/>
  <c r="AA110" i="43"/>
  <c r="X110" i="43"/>
  <c r="BQ110" i="43" s="1"/>
  <c r="W110" i="43"/>
  <c r="BP110" i="43" s="1"/>
  <c r="U110" i="43"/>
  <c r="S110" i="43"/>
  <c r="R110" i="43"/>
  <c r="P110" i="43"/>
  <c r="BH110" i="43" s="1"/>
  <c r="O110" i="43"/>
  <c r="N110" i="43"/>
  <c r="AZ110" i="43" s="1"/>
  <c r="L110" i="43"/>
  <c r="AX110" i="43" s="1"/>
  <c r="K110" i="43"/>
  <c r="BG110" i="43" s="1"/>
  <c r="J110" i="43"/>
  <c r="I110" i="43"/>
  <c r="G110" i="43"/>
  <c r="F110" i="43"/>
  <c r="E110" i="43"/>
  <c r="CA110" i="43" s="1"/>
  <c r="D110" i="43"/>
  <c r="BZ110" i="43" s="1"/>
  <c r="B110" i="43"/>
  <c r="BX110" i="43" s="1"/>
  <c r="BY109" i="43"/>
  <c r="BU109" i="43"/>
  <c r="BC109" i="43"/>
  <c r="AY109" i="43"/>
  <c r="AU109" i="43"/>
  <c r="W109" i="43"/>
  <c r="BL109" i="43" s="1"/>
  <c r="CA108" i="43"/>
  <c r="BZ108" i="43"/>
  <c r="BW108" i="43"/>
  <c r="BV108" i="43"/>
  <c r="BM108" i="43"/>
  <c r="BH108" i="43"/>
  <c r="BE108" i="43"/>
  <c r="BD108" i="43"/>
  <c r="BA108" i="43"/>
  <c r="AZ108" i="43"/>
  <c r="AW108" i="43"/>
  <c r="AV108" i="43"/>
  <c r="AE108" i="43"/>
  <c r="Y108" i="43"/>
  <c r="BR108" i="43" s="1"/>
  <c r="X108" i="43"/>
  <c r="BQ108" i="43" s="1"/>
  <c r="P108" i="43"/>
  <c r="K108" i="43"/>
  <c r="BG108" i="43" s="1"/>
  <c r="F108" i="43"/>
  <c r="BF108" i="43" s="1"/>
  <c r="CA107" i="43"/>
  <c r="BZ107" i="43"/>
  <c r="BW107" i="43"/>
  <c r="BV107" i="43"/>
  <c r="BM107" i="43"/>
  <c r="BH107" i="43"/>
  <c r="BE107" i="43"/>
  <c r="BD107" i="43"/>
  <c r="BA107" i="43"/>
  <c r="AZ107" i="43"/>
  <c r="AW107" i="43"/>
  <c r="AV107" i="43"/>
  <c r="AE107" i="43"/>
  <c r="Y107" i="43"/>
  <c r="BR107" i="43" s="1"/>
  <c r="X107" i="43"/>
  <c r="BQ107" i="43" s="1"/>
  <c r="P107" i="43"/>
  <c r="K107" i="43"/>
  <c r="BG107" i="43" s="1"/>
  <c r="F107" i="43"/>
  <c r="BF107" i="43" s="1"/>
  <c r="CA106" i="43"/>
  <c r="BZ106" i="43"/>
  <c r="BW106" i="43"/>
  <c r="BV106" i="43"/>
  <c r="BM106" i="43"/>
  <c r="BH106" i="43"/>
  <c r="BE106" i="43"/>
  <c r="BD106" i="43"/>
  <c r="BA106" i="43"/>
  <c r="AZ106" i="43"/>
  <c r="AW106" i="43"/>
  <c r="AV106" i="43"/>
  <c r="AE106" i="43"/>
  <c r="Y106" i="43"/>
  <c r="BR106" i="43" s="1"/>
  <c r="X106" i="43"/>
  <c r="BQ106" i="43" s="1"/>
  <c r="P106" i="43"/>
  <c r="K106" i="43"/>
  <c r="BG106" i="43" s="1"/>
  <c r="F106" i="43"/>
  <c r="BF106" i="43" s="1"/>
  <c r="CA105" i="43"/>
  <c r="BZ105" i="43"/>
  <c r="BW105" i="43"/>
  <c r="BV105" i="43"/>
  <c r="BM105" i="43"/>
  <c r="BH105" i="43"/>
  <c r="BE105" i="43"/>
  <c r="BD105" i="43"/>
  <c r="BA105" i="43"/>
  <c r="AZ105" i="43"/>
  <c r="AW105" i="43"/>
  <c r="AV105" i="43"/>
  <c r="AE105" i="43"/>
  <c r="Y105" i="43"/>
  <c r="BR105" i="43" s="1"/>
  <c r="X105" i="43"/>
  <c r="BQ105" i="43" s="1"/>
  <c r="P105" i="43"/>
  <c r="K105" i="43"/>
  <c r="BG105" i="43" s="1"/>
  <c r="F105" i="43"/>
  <c r="BF105" i="43" s="1"/>
  <c r="CA104" i="43"/>
  <c r="BZ104" i="43"/>
  <c r="BW104" i="43"/>
  <c r="BV104" i="43"/>
  <c r="BM104" i="43"/>
  <c r="BH104" i="43"/>
  <c r="BE104" i="43"/>
  <c r="BD104" i="43"/>
  <c r="BA104" i="43"/>
  <c r="AZ104" i="43"/>
  <c r="AW104" i="43"/>
  <c r="AV104" i="43"/>
  <c r="AE104" i="43"/>
  <c r="Y104" i="43"/>
  <c r="BR104" i="43" s="1"/>
  <c r="X104" i="43"/>
  <c r="BQ104" i="43" s="1"/>
  <c r="P104" i="43"/>
  <c r="K104" i="43"/>
  <c r="BG104" i="43" s="1"/>
  <c r="F104" i="43"/>
  <c r="BF104" i="43" s="1"/>
  <c r="CA103" i="43"/>
  <c r="BZ103" i="43"/>
  <c r="BW103" i="43"/>
  <c r="BV103" i="43"/>
  <c r="BM103" i="43"/>
  <c r="BH103" i="43"/>
  <c r="BE103" i="43"/>
  <c r="BD103" i="43"/>
  <c r="BA103" i="43"/>
  <c r="AZ103" i="43"/>
  <c r="AW103" i="43"/>
  <c r="AV103" i="43"/>
  <c r="AE103" i="43"/>
  <c r="Y103" i="43"/>
  <c r="BR103" i="43" s="1"/>
  <c r="X103" i="43"/>
  <c r="BQ103" i="43" s="1"/>
  <c r="P103" i="43"/>
  <c r="K103" i="43"/>
  <c r="BG103" i="43" s="1"/>
  <c r="F103" i="43"/>
  <c r="BF103" i="43" s="1"/>
  <c r="CA102" i="43"/>
  <c r="BZ102" i="43"/>
  <c r="BW102" i="43"/>
  <c r="BV102" i="43"/>
  <c r="BM102" i="43"/>
  <c r="BH102" i="43"/>
  <c r="BE102" i="43"/>
  <c r="BD102" i="43"/>
  <c r="BA102" i="43"/>
  <c r="AZ102" i="43"/>
  <c r="AW102" i="43"/>
  <c r="AV102" i="43"/>
  <c r="AE102" i="43"/>
  <c r="Y102" i="43"/>
  <c r="BR102" i="43" s="1"/>
  <c r="X102" i="43"/>
  <c r="BQ102" i="43" s="1"/>
  <c r="P102" i="43"/>
  <c r="K102" i="43"/>
  <c r="BG102" i="43" s="1"/>
  <c r="F102" i="43"/>
  <c r="BF102" i="43" s="1"/>
  <c r="CA101" i="43"/>
  <c r="BZ101" i="43"/>
  <c r="BW101" i="43"/>
  <c r="BV101" i="43"/>
  <c r="BM101" i="43"/>
  <c r="BH101" i="43"/>
  <c r="BE101" i="43"/>
  <c r="BD101" i="43"/>
  <c r="BA101" i="43"/>
  <c r="AZ101" i="43"/>
  <c r="AW101" i="43"/>
  <c r="AV101" i="43"/>
  <c r="AE101" i="43"/>
  <c r="Y101" i="43"/>
  <c r="BR101" i="43" s="1"/>
  <c r="X101" i="43"/>
  <c r="BQ101" i="43" s="1"/>
  <c r="P101" i="43"/>
  <c r="K101" i="43"/>
  <c r="BG101" i="43" s="1"/>
  <c r="F101" i="43"/>
  <c r="BF101" i="43" s="1"/>
  <c r="CA100" i="43"/>
  <c r="BZ100" i="43"/>
  <c r="BW100" i="43"/>
  <c r="BV100" i="43"/>
  <c r="BV99" i="43" s="1"/>
  <c r="BM100" i="43"/>
  <c r="BM99" i="43" s="1"/>
  <c r="BH100" i="43"/>
  <c r="BE100" i="43"/>
  <c r="BD100" i="43"/>
  <c r="BA100" i="43"/>
  <c r="AZ100" i="43"/>
  <c r="AW100" i="43"/>
  <c r="AV100" i="43"/>
  <c r="AE100" i="43"/>
  <c r="Y100" i="43"/>
  <c r="BR100" i="43" s="1"/>
  <c r="X100" i="43"/>
  <c r="BQ100" i="43" s="1"/>
  <c r="P100" i="43"/>
  <c r="K100" i="43"/>
  <c r="BG100" i="43" s="1"/>
  <c r="F100" i="43"/>
  <c r="BF100" i="43" s="1"/>
  <c r="BY99" i="43"/>
  <c r="BW99" i="43"/>
  <c r="BU99" i="43"/>
  <c r="BE99" i="43"/>
  <c r="BD99" i="43"/>
  <c r="BC99" i="43"/>
  <c r="BB99" i="43" s="1"/>
  <c r="BA99" i="43"/>
  <c r="AZ99" i="43"/>
  <c r="AY99" i="43"/>
  <c r="AW99" i="43"/>
  <c r="AV99" i="43"/>
  <c r="AU99" i="43"/>
  <c r="AT99" i="43" s="1"/>
  <c r="AQ99" i="43"/>
  <c r="AP99" i="43"/>
  <c r="AN99" i="43"/>
  <c r="AM99" i="43"/>
  <c r="AK99" i="43"/>
  <c r="AJ99" i="43"/>
  <c r="AH99" i="43"/>
  <c r="AG99" i="43"/>
  <c r="AE99" i="43"/>
  <c r="AD99" i="43"/>
  <c r="AC99" i="43"/>
  <c r="AA99" i="43" s="1"/>
  <c r="W99" i="43"/>
  <c r="BP99" i="43" s="1"/>
  <c r="U99" i="43"/>
  <c r="S99" i="43"/>
  <c r="R99" i="43"/>
  <c r="P99" i="43"/>
  <c r="BH99" i="43" s="1"/>
  <c r="O99" i="43"/>
  <c r="N99" i="43"/>
  <c r="L99" i="43" s="1"/>
  <c r="AX99" i="43" s="1"/>
  <c r="K99" i="43"/>
  <c r="BG99" i="43" s="1"/>
  <c r="J99" i="43"/>
  <c r="I99" i="43"/>
  <c r="G99" i="43" s="1"/>
  <c r="F99" i="43"/>
  <c r="BF99" i="43" s="1"/>
  <c r="E99" i="43"/>
  <c r="CA99" i="43" s="1"/>
  <c r="D99" i="43"/>
  <c r="BZ99" i="43" s="1"/>
  <c r="BY98" i="43"/>
  <c r="BU98" i="43"/>
  <c r="BP98" i="43"/>
  <c r="BC98" i="43"/>
  <c r="AY98" i="43"/>
  <c r="AU98" i="43"/>
  <c r="W98" i="43"/>
  <c r="BL98" i="43" s="1"/>
  <c r="CA97" i="43"/>
  <c r="BZ97" i="43"/>
  <c r="BW97" i="43"/>
  <c r="BV97" i="43"/>
  <c r="BR97" i="43"/>
  <c r="BH97" i="43"/>
  <c r="BG97" i="43"/>
  <c r="BE97" i="43"/>
  <c r="BD97" i="43"/>
  <c r="BA97" i="43"/>
  <c r="AZ97" i="43"/>
  <c r="AW97" i="43"/>
  <c r="AV97" i="43"/>
  <c r="AE97" i="43"/>
  <c r="Z97" i="43"/>
  <c r="Y97" i="43"/>
  <c r="BN97" i="43" s="1"/>
  <c r="X97" i="43"/>
  <c r="BQ97" i="43" s="1"/>
  <c r="P97" i="43"/>
  <c r="K97" i="43"/>
  <c r="F97" i="43"/>
  <c r="BF97" i="43" s="1"/>
  <c r="CA96" i="43"/>
  <c r="BZ96" i="43"/>
  <c r="BW96" i="43"/>
  <c r="BV96" i="43"/>
  <c r="BR96" i="43"/>
  <c r="BH96" i="43"/>
  <c r="BG96" i="43"/>
  <c r="BE96" i="43"/>
  <c r="BD96" i="43"/>
  <c r="BA96" i="43"/>
  <c r="AZ96" i="43"/>
  <c r="AW96" i="43"/>
  <c r="AV96" i="43"/>
  <c r="AE96" i="43"/>
  <c r="Y96" i="43"/>
  <c r="BN96" i="43" s="1"/>
  <c r="X96" i="43"/>
  <c r="BQ96" i="43" s="1"/>
  <c r="P96" i="43"/>
  <c r="K96" i="43"/>
  <c r="F96" i="43"/>
  <c r="BF96" i="43" s="1"/>
  <c r="CA95" i="43"/>
  <c r="BZ95" i="43"/>
  <c r="BW95" i="43"/>
  <c r="BV95" i="43"/>
  <c r="BR95" i="43"/>
  <c r="BH95" i="43"/>
  <c r="BG95" i="43"/>
  <c r="BE95" i="43"/>
  <c r="BD95" i="43"/>
  <c r="BA95" i="43"/>
  <c r="AZ95" i="43"/>
  <c r="AW95" i="43"/>
  <c r="AV95" i="43"/>
  <c r="AE95" i="43"/>
  <c r="Y95" i="43"/>
  <c r="BN95" i="43" s="1"/>
  <c r="X95" i="43"/>
  <c r="BQ95" i="43" s="1"/>
  <c r="P95" i="43"/>
  <c r="K95" i="43"/>
  <c r="F95" i="43"/>
  <c r="BF95" i="43" s="1"/>
  <c r="CA94" i="43"/>
  <c r="BZ94" i="43"/>
  <c r="BW94" i="43"/>
  <c r="BV94" i="43"/>
  <c r="BR94" i="43"/>
  <c r="BH94" i="43"/>
  <c r="BG94" i="43"/>
  <c r="BE94" i="43"/>
  <c r="BD94" i="43"/>
  <c r="BA94" i="43"/>
  <c r="AZ94" i="43"/>
  <c r="AW94" i="43"/>
  <c r="AV94" i="43"/>
  <c r="AE94" i="43"/>
  <c r="Y94" i="43"/>
  <c r="BN94" i="43" s="1"/>
  <c r="X94" i="43"/>
  <c r="BQ94" i="43" s="1"/>
  <c r="P94" i="43"/>
  <c r="K94" i="43"/>
  <c r="F94" i="43"/>
  <c r="BF94" i="43" s="1"/>
  <c r="CA93" i="43"/>
  <c r="BZ93" i="43"/>
  <c r="BW93" i="43"/>
  <c r="BV93" i="43"/>
  <c r="BR93" i="43"/>
  <c r="BH93" i="43"/>
  <c r="BG93" i="43"/>
  <c r="BE93" i="43"/>
  <c r="BD93" i="43"/>
  <c r="BA93" i="43"/>
  <c r="AZ93" i="43"/>
  <c r="AW93" i="43"/>
  <c r="AV93" i="43"/>
  <c r="AE93" i="43"/>
  <c r="Y93" i="43"/>
  <c r="BN93" i="43" s="1"/>
  <c r="X93" i="43"/>
  <c r="BQ93" i="43" s="1"/>
  <c r="P93" i="43"/>
  <c r="K93" i="43"/>
  <c r="F93" i="43"/>
  <c r="BF93" i="43" s="1"/>
  <c r="CA92" i="43"/>
  <c r="BZ92" i="43"/>
  <c r="BW92" i="43"/>
  <c r="BV92" i="43"/>
  <c r="BR92" i="43"/>
  <c r="BH92" i="43"/>
  <c r="BG92" i="43"/>
  <c r="BE92" i="43"/>
  <c r="BD92" i="43"/>
  <c r="BA92" i="43"/>
  <c r="AZ92" i="43"/>
  <c r="AW92" i="43"/>
  <c r="AV92" i="43"/>
  <c r="AE92" i="43"/>
  <c r="Y92" i="43"/>
  <c r="BN92" i="43" s="1"/>
  <c r="X92" i="43"/>
  <c r="BQ92" i="43" s="1"/>
  <c r="P92" i="43"/>
  <c r="K92" i="43"/>
  <c r="F92" i="43"/>
  <c r="BF92" i="43" s="1"/>
  <c r="CA91" i="43"/>
  <c r="BZ91" i="43"/>
  <c r="BW91" i="43"/>
  <c r="BV91" i="43"/>
  <c r="BR91" i="43"/>
  <c r="BH91" i="43"/>
  <c r="BG91" i="43"/>
  <c r="BE91" i="43"/>
  <c r="BD91" i="43"/>
  <c r="BA91" i="43"/>
  <c r="AZ91" i="43"/>
  <c r="AW91" i="43"/>
  <c r="AV91" i="43"/>
  <c r="AE91" i="43"/>
  <c r="Y91" i="43"/>
  <c r="BN91" i="43" s="1"/>
  <c r="X91" i="43"/>
  <c r="BQ91" i="43" s="1"/>
  <c r="P91" i="43"/>
  <c r="K91" i="43"/>
  <c r="F91" i="43"/>
  <c r="BF91" i="43" s="1"/>
  <c r="CA90" i="43"/>
  <c r="BZ90" i="43"/>
  <c r="BW90" i="43"/>
  <c r="BV90" i="43"/>
  <c r="BR90" i="43"/>
  <c r="BH90" i="43"/>
  <c r="BG90" i="43"/>
  <c r="BE90" i="43"/>
  <c r="BD90" i="43"/>
  <c r="BA90" i="43"/>
  <c r="AZ90" i="43"/>
  <c r="AW90" i="43"/>
  <c r="AV90" i="43"/>
  <c r="AE90" i="43"/>
  <c r="Y90" i="43"/>
  <c r="BN90" i="43" s="1"/>
  <c r="X90" i="43"/>
  <c r="BQ90" i="43" s="1"/>
  <c r="P90" i="43"/>
  <c r="K90" i="43"/>
  <c r="F90" i="43"/>
  <c r="BF90" i="43" s="1"/>
  <c r="CA89" i="43"/>
  <c r="BZ89" i="43"/>
  <c r="BW89" i="43"/>
  <c r="BV89" i="43"/>
  <c r="BR89" i="43"/>
  <c r="BH89" i="43"/>
  <c r="BG89" i="43"/>
  <c r="BE89" i="43"/>
  <c r="BD89" i="43"/>
  <c r="BA89" i="43"/>
  <c r="AZ89" i="43"/>
  <c r="AW89" i="43"/>
  <c r="AV89" i="43"/>
  <c r="AE89" i="43"/>
  <c r="Y89" i="43"/>
  <c r="BN89" i="43" s="1"/>
  <c r="BN88" i="43" s="1"/>
  <c r="X89" i="43"/>
  <c r="BQ89" i="43" s="1"/>
  <c r="P89" i="43"/>
  <c r="K89" i="43"/>
  <c r="F89" i="43"/>
  <c r="BF89" i="43" s="1"/>
  <c r="BY88" i="43"/>
  <c r="BW88" i="43"/>
  <c r="BV88" i="43"/>
  <c r="BT88" i="43" s="1"/>
  <c r="BU88" i="43"/>
  <c r="BE88" i="43"/>
  <c r="BD88" i="43"/>
  <c r="BC88" i="43"/>
  <c r="BB88" i="43" s="1"/>
  <c r="AZ88" i="43"/>
  <c r="AY88" i="43"/>
  <c r="AW88" i="43"/>
  <c r="AV88" i="43"/>
  <c r="AU88" i="43"/>
  <c r="AT88" i="43" s="1"/>
  <c r="AQ88" i="43"/>
  <c r="AP88" i="43"/>
  <c r="AN88" i="43"/>
  <c r="AM88" i="43"/>
  <c r="AK88" i="43"/>
  <c r="AJ88" i="43"/>
  <c r="AH88" i="43"/>
  <c r="AG88" i="43"/>
  <c r="AD88" i="43"/>
  <c r="AE88" i="43" s="1"/>
  <c r="AC88" i="43"/>
  <c r="AA88" i="43" s="1"/>
  <c r="Y88" i="43"/>
  <c r="BR88" i="43" s="1"/>
  <c r="W88" i="43"/>
  <c r="BP88" i="43" s="1"/>
  <c r="U88" i="43"/>
  <c r="S88" i="43"/>
  <c r="R88" i="43"/>
  <c r="O88" i="43"/>
  <c r="BA88" i="43" s="1"/>
  <c r="N88" i="43"/>
  <c r="L88" i="43" s="1"/>
  <c r="AX88" i="43" s="1"/>
  <c r="J88" i="43"/>
  <c r="K88" i="43" s="1"/>
  <c r="BG88" i="43" s="1"/>
  <c r="I88" i="43"/>
  <c r="G88" i="43" s="1"/>
  <c r="E88" i="43"/>
  <c r="CA88" i="43" s="1"/>
  <c r="D88" i="43"/>
  <c r="BZ88" i="43" s="1"/>
  <c r="BY87" i="43"/>
  <c r="BU87" i="43"/>
  <c r="BP87" i="43"/>
  <c r="BC87" i="43"/>
  <c r="AY87" i="43"/>
  <c r="AU87" i="43"/>
  <c r="W87" i="43"/>
  <c r="BL87" i="43" s="1"/>
  <c r="CA86" i="43"/>
  <c r="BZ86" i="43"/>
  <c r="BW86" i="43"/>
  <c r="BV86" i="43"/>
  <c r="BQ86" i="43"/>
  <c r="BN86" i="43"/>
  <c r="BG86" i="43"/>
  <c r="BF86" i="43"/>
  <c r="BE86" i="43"/>
  <c r="BD86" i="43"/>
  <c r="BA86" i="43"/>
  <c r="AZ86" i="43"/>
  <c r="AW86" i="43"/>
  <c r="AV86" i="43"/>
  <c r="AE86" i="43"/>
  <c r="Z86" i="43"/>
  <c r="Y86" i="43"/>
  <c r="BR86" i="43" s="1"/>
  <c r="X86" i="43"/>
  <c r="BM86" i="43" s="1"/>
  <c r="P86" i="43"/>
  <c r="BH86" i="43" s="1"/>
  <c r="K86" i="43"/>
  <c r="F86" i="43"/>
  <c r="CA85" i="43"/>
  <c r="BZ85" i="43"/>
  <c r="BW85" i="43"/>
  <c r="BV85" i="43"/>
  <c r="BQ85" i="43"/>
  <c r="BN85" i="43"/>
  <c r="BG85" i="43"/>
  <c r="BF85" i="43"/>
  <c r="BE85" i="43"/>
  <c r="BD85" i="43"/>
  <c r="BA85" i="43"/>
  <c r="AZ85" i="43"/>
  <c r="AW85" i="43"/>
  <c r="AV85" i="43"/>
  <c r="AE85" i="43"/>
  <c r="Z85" i="43"/>
  <c r="Y85" i="43"/>
  <c r="BR85" i="43" s="1"/>
  <c r="X85" i="43"/>
  <c r="BM85" i="43" s="1"/>
  <c r="P85" i="43"/>
  <c r="BH85" i="43" s="1"/>
  <c r="K85" i="43"/>
  <c r="F85" i="43"/>
  <c r="CA84" i="43"/>
  <c r="BZ84" i="43"/>
  <c r="BW84" i="43"/>
  <c r="BV84" i="43"/>
  <c r="BQ84" i="43"/>
  <c r="BN84" i="43"/>
  <c r="BG84" i="43"/>
  <c r="BF84" i="43"/>
  <c r="BE84" i="43"/>
  <c r="BD84" i="43"/>
  <c r="BA84" i="43"/>
  <c r="AZ84" i="43"/>
  <c r="AW84" i="43"/>
  <c r="AV84" i="43"/>
  <c r="AE84" i="43"/>
  <c r="Z84" i="43"/>
  <c r="Y84" i="43"/>
  <c r="BR84" i="43" s="1"/>
  <c r="X84" i="43"/>
  <c r="BM84" i="43" s="1"/>
  <c r="P84" i="43"/>
  <c r="BH84" i="43" s="1"/>
  <c r="K84" i="43"/>
  <c r="F84" i="43"/>
  <c r="CA83" i="43"/>
  <c r="BZ83" i="43"/>
  <c r="BW83" i="43"/>
  <c r="BV83" i="43"/>
  <c r="BQ83" i="43"/>
  <c r="BN83" i="43"/>
  <c r="BG83" i="43"/>
  <c r="BF83" i="43"/>
  <c r="BE83" i="43"/>
  <c r="BD83" i="43"/>
  <c r="BA83" i="43"/>
  <c r="AZ83" i="43"/>
  <c r="AW83" i="43"/>
  <c r="AV83" i="43"/>
  <c r="AE83" i="43"/>
  <c r="Z83" i="43"/>
  <c r="Y83" i="43"/>
  <c r="BR83" i="43" s="1"/>
  <c r="X83" i="43"/>
  <c r="BM83" i="43" s="1"/>
  <c r="P83" i="43"/>
  <c r="BH83" i="43" s="1"/>
  <c r="K83" i="43"/>
  <c r="F83" i="43"/>
  <c r="CA82" i="43"/>
  <c r="BZ82" i="43"/>
  <c r="BW82" i="43"/>
  <c r="BV82" i="43"/>
  <c r="BQ82" i="43"/>
  <c r="BN82" i="43"/>
  <c r="BG82" i="43"/>
  <c r="BF82" i="43"/>
  <c r="BE82" i="43"/>
  <c r="BD82" i="43"/>
  <c r="BA82" i="43"/>
  <c r="AZ82" i="43"/>
  <c r="AW82" i="43"/>
  <c r="AV82" i="43"/>
  <c r="AE82" i="43"/>
  <c r="Z82" i="43"/>
  <c r="Y82" i="43"/>
  <c r="BR82" i="43" s="1"/>
  <c r="X82" i="43"/>
  <c r="BM82" i="43" s="1"/>
  <c r="P82" i="43"/>
  <c r="BH82" i="43" s="1"/>
  <c r="K82" i="43"/>
  <c r="F82" i="43"/>
  <c r="CA81" i="43"/>
  <c r="BZ81" i="43"/>
  <c r="BW81" i="43"/>
  <c r="BV81" i="43"/>
  <c r="BQ81" i="43"/>
  <c r="BN81" i="43"/>
  <c r="BG81" i="43"/>
  <c r="BF81" i="43"/>
  <c r="BE81" i="43"/>
  <c r="BD81" i="43"/>
  <c r="BA81" i="43"/>
  <c r="AZ81" i="43"/>
  <c r="AW81" i="43"/>
  <c r="AV81" i="43"/>
  <c r="AE81" i="43"/>
  <c r="Z81" i="43"/>
  <c r="Y81" i="43"/>
  <c r="BR81" i="43" s="1"/>
  <c r="X81" i="43"/>
  <c r="BM81" i="43" s="1"/>
  <c r="P81" i="43"/>
  <c r="BH81" i="43" s="1"/>
  <c r="K81" i="43"/>
  <c r="F81" i="43"/>
  <c r="CA80" i="43"/>
  <c r="BZ80" i="43"/>
  <c r="BW80" i="43"/>
  <c r="BV80" i="43"/>
  <c r="BQ80" i="43"/>
  <c r="BN80" i="43"/>
  <c r="BG80" i="43"/>
  <c r="BF80" i="43"/>
  <c r="BE80" i="43"/>
  <c r="BD80" i="43"/>
  <c r="BA80" i="43"/>
  <c r="AZ80" i="43"/>
  <c r="AW80" i="43"/>
  <c r="AV80" i="43"/>
  <c r="AE80" i="43"/>
  <c r="Z80" i="43"/>
  <c r="Y80" i="43"/>
  <c r="BR80" i="43" s="1"/>
  <c r="X80" i="43"/>
  <c r="BM80" i="43" s="1"/>
  <c r="P80" i="43"/>
  <c r="BH80" i="43" s="1"/>
  <c r="K80" i="43"/>
  <c r="F80" i="43"/>
  <c r="CA79" i="43"/>
  <c r="BZ79" i="43"/>
  <c r="BW79" i="43"/>
  <c r="BV79" i="43"/>
  <c r="BQ79" i="43"/>
  <c r="BN79" i="43"/>
  <c r="BG79" i="43"/>
  <c r="BF79" i="43"/>
  <c r="BE79" i="43"/>
  <c r="BD79" i="43"/>
  <c r="BA79" i="43"/>
  <c r="AZ79" i="43"/>
  <c r="AW79" i="43"/>
  <c r="AV79" i="43"/>
  <c r="AE79" i="43"/>
  <c r="Z79" i="43"/>
  <c r="Y79" i="43"/>
  <c r="BR79" i="43" s="1"/>
  <c r="X79" i="43"/>
  <c r="BM79" i="43" s="1"/>
  <c r="P79" i="43"/>
  <c r="BH79" i="43" s="1"/>
  <c r="K79" i="43"/>
  <c r="F79" i="43"/>
  <c r="CA78" i="43"/>
  <c r="BZ78" i="43"/>
  <c r="BW78" i="43"/>
  <c r="BW77" i="43" s="1"/>
  <c r="BW54" i="43" s="1"/>
  <c r="BV78" i="43"/>
  <c r="BQ78" i="43"/>
  <c r="BN78" i="43"/>
  <c r="BN77" i="43" s="1"/>
  <c r="BG78" i="43"/>
  <c r="BF78" i="43"/>
  <c r="BE78" i="43"/>
  <c r="BD78" i="43"/>
  <c r="BA78" i="43"/>
  <c r="AZ78" i="43"/>
  <c r="AW78" i="43"/>
  <c r="AV78" i="43"/>
  <c r="AE78" i="43"/>
  <c r="Z78" i="43"/>
  <c r="Y78" i="43"/>
  <c r="BR78" i="43" s="1"/>
  <c r="X78" i="43"/>
  <c r="BM78" i="43" s="1"/>
  <c r="BM77" i="43" s="1"/>
  <c r="P78" i="43"/>
  <c r="BH78" i="43" s="1"/>
  <c r="K78" i="43"/>
  <c r="F78" i="43"/>
  <c r="BY77" i="43"/>
  <c r="BV77" i="43"/>
  <c r="BU77" i="43"/>
  <c r="BT77" i="43" s="1"/>
  <c r="BE77" i="43"/>
  <c r="BD77" i="43"/>
  <c r="BC77" i="43"/>
  <c r="BB77" i="43" s="1"/>
  <c r="AY77" i="43"/>
  <c r="AW77" i="43"/>
  <c r="AV77" i="43"/>
  <c r="AU77" i="43"/>
  <c r="AT77" i="43" s="1"/>
  <c r="AQ77" i="43"/>
  <c r="AP77" i="43"/>
  <c r="AN77" i="43"/>
  <c r="AM77" i="43"/>
  <c r="AK77" i="43"/>
  <c r="AJ77" i="43"/>
  <c r="AH77" i="43"/>
  <c r="AG77" i="43"/>
  <c r="AD77" i="43"/>
  <c r="AE77" i="43" s="1"/>
  <c r="AC77" i="43"/>
  <c r="AA77" i="43" s="1"/>
  <c r="Y77" i="43"/>
  <c r="Z77" i="43" s="1"/>
  <c r="X77" i="43"/>
  <c r="BQ77" i="43" s="1"/>
  <c r="W77" i="43"/>
  <c r="BP77" i="43" s="1"/>
  <c r="U77" i="43"/>
  <c r="S77" i="43"/>
  <c r="R77" i="43"/>
  <c r="O77" i="43"/>
  <c r="BA77" i="43" s="1"/>
  <c r="N77" i="43"/>
  <c r="L77" i="43" s="1"/>
  <c r="AX77" i="43" s="1"/>
  <c r="J77" i="43"/>
  <c r="K77" i="43" s="1"/>
  <c r="BG77" i="43" s="1"/>
  <c r="I77" i="43"/>
  <c r="G77" i="43" s="1"/>
  <c r="E77" i="43"/>
  <c r="F77" i="43" s="1"/>
  <c r="BF77" i="43" s="1"/>
  <c r="D77" i="43"/>
  <c r="BZ77" i="43" s="1"/>
  <c r="BY76" i="43"/>
  <c r="BU76" i="43"/>
  <c r="BP76" i="43"/>
  <c r="BC76" i="43"/>
  <c r="AY76" i="43"/>
  <c r="AU76" i="43"/>
  <c r="W76" i="43"/>
  <c r="BL76" i="43" s="1"/>
  <c r="CA75" i="43"/>
  <c r="BZ75" i="43"/>
  <c r="BW75" i="43"/>
  <c r="BV75" i="43"/>
  <c r="BN75" i="43"/>
  <c r="BF75" i="43"/>
  <c r="BE75" i="43"/>
  <c r="BD75" i="43"/>
  <c r="BA75" i="43"/>
  <c r="AZ75" i="43"/>
  <c r="AW75" i="43"/>
  <c r="AV75" i="43"/>
  <c r="AE75" i="43"/>
  <c r="Z75" i="43"/>
  <c r="Y75" i="43"/>
  <c r="BR75" i="43" s="1"/>
  <c r="X75" i="43"/>
  <c r="BM75" i="43" s="1"/>
  <c r="P75" i="43"/>
  <c r="BH75" i="43" s="1"/>
  <c r="K75" i="43"/>
  <c r="BG75" i="43" s="1"/>
  <c r="F75" i="43"/>
  <c r="CA74" i="43"/>
  <c r="BZ74" i="43"/>
  <c r="BW74" i="43"/>
  <c r="BV74" i="43"/>
  <c r="BN74" i="43"/>
  <c r="BH74" i="43"/>
  <c r="BF74" i="43"/>
  <c r="BE74" i="43"/>
  <c r="BD74" i="43"/>
  <c r="BA74" i="43"/>
  <c r="AZ74" i="43"/>
  <c r="AW74" i="43"/>
  <c r="AV74" i="43"/>
  <c r="AE74" i="43"/>
  <c r="Z74" i="43"/>
  <c r="Y74" i="43"/>
  <c r="BR74" i="43" s="1"/>
  <c r="X74" i="43"/>
  <c r="BM74" i="43" s="1"/>
  <c r="P74" i="43"/>
  <c r="K74" i="43"/>
  <c r="BG74" i="43" s="1"/>
  <c r="F74" i="43"/>
  <c r="CA73" i="43"/>
  <c r="BZ73" i="43"/>
  <c r="BW73" i="43"/>
  <c r="BV73" i="43"/>
  <c r="BN73" i="43"/>
  <c r="BE73" i="43"/>
  <c r="BD73" i="43"/>
  <c r="BA73" i="43"/>
  <c r="AZ73" i="43"/>
  <c r="AW73" i="43"/>
  <c r="AV73" i="43"/>
  <c r="AE73" i="43"/>
  <c r="Z73" i="43"/>
  <c r="Y73" i="43"/>
  <c r="BR73" i="43" s="1"/>
  <c r="X73" i="43"/>
  <c r="BM73" i="43" s="1"/>
  <c r="P73" i="43"/>
  <c r="BH73" i="43" s="1"/>
  <c r="K73" i="43"/>
  <c r="BG73" i="43" s="1"/>
  <c r="F73" i="43"/>
  <c r="BF73" i="43" s="1"/>
  <c r="CA72" i="43"/>
  <c r="BZ72" i="43"/>
  <c r="BW72" i="43"/>
  <c r="BV72" i="43"/>
  <c r="BN72" i="43"/>
  <c r="BM72" i="43"/>
  <c r="BF72" i="43"/>
  <c r="BE72" i="43"/>
  <c r="BD72" i="43"/>
  <c r="BA72" i="43"/>
  <c r="AZ72" i="43"/>
  <c r="AW72" i="43"/>
  <c r="AV72" i="43"/>
  <c r="AE72" i="43"/>
  <c r="Z72" i="43"/>
  <c r="Y72" i="43"/>
  <c r="BR72" i="43" s="1"/>
  <c r="X72" i="43"/>
  <c r="BQ72" i="43" s="1"/>
  <c r="P72" i="43"/>
  <c r="BH72" i="43" s="1"/>
  <c r="K72" i="43"/>
  <c r="BG72" i="43" s="1"/>
  <c r="F72" i="43"/>
  <c r="CA71" i="43"/>
  <c r="BZ71" i="43"/>
  <c r="BW71" i="43"/>
  <c r="BV71" i="43"/>
  <c r="BN71" i="43"/>
  <c r="BM71" i="43"/>
  <c r="BF71" i="43"/>
  <c r="BE71" i="43"/>
  <c r="BD71" i="43"/>
  <c r="BA71" i="43"/>
  <c r="AZ71" i="43"/>
  <c r="AW71" i="43"/>
  <c r="AV71" i="43"/>
  <c r="AE71" i="43"/>
  <c r="Z71" i="43"/>
  <c r="Y71" i="43"/>
  <c r="BR71" i="43" s="1"/>
  <c r="X71" i="43"/>
  <c r="BQ71" i="43" s="1"/>
  <c r="P71" i="43"/>
  <c r="BH71" i="43" s="1"/>
  <c r="K71" i="43"/>
  <c r="BG71" i="43" s="1"/>
  <c r="F71" i="43"/>
  <c r="CA70" i="43"/>
  <c r="BZ70" i="43"/>
  <c r="BW70" i="43"/>
  <c r="BV70" i="43"/>
  <c r="BM70" i="43"/>
  <c r="BH70" i="43"/>
  <c r="BE70" i="43"/>
  <c r="BD70" i="43"/>
  <c r="BA70" i="43"/>
  <c r="AZ70" i="43"/>
  <c r="AW70" i="43"/>
  <c r="AV70" i="43"/>
  <c r="AE70" i="43"/>
  <c r="Z70" i="43"/>
  <c r="Y70" i="43"/>
  <c r="BN70" i="43" s="1"/>
  <c r="X70" i="43"/>
  <c r="BQ70" i="43" s="1"/>
  <c r="P70" i="43"/>
  <c r="K70" i="43"/>
  <c r="BG70" i="43" s="1"/>
  <c r="F70" i="43"/>
  <c r="BF70" i="43" s="1"/>
  <c r="CA69" i="43"/>
  <c r="BZ69" i="43"/>
  <c r="BW69" i="43"/>
  <c r="BV69" i="43"/>
  <c r="BM69" i="43"/>
  <c r="BH69" i="43"/>
  <c r="BE69" i="43"/>
  <c r="BD69" i="43"/>
  <c r="BA69" i="43"/>
  <c r="AZ69" i="43"/>
  <c r="AW69" i="43"/>
  <c r="AV69" i="43"/>
  <c r="AE69" i="43"/>
  <c r="Y69" i="43"/>
  <c r="BN69" i="43" s="1"/>
  <c r="X69" i="43"/>
  <c r="BQ69" i="43" s="1"/>
  <c r="P69" i="43"/>
  <c r="K69" i="43"/>
  <c r="BG69" i="43" s="1"/>
  <c r="F69" i="43"/>
  <c r="BF69" i="43" s="1"/>
  <c r="CA68" i="43"/>
  <c r="BZ68" i="43"/>
  <c r="BW68" i="43"/>
  <c r="BV68" i="43"/>
  <c r="BM68" i="43"/>
  <c r="BH68" i="43"/>
  <c r="BE68" i="43"/>
  <c r="BD68" i="43"/>
  <c r="BA68" i="43"/>
  <c r="AZ68" i="43"/>
  <c r="AW68" i="43"/>
  <c r="AV68" i="43"/>
  <c r="AE68" i="43"/>
  <c r="Y68" i="43"/>
  <c r="BN68" i="43" s="1"/>
  <c r="X68" i="43"/>
  <c r="BQ68" i="43" s="1"/>
  <c r="P68" i="43"/>
  <c r="K68" i="43"/>
  <c r="BG68" i="43" s="1"/>
  <c r="F68" i="43"/>
  <c r="BF68" i="43" s="1"/>
  <c r="CA67" i="43"/>
  <c r="BZ67" i="43"/>
  <c r="BW67" i="43"/>
  <c r="BV67" i="43"/>
  <c r="BH67" i="43"/>
  <c r="BE67" i="43"/>
  <c r="BD67" i="43"/>
  <c r="BA67" i="43"/>
  <c r="AZ67" i="43"/>
  <c r="AW67" i="43"/>
  <c r="AV67" i="43"/>
  <c r="AE67" i="43"/>
  <c r="Y67" i="43"/>
  <c r="BN67" i="43" s="1"/>
  <c r="X67" i="43"/>
  <c r="BM67" i="43" s="1"/>
  <c r="P67" i="43"/>
  <c r="K67" i="43"/>
  <c r="BG67" i="43" s="1"/>
  <c r="F67" i="43"/>
  <c r="BF67" i="43" s="1"/>
  <c r="BY66" i="43"/>
  <c r="BW66" i="43"/>
  <c r="BV66" i="43"/>
  <c r="BU66" i="43"/>
  <c r="BT66" i="43"/>
  <c r="BE66" i="43"/>
  <c r="BD66" i="43"/>
  <c r="BB66" i="43" s="1"/>
  <c r="BC66" i="43"/>
  <c r="AY66" i="43"/>
  <c r="AW66" i="43"/>
  <c r="AV66" i="43"/>
  <c r="AU66" i="43"/>
  <c r="AT66" i="43" s="1"/>
  <c r="AQ66" i="43"/>
  <c r="AP66" i="43"/>
  <c r="AN66" i="43"/>
  <c r="AM66" i="43"/>
  <c r="AK66" i="43"/>
  <c r="AJ66" i="43"/>
  <c r="AH66" i="43"/>
  <c r="AG66" i="43"/>
  <c r="AE66" i="43"/>
  <c r="AD66" i="43"/>
  <c r="AC66" i="43"/>
  <c r="AA66" i="43" s="1"/>
  <c r="Z66" i="43"/>
  <c r="Y66" i="43"/>
  <c r="BR66" i="43" s="1"/>
  <c r="X66" i="43"/>
  <c r="BQ66" i="43" s="1"/>
  <c r="W66" i="43"/>
  <c r="BP66" i="43" s="1"/>
  <c r="V66" i="43"/>
  <c r="BO66" i="43" s="1"/>
  <c r="U66" i="43"/>
  <c r="S66" i="43"/>
  <c r="R66" i="43"/>
  <c r="P66" i="43"/>
  <c r="BH66" i="43" s="1"/>
  <c r="O66" i="43"/>
  <c r="BA66" i="43" s="1"/>
  <c r="N66" i="43"/>
  <c r="L66" i="43" s="1"/>
  <c r="K66" i="43"/>
  <c r="BG66" i="43" s="1"/>
  <c r="J66" i="43"/>
  <c r="I66" i="43"/>
  <c r="G66" i="43" s="1"/>
  <c r="F66" i="43"/>
  <c r="BF66" i="43" s="1"/>
  <c r="E66" i="43"/>
  <c r="CA66" i="43" s="1"/>
  <c r="D66" i="43"/>
  <c r="B66" i="43" s="1"/>
  <c r="BX66" i="43" s="1"/>
  <c r="BU64" i="43"/>
  <c r="BC64" i="43"/>
  <c r="AY64" i="43"/>
  <c r="AU64" i="43"/>
  <c r="AO64" i="43"/>
  <c r="AL64" i="43"/>
  <c r="AI64" i="43"/>
  <c r="AF64" i="43"/>
  <c r="AB64" i="43"/>
  <c r="W64" i="43"/>
  <c r="BP64" i="43" s="1"/>
  <c r="T64" i="43"/>
  <c r="Q64" i="43"/>
  <c r="M64" i="43"/>
  <c r="H64" i="43"/>
  <c r="C64" i="43"/>
  <c r="BY64" i="43" s="1"/>
  <c r="BW63" i="43"/>
  <c r="BV63" i="43"/>
  <c r="BE63" i="43"/>
  <c r="BD63" i="43"/>
  <c r="AW63" i="43"/>
  <c r="AV63" i="43"/>
  <c r="AQ63" i="43"/>
  <c r="AP63" i="43"/>
  <c r="AN63" i="43"/>
  <c r="AM63" i="43"/>
  <c r="AK63" i="43"/>
  <c r="AJ63" i="43"/>
  <c r="AH63" i="43"/>
  <c r="AG63" i="43"/>
  <c r="AD63" i="43"/>
  <c r="AE63" i="43" s="1"/>
  <c r="AC63" i="43"/>
  <c r="Y63" i="43"/>
  <c r="BR63" i="43" s="1"/>
  <c r="X63" i="43"/>
  <c r="BQ63" i="43" s="1"/>
  <c r="U63" i="43"/>
  <c r="S63" i="43"/>
  <c r="R63" i="43"/>
  <c r="P63" i="43"/>
  <c r="BH63" i="43" s="1"/>
  <c r="O63" i="43"/>
  <c r="BA63" i="43" s="1"/>
  <c r="N63" i="43"/>
  <c r="AZ63" i="43" s="1"/>
  <c r="J63" i="43"/>
  <c r="K63" i="43" s="1"/>
  <c r="BG63" i="43" s="1"/>
  <c r="I63" i="43"/>
  <c r="E63" i="43"/>
  <c r="CA63" i="43" s="1"/>
  <c r="D63" i="43"/>
  <c r="BZ63" i="43" s="1"/>
  <c r="BW62" i="43"/>
  <c r="BV62" i="43"/>
  <c r="BE62" i="43"/>
  <c r="BD62" i="43"/>
  <c r="AW62" i="43"/>
  <c r="AV62" i="43"/>
  <c r="AQ62" i="43"/>
  <c r="AP62" i="43"/>
  <c r="AN62" i="43"/>
  <c r="AM62" i="43"/>
  <c r="AK62" i="43"/>
  <c r="AJ62" i="43"/>
  <c r="AH62" i="43"/>
  <c r="AG62" i="43"/>
  <c r="AD62" i="43"/>
  <c r="AE62" i="43" s="1"/>
  <c r="AC62" i="43"/>
  <c r="Z62" i="43"/>
  <c r="Y62" i="43"/>
  <c r="BR62" i="43" s="1"/>
  <c r="X62" i="43"/>
  <c r="BQ62" i="43" s="1"/>
  <c r="U62" i="43"/>
  <c r="S62" i="43"/>
  <c r="R62" i="43"/>
  <c r="O62" i="43"/>
  <c r="P62" i="43" s="1"/>
  <c r="BH62" i="43" s="1"/>
  <c r="N62" i="43"/>
  <c r="AZ62" i="43" s="1"/>
  <c r="J62" i="43"/>
  <c r="K62" i="43" s="1"/>
  <c r="BG62" i="43" s="1"/>
  <c r="I62" i="43"/>
  <c r="F62" i="43"/>
  <c r="BF62" i="43" s="1"/>
  <c r="E62" i="43"/>
  <c r="CA62" i="43" s="1"/>
  <c r="D62" i="43"/>
  <c r="BZ62" i="43" s="1"/>
  <c r="BW61" i="43"/>
  <c r="BV61" i="43"/>
  <c r="BE61" i="43"/>
  <c r="BD61" i="43"/>
  <c r="AW61" i="43"/>
  <c r="AV61" i="43"/>
  <c r="AQ61" i="43"/>
  <c r="AP61" i="43"/>
  <c r="AN61" i="43"/>
  <c r="AM61" i="43"/>
  <c r="AK61" i="43"/>
  <c r="AJ61" i="43"/>
  <c r="AH61" i="43"/>
  <c r="AG61" i="43"/>
  <c r="AD61" i="43"/>
  <c r="AC61" i="43"/>
  <c r="AE61" i="43" s="1"/>
  <c r="Z61" i="43"/>
  <c r="Y61" i="43"/>
  <c r="BR61" i="43" s="1"/>
  <c r="X61" i="43"/>
  <c r="BQ61" i="43" s="1"/>
  <c r="U61" i="43"/>
  <c r="S61" i="43"/>
  <c r="R61" i="43"/>
  <c r="O61" i="43"/>
  <c r="BA61" i="43" s="1"/>
  <c r="N61" i="43"/>
  <c r="AZ61" i="43" s="1"/>
  <c r="K61" i="43"/>
  <c r="J61" i="43"/>
  <c r="I61" i="43"/>
  <c r="F61" i="43"/>
  <c r="BF61" i="43" s="1"/>
  <c r="E61" i="43"/>
  <c r="CA61" i="43" s="1"/>
  <c r="D61" i="43"/>
  <c r="BZ61" i="43" s="1"/>
  <c r="BW60" i="43"/>
  <c r="BV60" i="43"/>
  <c r="BE60" i="43"/>
  <c r="BD60" i="43"/>
  <c r="BA60" i="43"/>
  <c r="AW60" i="43"/>
  <c r="AV60" i="43"/>
  <c r="AQ60" i="43"/>
  <c r="AP60" i="43"/>
  <c r="AN60" i="43"/>
  <c r="AM60" i="43"/>
  <c r="AK60" i="43"/>
  <c r="AJ60" i="43"/>
  <c r="AH60" i="43"/>
  <c r="AG60" i="43"/>
  <c r="AE60" i="43"/>
  <c r="AD60" i="43"/>
  <c r="AC60" i="43"/>
  <c r="Y60" i="43"/>
  <c r="BR60" i="43" s="1"/>
  <c r="X60" i="43"/>
  <c r="BQ60" i="43" s="1"/>
  <c r="U60" i="43"/>
  <c r="S60" i="43"/>
  <c r="R60" i="43"/>
  <c r="P60" i="43"/>
  <c r="BH60" i="43" s="1"/>
  <c r="O60" i="43"/>
  <c r="N60" i="43"/>
  <c r="AZ60" i="43" s="1"/>
  <c r="K60" i="43"/>
  <c r="BG60" i="43" s="1"/>
  <c r="J60" i="43"/>
  <c r="I60" i="43"/>
  <c r="E60" i="43"/>
  <c r="CA60" i="43" s="1"/>
  <c r="D60" i="43"/>
  <c r="BZ60" i="43" s="1"/>
  <c r="BW59" i="43"/>
  <c r="BV59" i="43"/>
  <c r="BE59" i="43"/>
  <c r="BD59" i="43"/>
  <c r="AZ59" i="43"/>
  <c r="AW59" i="43"/>
  <c r="AV59" i="43"/>
  <c r="AQ59" i="43"/>
  <c r="AP59" i="43"/>
  <c r="AN59" i="43"/>
  <c r="AM59" i="43"/>
  <c r="AK59" i="43"/>
  <c r="AJ59" i="43"/>
  <c r="AH59" i="43"/>
  <c r="AG59" i="43"/>
  <c r="AD59" i="43"/>
  <c r="AE59" i="43" s="1"/>
  <c r="AC59" i="43"/>
  <c r="Z59" i="43"/>
  <c r="Y59" i="43"/>
  <c r="BR59" i="43" s="1"/>
  <c r="X59" i="43"/>
  <c r="BQ59" i="43" s="1"/>
  <c r="U59" i="43"/>
  <c r="S59" i="43"/>
  <c r="R59" i="43"/>
  <c r="O59" i="43"/>
  <c r="BA59" i="43" s="1"/>
  <c r="N59" i="43"/>
  <c r="J59" i="43"/>
  <c r="K59" i="43" s="1"/>
  <c r="BG59" i="43" s="1"/>
  <c r="I59" i="43"/>
  <c r="F59" i="43"/>
  <c r="BF59" i="43" s="1"/>
  <c r="E59" i="43"/>
  <c r="CA59" i="43" s="1"/>
  <c r="D59" i="43"/>
  <c r="BZ59" i="43" s="1"/>
  <c r="CA58" i="43"/>
  <c r="BW58" i="43"/>
  <c r="BV58" i="43"/>
  <c r="BR58" i="43"/>
  <c r="BE58" i="43"/>
  <c r="BD58" i="43"/>
  <c r="AW58" i="43"/>
  <c r="AV58" i="43"/>
  <c r="AQ58" i="43"/>
  <c r="AP58" i="43"/>
  <c r="AN58" i="43"/>
  <c r="AM58" i="43"/>
  <c r="AK58" i="43"/>
  <c r="AJ58" i="43"/>
  <c r="AH58" i="43"/>
  <c r="AG58" i="43"/>
  <c r="AD58" i="43"/>
  <c r="AE58" i="43" s="1"/>
  <c r="AC58" i="43"/>
  <c r="Z58" i="43"/>
  <c r="Y58" i="43"/>
  <c r="X58" i="43"/>
  <c r="BQ58" i="43" s="1"/>
  <c r="U58" i="43"/>
  <c r="S58" i="43"/>
  <c r="R58" i="43"/>
  <c r="O58" i="43"/>
  <c r="P58" i="43" s="1"/>
  <c r="BH58" i="43" s="1"/>
  <c r="N58" i="43"/>
  <c r="AZ58" i="43" s="1"/>
  <c r="J58" i="43"/>
  <c r="K58" i="43" s="1"/>
  <c r="BG58" i="43" s="1"/>
  <c r="I58" i="43"/>
  <c r="F58" i="43"/>
  <c r="BF58" i="43" s="1"/>
  <c r="E58" i="43"/>
  <c r="D58" i="43"/>
  <c r="BZ58" i="43" s="1"/>
  <c r="BZ57" i="43"/>
  <c r="BW57" i="43"/>
  <c r="BV57" i="43"/>
  <c r="BQ57" i="43"/>
  <c r="BE57" i="43"/>
  <c r="BD57" i="43"/>
  <c r="BA57" i="43"/>
  <c r="AW57" i="43"/>
  <c r="AV57" i="43"/>
  <c r="AQ57" i="43"/>
  <c r="AP57" i="43"/>
  <c r="AN57" i="43"/>
  <c r="AM57" i="43"/>
  <c r="AK57" i="43"/>
  <c r="AJ57" i="43"/>
  <c r="AH57" i="43"/>
  <c r="AG57" i="43"/>
  <c r="AE57" i="43"/>
  <c r="AD57" i="43"/>
  <c r="AC57" i="43"/>
  <c r="Y57" i="43"/>
  <c r="BR57" i="43" s="1"/>
  <c r="X57" i="43"/>
  <c r="U57" i="43"/>
  <c r="S57" i="43"/>
  <c r="R57" i="43"/>
  <c r="O57" i="43"/>
  <c r="P57" i="43" s="1"/>
  <c r="BH57" i="43" s="1"/>
  <c r="N57" i="43"/>
  <c r="AZ57" i="43" s="1"/>
  <c r="K57" i="43"/>
  <c r="BG57" i="43" s="1"/>
  <c r="J57" i="43"/>
  <c r="I57" i="43"/>
  <c r="E57" i="43"/>
  <c r="CA57" i="43" s="1"/>
  <c r="D57" i="43"/>
  <c r="BW56" i="43"/>
  <c r="BV56" i="43"/>
  <c r="BE56" i="43"/>
  <c r="BD56" i="43"/>
  <c r="BA56" i="43"/>
  <c r="AZ56" i="43"/>
  <c r="AW56" i="43"/>
  <c r="AV56" i="43"/>
  <c r="AQ56" i="43"/>
  <c r="AP56" i="43"/>
  <c r="AN56" i="43"/>
  <c r="AM56" i="43"/>
  <c r="AK56" i="43"/>
  <c r="AJ56" i="43"/>
  <c r="AH56" i="43"/>
  <c r="AG56" i="43"/>
  <c r="AD56" i="43"/>
  <c r="AE56" i="43" s="1"/>
  <c r="AC56" i="43"/>
  <c r="Y56" i="43"/>
  <c r="BR56" i="43" s="1"/>
  <c r="X56" i="43"/>
  <c r="BQ56" i="43" s="1"/>
  <c r="U56" i="43"/>
  <c r="S56" i="43"/>
  <c r="R56" i="43"/>
  <c r="P56" i="43"/>
  <c r="BH56" i="43" s="1"/>
  <c r="O56" i="43"/>
  <c r="N56" i="43"/>
  <c r="J56" i="43"/>
  <c r="K56" i="43" s="1"/>
  <c r="BG56" i="43" s="1"/>
  <c r="I56" i="43"/>
  <c r="E56" i="43"/>
  <c r="CA56" i="43" s="1"/>
  <c r="D56" i="43"/>
  <c r="BZ56" i="43" s="1"/>
  <c r="BW55" i="43"/>
  <c r="BV55" i="43"/>
  <c r="BE55" i="43"/>
  <c r="BD55" i="43"/>
  <c r="AW55" i="43"/>
  <c r="AV55" i="43"/>
  <c r="AQ55" i="43"/>
  <c r="AP55" i="43"/>
  <c r="AN55" i="43"/>
  <c r="AM55" i="43"/>
  <c r="AK55" i="43"/>
  <c r="AJ55" i="43"/>
  <c r="AH55" i="43"/>
  <c r="AG55" i="43"/>
  <c r="AD55" i="43"/>
  <c r="AE55" i="43" s="1"/>
  <c r="AC55" i="43"/>
  <c r="AZ55" i="43" s="1"/>
  <c r="Y55" i="43"/>
  <c r="BR55" i="43" s="1"/>
  <c r="X55" i="43"/>
  <c r="BQ55" i="43" s="1"/>
  <c r="U55" i="43"/>
  <c r="S55" i="43"/>
  <c r="R55" i="43"/>
  <c r="O55" i="43"/>
  <c r="BA55" i="43" s="1"/>
  <c r="N55" i="43"/>
  <c r="J55" i="43"/>
  <c r="K55" i="43" s="1"/>
  <c r="BG55" i="43" s="1"/>
  <c r="I55" i="43"/>
  <c r="E55" i="43"/>
  <c r="CA55" i="43" s="1"/>
  <c r="D55" i="43"/>
  <c r="BZ55" i="43" s="1"/>
  <c r="BU54" i="43"/>
  <c r="BE54" i="43"/>
  <c r="BD54" i="43"/>
  <c r="BC54" i="43"/>
  <c r="BB54" i="43" s="1"/>
  <c r="AW54" i="43"/>
  <c r="AV54" i="43"/>
  <c r="AU54" i="43"/>
  <c r="AT54" i="43" s="1"/>
  <c r="AQ54" i="43"/>
  <c r="AP54" i="43"/>
  <c r="AO54" i="43"/>
  <c r="AN54" i="43"/>
  <c r="AM54" i="43"/>
  <c r="AL54" i="43"/>
  <c r="AK54" i="43"/>
  <c r="AJ54" i="43"/>
  <c r="AI54" i="43"/>
  <c r="AH54" i="43"/>
  <c r="AG54" i="43"/>
  <c r="AF54" i="43"/>
  <c r="AD54" i="43"/>
  <c r="AE54" i="43" s="1"/>
  <c r="AC54" i="43"/>
  <c r="AB54" i="43"/>
  <c r="AA54" i="43"/>
  <c r="W54" i="43"/>
  <c r="BP54" i="43" s="1"/>
  <c r="U54" i="43"/>
  <c r="T54" i="43"/>
  <c r="S54" i="43"/>
  <c r="R54" i="43"/>
  <c r="Q54" i="43"/>
  <c r="O54" i="43"/>
  <c r="P54" i="43" s="1"/>
  <c r="BH54" i="43" s="1"/>
  <c r="N54" i="43"/>
  <c r="AZ54" i="43" s="1"/>
  <c r="M54" i="43"/>
  <c r="L54" i="43" s="1"/>
  <c r="AX54" i="43" s="1"/>
  <c r="J54" i="43"/>
  <c r="K54" i="43" s="1"/>
  <c r="BG54" i="43" s="1"/>
  <c r="I54" i="43"/>
  <c r="H54" i="43"/>
  <c r="G54" i="43"/>
  <c r="F54" i="43"/>
  <c r="BF54" i="43" s="1"/>
  <c r="E54" i="43"/>
  <c r="CA54" i="43" s="1"/>
  <c r="D54" i="43"/>
  <c r="BZ54" i="43" s="1"/>
  <c r="C54" i="43"/>
  <c r="BY54" i="43" s="1"/>
  <c r="B54" i="43"/>
  <c r="BX54" i="43" s="1"/>
  <c r="BY53" i="43"/>
  <c r="BU53" i="43"/>
  <c r="BC53" i="43"/>
  <c r="AY53" i="43"/>
  <c r="AU53" i="43"/>
  <c r="W53" i="43"/>
  <c r="BP53" i="43" s="1"/>
  <c r="CA52" i="43"/>
  <c r="BZ52" i="43"/>
  <c r="BW52" i="43"/>
  <c r="BV52" i="43"/>
  <c r="BM52" i="43"/>
  <c r="BE52" i="43"/>
  <c r="BE40" i="43" s="1"/>
  <c r="BE28" i="43" s="1"/>
  <c r="BD52" i="43"/>
  <c r="BA52" i="43"/>
  <c r="AZ52" i="43"/>
  <c r="AW52" i="43"/>
  <c r="AW40" i="43" s="1"/>
  <c r="AW28" i="43" s="1"/>
  <c r="AV52" i="43"/>
  <c r="AE52" i="43"/>
  <c r="Y52" i="43"/>
  <c r="X52" i="43"/>
  <c r="BQ52" i="43" s="1"/>
  <c r="P52" i="43"/>
  <c r="BH52" i="43" s="1"/>
  <c r="K52" i="43"/>
  <c r="BG52" i="43" s="1"/>
  <c r="F52" i="43"/>
  <c r="BF52" i="43" s="1"/>
  <c r="CA51" i="43"/>
  <c r="BZ51" i="43"/>
  <c r="BW51" i="43"/>
  <c r="BV51" i="43"/>
  <c r="BM51" i="43"/>
  <c r="BE51" i="43"/>
  <c r="BE43" i="43" s="1"/>
  <c r="BE31" i="43" s="1"/>
  <c r="BE19" i="43" s="1"/>
  <c r="BE212" i="43" s="1"/>
  <c r="BD51" i="43"/>
  <c r="BA51" i="43"/>
  <c r="AZ51" i="43"/>
  <c r="AW51" i="43"/>
  <c r="AW43" i="43" s="1"/>
  <c r="AW31" i="43" s="1"/>
  <c r="AW19" i="43" s="1"/>
  <c r="AW212" i="43" s="1"/>
  <c r="AV51" i="43"/>
  <c r="AE51" i="43"/>
  <c r="Y51" i="43"/>
  <c r="BR51" i="43" s="1"/>
  <c r="X51" i="43"/>
  <c r="BQ51" i="43" s="1"/>
  <c r="P51" i="43"/>
  <c r="BH51" i="43" s="1"/>
  <c r="K51" i="43"/>
  <c r="BG51" i="43" s="1"/>
  <c r="F51" i="43"/>
  <c r="BF51" i="43" s="1"/>
  <c r="CA50" i="43"/>
  <c r="BZ50" i="43"/>
  <c r="BW50" i="43"/>
  <c r="BV50" i="43"/>
  <c r="BF50" i="43"/>
  <c r="BE50" i="43"/>
  <c r="BD50" i="43"/>
  <c r="BA50" i="43"/>
  <c r="AZ50" i="43"/>
  <c r="AW50" i="43"/>
  <c r="AV50" i="43"/>
  <c r="AE50" i="43"/>
  <c r="Z50" i="43"/>
  <c r="Y50" i="43"/>
  <c r="BR50" i="43" s="1"/>
  <c r="X50" i="43"/>
  <c r="BQ50" i="43" s="1"/>
  <c r="P50" i="43"/>
  <c r="BH50" i="43" s="1"/>
  <c r="K50" i="43"/>
  <c r="BG50" i="43" s="1"/>
  <c r="F50" i="43"/>
  <c r="CA49" i="43"/>
  <c r="BZ49" i="43"/>
  <c r="BW49" i="43"/>
  <c r="BV49" i="43"/>
  <c r="BQ49" i="43"/>
  <c r="BN49" i="43"/>
  <c r="BM49" i="43"/>
  <c r="BF49" i="43"/>
  <c r="BE49" i="43"/>
  <c r="BD49" i="43"/>
  <c r="BA49" i="43"/>
  <c r="AZ49" i="43"/>
  <c r="AW49" i="43"/>
  <c r="AV49" i="43"/>
  <c r="AE49" i="43"/>
  <c r="Z49" i="43"/>
  <c r="Y49" i="43"/>
  <c r="BR49" i="43" s="1"/>
  <c r="X49" i="43"/>
  <c r="P49" i="43"/>
  <c r="BH49" i="43" s="1"/>
  <c r="K49" i="43"/>
  <c r="BG49" i="43" s="1"/>
  <c r="F49" i="43"/>
  <c r="CA48" i="43"/>
  <c r="BZ48" i="43"/>
  <c r="BW48" i="43"/>
  <c r="BV48" i="43"/>
  <c r="BQ48" i="43"/>
  <c r="BN48" i="43"/>
  <c r="BM48" i="43"/>
  <c r="BF48" i="43"/>
  <c r="BE48" i="43"/>
  <c r="BD48" i="43"/>
  <c r="BA48" i="43"/>
  <c r="AZ48" i="43"/>
  <c r="AW48" i="43"/>
  <c r="AV48" i="43"/>
  <c r="AE48" i="43"/>
  <c r="Z48" i="43"/>
  <c r="Y48" i="43"/>
  <c r="BR48" i="43" s="1"/>
  <c r="X48" i="43"/>
  <c r="P48" i="43"/>
  <c r="BH48" i="43" s="1"/>
  <c r="K48" i="43"/>
  <c r="BG48" i="43" s="1"/>
  <c r="F48" i="43"/>
  <c r="CA47" i="43"/>
  <c r="BZ47" i="43"/>
  <c r="BW47" i="43"/>
  <c r="BV47" i="43"/>
  <c r="BQ47" i="43"/>
  <c r="BN47" i="43"/>
  <c r="BM47" i="43"/>
  <c r="BF47" i="43"/>
  <c r="BE47" i="43"/>
  <c r="BD47" i="43"/>
  <c r="BA47" i="43"/>
  <c r="AZ47" i="43"/>
  <c r="AW47" i="43"/>
  <c r="AV47" i="43"/>
  <c r="AE47" i="43"/>
  <c r="Z47" i="43"/>
  <c r="Y47" i="43"/>
  <c r="BR47" i="43" s="1"/>
  <c r="X47" i="43"/>
  <c r="P47" i="43"/>
  <c r="BH47" i="43" s="1"/>
  <c r="K47" i="43"/>
  <c r="BG47" i="43" s="1"/>
  <c r="F47" i="43"/>
  <c r="CA46" i="43"/>
  <c r="BZ46" i="43"/>
  <c r="BW46" i="43"/>
  <c r="BV46" i="43"/>
  <c r="BQ46" i="43"/>
  <c r="BN46" i="43"/>
  <c r="BM46" i="43"/>
  <c r="BF46" i="43"/>
  <c r="BE46" i="43"/>
  <c r="BD46" i="43"/>
  <c r="BA46" i="43"/>
  <c r="AZ46" i="43"/>
  <c r="AW46" i="43"/>
  <c r="AV46" i="43"/>
  <c r="AE46" i="43"/>
  <c r="Z46" i="43"/>
  <c r="Y46" i="43"/>
  <c r="BR46" i="43" s="1"/>
  <c r="X46" i="43"/>
  <c r="P46" i="43"/>
  <c r="BH46" i="43" s="1"/>
  <c r="K46" i="43"/>
  <c r="BG46" i="43" s="1"/>
  <c r="F46" i="43"/>
  <c r="CA45" i="43"/>
  <c r="BZ45" i="43"/>
  <c r="BW45" i="43"/>
  <c r="BV45" i="43"/>
  <c r="BQ45" i="43"/>
  <c r="BN45" i="43"/>
  <c r="BM45" i="43"/>
  <c r="BF45" i="43"/>
  <c r="BE45" i="43"/>
  <c r="BD45" i="43"/>
  <c r="BA45" i="43"/>
  <c r="AZ45" i="43"/>
  <c r="AW45" i="43"/>
  <c r="AV45" i="43"/>
  <c r="AE45" i="43"/>
  <c r="Z45" i="43"/>
  <c r="Y45" i="43"/>
  <c r="BR45" i="43" s="1"/>
  <c r="X45" i="43"/>
  <c r="P45" i="43"/>
  <c r="BH45" i="43" s="1"/>
  <c r="K45" i="43"/>
  <c r="BG45" i="43" s="1"/>
  <c r="F45" i="43"/>
  <c r="CA44" i="43"/>
  <c r="BZ44" i="43"/>
  <c r="BW44" i="43"/>
  <c r="BW43" i="43" s="1"/>
  <c r="BV44" i="43"/>
  <c r="BV43" i="43" s="1"/>
  <c r="BQ44" i="43"/>
  <c r="BN44" i="43"/>
  <c r="BM44" i="43"/>
  <c r="BF44" i="43"/>
  <c r="BE44" i="43"/>
  <c r="BD44" i="43"/>
  <c r="BA44" i="43"/>
  <c r="AZ44" i="43"/>
  <c r="AW44" i="43"/>
  <c r="AV44" i="43"/>
  <c r="AE44" i="43"/>
  <c r="Z44" i="43"/>
  <c r="Y44" i="43"/>
  <c r="BR44" i="43" s="1"/>
  <c r="X44" i="43"/>
  <c r="P44" i="43"/>
  <c r="BH44" i="43" s="1"/>
  <c r="K44" i="43"/>
  <c r="BG44" i="43" s="1"/>
  <c r="F44" i="43"/>
  <c r="BY43" i="43"/>
  <c r="BU43" i="43"/>
  <c r="BF43" i="43"/>
  <c r="BD43" i="43"/>
  <c r="BC43" i="43"/>
  <c r="BB43" i="43"/>
  <c r="BA43" i="43"/>
  <c r="AY43" i="43"/>
  <c r="AV43" i="43"/>
  <c r="AU43" i="43"/>
  <c r="AT43" i="43"/>
  <c r="AQ43" i="43"/>
  <c r="AP43" i="43"/>
  <c r="AN43" i="43"/>
  <c r="AM43" i="43"/>
  <c r="AK43" i="43"/>
  <c r="AJ43" i="43"/>
  <c r="AH43" i="43"/>
  <c r="AG43" i="43"/>
  <c r="AE43" i="43"/>
  <c r="AD43" i="43"/>
  <c r="AC43" i="43"/>
  <c r="AA43" i="43"/>
  <c r="X43" i="43"/>
  <c r="BQ43" i="43" s="1"/>
  <c r="W43" i="43"/>
  <c r="BP43" i="43" s="1"/>
  <c r="U43" i="43"/>
  <c r="S43" i="43"/>
  <c r="R43" i="43"/>
  <c r="P43" i="43"/>
  <c r="BH43" i="43" s="1"/>
  <c r="O43" i="43"/>
  <c r="N43" i="43"/>
  <c r="AZ43" i="43" s="1"/>
  <c r="L43" i="43"/>
  <c r="AX43" i="43" s="1"/>
  <c r="K43" i="43"/>
  <c r="BG43" i="43" s="1"/>
  <c r="J43" i="43"/>
  <c r="I43" i="43"/>
  <c r="G43" i="43"/>
  <c r="F43" i="43"/>
  <c r="E43" i="43"/>
  <c r="CA43" i="43" s="1"/>
  <c r="D43" i="43"/>
  <c r="BZ43" i="43" s="1"/>
  <c r="B43" i="43"/>
  <c r="BX43" i="43" s="1"/>
  <c r="BY41" i="43"/>
  <c r="BU41" i="43"/>
  <c r="BC41" i="43"/>
  <c r="AU41" i="43"/>
  <c r="AO41" i="43"/>
  <c r="AL41" i="43"/>
  <c r="AI41" i="43"/>
  <c r="AF41" i="43"/>
  <c r="AB41" i="43"/>
  <c r="W41" i="43"/>
  <c r="BP41" i="43" s="1"/>
  <c r="T41" i="43"/>
  <c r="Q41" i="43"/>
  <c r="M41" i="43"/>
  <c r="AY41" i="43" s="1"/>
  <c r="H41" i="43"/>
  <c r="C41" i="43"/>
  <c r="BZ40" i="43"/>
  <c r="BW40" i="43"/>
  <c r="BV40" i="43"/>
  <c r="BQ40" i="43"/>
  <c r="BD40" i="43"/>
  <c r="BA40" i="43"/>
  <c r="AV40" i="43"/>
  <c r="AQ40" i="43"/>
  <c r="AP40" i="43"/>
  <c r="AN40" i="43"/>
  <c r="AM40" i="43"/>
  <c r="AK40" i="43"/>
  <c r="AJ40" i="43"/>
  <c r="AH40" i="43"/>
  <c r="AG40" i="43"/>
  <c r="AE40" i="43"/>
  <c r="AD40" i="43"/>
  <c r="AC40" i="43"/>
  <c r="Y40" i="43"/>
  <c r="BR40" i="43" s="1"/>
  <c r="X40" i="43"/>
  <c r="U40" i="43"/>
  <c r="S40" i="43"/>
  <c r="R40" i="43"/>
  <c r="P40" i="43"/>
  <c r="BH40" i="43" s="1"/>
  <c r="O40" i="43"/>
  <c r="N40" i="43"/>
  <c r="AZ40" i="43" s="1"/>
  <c r="K40" i="43"/>
  <c r="BG40" i="43" s="1"/>
  <c r="J40" i="43"/>
  <c r="I40" i="43"/>
  <c r="E40" i="43"/>
  <c r="CA40" i="43" s="1"/>
  <c r="D40" i="43"/>
  <c r="BW39" i="43"/>
  <c r="BV39" i="43"/>
  <c r="BE39" i="43"/>
  <c r="BD39" i="43"/>
  <c r="AZ39" i="43"/>
  <c r="AW39" i="43"/>
  <c r="AV39" i="43"/>
  <c r="AQ39" i="43"/>
  <c r="AP39" i="43"/>
  <c r="AN39" i="43"/>
  <c r="AM39" i="43"/>
  <c r="AK39" i="43"/>
  <c r="AJ39" i="43"/>
  <c r="AH39" i="43"/>
  <c r="AG39" i="43"/>
  <c r="AD39" i="43"/>
  <c r="AE39" i="43" s="1"/>
  <c r="AC39" i="43"/>
  <c r="Y39" i="43"/>
  <c r="BR39" i="43" s="1"/>
  <c r="X39" i="43"/>
  <c r="BQ39" i="43" s="1"/>
  <c r="U39" i="43"/>
  <c r="S39" i="43"/>
  <c r="R39" i="43"/>
  <c r="P39" i="43"/>
  <c r="BH39" i="43" s="1"/>
  <c r="O39" i="43"/>
  <c r="BA39" i="43" s="1"/>
  <c r="N39" i="43"/>
  <c r="J39" i="43"/>
  <c r="K39" i="43" s="1"/>
  <c r="BG39" i="43" s="1"/>
  <c r="I39" i="43"/>
  <c r="E39" i="43"/>
  <c r="CA39" i="43" s="1"/>
  <c r="D39" i="43"/>
  <c r="BZ39" i="43" s="1"/>
  <c r="BW38" i="43"/>
  <c r="BV38" i="43"/>
  <c r="BR38" i="43"/>
  <c r="BE38" i="43"/>
  <c r="BD38" i="43"/>
  <c r="AW38" i="43"/>
  <c r="AV38" i="43"/>
  <c r="AQ38" i="43"/>
  <c r="AP38" i="43"/>
  <c r="AN38" i="43"/>
  <c r="AM38" i="43"/>
  <c r="AK38" i="43"/>
  <c r="AJ38" i="43"/>
  <c r="AH38" i="43"/>
  <c r="AG38" i="43"/>
  <c r="AD38" i="43"/>
  <c r="CA38" i="43" s="1"/>
  <c r="AC38" i="43"/>
  <c r="Z38" i="43"/>
  <c r="Y38" i="43"/>
  <c r="X38" i="43"/>
  <c r="BQ38" i="43" s="1"/>
  <c r="U38" i="43"/>
  <c r="S38" i="43"/>
  <c r="R38" i="43"/>
  <c r="O38" i="43"/>
  <c r="P38" i="43" s="1"/>
  <c r="N38" i="43"/>
  <c r="AZ38" i="43" s="1"/>
  <c r="J38" i="43"/>
  <c r="K38" i="43" s="1"/>
  <c r="I38" i="43"/>
  <c r="F38" i="43"/>
  <c r="E38" i="43"/>
  <c r="D38" i="43"/>
  <c r="BZ38" i="43" s="1"/>
  <c r="CA37" i="43"/>
  <c r="BZ37" i="43"/>
  <c r="BW37" i="43"/>
  <c r="BV37" i="43"/>
  <c r="BR37" i="43"/>
  <c r="BE37" i="43"/>
  <c r="BD37" i="43"/>
  <c r="BA37" i="43"/>
  <c r="AW37" i="43"/>
  <c r="AV37" i="43"/>
  <c r="AQ37" i="43"/>
  <c r="AP37" i="43"/>
  <c r="AN37" i="43"/>
  <c r="AM37" i="43"/>
  <c r="AK37" i="43"/>
  <c r="AJ37" i="43"/>
  <c r="AH37" i="43"/>
  <c r="AG37" i="43"/>
  <c r="AE37" i="43"/>
  <c r="AD37" i="43"/>
  <c r="AC37" i="43"/>
  <c r="Z37" i="43"/>
  <c r="Y37" i="43"/>
  <c r="U37" i="43"/>
  <c r="S37" i="43"/>
  <c r="R37" i="43"/>
  <c r="O37" i="43"/>
  <c r="P37" i="43" s="1"/>
  <c r="BH37" i="43" s="1"/>
  <c r="N37" i="43"/>
  <c r="AZ37" i="43" s="1"/>
  <c r="K37" i="43"/>
  <c r="BG37" i="43" s="1"/>
  <c r="J37" i="43"/>
  <c r="I37" i="43"/>
  <c r="F37" i="43"/>
  <c r="BF37" i="43" s="1"/>
  <c r="E37" i="43"/>
  <c r="D37" i="43"/>
  <c r="BZ36" i="43"/>
  <c r="BW36" i="43"/>
  <c r="BV36" i="43"/>
  <c r="BQ36" i="43"/>
  <c r="BE36" i="43"/>
  <c r="BD36" i="43"/>
  <c r="BA36" i="43"/>
  <c r="AZ36" i="43"/>
  <c r="AW36" i="43"/>
  <c r="AV36" i="43"/>
  <c r="AQ36" i="43"/>
  <c r="AP36" i="43"/>
  <c r="AN36" i="43"/>
  <c r="AM36" i="43"/>
  <c r="AK36" i="43"/>
  <c r="AJ36" i="43"/>
  <c r="AH36" i="43"/>
  <c r="AG36" i="43"/>
  <c r="AE36" i="43"/>
  <c r="AD36" i="43"/>
  <c r="AC36" i="43"/>
  <c r="Y36" i="43"/>
  <c r="BR36" i="43" s="1"/>
  <c r="X36" i="43"/>
  <c r="U36" i="43"/>
  <c r="S36" i="43"/>
  <c r="R36" i="43"/>
  <c r="P36" i="43"/>
  <c r="BH36" i="43" s="1"/>
  <c r="O36" i="43"/>
  <c r="N36" i="43"/>
  <c r="K36" i="43"/>
  <c r="BG36" i="43" s="1"/>
  <c r="J36" i="43"/>
  <c r="I36" i="43"/>
  <c r="E36" i="43"/>
  <c r="CA36" i="43" s="1"/>
  <c r="D36" i="43"/>
  <c r="BW35" i="43"/>
  <c r="BV35" i="43"/>
  <c r="BE35" i="43"/>
  <c r="BD35" i="43"/>
  <c r="AZ35" i="43"/>
  <c r="AW35" i="43"/>
  <c r="AV35" i="43"/>
  <c r="AQ35" i="43"/>
  <c r="AP35" i="43"/>
  <c r="AN35" i="43"/>
  <c r="AM35" i="43"/>
  <c r="AK35" i="43"/>
  <c r="AJ35" i="43"/>
  <c r="AH35" i="43"/>
  <c r="AG35" i="43"/>
  <c r="AD35" i="43"/>
  <c r="AE35" i="43" s="1"/>
  <c r="AC35" i="43"/>
  <c r="Y35" i="43"/>
  <c r="BR35" i="43" s="1"/>
  <c r="X35" i="43"/>
  <c r="BQ35" i="43" s="1"/>
  <c r="U35" i="43"/>
  <c r="S35" i="43"/>
  <c r="R35" i="43"/>
  <c r="P35" i="43"/>
  <c r="BH35" i="43" s="1"/>
  <c r="O35" i="43"/>
  <c r="BA35" i="43" s="1"/>
  <c r="N35" i="43"/>
  <c r="J35" i="43"/>
  <c r="K35" i="43" s="1"/>
  <c r="BG35" i="43" s="1"/>
  <c r="I35" i="43"/>
  <c r="E35" i="43"/>
  <c r="CA35" i="43" s="1"/>
  <c r="D35" i="43"/>
  <c r="BZ35" i="43" s="1"/>
  <c r="BW34" i="43"/>
  <c r="BV34" i="43"/>
  <c r="BE34" i="43"/>
  <c r="BD34" i="43"/>
  <c r="AW34" i="43"/>
  <c r="AV34" i="43"/>
  <c r="AQ34" i="43"/>
  <c r="AP34" i="43"/>
  <c r="AN34" i="43"/>
  <c r="AM34" i="43"/>
  <c r="AK34" i="43"/>
  <c r="AJ34" i="43"/>
  <c r="AH34" i="43"/>
  <c r="AG34" i="43"/>
  <c r="AD34" i="43"/>
  <c r="AE34" i="43" s="1"/>
  <c r="AC34" i="43"/>
  <c r="Y34" i="43"/>
  <c r="BR34" i="43" s="1"/>
  <c r="X34" i="43"/>
  <c r="BQ34" i="43" s="1"/>
  <c r="U34" i="43"/>
  <c r="S34" i="43"/>
  <c r="R34" i="43"/>
  <c r="O34" i="43"/>
  <c r="BA34" i="43" s="1"/>
  <c r="N34" i="43"/>
  <c r="AZ34" i="43" s="1"/>
  <c r="K34" i="43"/>
  <c r="BG34" i="43" s="1"/>
  <c r="J34" i="43"/>
  <c r="I34" i="43"/>
  <c r="F34" i="43"/>
  <c r="BF34" i="43" s="1"/>
  <c r="E34" i="43"/>
  <c r="CA34" i="43" s="1"/>
  <c r="D34" i="43"/>
  <c r="BZ34" i="43" s="1"/>
  <c r="BW33" i="43"/>
  <c r="BV33" i="43"/>
  <c r="BE33" i="43"/>
  <c r="BD33" i="43"/>
  <c r="BA33" i="43"/>
  <c r="AZ33" i="43"/>
  <c r="AW33" i="43"/>
  <c r="AV33" i="43"/>
  <c r="AQ33" i="43"/>
  <c r="AP33" i="43"/>
  <c r="AN33" i="43"/>
  <c r="AM33" i="43"/>
  <c r="AK33" i="43"/>
  <c r="AJ33" i="43"/>
  <c r="AH33" i="43"/>
  <c r="AG33" i="43"/>
  <c r="AE33" i="43"/>
  <c r="AD33" i="43"/>
  <c r="AC33" i="43"/>
  <c r="Y33" i="43"/>
  <c r="BR33" i="43" s="1"/>
  <c r="X33" i="43"/>
  <c r="BQ33" i="43" s="1"/>
  <c r="U33" i="43"/>
  <c r="S33" i="43"/>
  <c r="R33" i="43"/>
  <c r="P33" i="43"/>
  <c r="BH33" i="43" s="1"/>
  <c r="O33" i="43"/>
  <c r="N33" i="43"/>
  <c r="J33" i="43"/>
  <c r="K33" i="43" s="1"/>
  <c r="BG33" i="43" s="1"/>
  <c r="I33" i="43"/>
  <c r="E33" i="43"/>
  <c r="CA33" i="43" s="1"/>
  <c r="D33" i="43"/>
  <c r="BZ33" i="43" s="1"/>
  <c r="BW32" i="43"/>
  <c r="BV32" i="43"/>
  <c r="BE32" i="43"/>
  <c r="BD32" i="43"/>
  <c r="AW32" i="43"/>
  <c r="AV32" i="43"/>
  <c r="AQ32" i="43"/>
  <c r="AP32" i="43"/>
  <c r="AN32" i="43"/>
  <c r="AM32" i="43"/>
  <c r="AK32" i="43"/>
  <c r="AJ32" i="43"/>
  <c r="AH32" i="43"/>
  <c r="AG32" i="43"/>
  <c r="AD32" i="43"/>
  <c r="AE32" i="43" s="1"/>
  <c r="AC32" i="43"/>
  <c r="Z32" i="43"/>
  <c r="Y32" i="43"/>
  <c r="BR32" i="43" s="1"/>
  <c r="X32" i="43"/>
  <c r="BQ32" i="43" s="1"/>
  <c r="U32" i="43"/>
  <c r="S32" i="43"/>
  <c r="R32" i="43"/>
  <c r="O32" i="43"/>
  <c r="P32" i="43" s="1"/>
  <c r="BH32" i="43" s="1"/>
  <c r="N32" i="43"/>
  <c r="AZ32" i="43" s="1"/>
  <c r="J32" i="43"/>
  <c r="K32" i="43" s="1"/>
  <c r="BG32" i="43" s="1"/>
  <c r="I32" i="43"/>
  <c r="F32" i="43"/>
  <c r="BF32" i="43" s="1"/>
  <c r="E32" i="43"/>
  <c r="CA32" i="43" s="1"/>
  <c r="D32" i="43"/>
  <c r="BZ32" i="43" s="1"/>
  <c r="BU31" i="43"/>
  <c r="BD31" i="43"/>
  <c r="AV31" i="43"/>
  <c r="AQ31" i="43"/>
  <c r="AP31" i="43"/>
  <c r="AO31" i="43"/>
  <c r="AN31" i="43"/>
  <c r="AM31" i="43"/>
  <c r="AL31" i="43"/>
  <c r="AK31" i="43"/>
  <c r="AJ31" i="43"/>
  <c r="AI31" i="43"/>
  <c r="AH31" i="43"/>
  <c r="AG31" i="43"/>
  <c r="AF31" i="43"/>
  <c r="AD31" i="43"/>
  <c r="AB31" i="43"/>
  <c r="W31" i="43"/>
  <c r="BP31" i="43" s="1"/>
  <c r="U31" i="43"/>
  <c r="T31" i="43"/>
  <c r="S31" i="43"/>
  <c r="R31" i="43"/>
  <c r="Q31" i="43"/>
  <c r="O31" i="43"/>
  <c r="BA31" i="43" s="1"/>
  <c r="M31" i="43"/>
  <c r="AY31" i="43" s="1"/>
  <c r="J31" i="43"/>
  <c r="K31" i="43" s="1"/>
  <c r="I31" i="43"/>
  <c r="H31" i="43"/>
  <c r="G31" i="43" s="1"/>
  <c r="G19" i="43" s="1"/>
  <c r="F31" i="43"/>
  <c r="E31" i="43"/>
  <c r="D31" i="43"/>
  <c r="C31" i="43"/>
  <c r="BY31" i="43" s="1"/>
  <c r="B31" i="43"/>
  <c r="BU29" i="43"/>
  <c r="BC29" i="43"/>
  <c r="AU29" i="43"/>
  <c r="AO29" i="43"/>
  <c r="AL29" i="43"/>
  <c r="AI29" i="43"/>
  <c r="AF29" i="43"/>
  <c r="AB29" i="43"/>
  <c r="W29" i="43"/>
  <c r="BP29" i="43" s="1"/>
  <c r="T29" i="43"/>
  <c r="Q29" i="43"/>
  <c r="M29" i="43"/>
  <c r="AY29" i="43" s="1"/>
  <c r="H29" i="43"/>
  <c r="C29" i="43"/>
  <c r="BY29" i="43" s="1"/>
  <c r="BZ28" i="43"/>
  <c r="BW28" i="43"/>
  <c r="BV28" i="43"/>
  <c r="BQ28" i="43"/>
  <c r="BD28" i="43"/>
  <c r="BA28" i="43"/>
  <c r="AV28" i="43"/>
  <c r="AQ28" i="43"/>
  <c r="AP28" i="43"/>
  <c r="AN28" i="43"/>
  <c r="AM28" i="43"/>
  <c r="AK28" i="43"/>
  <c r="AJ28" i="43"/>
  <c r="AH28" i="43"/>
  <c r="AG28" i="43"/>
  <c r="AE28" i="43"/>
  <c r="AD28" i="43"/>
  <c r="AC28" i="43"/>
  <c r="Y28" i="43"/>
  <c r="BR28" i="43" s="1"/>
  <c r="X28" i="43"/>
  <c r="U28" i="43"/>
  <c r="S28" i="43"/>
  <c r="R28" i="43"/>
  <c r="P28" i="43"/>
  <c r="BH28" i="43" s="1"/>
  <c r="O28" i="43"/>
  <c r="N28" i="43"/>
  <c r="AZ28" i="43" s="1"/>
  <c r="K28" i="43"/>
  <c r="BG28" i="43" s="1"/>
  <c r="J28" i="43"/>
  <c r="I28" i="43"/>
  <c r="E28" i="43"/>
  <c r="CA28" i="43" s="1"/>
  <c r="D28" i="43"/>
  <c r="BW27" i="43"/>
  <c r="BV27" i="43"/>
  <c r="BE27" i="43"/>
  <c r="BD27" i="43"/>
  <c r="AZ27" i="43"/>
  <c r="AW27" i="43"/>
  <c r="AV27" i="43"/>
  <c r="AQ27" i="43"/>
  <c r="AP27" i="43"/>
  <c r="AN27" i="43"/>
  <c r="AM27" i="43"/>
  <c r="AK27" i="43"/>
  <c r="AJ27" i="43"/>
  <c r="AH27" i="43"/>
  <c r="AG27" i="43"/>
  <c r="AD27" i="43"/>
  <c r="AE27" i="43" s="1"/>
  <c r="AC27" i="43"/>
  <c r="Y27" i="43"/>
  <c r="BR27" i="43" s="1"/>
  <c r="X27" i="43"/>
  <c r="BQ27" i="43" s="1"/>
  <c r="U27" i="43"/>
  <c r="S27" i="43"/>
  <c r="R27" i="43"/>
  <c r="P27" i="43"/>
  <c r="BH27" i="43" s="1"/>
  <c r="O27" i="43"/>
  <c r="BA27" i="43" s="1"/>
  <c r="N27" i="43"/>
  <c r="J27" i="43"/>
  <c r="K27" i="43" s="1"/>
  <c r="BG27" i="43" s="1"/>
  <c r="I27" i="43"/>
  <c r="E27" i="43"/>
  <c r="CA27" i="43" s="1"/>
  <c r="D27" i="43"/>
  <c r="BZ27" i="43" s="1"/>
  <c r="BW26" i="43"/>
  <c r="BV26" i="43"/>
  <c r="BE26" i="43"/>
  <c r="BD26" i="43"/>
  <c r="AW26" i="43"/>
  <c r="AV26" i="43"/>
  <c r="AQ26" i="43"/>
  <c r="AP26" i="43"/>
  <c r="AN26" i="43"/>
  <c r="AM26" i="43"/>
  <c r="AK26" i="43"/>
  <c r="AJ26" i="43"/>
  <c r="AH26" i="43"/>
  <c r="AG26" i="43"/>
  <c r="AD26" i="43"/>
  <c r="AE26" i="43" s="1"/>
  <c r="AC26" i="43"/>
  <c r="Z26" i="43"/>
  <c r="Y26" i="43"/>
  <c r="BR26" i="43" s="1"/>
  <c r="X26" i="43"/>
  <c r="BQ26" i="43" s="1"/>
  <c r="U26" i="43"/>
  <c r="S26" i="43"/>
  <c r="R26" i="43"/>
  <c r="O26" i="43"/>
  <c r="P26" i="43" s="1"/>
  <c r="BH26" i="43" s="1"/>
  <c r="N26" i="43"/>
  <c r="AZ26" i="43" s="1"/>
  <c r="J26" i="43"/>
  <c r="K26" i="43" s="1"/>
  <c r="BG26" i="43" s="1"/>
  <c r="I26" i="43"/>
  <c r="F26" i="43"/>
  <c r="BF26" i="43" s="1"/>
  <c r="E26" i="43"/>
  <c r="CA26" i="43" s="1"/>
  <c r="D26" i="43"/>
  <c r="BZ26" i="43" s="1"/>
  <c r="CA25" i="43"/>
  <c r="BW25" i="43"/>
  <c r="BV25" i="43"/>
  <c r="BR25" i="43"/>
  <c r="BE25" i="43"/>
  <c r="BD25" i="43"/>
  <c r="AW25" i="43"/>
  <c r="AV25" i="43"/>
  <c r="AQ25" i="43"/>
  <c r="AP25" i="43"/>
  <c r="AN25" i="43"/>
  <c r="AM25" i="43"/>
  <c r="AK25" i="43"/>
  <c r="AJ25" i="43"/>
  <c r="AH25" i="43"/>
  <c r="AG25" i="43"/>
  <c r="AE25" i="43"/>
  <c r="AD25" i="43"/>
  <c r="AC25" i="43"/>
  <c r="Z25" i="43"/>
  <c r="Y25" i="43"/>
  <c r="U25" i="43"/>
  <c r="S25" i="43"/>
  <c r="R25" i="43"/>
  <c r="O25" i="43"/>
  <c r="BA25" i="43" s="1"/>
  <c r="N25" i="43"/>
  <c r="AZ25" i="43" s="1"/>
  <c r="K25" i="43"/>
  <c r="BG25" i="43" s="1"/>
  <c r="J25" i="43"/>
  <c r="I25" i="43"/>
  <c r="F25" i="43"/>
  <c r="BF25" i="43" s="1"/>
  <c r="E25" i="43"/>
  <c r="D25" i="43"/>
  <c r="BZ25" i="43" s="1"/>
  <c r="BZ24" i="43"/>
  <c r="BW24" i="43"/>
  <c r="BV24" i="43"/>
  <c r="BQ24" i="43"/>
  <c r="BE24" i="43"/>
  <c r="BD24" i="43"/>
  <c r="BA24" i="43"/>
  <c r="AW24" i="43"/>
  <c r="AV24" i="43"/>
  <c r="AQ24" i="43"/>
  <c r="AP24" i="43"/>
  <c r="AN24" i="43"/>
  <c r="AM24" i="43"/>
  <c r="AK24" i="43"/>
  <c r="AJ24" i="43"/>
  <c r="AH24" i="43"/>
  <c r="AG24" i="43"/>
  <c r="AE24" i="43"/>
  <c r="AD24" i="43"/>
  <c r="AC24" i="43"/>
  <c r="Y24" i="43"/>
  <c r="BR24" i="43" s="1"/>
  <c r="X24" i="43"/>
  <c r="U24" i="43"/>
  <c r="S24" i="43"/>
  <c r="R24" i="43"/>
  <c r="P24" i="43"/>
  <c r="BH24" i="43" s="1"/>
  <c r="O24" i="43"/>
  <c r="N24" i="43"/>
  <c r="AZ24" i="43" s="1"/>
  <c r="K24" i="43"/>
  <c r="BG24" i="43" s="1"/>
  <c r="J24" i="43"/>
  <c r="I24" i="43"/>
  <c r="E24" i="43"/>
  <c r="CA24" i="43" s="1"/>
  <c r="D24" i="43"/>
  <c r="BW23" i="43"/>
  <c r="BV23" i="43"/>
  <c r="BE23" i="43"/>
  <c r="BD23" i="43"/>
  <c r="AZ23" i="43"/>
  <c r="AW23" i="43"/>
  <c r="AV23" i="43"/>
  <c r="AQ23" i="43"/>
  <c r="AP23" i="43"/>
  <c r="AN23" i="43"/>
  <c r="AM23" i="43"/>
  <c r="AK23" i="43"/>
  <c r="AJ23" i="43"/>
  <c r="AH23" i="43"/>
  <c r="AG23" i="43"/>
  <c r="AD23" i="43"/>
  <c r="AE23" i="43" s="1"/>
  <c r="AC23" i="43"/>
  <c r="Y23" i="43"/>
  <c r="BR23" i="43" s="1"/>
  <c r="X23" i="43"/>
  <c r="BQ23" i="43" s="1"/>
  <c r="U23" i="43"/>
  <c r="S23" i="43"/>
  <c r="R23" i="43"/>
  <c r="P23" i="43"/>
  <c r="BH23" i="43" s="1"/>
  <c r="O23" i="43"/>
  <c r="BA23" i="43" s="1"/>
  <c r="N23" i="43"/>
  <c r="J23" i="43"/>
  <c r="K23" i="43" s="1"/>
  <c r="BG23" i="43" s="1"/>
  <c r="I23" i="43"/>
  <c r="E23" i="43"/>
  <c r="CA23" i="43" s="1"/>
  <c r="D23" i="43"/>
  <c r="BZ23" i="43" s="1"/>
  <c r="BW22" i="43"/>
  <c r="BV22" i="43"/>
  <c r="BE22" i="43"/>
  <c r="BD22" i="43"/>
  <c r="AW22" i="43"/>
  <c r="AV22" i="43"/>
  <c r="AQ22" i="43"/>
  <c r="AP22" i="43"/>
  <c r="AN22" i="43"/>
  <c r="AM22" i="43"/>
  <c r="AK22" i="43"/>
  <c r="AJ22" i="43"/>
  <c r="AH22" i="43"/>
  <c r="AG22" i="43"/>
  <c r="AE22" i="43"/>
  <c r="AD22" i="43"/>
  <c r="AC22" i="43"/>
  <c r="Z22" i="43"/>
  <c r="Y22" i="43"/>
  <c r="BR22" i="43" s="1"/>
  <c r="X22" i="43"/>
  <c r="BQ22" i="43" s="1"/>
  <c r="U22" i="43"/>
  <c r="S22" i="43"/>
  <c r="R22" i="43"/>
  <c r="O22" i="43"/>
  <c r="P22" i="43" s="1"/>
  <c r="BH22" i="43" s="1"/>
  <c r="N22" i="43"/>
  <c r="AZ22" i="43" s="1"/>
  <c r="K22" i="43"/>
  <c r="BG22" i="43" s="1"/>
  <c r="J22" i="43"/>
  <c r="I22" i="43"/>
  <c r="F22" i="43"/>
  <c r="BF22" i="43" s="1"/>
  <c r="E22" i="43"/>
  <c r="CA22" i="43" s="1"/>
  <c r="D22" i="43"/>
  <c r="BZ22" i="43" s="1"/>
  <c r="CA21" i="43"/>
  <c r="BW21" i="43"/>
  <c r="BV21" i="43"/>
  <c r="BR21" i="43"/>
  <c r="BH21" i="43"/>
  <c r="BE21" i="43"/>
  <c r="BD21" i="43"/>
  <c r="AW21" i="43"/>
  <c r="AV21" i="43"/>
  <c r="AQ21" i="43"/>
  <c r="AP21" i="43"/>
  <c r="AN21" i="43"/>
  <c r="AM21" i="43"/>
  <c r="AK21" i="43"/>
  <c r="AJ21" i="43"/>
  <c r="AH21" i="43"/>
  <c r="AG21" i="43"/>
  <c r="AE21" i="43"/>
  <c r="AD21" i="43"/>
  <c r="AC21" i="43"/>
  <c r="Z21" i="43"/>
  <c r="Y21" i="43"/>
  <c r="X21" i="43"/>
  <c r="BQ21" i="43" s="1"/>
  <c r="U21" i="43"/>
  <c r="S21" i="43"/>
  <c r="R21" i="43"/>
  <c r="P21" i="43"/>
  <c r="O21" i="43"/>
  <c r="BA21" i="43" s="1"/>
  <c r="N21" i="43"/>
  <c r="AZ21" i="43" s="1"/>
  <c r="K21" i="43"/>
  <c r="BG21" i="43" s="1"/>
  <c r="J21" i="43"/>
  <c r="I21" i="43"/>
  <c r="F21" i="43"/>
  <c r="BF21" i="43" s="1"/>
  <c r="E21" i="43"/>
  <c r="D21" i="43"/>
  <c r="BZ21" i="43" s="1"/>
  <c r="BZ20" i="43"/>
  <c r="BW20" i="43"/>
  <c r="BV20" i="43"/>
  <c r="BQ20" i="43"/>
  <c r="BE20" i="43"/>
  <c r="BD20" i="43"/>
  <c r="BA20" i="43"/>
  <c r="AW20" i="43"/>
  <c r="AV20" i="43"/>
  <c r="AQ20" i="43"/>
  <c r="AP20" i="43"/>
  <c r="AN20" i="43"/>
  <c r="AM20" i="43"/>
  <c r="AK20" i="43"/>
  <c r="AJ20" i="43"/>
  <c r="AH20" i="43"/>
  <c r="AG20" i="43"/>
  <c r="AE20" i="43"/>
  <c r="AD20" i="43"/>
  <c r="AC20" i="43"/>
  <c r="Y20" i="43"/>
  <c r="BR20" i="43" s="1"/>
  <c r="X20" i="43"/>
  <c r="U20" i="43"/>
  <c r="S20" i="43"/>
  <c r="R20" i="43"/>
  <c r="P20" i="43"/>
  <c r="BH20" i="43" s="1"/>
  <c r="O20" i="43"/>
  <c r="N20" i="43"/>
  <c r="AZ20" i="43" s="1"/>
  <c r="K20" i="43"/>
  <c r="BG20" i="43" s="1"/>
  <c r="J20" i="43"/>
  <c r="I20" i="43"/>
  <c r="E20" i="43"/>
  <c r="CA20" i="43" s="1"/>
  <c r="D20" i="43"/>
  <c r="BU19" i="43"/>
  <c r="BU212" i="43" s="1"/>
  <c r="BD19" i="43"/>
  <c r="BD212" i="43" s="1"/>
  <c r="AV19" i="43"/>
  <c r="AQ19" i="43"/>
  <c r="AQ212" i="43" s="1"/>
  <c r="AP19" i="43"/>
  <c r="AP212" i="43" s="1"/>
  <c r="AO19" i="43"/>
  <c r="AO212" i="43" s="1"/>
  <c r="AN19" i="43"/>
  <c r="AN212" i="43" s="1"/>
  <c r="AM19" i="43"/>
  <c r="AM212" i="43" s="1"/>
  <c r="AL19" i="43"/>
  <c r="AL212" i="43" s="1"/>
  <c r="AK19" i="43"/>
  <c r="AK212" i="43" s="1"/>
  <c r="AJ19" i="43"/>
  <c r="AJ212" i="43" s="1"/>
  <c r="AI19" i="43"/>
  <c r="AI212" i="43" s="1"/>
  <c r="AH19" i="43"/>
  <c r="AH212" i="43" s="1"/>
  <c r="AG19" i="43"/>
  <c r="AG212" i="43" s="1"/>
  <c r="AF19" i="43"/>
  <c r="AF212" i="43" s="1"/>
  <c r="AD19" i="43"/>
  <c r="AD212" i="43" s="1"/>
  <c r="AB19" i="43"/>
  <c r="AB212" i="43" s="1"/>
  <c r="W19" i="43"/>
  <c r="W212" i="43" s="1"/>
  <c r="U19" i="43"/>
  <c r="U212" i="43" s="1"/>
  <c r="T19" i="43"/>
  <c r="T212" i="43" s="1"/>
  <c r="S19" i="43"/>
  <c r="S212" i="43" s="1"/>
  <c r="R19" i="43"/>
  <c r="R212" i="43" s="1"/>
  <c r="Q19" i="43"/>
  <c r="Q212" i="43" s="1"/>
  <c r="O19" i="43"/>
  <c r="O212" i="43" s="1"/>
  <c r="M19" i="43"/>
  <c r="M212" i="43" s="1"/>
  <c r="K19" i="43"/>
  <c r="J19" i="43"/>
  <c r="J212" i="43" s="1"/>
  <c r="K212" i="43" s="1"/>
  <c r="I19" i="43"/>
  <c r="I212" i="43" s="1"/>
  <c r="H19" i="43"/>
  <c r="H212" i="43" s="1"/>
  <c r="E19" i="43"/>
  <c r="E212" i="43" s="1"/>
  <c r="D19" i="43"/>
  <c r="D212" i="43" s="1"/>
  <c r="C19" i="43"/>
  <c r="C212" i="43" s="1"/>
  <c r="S73" i="44" l="1"/>
  <c r="S77" i="44"/>
  <c r="O97" i="44"/>
  <c r="S98" i="44"/>
  <c r="P97" i="44"/>
  <c r="S113" i="44"/>
  <c r="S162" i="44"/>
  <c r="P161" i="44"/>
  <c r="R161" i="44"/>
  <c r="S164" i="44"/>
  <c r="C193" i="44"/>
  <c r="C289" i="44"/>
  <c r="O17" i="44"/>
  <c r="S66" i="44"/>
  <c r="P65" i="44"/>
  <c r="S130" i="44"/>
  <c r="P129" i="44"/>
  <c r="R129" i="44"/>
  <c r="S132" i="44"/>
  <c r="S194" i="44"/>
  <c r="P193" i="44"/>
  <c r="S193" i="44" s="1"/>
  <c r="R193" i="44"/>
  <c r="S196" i="44"/>
  <c r="S213" i="44"/>
  <c r="S290" i="44"/>
  <c r="P289" i="44"/>
  <c r="R289" i="44"/>
  <c r="S292" i="44"/>
  <c r="O65" i="44"/>
  <c r="R97" i="44"/>
  <c r="S100" i="44"/>
  <c r="O129" i="44"/>
  <c r="S226" i="44"/>
  <c r="P225" i="44"/>
  <c r="S225" i="44" s="1"/>
  <c r="R225" i="44"/>
  <c r="S228" i="44"/>
  <c r="S258" i="44"/>
  <c r="P257" i="44"/>
  <c r="S257" i="44" s="1"/>
  <c r="R257" i="44"/>
  <c r="S260" i="44"/>
  <c r="S322" i="44"/>
  <c r="P321" i="44"/>
  <c r="R321" i="44"/>
  <c r="S324" i="44"/>
  <c r="S85" i="44"/>
  <c r="S101" i="44"/>
  <c r="S149" i="44"/>
  <c r="S354" i="44"/>
  <c r="P353" i="44"/>
  <c r="R353" i="44"/>
  <c r="S356" i="44"/>
  <c r="F1005" i="44"/>
  <c r="D1005" i="44" s="1"/>
  <c r="D1006" i="44"/>
  <c r="K14" i="44"/>
  <c r="P14" i="44"/>
  <c r="D15" i="44"/>
  <c r="K1007" i="44"/>
  <c r="C18" i="44"/>
  <c r="G2007" i="44"/>
  <c r="G2010" i="44"/>
  <c r="L2010" i="44"/>
  <c r="O2011" i="44"/>
  <c r="Q18" i="44"/>
  <c r="Q17" i="44" s="1"/>
  <c r="C2012" i="44"/>
  <c r="Q2012" i="44"/>
  <c r="O19" i="44"/>
  <c r="R20" i="44"/>
  <c r="S24" i="44"/>
  <c r="S21" i="44" s="1"/>
  <c r="R25" i="44"/>
  <c r="S25" i="44" s="1"/>
  <c r="P33" i="44"/>
  <c r="S33" i="44" s="1"/>
  <c r="S40" i="44"/>
  <c r="S37" i="44" s="1"/>
  <c r="R41" i="44"/>
  <c r="S41" i="44" s="1"/>
  <c r="P49" i="44"/>
  <c r="S49" i="44" s="1"/>
  <c r="R57" i="44"/>
  <c r="S57" i="44" s="1"/>
  <c r="G61" i="44"/>
  <c r="C61" i="44" s="1"/>
  <c r="K62" i="44"/>
  <c r="K61" i="44" s="1"/>
  <c r="P62" i="44"/>
  <c r="D63" i="44"/>
  <c r="O64" i="44"/>
  <c r="C66" i="44"/>
  <c r="Q66" i="44"/>
  <c r="Q65" i="44" s="1"/>
  <c r="R68" i="44"/>
  <c r="H97" i="44"/>
  <c r="H129" i="44"/>
  <c r="S135" i="44"/>
  <c r="S133" i="44" s="1"/>
  <c r="R137" i="44"/>
  <c r="S151" i="44"/>
  <c r="R153" i="44"/>
  <c r="H161" i="44"/>
  <c r="L161" i="44"/>
  <c r="O161" i="44" s="1"/>
  <c r="S167" i="44"/>
  <c r="S165" i="44" s="1"/>
  <c r="R169" i="44"/>
  <c r="S183" i="44"/>
  <c r="S181" i="44" s="1"/>
  <c r="R185" i="44"/>
  <c r="H193" i="44"/>
  <c r="L193" i="44"/>
  <c r="O193" i="44" s="1"/>
  <c r="S199" i="44"/>
  <c r="S197" i="44" s="1"/>
  <c r="R201" i="44"/>
  <c r="S215" i="44"/>
  <c r="R217" i="44"/>
  <c r="H225" i="44"/>
  <c r="L225" i="44"/>
  <c r="O225" i="44" s="1"/>
  <c r="S231" i="44"/>
  <c r="S229" i="44" s="1"/>
  <c r="R233" i="44"/>
  <c r="S247" i="44"/>
  <c r="S245" i="44" s="1"/>
  <c r="R249" i="44"/>
  <c r="H257" i="44"/>
  <c r="L257" i="44"/>
  <c r="O257" i="44" s="1"/>
  <c r="S263" i="44"/>
  <c r="S261" i="44" s="1"/>
  <c r="R265" i="44"/>
  <c r="S279" i="44"/>
  <c r="S277" i="44" s="1"/>
  <c r="R281" i="44"/>
  <c r="H289" i="44"/>
  <c r="L289" i="44"/>
  <c r="O289" i="44" s="1"/>
  <c r="S295" i="44"/>
  <c r="S293" i="44" s="1"/>
  <c r="R297" i="44"/>
  <c r="S311" i="44"/>
  <c r="S309" i="44" s="1"/>
  <c r="R313" i="44"/>
  <c r="H321" i="44"/>
  <c r="L321" i="44"/>
  <c r="O321" i="44" s="1"/>
  <c r="S327" i="44"/>
  <c r="S325" i="44" s="1"/>
  <c r="R329" i="44"/>
  <c r="S343" i="44"/>
  <c r="S341" i="44" s="1"/>
  <c r="R345" i="44"/>
  <c r="H353" i="44"/>
  <c r="L353" i="44"/>
  <c r="O353" i="44" s="1"/>
  <c r="S359" i="44"/>
  <c r="S357" i="44" s="1"/>
  <c r="R361" i="44"/>
  <c r="S377" i="44"/>
  <c r="P381" i="44"/>
  <c r="S381" i="44" s="1"/>
  <c r="S383" i="44"/>
  <c r="S389" i="44"/>
  <c r="E2019" i="44"/>
  <c r="E417" i="44"/>
  <c r="C418" i="44"/>
  <c r="I2019" i="44"/>
  <c r="I417" i="44"/>
  <c r="Q418" i="44"/>
  <c r="Q417" i="44" s="1"/>
  <c r="S454" i="44"/>
  <c r="P453" i="44"/>
  <c r="S453" i="44" s="1"/>
  <c r="R453" i="44"/>
  <c r="S456" i="44"/>
  <c r="S477" i="44"/>
  <c r="S497" i="44"/>
  <c r="S501" i="44"/>
  <c r="S518" i="44"/>
  <c r="P517" i="44"/>
  <c r="S521" i="44"/>
  <c r="S597" i="44"/>
  <c r="S601" i="44"/>
  <c r="O617" i="44"/>
  <c r="S629" i="44"/>
  <c r="R649" i="44"/>
  <c r="S652" i="44"/>
  <c r="O681" i="44"/>
  <c r="Q681" i="44"/>
  <c r="S697" i="44"/>
  <c r="R713" i="44"/>
  <c r="S716" i="44"/>
  <c r="O745" i="44"/>
  <c r="S746" i="44"/>
  <c r="P745" i="44"/>
  <c r="S761" i="44"/>
  <c r="Q777" i="44"/>
  <c r="S781" i="44"/>
  <c r="S793" i="44"/>
  <c r="S825" i="44"/>
  <c r="S829" i="44"/>
  <c r="S857" i="44"/>
  <c r="S861" i="44"/>
  <c r="H13" i="44"/>
  <c r="K13" i="44" s="1"/>
  <c r="O1006" i="44"/>
  <c r="C1007" i="44"/>
  <c r="E17" i="44"/>
  <c r="C17" i="44" s="1"/>
  <c r="I17" i="44"/>
  <c r="D18" i="44"/>
  <c r="H2010" i="44"/>
  <c r="P2011" i="44"/>
  <c r="K2011" i="44"/>
  <c r="M2010" i="44"/>
  <c r="D2012" i="44"/>
  <c r="K19" i="44"/>
  <c r="K17" i="44" s="1"/>
  <c r="P19" i="44"/>
  <c r="C62" i="44"/>
  <c r="O2015" i="44"/>
  <c r="L2014" i="44"/>
  <c r="Q62" i="44"/>
  <c r="O63" i="44"/>
  <c r="O61" i="44" s="1"/>
  <c r="R64" i="44"/>
  <c r="K67" i="44"/>
  <c r="S550" i="44"/>
  <c r="P549" i="44"/>
  <c r="S650" i="44"/>
  <c r="P649" i="44"/>
  <c r="S649" i="44" s="1"/>
  <c r="S778" i="44"/>
  <c r="P777" i="44"/>
  <c r="P1006" i="44"/>
  <c r="K1006" i="44"/>
  <c r="H1005" i="44"/>
  <c r="E2010" i="44"/>
  <c r="C2010" i="44" s="1"/>
  <c r="C2011" i="44"/>
  <c r="I2010" i="44"/>
  <c r="Q2011" i="44"/>
  <c r="Q2010" i="44" s="1"/>
  <c r="O2012" i="44"/>
  <c r="K2015" i="44"/>
  <c r="P2015" i="44"/>
  <c r="K63" i="44"/>
  <c r="P63" i="44"/>
  <c r="S63" i="44" s="1"/>
  <c r="P89" i="44"/>
  <c r="S89" i="44" s="1"/>
  <c r="S96" i="44"/>
  <c r="S93" i="44" s="1"/>
  <c r="F97" i="44"/>
  <c r="D97" i="44" s="1"/>
  <c r="P105" i="44"/>
  <c r="S105" i="44" s="1"/>
  <c r="S112" i="44"/>
  <c r="S109" i="44" s="1"/>
  <c r="P121" i="44"/>
  <c r="S121" i="44" s="1"/>
  <c r="S128" i="44"/>
  <c r="S125" i="44" s="1"/>
  <c r="F129" i="44"/>
  <c r="D129" i="44" s="1"/>
  <c r="P137" i="44"/>
  <c r="S137" i="44" s="1"/>
  <c r="S144" i="44"/>
  <c r="S141" i="44" s="1"/>
  <c r="P153" i="44"/>
  <c r="S153" i="44" s="1"/>
  <c r="S160" i="44"/>
  <c r="S157" i="44" s="1"/>
  <c r="F161" i="44"/>
  <c r="D161" i="44" s="1"/>
  <c r="P169" i="44"/>
  <c r="S169" i="44" s="1"/>
  <c r="S176" i="44"/>
  <c r="S173" i="44" s="1"/>
  <c r="P185" i="44"/>
  <c r="S185" i="44" s="1"/>
  <c r="S192" i="44"/>
  <c r="S189" i="44" s="1"/>
  <c r="F193" i="44"/>
  <c r="D193" i="44" s="1"/>
  <c r="P201" i="44"/>
  <c r="S201" i="44" s="1"/>
  <c r="S208" i="44"/>
  <c r="S205" i="44" s="1"/>
  <c r="P217" i="44"/>
  <c r="S217" i="44" s="1"/>
  <c r="S224" i="44"/>
  <c r="S221" i="44" s="1"/>
  <c r="F225" i="44"/>
  <c r="D225" i="44" s="1"/>
  <c r="P233" i="44"/>
  <c r="S233" i="44" s="1"/>
  <c r="S240" i="44"/>
  <c r="S237" i="44" s="1"/>
  <c r="P249" i="44"/>
  <c r="S249" i="44" s="1"/>
  <c r="S256" i="44"/>
  <c r="S253" i="44" s="1"/>
  <c r="F257" i="44"/>
  <c r="D257" i="44" s="1"/>
  <c r="P265" i="44"/>
  <c r="S265" i="44" s="1"/>
  <c r="S272" i="44"/>
  <c r="S269" i="44" s="1"/>
  <c r="P281" i="44"/>
  <c r="S281" i="44" s="1"/>
  <c r="S288" i="44"/>
  <c r="S285" i="44" s="1"/>
  <c r="F289" i="44"/>
  <c r="D289" i="44" s="1"/>
  <c r="P297" i="44"/>
  <c r="S297" i="44" s="1"/>
  <c r="S304" i="44"/>
  <c r="S301" i="44" s="1"/>
  <c r="P313" i="44"/>
  <c r="S313" i="44" s="1"/>
  <c r="S320" i="44"/>
  <c r="S317" i="44" s="1"/>
  <c r="F321" i="44"/>
  <c r="D321" i="44" s="1"/>
  <c r="P329" i="44"/>
  <c r="S329" i="44" s="1"/>
  <c r="S336" i="44"/>
  <c r="S333" i="44" s="1"/>
  <c r="P345" i="44"/>
  <c r="S345" i="44" s="1"/>
  <c r="S352" i="44"/>
  <c r="S349" i="44" s="1"/>
  <c r="F353" i="44"/>
  <c r="D353" i="44" s="1"/>
  <c r="P361" i="44"/>
  <c r="S361" i="44" s="1"/>
  <c r="S372" i="44"/>
  <c r="G2020" i="44"/>
  <c r="G2008" i="44" s="1"/>
  <c r="G417" i="44"/>
  <c r="S469" i="44"/>
  <c r="O485" i="44"/>
  <c r="S486" i="44"/>
  <c r="P485" i="44"/>
  <c r="R517" i="44"/>
  <c r="S520" i="44"/>
  <c r="S529" i="44"/>
  <c r="S557" i="44"/>
  <c r="S569" i="44"/>
  <c r="S573" i="44"/>
  <c r="S618" i="44"/>
  <c r="P617" i="44"/>
  <c r="O649" i="44"/>
  <c r="R681" i="44"/>
  <c r="S684" i="44"/>
  <c r="S714" i="44"/>
  <c r="P713" i="44"/>
  <c r="S713" i="44" s="1"/>
  <c r="R813" i="44"/>
  <c r="S816" i="44"/>
  <c r="R845" i="44"/>
  <c r="S848" i="44"/>
  <c r="O14" i="44"/>
  <c r="D2011" i="44"/>
  <c r="F2010" i="44"/>
  <c r="D2010" i="44" s="1"/>
  <c r="P2012" i="44"/>
  <c r="S2012" i="44" s="1"/>
  <c r="K2012" i="44"/>
  <c r="C2015" i="44"/>
  <c r="Q2015" i="44"/>
  <c r="Q63" i="44"/>
  <c r="N2014" i="44"/>
  <c r="O2017" i="44"/>
  <c r="K66" i="44"/>
  <c r="K65" i="44" s="1"/>
  <c r="K98" i="44"/>
  <c r="K130" i="44"/>
  <c r="K162" i="44"/>
  <c r="K194" i="44"/>
  <c r="K226" i="44"/>
  <c r="K258" i="44"/>
  <c r="K290" i="44"/>
  <c r="K322" i="44"/>
  <c r="K354" i="44"/>
  <c r="R365" i="44"/>
  <c r="S365" i="44" s="1"/>
  <c r="P369" i="44"/>
  <c r="S369" i="44" s="1"/>
  <c r="K373" i="44"/>
  <c r="K377" i="44"/>
  <c r="P385" i="44"/>
  <c r="C419" i="44"/>
  <c r="O421" i="44"/>
  <c r="S422" i="44"/>
  <c r="P421" i="44"/>
  <c r="S509" i="44"/>
  <c r="S533" i="44"/>
  <c r="S545" i="44"/>
  <c r="S585" i="44"/>
  <c r="S589" i="44"/>
  <c r="S621" i="44"/>
  <c r="S637" i="44"/>
  <c r="S682" i="44"/>
  <c r="P681" i="44"/>
  <c r="S685" i="44"/>
  <c r="C713" i="44"/>
  <c r="S814" i="44"/>
  <c r="G2028" i="44"/>
  <c r="G809" i="44"/>
  <c r="S841" i="44"/>
  <c r="S846" i="44"/>
  <c r="S873" i="44"/>
  <c r="S878" i="44"/>
  <c r="F385" i="44"/>
  <c r="D385" i="44" s="1"/>
  <c r="J385" i="44"/>
  <c r="K385" i="44" s="1"/>
  <c r="O386" i="44"/>
  <c r="O385" i="44" s="1"/>
  <c r="C387" i="44"/>
  <c r="Q387" i="44"/>
  <c r="Q385" i="44" s="1"/>
  <c r="S399" i="44"/>
  <c r="S397" i="44" s="1"/>
  <c r="R401" i="44"/>
  <c r="S401" i="44" s="1"/>
  <c r="F417" i="44"/>
  <c r="D417" i="44" s="1"/>
  <c r="L419" i="44"/>
  <c r="N420" i="44"/>
  <c r="R420" i="44" s="1"/>
  <c r="K422" i="44"/>
  <c r="K421" i="44" s="1"/>
  <c r="R433" i="44"/>
  <c r="S433" i="44" s="1"/>
  <c r="R449" i="44"/>
  <c r="S449" i="44" s="1"/>
  <c r="K454" i="44"/>
  <c r="K453" i="44" s="1"/>
  <c r="S463" i="44"/>
  <c r="S461" i="44" s="1"/>
  <c r="R465" i="44"/>
  <c r="S465" i="44" s="1"/>
  <c r="R481" i="44"/>
  <c r="S481" i="44" s="1"/>
  <c r="K486" i="44"/>
  <c r="K485" i="44" s="1"/>
  <c r="P489" i="44"/>
  <c r="S489" i="44" s="1"/>
  <c r="K518" i="44"/>
  <c r="K550" i="44"/>
  <c r="K549" i="44" s="1"/>
  <c r="P582" i="44"/>
  <c r="S607" i="44"/>
  <c r="S605" i="44" s="1"/>
  <c r="R609" i="44"/>
  <c r="S609" i="44" s="1"/>
  <c r="K614" i="44"/>
  <c r="K613" i="44" s="1"/>
  <c r="P614" i="44"/>
  <c r="D615" i="44"/>
  <c r="P2024" i="44"/>
  <c r="S2024" i="44" s="1"/>
  <c r="K2024" i="44"/>
  <c r="C618" i="44"/>
  <c r="Q618" i="44"/>
  <c r="Q617" i="44" s="1"/>
  <c r="R620" i="44"/>
  <c r="H649" i="44"/>
  <c r="S655" i="44"/>
  <c r="S653" i="44" s="1"/>
  <c r="H681" i="44"/>
  <c r="H713" i="44"/>
  <c r="H745" i="44"/>
  <c r="R748" i="44"/>
  <c r="H777" i="44"/>
  <c r="R780" i="44"/>
  <c r="G2026" i="44"/>
  <c r="O2027" i="44"/>
  <c r="C2028" i="44"/>
  <c r="Q2028" i="44"/>
  <c r="J2029" i="44"/>
  <c r="J1008" i="44"/>
  <c r="E813" i="44"/>
  <c r="C813" i="44" s="1"/>
  <c r="I813" i="44"/>
  <c r="P815" i="44"/>
  <c r="S815" i="44" s="1"/>
  <c r="K816" i="44"/>
  <c r="E845" i="44"/>
  <c r="C845" i="44" s="1"/>
  <c r="I845" i="44"/>
  <c r="P847" i="44"/>
  <c r="S847" i="44" s="1"/>
  <c r="K848" i="44"/>
  <c r="E877" i="44"/>
  <c r="C877" i="44" s="1"/>
  <c r="I877" i="44"/>
  <c r="P879" i="44"/>
  <c r="S879" i="44" s="1"/>
  <c r="C973" i="44"/>
  <c r="F2018" i="44"/>
  <c r="D2018" i="44" s="1"/>
  <c r="D2019" i="44"/>
  <c r="K2020" i="44"/>
  <c r="R424" i="44"/>
  <c r="O455" i="44"/>
  <c r="O453" i="44" s="1"/>
  <c r="R488" i="44"/>
  <c r="C550" i="44"/>
  <c r="R552" i="44"/>
  <c r="C582" i="44"/>
  <c r="Q582" i="44"/>
  <c r="Q581" i="44" s="1"/>
  <c r="R584" i="44"/>
  <c r="L2022" i="44"/>
  <c r="O2023" i="44"/>
  <c r="Q614" i="44"/>
  <c r="O615" i="44"/>
  <c r="R2025" i="44"/>
  <c r="J2022" i="44"/>
  <c r="K2025" i="44"/>
  <c r="R616" i="44"/>
  <c r="K619" i="44"/>
  <c r="S887" i="44"/>
  <c r="P885" i="44"/>
  <c r="S885" i="44" s="1"/>
  <c r="S942" i="44"/>
  <c r="P941" i="44"/>
  <c r="R941" i="44"/>
  <c r="S944" i="44"/>
  <c r="R973" i="44"/>
  <c r="S976" i="44"/>
  <c r="G2003" i="44"/>
  <c r="G2002" i="44" s="1"/>
  <c r="G1010" i="44"/>
  <c r="R388" i="44"/>
  <c r="S408" i="44"/>
  <c r="S405" i="44" s="1"/>
  <c r="G2018" i="44"/>
  <c r="S440" i="44"/>
  <c r="S437" i="44" s="1"/>
  <c r="K519" i="44"/>
  <c r="K551" i="44"/>
  <c r="K583" i="44"/>
  <c r="K581" i="44" s="1"/>
  <c r="H2022" i="44"/>
  <c r="P2023" i="44"/>
  <c r="K2023" i="44"/>
  <c r="K615" i="44"/>
  <c r="P615" i="44"/>
  <c r="S615" i="44" s="1"/>
  <c r="S648" i="44"/>
  <c r="S645" i="44" s="1"/>
  <c r="P657" i="44"/>
  <c r="S657" i="44" s="1"/>
  <c r="S664" i="44"/>
  <c r="S661" i="44" s="1"/>
  <c r="P673" i="44"/>
  <c r="S673" i="44" s="1"/>
  <c r="S680" i="44"/>
  <c r="S677" i="44" s="1"/>
  <c r="F681" i="44"/>
  <c r="D681" i="44" s="1"/>
  <c r="P689" i="44"/>
  <c r="S689" i="44" s="1"/>
  <c r="S696" i="44"/>
  <c r="S693" i="44" s="1"/>
  <c r="P705" i="44"/>
  <c r="S705" i="44" s="1"/>
  <c r="S712" i="44"/>
  <c r="S709" i="44" s="1"/>
  <c r="F713" i="44"/>
  <c r="D713" i="44" s="1"/>
  <c r="P721" i="44"/>
  <c r="S721" i="44" s="1"/>
  <c r="S728" i="44"/>
  <c r="S725" i="44" s="1"/>
  <c r="P737" i="44"/>
  <c r="S737" i="44" s="1"/>
  <c r="S744" i="44"/>
  <c r="S741" i="44" s="1"/>
  <c r="P753" i="44"/>
  <c r="S753" i="44" s="1"/>
  <c r="S760" i="44"/>
  <c r="S757" i="44" s="1"/>
  <c r="P769" i="44"/>
  <c r="S769" i="44" s="1"/>
  <c r="S776" i="44"/>
  <c r="S773" i="44" s="1"/>
  <c r="P785" i="44"/>
  <c r="S785" i="44" s="1"/>
  <c r="S792" i="44"/>
  <c r="S789" i="44" s="1"/>
  <c r="P801" i="44"/>
  <c r="S801" i="44" s="1"/>
  <c r="S808" i="44"/>
  <c r="S805" i="44" s="1"/>
  <c r="F809" i="44"/>
  <c r="D809" i="44" s="1"/>
  <c r="J809" i="44"/>
  <c r="K809" i="44" s="1"/>
  <c r="E810" i="44"/>
  <c r="I810" i="44"/>
  <c r="I1006" i="44" s="1"/>
  <c r="O810" i="44"/>
  <c r="C811" i="44"/>
  <c r="L811" i="44"/>
  <c r="Q811" i="44"/>
  <c r="N812" i="44"/>
  <c r="R812" i="44" s="1"/>
  <c r="K814" i="44"/>
  <c r="K813" i="44" s="1"/>
  <c r="P817" i="44"/>
  <c r="S817" i="44" s="1"/>
  <c r="S824" i="44"/>
  <c r="S821" i="44" s="1"/>
  <c r="P833" i="44"/>
  <c r="S833" i="44" s="1"/>
  <c r="S840" i="44"/>
  <c r="S837" i="44" s="1"/>
  <c r="K846" i="44"/>
  <c r="K845" i="44" s="1"/>
  <c r="P849" i="44"/>
  <c r="S849" i="44" s="1"/>
  <c r="S856" i="44"/>
  <c r="S853" i="44" s="1"/>
  <c r="P865" i="44"/>
  <c r="S865" i="44" s="1"/>
  <c r="S872" i="44"/>
  <c r="S869" i="44" s="1"/>
  <c r="K878" i="44"/>
  <c r="K877" i="44" s="1"/>
  <c r="S910" i="44"/>
  <c r="P909" i="44"/>
  <c r="R909" i="44"/>
  <c r="S912" i="44"/>
  <c r="O941" i="44"/>
  <c r="S974" i="44"/>
  <c r="P973" i="44"/>
  <c r="Q1062" i="44"/>
  <c r="S1070" i="44"/>
  <c r="S1102" i="44"/>
  <c r="K387" i="44"/>
  <c r="D418" i="44"/>
  <c r="K2019" i="44"/>
  <c r="H2018" i="44"/>
  <c r="K419" i="44"/>
  <c r="K417" i="44" s="1"/>
  <c r="P419" i="44"/>
  <c r="K420" i="44"/>
  <c r="C2023" i="44"/>
  <c r="E2022" i="44"/>
  <c r="C2022" i="44" s="1"/>
  <c r="Q2023" i="44"/>
  <c r="I2022" i="44"/>
  <c r="O614" i="44"/>
  <c r="O613" i="44" s="1"/>
  <c r="Q615" i="44"/>
  <c r="O2025" i="44"/>
  <c r="N2022" i="44"/>
  <c r="K618" i="44"/>
  <c r="K617" i="44" s="1"/>
  <c r="K650" i="44"/>
  <c r="K682" i="44"/>
  <c r="K714" i="44"/>
  <c r="K746" i="44"/>
  <c r="K778" i="44"/>
  <c r="D2027" i="44"/>
  <c r="K810" i="44"/>
  <c r="P810" i="44"/>
  <c r="D811" i="44"/>
  <c r="K2028" i="44"/>
  <c r="L813" i="44"/>
  <c r="O813" i="44" s="1"/>
  <c r="L845" i="44"/>
  <c r="O845" i="44" s="1"/>
  <c r="L877" i="44"/>
  <c r="O877" i="44" s="1"/>
  <c r="R880" i="44"/>
  <c r="S897" i="44"/>
  <c r="S945" i="44"/>
  <c r="S977" i="44"/>
  <c r="S1001" i="44"/>
  <c r="L1058" i="44"/>
  <c r="O1058" i="44" s="1"/>
  <c r="P1059" i="44"/>
  <c r="O1059" i="44"/>
  <c r="S1097" i="44"/>
  <c r="R1094" i="44"/>
  <c r="H909" i="44"/>
  <c r="S915" i="44"/>
  <c r="S913" i="44" s="1"/>
  <c r="R917" i="44"/>
  <c r="S931" i="44"/>
  <c r="S929" i="44" s="1"/>
  <c r="R933" i="44"/>
  <c r="H941" i="44"/>
  <c r="S947" i="44"/>
  <c r="S963" i="44"/>
  <c r="S961" i="44" s="1"/>
  <c r="H973" i="44"/>
  <c r="S979" i="44"/>
  <c r="S995" i="44"/>
  <c r="S993" i="44" s="1"/>
  <c r="F1014" i="44"/>
  <c r="D1014" i="44" s="1"/>
  <c r="O1015" i="44"/>
  <c r="O1014" i="44" s="1"/>
  <c r="N2013" i="44"/>
  <c r="S1028" i="44"/>
  <c r="S1026" i="44" s="1"/>
  <c r="R1030" i="44"/>
  <c r="S1044" i="44"/>
  <c r="S1042" i="44" s="1"/>
  <c r="R1046" i="44"/>
  <c r="F1062" i="44"/>
  <c r="J1062" i="44"/>
  <c r="O1063" i="44"/>
  <c r="O1062" i="44" s="1"/>
  <c r="C1064" i="44"/>
  <c r="Q1064" i="44"/>
  <c r="F1094" i="44"/>
  <c r="D1094" i="44" s="1"/>
  <c r="Q1096" i="44"/>
  <c r="Q1094" i="44" s="1"/>
  <c r="P1110" i="44"/>
  <c r="S1110" i="44" s="1"/>
  <c r="Q1126" i="44"/>
  <c r="S1159" i="44"/>
  <c r="P1158" i="44"/>
  <c r="S1242" i="44"/>
  <c r="S1370" i="44"/>
  <c r="C2003" i="44"/>
  <c r="S1127" i="44"/>
  <c r="P1126" i="44"/>
  <c r="S892" i="44"/>
  <c r="S889" i="44" s="1"/>
  <c r="P901" i="44"/>
  <c r="S901" i="44" s="1"/>
  <c r="S908" i="44"/>
  <c r="S905" i="44" s="1"/>
  <c r="F909" i="44"/>
  <c r="D909" i="44" s="1"/>
  <c r="P917" i="44"/>
  <c r="S917" i="44" s="1"/>
  <c r="S924" i="44"/>
  <c r="S921" i="44" s="1"/>
  <c r="P933" i="44"/>
  <c r="S940" i="44"/>
  <c r="S937" i="44" s="1"/>
  <c r="F941" i="44"/>
  <c r="D941" i="44" s="1"/>
  <c r="P949" i="44"/>
  <c r="S949" i="44" s="1"/>
  <c r="S956" i="44"/>
  <c r="S953" i="44" s="1"/>
  <c r="P965" i="44"/>
  <c r="S965" i="44" s="1"/>
  <c r="S972" i="44"/>
  <c r="S969" i="44" s="1"/>
  <c r="F973" i="44"/>
  <c r="D973" i="44" s="1"/>
  <c r="P981" i="44"/>
  <c r="S981" i="44" s="1"/>
  <c r="S988" i="44"/>
  <c r="S985" i="44" s="1"/>
  <c r="P997" i="44"/>
  <c r="S997" i="44" s="1"/>
  <c r="S1004" i="44"/>
  <c r="H1014" i="44"/>
  <c r="P1014" i="44"/>
  <c r="J2013" i="44"/>
  <c r="R1017" i="44"/>
  <c r="S1021" i="44"/>
  <c r="S1018" i="44" s="1"/>
  <c r="P1030" i="44"/>
  <c r="S1030" i="44" s="1"/>
  <c r="S1037" i="44"/>
  <c r="S1034" i="44" s="1"/>
  <c r="P1046" i="44"/>
  <c r="S1053" i="44"/>
  <c r="S1050" i="44" s="1"/>
  <c r="F1059" i="44"/>
  <c r="H1060" i="44"/>
  <c r="H1058" i="44" s="1"/>
  <c r="M1060" i="44"/>
  <c r="M1058" i="44" s="1"/>
  <c r="H1062" i="44"/>
  <c r="P1062" i="44"/>
  <c r="R1065" i="44"/>
  <c r="S1069" i="44"/>
  <c r="S1066" i="44" s="1"/>
  <c r="P1078" i="44"/>
  <c r="S1078" i="44" s="1"/>
  <c r="S1085" i="44"/>
  <c r="S1082" i="44" s="1"/>
  <c r="H1094" i="44"/>
  <c r="P1094" i="44"/>
  <c r="S1101" i="44"/>
  <c r="S1098" i="44" s="1"/>
  <c r="K1110" i="44"/>
  <c r="K1126" i="44"/>
  <c r="S1150" i="44"/>
  <c r="S1174" i="44"/>
  <c r="S1182" i="44"/>
  <c r="S1238" i="44"/>
  <c r="O1254" i="44"/>
  <c r="C1254" i="44"/>
  <c r="Q1254" i="44"/>
  <c r="O1318" i="44"/>
  <c r="C1318" i="44"/>
  <c r="Q1318" i="44"/>
  <c r="S1326" i="44"/>
  <c r="S1354" i="44"/>
  <c r="K910" i="44"/>
  <c r="K942" i="44"/>
  <c r="K974" i="44"/>
  <c r="C1011" i="44"/>
  <c r="Q1011" i="44"/>
  <c r="O1012" i="44"/>
  <c r="K1016" i="44"/>
  <c r="K1017" i="44"/>
  <c r="E1060" i="44"/>
  <c r="I1060" i="44"/>
  <c r="J1061" i="44"/>
  <c r="K1064" i="44"/>
  <c r="K1096" i="44"/>
  <c r="R1126" i="44"/>
  <c r="S1129" i="44"/>
  <c r="S1162" i="44"/>
  <c r="S1334" i="44"/>
  <c r="S1342" i="44"/>
  <c r="S1351" i="44"/>
  <c r="P1350" i="44"/>
  <c r="S1120" i="44"/>
  <c r="S1118" i="44" s="1"/>
  <c r="R1122" i="44"/>
  <c r="S1122" i="44" s="1"/>
  <c r="K1127" i="44"/>
  <c r="P1146" i="44"/>
  <c r="S1146" i="44" s="1"/>
  <c r="P1191" i="44"/>
  <c r="P1223" i="44"/>
  <c r="P1255" i="44"/>
  <c r="P1287" i="44"/>
  <c r="P1319" i="44"/>
  <c r="S1386" i="44"/>
  <c r="S1394" i="44"/>
  <c r="O1418" i="44"/>
  <c r="O1450" i="44"/>
  <c r="O1482" i="44"/>
  <c r="O1514" i="44"/>
  <c r="C1159" i="44"/>
  <c r="Q1159" i="44"/>
  <c r="Q1158" i="44" s="1"/>
  <c r="R1161" i="44"/>
  <c r="R1193" i="44"/>
  <c r="R1225" i="44"/>
  <c r="R1257" i="44"/>
  <c r="R1289" i="44"/>
  <c r="R1321" i="44"/>
  <c r="R1353" i="44"/>
  <c r="O1384" i="44"/>
  <c r="L1382" i="44"/>
  <c r="O1382" i="44" s="1"/>
  <c r="S1498" i="44"/>
  <c r="K1160" i="44"/>
  <c r="K1158" i="44" s="1"/>
  <c r="P1170" i="44"/>
  <c r="S1170" i="44" s="1"/>
  <c r="P1186" i="44"/>
  <c r="S1186" i="44" s="1"/>
  <c r="I1190" i="44"/>
  <c r="K1192" i="44"/>
  <c r="K1190" i="44" s="1"/>
  <c r="P1202" i="44"/>
  <c r="S1202" i="44" s="1"/>
  <c r="S1209" i="44"/>
  <c r="S1206" i="44" s="1"/>
  <c r="P1218" i="44"/>
  <c r="S1218" i="44" s="1"/>
  <c r="I1222" i="44"/>
  <c r="K1224" i="44"/>
  <c r="K1222" i="44" s="1"/>
  <c r="K1225" i="44"/>
  <c r="P1234" i="44"/>
  <c r="S1234" i="44" s="1"/>
  <c r="S1241" i="44"/>
  <c r="P1250" i="44"/>
  <c r="S1250" i="44" s="1"/>
  <c r="K1256" i="44"/>
  <c r="K1254" i="44" s="1"/>
  <c r="K1257" i="44"/>
  <c r="P1266" i="44"/>
  <c r="S1266" i="44" s="1"/>
  <c r="S1273" i="44"/>
  <c r="S1270" i="44" s="1"/>
  <c r="P1282" i="44"/>
  <c r="S1282" i="44" s="1"/>
  <c r="K1288" i="44"/>
  <c r="K1286" i="44" s="1"/>
  <c r="K1289" i="44"/>
  <c r="P1298" i="44"/>
  <c r="S1298" i="44" s="1"/>
  <c r="S1305" i="44"/>
  <c r="S1302" i="44" s="1"/>
  <c r="P1314" i="44"/>
  <c r="S1314" i="44" s="1"/>
  <c r="K1320" i="44"/>
  <c r="K1318" i="44" s="1"/>
  <c r="K1321" i="44"/>
  <c r="P1330" i="44"/>
  <c r="S1330" i="44" s="1"/>
  <c r="S1337" i="44"/>
  <c r="P1346" i="44"/>
  <c r="S1346" i="44" s="1"/>
  <c r="I1350" i="44"/>
  <c r="K1352" i="44"/>
  <c r="K1350" i="44" s="1"/>
  <c r="K1353" i="44"/>
  <c r="P1362" i="44"/>
  <c r="S1362" i="44" s="1"/>
  <c r="S1369" i="44"/>
  <c r="S1366" i="44" s="1"/>
  <c r="P1378" i="44"/>
  <c r="S1378" i="44" s="1"/>
  <c r="Q1383" i="44"/>
  <c r="Q1382" i="44" s="1"/>
  <c r="R1385" i="44"/>
  <c r="K1394" i="44"/>
  <c r="S1400" i="44"/>
  <c r="P1398" i="44"/>
  <c r="S1410" i="44"/>
  <c r="S1426" i="44"/>
  <c r="S1442" i="44"/>
  <c r="S1470" i="44"/>
  <c r="S1474" i="44"/>
  <c r="S1486" i="44"/>
  <c r="S1518" i="44"/>
  <c r="K1383" i="44"/>
  <c r="K1382" i="44" s="1"/>
  <c r="P1383" i="44"/>
  <c r="P1384" i="44"/>
  <c r="S1384" i="44" s="1"/>
  <c r="S1406" i="44"/>
  <c r="C1415" i="44"/>
  <c r="Q1418" i="44"/>
  <c r="S1422" i="44"/>
  <c r="S1438" i="44"/>
  <c r="C1450" i="44"/>
  <c r="Q1450" i="44"/>
  <c r="C1482" i="44"/>
  <c r="Q1482" i="44"/>
  <c r="S1502" i="44"/>
  <c r="C1514" i="44"/>
  <c r="Q1514" i="44"/>
  <c r="F1414" i="44"/>
  <c r="D1414" i="44" s="1"/>
  <c r="G1418" i="44"/>
  <c r="C1418" i="44" s="1"/>
  <c r="P1419" i="44"/>
  <c r="P1451" i="44"/>
  <c r="P1483" i="44"/>
  <c r="P1515" i="44"/>
  <c r="Q1547" i="44"/>
  <c r="Q1546" i="44" s="1"/>
  <c r="O1554" i="44"/>
  <c r="P1574" i="44"/>
  <c r="S1576" i="44"/>
  <c r="K1581" i="44"/>
  <c r="J1578" i="44"/>
  <c r="O1586" i="44"/>
  <c r="R1421" i="44"/>
  <c r="R1453" i="44"/>
  <c r="R1485" i="44"/>
  <c r="R1517" i="44"/>
  <c r="Q1611" i="44"/>
  <c r="R1614" i="44"/>
  <c r="S1617" i="44"/>
  <c r="P1646" i="44"/>
  <c r="S1647" i="44"/>
  <c r="P1678" i="44"/>
  <c r="S1679" i="44"/>
  <c r="S1405" i="44"/>
  <c r="S1402" i="44" s="1"/>
  <c r="L1415" i="44"/>
  <c r="L1011" i="44" s="1"/>
  <c r="E1416" i="44"/>
  <c r="I1416" i="44"/>
  <c r="I2020" i="44" s="1"/>
  <c r="Q2020" i="44" s="1"/>
  <c r="J1417" i="44"/>
  <c r="J2021" i="44" s="1"/>
  <c r="K1420" i="44"/>
  <c r="K1418" i="44" s="1"/>
  <c r="K1421" i="44"/>
  <c r="P1430" i="44"/>
  <c r="S1430" i="44" s="1"/>
  <c r="S1437" i="44"/>
  <c r="S1434" i="44" s="1"/>
  <c r="P1446" i="44"/>
  <c r="S1446" i="44" s="1"/>
  <c r="K1452" i="44"/>
  <c r="K1453" i="44"/>
  <c r="K1450" i="44" s="1"/>
  <c r="P1462" i="44"/>
  <c r="S1462" i="44" s="1"/>
  <c r="S1469" i="44"/>
  <c r="S1466" i="44" s="1"/>
  <c r="P1478" i="44"/>
  <c r="S1478" i="44" s="1"/>
  <c r="K1484" i="44"/>
  <c r="K1482" i="44" s="1"/>
  <c r="K1485" i="44"/>
  <c r="P1494" i="44"/>
  <c r="S1494" i="44" s="1"/>
  <c r="S1501" i="44"/>
  <c r="P1510" i="44"/>
  <c r="S1510" i="44" s="1"/>
  <c r="D1515" i="44"/>
  <c r="K1516" i="44"/>
  <c r="K1514" i="44" s="1"/>
  <c r="K1517" i="44"/>
  <c r="P1526" i="44"/>
  <c r="S1526" i="44" s="1"/>
  <c r="S1533" i="44"/>
  <c r="S1530" i="44" s="1"/>
  <c r="P1538" i="44"/>
  <c r="S1538" i="44" s="1"/>
  <c r="C1547" i="44"/>
  <c r="G1546" i="44"/>
  <c r="C1546" i="44" s="1"/>
  <c r="O1548" i="44"/>
  <c r="R1549" i="44"/>
  <c r="O1570" i="44"/>
  <c r="P1579" i="44"/>
  <c r="Q1578" i="44"/>
  <c r="R1581" i="44"/>
  <c r="S1582" i="44"/>
  <c r="S1602" i="44"/>
  <c r="O1610" i="44"/>
  <c r="H1610" i="44"/>
  <c r="K1610" i="44" s="1"/>
  <c r="P1611" i="44"/>
  <c r="K1611" i="44"/>
  <c r="S1634" i="44"/>
  <c r="S1650" i="44"/>
  <c r="K1416" i="44"/>
  <c r="K1546" i="44"/>
  <c r="N1546" i="44"/>
  <c r="O1546" i="44" s="1"/>
  <c r="P1547" i="44"/>
  <c r="S1552" i="44"/>
  <c r="S1550" i="44" s="1"/>
  <c r="P1554" i="44"/>
  <c r="S1554" i="44" s="1"/>
  <c r="P1562" i="44"/>
  <c r="S1562" i="44" s="1"/>
  <c r="K1570" i="44"/>
  <c r="C1578" i="44"/>
  <c r="P1612" i="44"/>
  <c r="S1612" i="44" s="1"/>
  <c r="K1612" i="44"/>
  <c r="S1592" i="44"/>
  <c r="S1590" i="44" s="1"/>
  <c r="R1594" i="44"/>
  <c r="S1594" i="44" s="1"/>
  <c r="S1608" i="44"/>
  <c r="S1606" i="44" s="1"/>
  <c r="J1610" i="44"/>
  <c r="K1615" i="44"/>
  <c r="P1615" i="44"/>
  <c r="D1616" i="44"/>
  <c r="S1624" i="44"/>
  <c r="S1622" i="44" s="1"/>
  <c r="R1626" i="44"/>
  <c r="S1626" i="44" s="1"/>
  <c r="S1640" i="44"/>
  <c r="S1638" i="44" s="1"/>
  <c r="F1646" i="44"/>
  <c r="D1646" i="44" s="1"/>
  <c r="R1649" i="44"/>
  <c r="S1658" i="44"/>
  <c r="S1667" i="44"/>
  <c r="S1666" i="44" s="1"/>
  <c r="F1678" i="44"/>
  <c r="D1678" i="44" s="1"/>
  <c r="R1681" i="44"/>
  <c r="S1690" i="44"/>
  <c r="S1699" i="44"/>
  <c r="S1698" i="44" s="1"/>
  <c r="K1706" i="44"/>
  <c r="Q1712" i="44"/>
  <c r="M1710" i="44"/>
  <c r="R1714" i="44"/>
  <c r="S1717" i="44"/>
  <c r="O1722" i="44"/>
  <c r="P1744" i="44"/>
  <c r="S1744" i="44" s="1"/>
  <c r="K1744" i="44"/>
  <c r="K1742" i="44" s="1"/>
  <c r="K1754" i="44"/>
  <c r="S1766" i="44"/>
  <c r="S1770" i="44"/>
  <c r="Q1776" i="44"/>
  <c r="M1774" i="44"/>
  <c r="R1778" i="44"/>
  <c r="S1781" i="44"/>
  <c r="S1786" i="44"/>
  <c r="S1809" i="44"/>
  <c r="R1806" i="44"/>
  <c r="S1884" i="44"/>
  <c r="P1882" i="44"/>
  <c r="S1882" i="44" s="1"/>
  <c r="K1547" i="44"/>
  <c r="K1579" i="44"/>
  <c r="K1578" i="44" s="1"/>
  <c r="F1611" i="44"/>
  <c r="M1612" i="44"/>
  <c r="Q1612" i="44" s="1"/>
  <c r="H1614" i="44"/>
  <c r="L1614" i="44"/>
  <c r="O1614" i="44" s="1"/>
  <c r="S1645" i="44"/>
  <c r="S1642" i="44" s="1"/>
  <c r="K1647" i="44"/>
  <c r="S1657" i="44"/>
  <c r="S1654" i="44" s="1"/>
  <c r="O1658" i="44"/>
  <c r="S1664" i="44"/>
  <c r="S1662" i="44" s="1"/>
  <c r="S1677" i="44"/>
  <c r="S1674" i="44" s="1"/>
  <c r="K1679" i="44"/>
  <c r="S1689" i="44"/>
  <c r="S1686" i="44" s="1"/>
  <c r="O1690" i="44"/>
  <c r="S1696" i="44"/>
  <c r="S1694" i="44" s="1"/>
  <c r="P1712" i="44"/>
  <c r="S1712" i="44" s="1"/>
  <c r="K1712" i="44"/>
  <c r="K1710" i="44" s="1"/>
  <c r="P1714" i="44"/>
  <c r="K1722" i="44"/>
  <c r="S1734" i="44"/>
  <c r="S1738" i="44"/>
  <c r="R1742" i="44"/>
  <c r="S1745" i="44"/>
  <c r="S1760" i="44"/>
  <c r="P1758" i="44"/>
  <c r="S1758" i="44" s="1"/>
  <c r="R1762" i="44"/>
  <c r="S1765" i="44"/>
  <c r="S1762" i="44" s="1"/>
  <c r="O1770" i="44"/>
  <c r="P1776" i="44"/>
  <c r="S1776" i="44" s="1"/>
  <c r="K1776" i="44"/>
  <c r="K1774" i="44" s="1"/>
  <c r="P1778" i="44"/>
  <c r="S1778" i="44" s="1"/>
  <c r="S1782" i="44"/>
  <c r="O1786" i="44"/>
  <c r="S1792" i="44"/>
  <c r="P1790" i="44"/>
  <c r="S1790" i="44" s="1"/>
  <c r="R1794" i="44"/>
  <c r="S1797" i="44"/>
  <c r="Q1810" i="44"/>
  <c r="R1822" i="44"/>
  <c r="S1825" i="44"/>
  <c r="R1902" i="44"/>
  <c r="S1905" i="44"/>
  <c r="R1613" i="44"/>
  <c r="R1710" i="44"/>
  <c r="S1713" i="44"/>
  <c r="S1728" i="44"/>
  <c r="P1726" i="44"/>
  <c r="S1726" i="44" s="1"/>
  <c r="R1730" i="44"/>
  <c r="S1733" i="44"/>
  <c r="F1742" i="44"/>
  <c r="D1742" i="44" s="1"/>
  <c r="D1743" i="44"/>
  <c r="S1743" i="44"/>
  <c r="P1742" i="44"/>
  <c r="Q1774" i="44"/>
  <c r="R1774" i="44"/>
  <c r="S1777" i="44"/>
  <c r="S1794" i="44"/>
  <c r="S1820" i="44"/>
  <c r="P1818" i="44"/>
  <c r="S1900" i="44"/>
  <c r="P1898" i="44"/>
  <c r="S1898" i="44" s="1"/>
  <c r="S1909" i="44"/>
  <c r="E1646" i="44"/>
  <c r="C1646" i="44" s="1"/>
  <c r="H1646" i="44"/>
  <c r="O1648" i="44"/>
  <c r="L1646" i="44"/>
  <c r="O1646" i="44" s="1"/>
  <c r="R1650" i="44"/>
  <c r="P1670" i="44"/>
  <c r="S1670" i="44" s="1"/>
  <c r="K1674" i="44"/>
  <c r="E1678" i="44"/>
  <c r="C1678" i="44" s="1"/>
  <c r="H1678" i="44"/>
  <c r="K1678" i="44" s="1"/>
  <c r="O1680" i="44"/>
  <c r="L1678" i="44"/>
  <c r="O1678" i="44" s="1"/>
  <c r="R1682" i="44"/>
  <c r="S1682" i="44" s="1"/>
  <c r="F1710" i="44"/>
  <c r="D1710" i="44" s="1"/>
  <c r="D1711" i="44"/>
  <c r="S1711" i="44"/>
  <c r="P1710" i="44"/>
  <c r="S1710" i="44" s="1"/>
  <c r="S1718" i="44"/>
  <c r="S1722" i="44"/>
  <c r="P1730" i="44"/>
  <c r="S1730" i="44" s="1"/>
  <c r="K1738" i="44"/>
  <c r="Q1744" i="44"/>
  <c r="M1742" i="44"/>
  <c r="R1746" i="44"/>
  <c r="S1746" i="44" s="1"/>
  <c r="S1749" i="44"/>
  <c r="F1774" i="44"/>
  <c r="D1774" i="44" s="1"/>
  <c r="D1775" i="44"/>
  <c r="S1775" i="44"/>
  <c r="P1774" i="44"/>
  <c r="S1774" i="44" s="1"/>
  <c r="L1806" i="44"/>
  <c r="F1874" i="44"/>
  <c r="D1874" i="44" s="1"/>
  <c r="R1886" i="44"/>
  <c r="S1889" i="44"/>
  <c r="Q1907" i="44"/>
  <c r="Q1906" i="44" s="1"/>
  <c r="M1906" i="44"/>
  <c r="L1710" i="44"/>
  <c r="O1710" i="44" s="1"/>
  <c r="C1711" i="44"/>
  <c r="Q1711" i="44"/>
  <c r="Q1710" i="44" s="1"/>
  <c r="L1742" i="44"/>
  <c r="O1742" i="44" s="1"/>
  <c r="C1743" i="44"/>
  <c r="Q1743" i="44"/>
  <c r="Q1742" i="44" s="1"/>
  <c r="L1774" i="44"/>
  <c r="O1774" i="44" s="1"/>
  <c r="R1798" i="44"/>
  <c r="S1798" i="44" s="1"/>
  <c r="E1806" i="44"/>
  <c r="C1806" i="44" s="1"/>
  <c r="O1810" i="44"/>
  <c r="D1812" i="44"/>
  <c r="F1808" i="44"/>
  <c r="F2004" i="44" s="1"/>
  <c r="D2004" i="44" s="1"/>
  <c r="S1813" i="44"/>
  <c r="K1814" i="44"/>
  <c r="P1822" i="44"/>
  <c r="O1830" i="44"/>
  <c r="S1836" i="44"/>
  <c r="P1834" i="44"/>
  <c r="S1834" i="44" s="1"/>
  <c r="R1838" i="44"/>
  <c r="S1841" i="44"/>
  <c r="O1846" i="44"/>
  <c r="S1852" i="44"/>
  <c r="P1850" i="44"/>
  <c r="R1854" i="44"/>
  <c r="S1854" i="44" s="1"/>
  <c r="S1857" i="44"/>
  <c r="O1862" i="44"/>
  <c r="S1868" i="44"/>
  <c r="P1866" i="44"/>
  <c r="S1866" i="44" s="1"/>
  <c r="R1870" i="44"/>
  <c r="S1873" i="44"/>
  <c r="S1870" i="44" s="1"/>
  <c r="S1877" i="44"/>
  <c r="K1878" i="44"/>
  <c r="P1886" i="44"/>
  <c r="K1894" i="44"/>
  <c r="P1902" i="44"/>
  <c r="H1906" i="44"/>
  <c r="P1907" i="44"/>
  <c r="K1907" i="44"/>
  <c r="O1946" i="44"/>
  <c r="K1809" i="44"/>
  <c r="M1807" i="44"/>
  <c r="K1830" i="44"/>
  <c r="S1838" i="44"/>
  <c r="S1845" i="44"/>
  <c r="K1846" i="44"/>
  <c r="K1862" i="44"/>
  <c r="H1874" i="44"/>
  <c r="K1874" i="44" s="1"/>
  <c r="P1875" i="44"/>
  <c r="K1875" i="44"/>
  <c r="S1916" i="44"/>
  <c r="P1914" i="44"/>
  <c r="S1914" i="44" s="1"/>
  <c r="O1930" i="44"/>
  <c r="J1806" i="44"/>
  <c r="I1806" i="44"/>
  <c r="N2005" i="44"/>
  <c r="O1809" i="44"/>
  <c r="H1810" i="44"/>
  <c r="K1810" i="44" s="1"/>
  <c r="P1811" i="44"/>
  <c r="K1811" i="44"/>
  <c r="H1807" i="44"/>
  <c r="H2003" i="44" s="1"/>
  <c r="P1808" i="44"/>
  <c r="S1808" i="44" s="1"/>
  <c r="K1808" i="44"/>
  <c r="S1814" i="44"/>
  <c r="M1842" i="44"/>
  <c r="H1842" i="44"/>
  <c r="K1842" i="44" s="1"/>
  <c r="P1843" i="44"/>
  <c r="K1843" i="44"/>
  <c r="S1878" i="44"/>
  <c r="S1890" i="44"/>
  <c r="S1894" i="44"/>
  <c r="S1967" i="44"/>
  <c r="P1966" i="44"/>
  <c r="H1970" i="44"/>
  <c r="K1970" i="44" s="1"/>
  <c r="P1971" i="44"/>
  <c r="K1971" i="44"/>
  <c r="S1983" i="44"/>
  <c r="P1982" i="44"/>
  <c r="S1999" i="44"/>
  <c r="P1998" i="44"/>
  <c r="F1810" i="44"/>
  <c r="D1810" i="44" s="1"/>
  <c r="J1874" i="44"/>
  <c r="J1906" i="44"/>
  <c r="S1926" i="44"/>
  <c r="S1932" i="44"/>
  <c r="P1930" i="44"/>
  <c r="S1930" i="44" s="1"/>
  <c r="R1934" i="44"/>
  <c r="S1934" i="44" s="1"/>
  <c r="S1937" i="44"/>
  <c r="S1942" i="44"/>
  <c r="S1948" i="44"/>
  <c r="P1946" i="44"/>
  <c r="S1946" i="44" s="1"/>
  <c r="R1950" i="44"/>
  <c r="S1953" i="44"/>
  <c r="S1954" i="44"/>
  <c r="S1958" i="44"/>
  <c r="S1974" i="44"/>
  <c r="S1986" i="44"/>
  <c r="S1990" i="44"/>
  <c r="O1926" i="44"/>
  <c r="H1938" i="44"/>
  <c r="P1939" i="44"/>
  <c r="K1939" i="44"/>
  <c r="S1941" i="44"/>
  <c r="O1942" i="44"/>
  <c r="S1950" i="44"/>
  <c r="O1958" i="44"/>
  <c r="S1964" i="44"/>
  <c r="P1962" i="44"/>
  <c r="S1962" i="44" s="1"/>
  <c r="R1966" i="44"/>
  <c r="S1969" i="44"/>
  <c r="O1974" i="44"/>
  <c r="S1980" i="44"/>
  <c r="P1978" i="44"/>
  <c r="S1978" i="44" s="1"/>
  <c r="R1982" i="44"/>
  <c r="S1985" i="44"/>
  <c r="O1990" i="44"/>
  <c r="S1996" i="44"/>
  <c r="P1994" i="44"/>
  <c r="S1994" i="44" s="1"/>
  <c r="R1998" i="44"/>
  <c r="S2001" i="44"/>
  <c r="K1910" i="44"/>
  <c r="S1910" i="44"/>
  <c r="R1918" i="44"/>
  <c r="S1918" i="44" s="1"/>
  <c r="S1921" i="44"/>
  <c r="K1926" i="44"/>
  <c r="K1942" i="44"/>
  <c r="S1973" i="44"/>
  <c r="K1974" i="44"/>
  <c r="K1990" i="44"/>
  <c r="BT43" i="43"/>
  <c r="BF38" i="43"/>
  <c r="B19" i="43"/>
  <c r="F19" i="43"/>
  <c r="CA19" i="43"/>
  <c r="BA22" i="43"/>
  <c r="F23" i="43"/>
  <c r="BF23" i="43" s="1"/>
  <c r="Z23" i="43"/>
  <c r="P25" i="43"/>
  <c r="BH25" i="43" s="1"/>
  <c r="BA26" i="43"/>
  <c r="F27" i="43"/>
  <c r="BF27" i="43" s="1"/>
  <c r="Z27" i="43"/>
  <c r="BA32" i="43"/>
  <c r="F33" i="43"/>
  <c r="BF33" i="43" s="1"/>
  <c r="P34" i="43"/>
  <c r="BH34" i="43" s="1"/>
  <c r="F35" i="43"/>
  <c r="BF35" i="43" s="1"/>
  <c r="Z35" i="43"/>
  <c r="AE38" i="43"/>
  <c r="BH38" i="43" s="1"/>
  <c r="BA38" i="43"/>
  <c r="F39" i="43"/>
  <c r="BF39" i="43" s="1"/>
  <c r="Z39" i="43"/>
  <c r="Y43" i="43"/>
  <c r="BM50" i="43"/>
  <c r="AX66" i="43"/>
  <c r="BT99" i="43"/>
  <c r="BV54" i="43"/>
  <c r="BT54" i="43" s="1"/>
  <c r="BY212" i="43"/>
  <c r="BA212" i="43"/>
  <c r="BP212" i="43"/>
  <c r="BA19" i="43"/>
  <c r="V43" i="43"/>
  <c r="BO43" i="43" s="1"/>
  <c r="BN50" i="43"/>
  <c r="BN51" i="43"/>
  <c r="BG61" i="43"/>
  <c r="BM66" i="43"/>
  <c r="CA31" i="43"/>
  <c r="BL43" i="43"/>
  <c r="BN52" i="43"/>
  <c r="BR52" i="43"/>
  <c r="BN66" i="43"/>
  <c r="BM56" i="43"/>
  <c r="BM33" i="43" s="1"/>
  <c r="BM21" i="43" s="1"/>
  <c r="BM60" i="43"/>
  <c r="BP19" i="43"/>
  <c r="BY19" i="43"/>
  <c r="CA212" i="43"/>
  <c r="F212" i="43"/>
  <c r="AY212" i="43"/>
  <c r="AY19" i="43"/>
  <c r="F20" i="43"/>
  <c r="BF20" i="43" s="1"/>
  <c r="Z20" i="43"/>
  <c r="F24" i="43"/>
  <c r="BF24" i="43" s="1"/>
  <c r="Z24" i="43"/>
  <c r="F28" i="43"/>
  <c r="BF28" i="43" s="1"/>
  <c r="Z28" i="43"/>
  <c r="F36" i="43"/>
  <c r="BF36" i="43" s="1"/>
  <c r="Z36" i="43"/>
  <c r="F40" i="43"/>
  <c r="BF40" i="43" s="1"/>
  <c r="Z40" i="43"/>
  <c r="Z51" i="43"/>
  <c r="Z52" i="43"/>
  <c r="AY54" i="43"/>
  <c r="F55" i="43"/>
  <c r="BF55" i="43" s="1"/>
  <c r="Z55" i="43"/>
  <c r="BA58" i="43"/>
  <c r="P61" i="43"/>
  <c r="BH61" i="43" s="1"/>
  <c r="BA62" i="43"/>
  <c r="F63" i="43"/>
  <c r="BF63" i="43" s="1"/>
  <c r="Z63" i="43"/>
  <c r="BZ66" i="43"/>
  <c r="BQ67" i="43"/>
  <c r="BQ73" i="43"/>
  <c r="BQ74" i="43"/>
  <c r="BQ75" i="43"/>
  <c r="AZ77" i="43"/>
  <c r="BR77" i="43"/>
  <c r="CA77" i="43"/>
  <c r="F88" i="43"/>
  <c r="BF88" i="43" s="1"/>
  <c r="P88" i="43"/>
  <c r="BH88" i="43" s="1"/>
  <c r="Z88" i="43"/>
  <c r="BM89" i="43"/>
  <c r="BM90" i="43"/>
  <c r="BM91" i="43"/>
  <c r="BM57" i="43" s="1"/>
  <c r="BM34" i="43" s="1"/>
  <c r="BM22" i="43" s="1"/>
  <c r="BM92" i="43"/>
  <c r="BM58" i="43" s="1"/>
  <c r="BM35" i="43" s="1"/>
  <c r="BM23" i="43" s="1"/>
  <c r="BM93" i="43"/>
  <c r="BM59" i="43" s="1"/>
  <c r="BM36" i="43" s="1"/>
  <c r="BM24" i="43" s="1"/>
  <c r="BM94" i="43"/>
  <c r="BM95" i="43"/>
  <c r="BM61" i="43" s="1"/>
  <c r="BM96" i="43"/>
  <c r="BM62" i="43" s="1"/>
  <c r="BM39" i="43" s="1"/>
  <c r="BM27" i="43" s="1"/>
  <c r="BM97" i="43"/>
  <c r="BM63" i="43" s="1"/>
  <c r="BM40" i="43" s="1"/>
  <c r="BM28" i="43" s="1"/>
  <c r="B99" i="43"/>
  <c r="BX99" i="43" s="1"/>
  <c r="BL99" i="43"/>
  <c r="BK99" i="43" s="1"/>
  <c r="Z100" i="43"/>
  <c r="BN100" i="43"/>
  <c r="BN55" i="43" s="1"/>
  <c r="Z101" i="43"/>
  <c r="BN101" i="43"/>
  <c r="BN56" i="43" s="1"/>
  <c r="Z102" i="43"/>
  <c r="BN102" i="43"/>
  <c r="BN57" i="43" s="1"/>
  <c r="BN34" i="43" s="1"/>
  <c r="BN22" i="43" s="1"/>
  <c r="Z103" i="43"/>
  <c r="BN103" i="43"/>
  <c r="BN58" i="43" s="1"/>
  <c r="Z104" i="43"/>
  <c r="BN104" i="43"/>
  <c r="BN59" i="43" s="1"/>
  <c r="BN36" i="43" s="1"/>
  <c r="BN24" i="43" s="1"/>
  <c r="Z105" i="43"/>
  <c r="BN105" i="43"/>
  <c r="BN60" i="43" s="1"/>
  <c r="Z106" i="43"/>
  <c r="BN106" i="43"/>
  <c r="BN61" i="43" s="1"/>
  <c r="Z107" i="43"/>
  <c r="BN107" i="43"/>
  <c r="BN62" i="43" s="1"/>
  <c r="Z108" i="43"/>
  <c r="BN108" i="43"/>
  <c r="BN63" i="43" s="1"/>
  <c r="BP109" i="43"/>
  <c r="BR114" i="43"/>
  <c r="BQ116" i="43"/>
  <c r="BQ118" i="43"/>
  <c r="BQ119" i="43"/>
  <c r="BL53" i="43"/>
  <c r="AZ66" i="43"/>
  <c r="BR67" i="43"/>
  <c r="BR68" i="43"/>
  <c r="BR69" i="43"/>
  <c r="BR70" i="43"/>
  <c r="P77" i="43"/>
  <c r="BH77" i="43" s="1"/>
  <c r="V77" i="43"/>
  <c r="BO77" i="43" s="1"/>
  <c r="B88" i="43"/>
  <c r="BX88" i="43" s="1"/>
  <c r="BL88" i="43"/>
  <c r="Z89" i="43"/>
  <c r="Z90" i="43"/>
  <c r="Z91" i="43"/>
  <c r="Z92" i="43"/>
  <c r="Z93" i="43"/>
  <c r="Z94" i="43"/>
  <c r="Z95" i="43"/>
  <c r="Z96" i="43"/>
  <c r="X99" i="43"/>
  <c r="Y110" i="43"/>
  <c r="BN115" i="43"/>
  <c r="Z115" i="43"/>
  <c r="BR115" i="43"/>
  <c r="BA54" i="43"/>
  <c r="P55" i="43"/>
  <c r="BH55" i="43" s="1"/>
  <c r="F57" i="43"/>
  <c r="BF57" i="43" s="1"/>
  <c r="Z57" i="43"/>
  <c r="P59" i="43"/>
  <c r="BH59" i="43" s="1"/>
  <c r="B77" i="43"/>
  <c r="BX77" i="43" s="1"/>
  <c r="BL77" i="43"/>
  <c r="BK77" i="43" s="1"/>
  <c r="X88" i="43"/>
  <c r="Y99" i="43"/>
  <c r="V110" i="43"/>
  <c r="BO110" i="43" s="1"/>
  <c r="BN116" i="43"/>
  <c r="Z116" i="43"/>
  <c r="F56" i="43"/>
  <c r="BF56" i="43" s="1"/>
  <c r="Z56" i="43"/>
  <c r="F60" i="43"/>
  <c r="BF60" i="43" s="1"/>
  <c r="Z60" i="43"/>
  <c r="BL66" i="43"/>
  <c r="Z67" i="43"/>
  <c r="Z68" i="43"/>
  <c r="Z69" i="43"/>
  <c r="BL110" i="43"/>
  <c r="BK110" i="43" s="1"/>
  <c r="Z117" i="43"/>
  <c r="Z118" i="43"/>
  <c r="Z119" i="43"/>
  <c r="BP120" i="43"/>
  <c r="X121" i="43"/>
  <c r="Y132" i="43"/>
  <c r="CA145" i="43"/>
  <c r="F145" i="43"/>
  <c r="BF145" i="43" s="1"/>
  <c r="CA149" i="43"/>
  <c r="F149" i="43"/>
  <c r="BF149" i="43" s="1"/>
  <c r="BA151" i="43"/>
  <c r="P151" i="43"/>
  <c r="BH151" i="43" s="1"/>
  <c r="BR152" i="43"/>
  <c r="Z152" i="43"/>
  <c r="BL155" i="43"/>
  <c r="BW155" i="43"/>
  <c r="BW143" i="43" s="1"/>
  <c r="BW31" i="43" s="1"/>
  <c r="BW19" i="43" s="1"/>
  <c r="BW212" i="43" s="1"/>
  <c r="AT166" i="43"/>
  <c r="AU143" i="43"/>
  <c r="BB166" i="43"/>
  <c r="BC143" i="43"/>
  <c r="BM166" i="43"/>
  <c r="BM143" i="43" s="1"/>
  <c r="BK189" i="43"/>
  <c r="BX201" i="43"/>
  <c r="B212" i="43"/>
  <c r="G212" i="43"/>
  <c r="AX201" i="43"/>
  <c r="BR122" i="43"/>
  <c r="BR123" i="43"/>
  <c r="BR124" i="43"/>
  <c r="BR125" i="43"/>
  <c r="BR126" i="43"/>
  <c r="BR127" i="43"/>
  <c r="BR128" i="43"/>
  <c r="BR129" i="43"/>
  <c r="BR130" i="43"/>
  <c r="V132" i="43"/>
  <c r="BO132" i="43" s="1"/>
  <c r="B143" i="43"/>
  <c r="BX143" i="43" s="1"/>
  <c r="BR149" i="43"/>
  <c r="Z149" i="43"/>
  <c r="BN155" i="43"/>
  <c r="BZ166" i="43"/>
  <c r="BM172" i="43"/>
  <c r="BM149" i="43" s="1"/>
  <c r="X149" i="43"/>
  <c r="BQ172" i="43"/>
  <c r="AE189" i="43"/>
  <c r="BF189" i="43" s="1"/>
  <c r="BZ189" i="43"/>
  <c r="BG190" i="43"/>
  <c r="BL199" i="43"/>
  <c r="BL131" i="43"/>
  <c r="BL64" i="43" s="1"/>
  <c r="BL132" i="43"/>
  <c r="BK132" i="43" s="1"/>
  <c r="BR144" i="43"/>
  <c r="Z144" i="43"/>
  <c r="L166" i="43"/>
  <c r="AX166" i="43" s="1"/>
  <c r="N143" i="43"/>
  <c r="AZ166" i="43"/>
  <c r="AA166" i="43"/>
  <c r="AC143" i="43"/>
  <c r="AC31" i="43" s="1"/>
  <c r="AC19" i="43" s="1"/>
  <c r="BT166" i="43"/>
  <c r="BL121" i="43"/>
  <c r="BK121" i="43" s="1"/>
  <c r="Z122" i="43"/>
  <c r="Z123" i="43"/>
  <c r="Z124" i="43"/>
  <c r="Z125" i="43"/>
  <c r="Z126" i="43"/>
  <c r="Z127" i="43"/>
  <c r="Z128" i="43"/>
  <c r="Z129" i="43"/>
  <c r="Z130" i="43"/>
  <c r="CA144" i="43"/>
  <c r="F144" i="43"/>
  <c r="BF144" i="43" s="1"/>
  <c r="BR145" i="43"/>
  <c r="Z145" i="43"/>
  <c r="BA147" i="43"/>
  <c r="P147" i="43"/>
  <c r="BH147" i="43" s="1"/>
  <c r="BQ202" i="43"/>
  <c r="BM202" i="43"/>
  <c r="BK202" i="43" s="1"/>
  <c r="CA152" i="43"/>
  <c r="BR166" i="43"/>
  <c r="CA166" i="43"/>
  <c r="BB177" i="43"/>
  <c r="BQ193" i="43"/>
  <c r="X189" i="43"/>
  <c r="AZ201" i="43"/>
  <c r="BI201" i="43"/>
  <c r="BI212" i="43" s="1"/>
  <c r="P146" i="43"/>
  <c r="BH146" i="43" s="1"/>
  <c r="F148" i="43"/>
  <c r="BF148" i="43" s="1"/>
  <c r="Z148" i="43"/>
  <c r="P150" i="43"/>
  <c r="BH150" i="43" s="1"/>
  <c r="Y155" i="43"/>
  <c r="P166" i="43"/>
  <c r="BH166" i="43" s="1"/>
  <c r="V166" i="43"/>
  <c r="BO166" i="43" s="1"/>
  <c r="F177" i="43"/>
  <c r="BF177" i="43" s="1"/>
  <c r="Y177" i="43"/>
  <c r="BQ178" i="43"/>
  <c r="X177" i="43"/>
  <c r="BT189" i="43"/>
  <c r="Y189" i="43"/>
  <c r="BN193" i="43"/>
  <c r="Z193" i="43"/>
  <c r="BN194" i="43"/>
  <c r="Z194" i="43"/>
  <c r="BN195" i="43"/>
  <c r="Z195" i="43"/>
  <c r="BN196" i="43"/>
  <c r="BN189" i="43" s="1"/>
  <c r="Z196" i="43"/>
  <c r="BN197" i="43"/>
  <c r="Z197" i="43"/>
  <c r="BV201" i="43"/>
  <c r="BM201" i="43"/>
  <c r="BK201" i="43" s="1"/>
  <c r="AV201" i="43"/>
  <c r="AV212" i="43" s="1"/>
  <c r="AT201" i="43"/>
  <c r="BQ207" i="43"/>
  <c r="BM207" i="43"/>
  <c r="V207" i="43"/>
  <c r="BO207" i="43" s="1"/>
  <c r="F147" i="43"/>
  <c r="BF147" i="43" s="1"/>
  <c r="Z147" i="43"/>
  <c r="BL166" i="43"/>
  <c r="BK166" i="43" s="1"/>
  <c r="BQ171" i="43"/>
  <c r="BQ175" i="43"/>
  <c r="AT177" i="43"/>
  <c r="BN178" i="43"/>
  <c r="Z178" i="43"/>
  <c r="BN179" i="43"/>
  <c r="BN145" i="43" s="1"/>
  <c r="Z179" i="43"/>
  <c r="BN180" i="43"/>
  <c r="BN146" i="43" s="1"/>
  <c r="Z180" i="43"/>
  <c r="BN181" i="43"/>
  <c r="BN147" i="43" s="1"/>
  <c r="Z181" i="43"/>
  <c r="BN182" i="43"/>
  <c r="BN148" i="43" s="1"/>
  <c r="Z182" i="43"/>
  <c r="BN183" i="43"/>
  <c r="BN149" i="43" s="1"/>
  <c r="Z183" i="43"/>
  <c r="BN184" i="43"/>
  <c r="BN150" i="43" s="1"/>
  <c r="Z184" i="43"/>
  <c r="BN185" i="43"/>
  <c r="BN151" i="43" s="1"/>
  <c r="Z185" i="43"/>
  <c r="BN186" i="43"/>
  <c r="BN152" i="43" s="1"/>
  <c r="Z186" i="43"/>
  <c r="BL187" i="43"/>
  <c r="BL153" i="43" s="1"/>
  <c r="AZ189" i="43"/>
  <c r="V201" i="43"/>
  <c r="BP201" i="43"/>
  <c r="BK203" i="43"/>
  <c r="BQ206" i="43"/>
  <c r="BM206" i="43"/>
  <c r="BK206" i="43" s="1"/>
  <c r="V206" i="43"/>
  <c r="BO206" i="43" s="1"/>
  <c r="BQ210" i="43"/>
  <c r="BM210" i="43"/>
  <c r="BK210" i="43" s="1"/>
  <c r="V210" i="43"/>
  <c r="BO210" i="43" s="1"/>
  <c r="B177" i="43"/>
  <c r="BX177" i="43" s="1"/>
  <c r="BL177" i="43"/>
  <c r="BK177" i="43" s="1"/>
  <c r="Y201" i="43"/>
  <c r="BT201" i="43"/>
  <c r="BQ205" i="43"/>
  <c r="BM205" i="43"/>
  <c r="BK205" i="43" s="1"/>
  <c r="V205" i="43"/>
  <c r="BO205" i="43" s="1"/>
  <c r="BQ209" i="43"/>
  <c r="BM209" i="43"/>
  <c r="BK209" i="43" s="1"/>
  <c r="V209" i="43"/>
  <c r="BO209" i="43" s="1"/>
  <c r="BB201" i="43"/>
  <c r="BQ204" i="43"/>
  <c r="BM204" i="43"/>
  <c r="BK204" i="43" s="1"/>
  <c r="V204" i="43"/>
  <c r="BO204" i="43" s="1"/>
  <c r="BK207" i="43"/>
  <c r="BQ208" i="43"/>
  <c r="BM208" i="43"/>
  <c r="BK208" i="43" s="1"/>
  <c r="V208" i="43"/>
  <c r="BO208" i="43" s="1"/>
  <c r="BN202" i="43"/>
  <c r="BM203" i="43"/>
  <c r="J2018" i="44" l="1"/>
  <c r="K2021" i="44"/>
  <c r="K2003" i="44"/>
  <c r="R809" i="44"/>
  <c r="S812" i="44"/>
  <c r="I1005" i="44"/>
  <c r="Q1006" i="44"/>
  <c r="Q1005" i="44" s="1"/>
  <c r="L2003" i="44"/>
  <c r="L1010" i="44"/>
  <c r="O1011" i="44"/>
  <c r="P1011" i="44"/>
  <c r="S420" i="44"/>
  <c r="R417" i="44"/>
  <c r="K1938" i="44"/>
  <c r="S1966" i="44"/>
  <c r="S1998" i="44"/>
  <c r="O2005" i="44"/>
  <c r="N2002" i="44"/>
  <c r="P1874" i="44"/>
  <c r="S1874" i="44" s="1"/>
  <c r="S1875" i="44"/>
  <c r="S1902" i="44"/>
  <c r="S1850" i="44"/>
  <c r="S1822" i="44"/>
  <c r="O1806" i="44"/>
  <c r="S1818" i="44"/>
  <c r="K1614" i="44"/>
  <c r="R1678" i="44"/>
  <c r="S1681" i="44"/>
  <c r="R1646" i="44"/>
  <c r="S1649" i="44"/>
  <c r="S1646" i="44" s="1"/>
  <c r="S1547" i="44"/>
  <c r="P1546" i="44"/>
  <c r="S1611" i="44"/>
  <c r="P1610" i="44"/>
  <c r="E1414" i="44"/>
  <c r="C1414" i="44" s="1"/>
  <c r="C1416" i="44"/>
  <c r="M1610" i="44"/>
  <c r="R1514" i="44"/>
  <c r="S1517" i="44"/>
  <c r="S1574" i="44"/>
  <c r="S1515" i="44"/>
  <c r="P1514" i="44"/>
  <c r="S1514" i="44" s="1"/>
  <c r="S1398" i="44"/>
  <c r="R1254" i="44"/>
  <c r="S1257" i="44"/>
  <c r="S1223" i="44"/>
  <c r="P1222" i="44"/>
  <c r="R1061" i="44"/>
  <c r="J1013" i="44"/>
  <c r="J1058" i="44"/>
  <c r="K1058" i="44" s="1"/>
  <c r="K1061" i="44"/>
  <c r="S1094" i="44"/>
  <c r="S1046" i="44"/>
  <c r="S1017" i="44"/>
  <c r="R1014" i="44"/>
  <c r="M1012" i="44"/>
  <c r="D1062" i="44"/>
  <c r="K941" i="44"/>
  <c r="S973" i="44"/>
  <c r="S909" i="44"/>
  <c r="L2028" i="44"/>
  <c r="P811" i="44"/>
  <c r="S811" i="44" s="1"/>
  <c r="O811" i="44"/>
  <c r="L809" i="44"/>
  <c r="E2027" i="44"/>
  <c r="E809" i="44"/>
  <c r="C809" i="44" s="1"/>
  <c r="C810" i="44"/>
  <c r="L2019" i="44"/>
  <c r="S941" i="44"/>
  <c r="R2022" i="44"/>
  <c r="S2025" i="44"/>
  <c r="K745" i="44"/>
  <c r="K649" i="44"/>
  <c r="M2024" i="44"/>
  <c r="S614" i="44"/>
  <c r="P613" i="44"/>
  <c r="P877" i="44"/>
  <c r="P845" i="44"/>
  <c r="S845" i="44" s="1"/>
  <c r="J2017" i="44"/>
  <c r="Q61" i="44"/>
  <c r="S19" i="44"/>
  <c r="P17" i="44"/>
  <c r="S2011" i="44"/>
  <c r="P2010" i="44"/>
  <c r="S517" i="44"/>
  <c r="C417" i="44"/>
  <c r="K321" i="44"/>
  <c r="K257" i="44"/>
  <c r="K193" i="44"/>
  <c r="K97" i="44"/>
  <c r="S62" i="44"/>
  <c r="P61" i="44"/>
  <c r="S321" i="44"/>
  <c r="S161" i="44"/>
  <c r="P1970" i="44"/>
  <c r="S1970" i="44" s="1"/>
  <c r="S1971" i="44"/>
  <c r="P1842" i="44"/>
  <c r="S1843" i="44"/>
  <c r="P1810" i="44"/>
  <c r="S1810" i="44" s="1"/>
  <c r="S1811" i="44"/>
  <c r="M1806" i="44"/>
  <c r="Q1807" i="44"/>
  <c r="Q1806" i="44" s="1"/>
  <c r="S1613" i="44"/>
  <c r="R1610" i="44"/>
  <c r="S1581" i="44"/>
  <c r="R1578" i="44"/>
  <c r="S1549" i="44"/>
  <c r="R1546" i="44"/>
  <c r="L1414" i="44"/>
  <c r="P1415" i="44"/>
  <c r="O1415" i="44"/>
  <c r="S1678" i="44"/>
  <c r="R1482" i="44"/>
  <c r="S1485" i="44"/>
  <c r="S1483" i="44"/>
  <c r="P1482" i="44"/>
  <c r="R1350" i="44"/>
  <c r="S1353" i="44"/>
  <c r="R1222" i="44"/>
  <c r="S1225" i="44"/>
  <c r="S1319" i="44"/>
  <c r="P1318" i="44"/>
  <c r="S1191" i="44"/>
  <c r="P1190" i="44"/>
  <c r="I1012" i="44"/>
  <c r="Q1060" i="44"/>
  <c r="Q1058" i="44" s="1"/>
  <c r="K1094" i="44"/>
  <c r="S1065" i="44"/>
  <c r="R1062" i="44"/>
  <c r="P1060" i="44"/>
  <c r="S1060" i="44" s="1"/>
  <c r="K1060" i="44"/>
  <c r="K2013" i="44"/>
  <c r="R2013" i="44"/>
  <c r="J2010" i="44"/>
  <c r="H1012" i="44"/>
  <c r="I1058" i="44"/>
  <c r="K973" i="44"/>
  <c r="K909" i="44"/>
  <c r="S1059" i="44"/>
  <c r="P417" i="44"/>
  <c r="S417" i="44" s="1"/>
  <c r="S419" i="44"/>
  <c r="F2028" i="44"/>
  <c r="R613" i="44"/>
  <c r="S616" i="44"/>
  <c r="O2022" i="44"/>
  <c r="R549" i="44"/>
  <c r="S549" i="44" s="1"/>
  <c r="S552" i="44"/>
  <c r="R421" i="44"/>
  <c r="S424" i="44"/>
  <c r="R777" i="44"/>
  <c r="S777" i="44" s="1"/>
  <c r="S780" i="44"/>
  <c r="K713" i="44"/>
  <c r="R617" i="44"/>
  <c r="S620" i="44"/>
  <c r="S582" i="44"/>
  <c r="P581" i="44"/>
  <c r="N2021" i="44"/>
  <c r="R2021" i="44" s="1"/>
  <c r="O420" i="44"/>
  <c r="N417" i="44"/>
  <c r="N16" i="44"/>
  <c r="S1006" i="44"/>
  <c r="O2014" i="44"/>
  <c r="K2010" i="44"/>
  <c r="C2019" i="44"/>
  <c r="R65" i="44"/>
  <c r="S68" i="44"/>
  <c r="M2016" i="44"/>
  <c r="P1938" i="44"/>
  <c r="S1938" i="44" s="1"/>
  <c r="S1939" i="44"/>
  <c r="S1982" i="44"/>
  <c r="P1906" i="44"/>
  <c r="S1906" i="44" s="1"/>
  <c r="S1907" i="44"/>
  <c r="S1886" i="44"/>
  <c r="S1714" i="44"/>
  <c r="D1611" i="44"/>
  <c r="F1610" i="44"/>
  <c r="D1610" i="44" s="1"/>
  <c r="S1615" i="44"/>
  <c r="P1614" i="44"/>
  <c r="S1614" i="44" s="1"/>
  <c r="K1417" i="44"/>
  <c r="R1417" i="44"/>
  <c r="J1414" i="44"/>
  <c r="R1450" i="44"/>
  <c r="S1453" i="44"/>
  <c r="S1451" i="44"/>
  <c r="P1450" i="44"/>
  <c r="P1382" i="44"/>
  <c r="S1383" i="44"/>
  <c r="R1318" i="44"/>
  <c r="S1321" i="44"/>
  <c r="R1190" i="44"/>
  <c r="S1193" i="44"/>
  <c r="S1287" i="44"/>
  <c r="P1286" i="44"/>
  <c r="S1350" i="44"/>
  <c r="E1012" i="44"/>
  <c r="C1060" i="44"/>
  <c r="S1062" i="44"/>
  <c r="F1058" i="44"/>
  <c r="D1058" i="44" s="1"/>
  <c r="D1059" i="44"/>
  <c r="S1014" i="44"/>
  <c r="E1058" i="44"/>
  <c r="C1058" i="44" s="1"/>
  <c r="S810" i="44"/>
  <c r="P809" i="44"/>
  <c r="N2029" i="44"/>
  <c r="N1008" i="44"/>
  <c r="O812" i="44"/>
  <c r="N809" i="44"/>
  <c r="P2022" i="44"/>
  <c r="S2023" i="44"/>
  <c r="M2027" i="44"/>
  <c r="R581" i="44"/>
  <c r="S584" i="44"/>
  <c r="J1005" i="44"/>
  <c r="K1005" i="44" s="1"/>
  <c r="K1008" i="44"/>
  <c r="K777" i="44"/>
  <c r="K681" i="44"/>
  <c r="F2023" i="44"/>
  <c r="L2020" i="44"/>
  <c r="O419" i="44"/>
  <c r="L417" i="44"/>
  <c r="O417" i="44" s="1"/>
  <c r="L15" i="44"/>
  <c r="P813" i="44"/>
  <c r="S813" i="44" s="1"/>
  <c r="S681" i="44"/>
  <c r="E1006" i="44"/>
  <c r="I2016" i="44"/>
  <c r="I2018" i="44"/>
  <c r="Q2019" i="44"/>
  <c r="Q2018" i="44" s="1"/>
  <c r="K353" i="44"/>
  <c r="K289" i="44"/>
  <c r="K225" i="44"/>
  <c r="K161" i="44"/>
  <c r="H2016" i="44"/>
  <c r="F2015" i="44"/>
  <c r="G2006" i="44"/>
  <c r="S353" i="44"/>
  <c r="S289" i="44"/>
  <c r="S129" i="44"/>
  <c r="S65" i="44"/>
  <c r="P1807" i="44"/>
  <c r="K1807" i="44"/>
  <c r="H1806" i="44"/>
  <c r="K1906" i="44"/>
  <c r="D1808" i="44"/>
  <c r="F1806" i="44"/>
  <c r="D1806" i="44" s="1"/>
  <c r="K1646" i="44"/>
  <c r="S1742" i="44"/>
  <c r="S1579" i="44"/>
  <c r="P1578" i="44"/>
  <c r="S1578" i="44" s="1"/>
  <c r="I1414" i="44"/>
  <c r="Q1416" i="44"/>
  <c r="Q1414" i="44" s="1"/>
  <c r="Q1610" i="44"/>
  <c r="R1418" i="44"/>
  <c r="S1421" i="44"/>
  <c r="S1419" i="44"/>
  <c r="P1418" i="44"/>
  <c r="R1382" i="44"/>
  <c r="S1385" i="44"/>
  <c r="R1286" i="44"/>
  <c r="S1289" i="44"/>
  <c r="R1158" i="44"/>
  <c r="S1158" i="44" s="1"/>
  <c r="S1161" i="44"/>
  <c r="S1255" i="44"/>
  <c r="P1254" i="44"/>
  <c r="S1254" i="44" s="1"/>
  <c r="K1062" i="44"/>
  <c r="K1014" i="44"/>
  <c r="F1011" i="44"/>
  <c r="S933" i="44"/>
  <c r="S1126" i="44"/>
  <c r="O2013" i="44"/>
  <c r="N2009" i="44"/>
  <c r="N2010" i="44"/>
  <c r="M2003" i="44"/>
  <c r="S880" i="44"/>
  <c r="R877" i="44"/>
  <c r="K2018" i="44"/>
  <c r="I2027" i="44"/>
  <c r="I809" i="44"/>
  <c r="Q810" i="44"/>
  <c r="Q809" i="44" s="1"/>
  <c r="K2022" i="44"/>
  <c r="E2020" i="44"/>
  <c r="C2020" i="44" s="1"/>
  <c r="S388" i="44"/>
  <c r="S385" i="44" s="1"/>
  <c r="R385" i="44"/>
  <c r="H2027" i="44"/>
  <c r="Q613" i="44"/>
  <c r="R485" i="44"/>
  <c r="S485" i="44" s="1"/>
  <c r="S488" i="44"/>
  <c r="K2029" i="44"/>
  <c r="R2029" i="44"/>
  <c r="J2026" i="44"/>
  <c r="R745" i="44"/>
  <c r="S745" i="44" s="1"/>
  <c r="S748" i="44"/>
  <c r="K517" i="44"/>
  <c r="S421" i="44"/>
  <c r="S617" i="44"/>
  <c r="S2015" i="44"/>
  <c r="R61" i="44"/>
  <c r="S64" i="44"/>
  <c r="E2016" i="44"/>
  <c r="K129" i="44"/>
  <c r="R17" i="44"/>
  <c r="S20" i="44"/>
  <c r="O2010" i="44"/>
  <c r="S14" i="44"/>
  <c r="S97" i="44"/>
  <c r="BN37" i="43"/>
  <c r="BN25" i="43" s="1"/>
  <c r="BN35" i="43"/>
  <c r="BN23" i="43" s="1"/>
  <c r="BN33" i="43"/>
  <c r="BN21" i="43" s="1"/>
  <c r="BO201" i="43"/>
  <c r="BN177" i="43"/>
  <c r="BN144" i="43"/>
  <c r="BN32" i="43" s="1"/>
  <c r="BN20" i="43" s="1"/>
  <c r="BH189" i="43"/>
  <c r="AC212" i="43"/>
  <c r="AE19" i="43"/>
  <c r="BG19" i="43" s="1"/>
  <c r="BQ149" i="43"/>
  <c r="X37" i="43"/>
  <c r="BN143" i="43"/>
  <c r="BG189" i="43"/>
  <c r="AT143" i="43"/>
  <c r="AU31" i="43"/>
  <c r="AA143" i="43"/>
  <c r="BL41" i="43"/>
  <c r="BL29" i="43" s="1"/>
  <c r="BL31" i="43"/>
  <c r="Z43" i="43"/>
  <c r="BR43" i="43"/>
  <c r="AA31" i="43"/>
  <c r="BG38" i="43"/>
  <c r="BQ177" i="43"/>
  <c r="V177" i="43"/>
  <c r="BO177" i="43" s="1"/>
  <c r="X143" i="43"/>
  <c r="BK155" i="43"/>
  <c r="BL143" i="43"/>
  <c r="BK143" i="43" s="1"/>
  <c r="BL54" i="43"/>
  <c r="BK66" i="43"/>
  <c r="Z99" i="43"/>
  <c r="BR99" i="43"/>
  <c r="Y54" i="43"/>
  <c r="Z110" i="43"/>
  <c r="BR110" i="43"/>
  <c r="BN39" i="43"/>
  <c r="BN27" i="43" s="1"/>
  <c r="BV31" i="43"/>
  <c r="BZ31" i="43"/>
  <c r="BR189" i="43"/>
  <c r="Z189" i="43"/>
  <c r="BQ189" i="43"/>
  <c r="V189" i="43"/>
  <c r="BO189" i="43" s="1"/>
  <c r="BB143" i="43"/>
  <c r="BC31" i="43"/>
  <c r="Z132" i="43"/>
  <c r="BR132" i="43"/>
  <c r="X54" i="43"/>
  <c r="BQ88" i="43"/>
  <c r="V88" i="43"/>
  <c r="BO88" i="43" s="1"/>
  <c r="V99" i="43"/>
  <c r="BO99" i="43" s="1"/>
  <c r="BQ99" i="43"/>
  <c r="BN99" i="43"/>
  <c r="BN54" i="43" s="1"/>
  <c r="BM88" i="43"/>
  <c r="BM54" i="43" s="1"/>
  <c r="BZ19" i="43"/>
  <c r="BM37" i="43"/>
  <c r="BM25" i="43" s="1"/>
  <c r="BN38" i="43"/>
  <c r="BN26" i="43" s="1"/>
  <c r="AE31" i="43"/>
  <c r="BN201" i="43"/>
  <c r="Z201" i="43"/>
  <c r="BR201" i="43"/>
  <c r="Z177" i="43"/>
  <c r="BR177" i="43"/>
  <c r="Z155" i="43"/>
  <c r="BR155" i="43"/>
  <c r="Y143" i="43"/>
  <c r="AZ143" i="43"/>
  <c r="L143" i="43"/>
  <c r="AX143" i="43" s="1"/>
  <c r="N31" i="43"/>
  <c r="V121" i="43"/>
  <c r="BO121" i="43" s="1"/>
  <c r="BQ121" i="43"/>
  <c r="BN40" i="43"/>
  <c r="BN28" i="43" s="1"/>
  <c r="BM55" i="43"/>
  <c r="BM32" i="43" s="1"/>
  <c r="BM20" i="43" s="1"/>
  <c r="BM43" i="43"/>
  <c r="BK43" i="43" s="1"/>
  <c r="BM38" i="43"/>
  <c r="BM26" i="43" s="1"/>
  <c r="BF19" i="43"/>
  <c r="BN43" i="43"/>
  <c r="R2018" i="44" l="1"/>
  <c r="S2021" i="44"/>
  <c r="C2016" i="44"/>
  <c r="E2008" i="44"/>
  <c r="C2008" i="44" s="1"/>
  <c r="E2014" i="44"/>
  <c r="C2014" i="44" s="1"/>
  <c r="K1806" i="44"/>
  <c r="F2014" i="44"/>
  <c r="D2014" i="44" s="1"/>
  <c r="D2015" i="44"/>
  <c r="F2007" i="44"/>
  <c r="Q2016" i="44"/>
  <c r="Q2014" i="44" s="1"/>
  <c r="I2008" i="44"/>
  <c r="Q2008" i="44" s="1"/>
  <c r="I2014" i="44"/>
  <c r="L1007" i="44"/>
  <c r="P15" i="44"/>
  <c r="O15" i="44"/>
  <c r="L13" i="44"/>
  <c r="F2022" i="44"/>
  <c r="D2022" i="44" s="1"/>
  <c r="D2023" i="44"/>
  <c r="M2026" i="44"/>
  <c r="M2007" i="44"/>
  <c r="M2006" i="44" s="1"/>
  <c r="S1417" i="44"/>
  <c r="R1414" i="44"/>
  <c r="N13" i="44"/>
  <c r="O16" i="44"/>
  <c r="R16" i="44"/>
  <c r="S581" i="44"/>
  <c r="S61" i="44"/>
  <c r="S1222" i="44"/>
  <c r="O2003" i="44"/>
  <c r="L2002" i="44"/>
  <c r="O2002" i="44" s="1"/>
  <c r="P2003" i="44"/>
  <c r="Q2003" i="44"/>
  <c r="P2016" i="44"/>
  <c r="K2016" i="44"/>
  <c r="H2008" i="44"/>
  <c r="H2014" i="44"/>
  <c r="O1008" i="44"/>
  <c r="N1005" i="44"/>
  <c r="E2004" i="44"/>
  <c r="C1012" i="44"/>
  <c r="E1010" i="44"/>
  <c r="C1010" i="44" s="1"/>
  <c r="M2014" i="44"/>
  <c r="M2008" i="44"/>
  <c r="E2018" i="44"/>
  <c r="C2018" i="44" s="1"/>
  <c r="S2013" i="44"/>
  <c r="R2010" i="44"/>
  <c r="S2010" i="44" s="1"/>
  <c r="S1318" i="44"/>
  <c r="J2014" i="44"/>
  <c r="K2017" i="44"/>
  <c r="R2017" i="44"/>
  <c r="Q2024" i="44"/>
  <c r="Q2022" i="44" s="1"/>
  <c r="M2022" i="44"/>
  <c r="S1610" i="44"/>
  <c r="S1011" i="44"/>
  <c r="S1418" i="44"/>
  <c r="S1807" i="44"/>
  <c r="P1806" i="44"/>
  <c r="S2022" i="44"/>
  <c r="O2029" i="44"/>
  <c r="N2026" i="44"/>
  <c r="S1382" i="44"/>
  <c r="D2028" i="44"/>
  <c r="F2008" i="44"/>
  <c r="D2008" i="44" s="1"/>
  <c r="F2026" i="44"/>
  <c r="D2026" i="44" s="1"/>
  <c r="J2009" i="44"/>
  <c r="I2004" i="44"/>
  <c r="Q1012" i="44"/>
  <c r="Q1010" i="44" s="1"/>
  <c r="I1010" i="44"/>
  <c r="S1415" i="44"/>
  <c r="P1414" i="44"/>
  <c r="S17" i="44"/>
  <c r="S877" i="44"/>
  <c r="E2026" i="44"/>
  <c r="C2026" i="44" s="1"/>
  <c r="C2027" i="44"/>
  <c r="O2028" i="44"/>
  <c r="L2026" i="44"/>
  <c r="O2026" i="44" s="1"/>
  <c r="P2028" i="44"/>
  <c r="S2028" i="44" s="1"/>
  <c r="R1013" i="44"/>
  <c r="J1010" i="44"/>
  <c r="K1013" i="44"/>
  <c r="J2005" i="44"/>
  <c r="E2007" i="44"/>
  <c r="S2029" i="44"/>
  <c r="R2026" i="44"/>
  <c r="I2026" i="44"/>
  <c r="Q2027" i="44"/>
  <c r="Q2026" i="44" s="1"/>
  <c r="I2007" i="44"/>
  <c r="E1005" i="44"/>
  <c r="C1005" i="44" s="1"/>
  <c r="C1006" i="44"/>
  <c r="H2026" i="44"/>
  <c r="P2027" i="44"/>
  <c r="K2027" i="44"/>
  <c r="H2007" i="44"/>
  <c r="O2009" i="44"/>
  <c r="N2006" i="44"/>
  <c r="F2003" i="44"/>
  <c r="F1010" i="44"/>
  <c r="D1010" i="44" s="1"/>
  <c r="D1011" i="44"/>
  <c r="O2020" i="44"/>
  <c r="P2020" i="44"/>
  <c r="S2020" i="44" s="1"/>
  <c r="L2008" i="44"/>
  <c r="O2008" i="44" s="1"/>
  <c r="R1008" i="44"/>
  <c r="S809" i="44"/>
  <c r="S1286" i="44"/>
  <c r="S1450" i="44"/>
  <c r="K1414" i="44"/>
  <c r="O2021" i="44"/>
  <c r="N2018" i="44"/>
  <c r="P1058" i="44"/>
  <c r="S1058" i="44" s="1"/>
  <c r="H2004" i="44"/>
  <c r="P1012" i="44"/>
  <c r="S1012" i="44" s="1"/>
  <c r="K1012" i="44"/>
  <c r="H1010" i="44"/>
  <c r="S1190" i="44"/>
  <c r="S1482" i="44"/>
  <c r="O1414" i="44"/>
  <c r="S1842" i="44"/>
  <c r="S613" i="44"/>
  <c r="O2019" i="44"/>
  <c r="L2018" i="44"/>
  <c r="O2018" i="44" s="1"/>
  <c r="P2019" i="44"/>
  <c r="L2007" i="44"/>
  <c r="O809" i="44"/>
  <c r="M2004" i="44"/>
  <c r="M2002" i="44" s="1"/>
  <c r="M1010" i="44"/>
  <c r="R1058" i="44"/>
  <c r="S1061" i="44"/>
  <c r="S1546" i="44"/>
  <c r="O1010" i="44"/>
  <c r="AZ31" i="43"/>
  <c r="N19" i="43"/>
  <c r="L31" i="43"/>
  <c r="P31" i="43"/>
  <c r="BH31" i="43" s="1"/>
  <c r="BK31" i="43"/>
  <c r="BK19" i="43" s="1"/>
  <c r="BK212" i="43" s="1"/>
  <c r="BL19" i="43"/>
  <c r="BL212" i="43" s="1"/>
  <c r="AE212" i="43"/>
  <c r="BZ212" i="43"/>
  <c r="BK88" i="43"/>
  <c r="BC19" i="43"/>
  <c r="BC212" i="43" s="1"/>
  <c r="BB31" i="43"/>
  <c r="BB19" i="43" s="1"/>
  <c r="BB212" i="43" s="1"/>
  <c r="BV19" i="43"/>
  <c r="BV212" i="43" s="1"/>
  <c r="BT31" i="43"/>
  <c r="BT19" i="43" s="1"/>
  <c r="BT212" i="43" s="1"/>
  <c r="AU19" i="43"/>
  <c r="AU212" i="43" s="1"/>
  <c r="AT31" i="43"/>
  <c r="AT19" i="43" s="1"/>
  <c r="AT212" i="43" s="1"/>
  <c r="BQ37" i="43"/>
  <c r="X25" i="43"/>
  <c r="BQ25" i="43" s="1"/>
  <c r="BM31" i="43"/>
  <c r="BM19" i="43" s="1"/>
  <c r="BM212" i="43" s="1"/>
  <c r="V54" i="43"/>
  <c r="BO54" i="43" s="1"/>
  <c r="BQ54" i="43"/>
  <c r="X31" i="43"/>
  <c r="BR54" i="43"/>
  <c r="Z54" i="43"/>
  <c r="BK54" i="43"/>
  <c r="BQ143" i="43"/>
  <c r="V143" i="43"/>
  <c r="BO143" i="43" s="1"/>
  <c r="Y31" i="43"/>
  <c r="BN31" i="43"/>
  <c r="BN19" i="43" s="1"/>
  <c r="BN212" i="43" s="1"/>
  <c r="BR143" i="43"/>
  <c r="Z143" i="43"/>
  <c r="BG31" i="43"/>
  <c r="BF31" i="43"/>
  <c r="BX31" i="43"/>
  <c r="S2019" i="44" l="1"/>
  <c r="P2018" i="44"/>
  <c r="S2018" i="44" s="1"/>
  <c r="K1010" i="44"/>
  <c r="H2006" i="44"/>
  <c r="P2007" i="44"/>
  <c r="K2007" i="44"/>
  <c r="K2005" i="44"/>
  <c r="R2005" i="44"/>
  <c r="J2002" i="44"/>
  <c r="R2009" i="44"/>
  <c r="J2006" i="44"/>
  <c r="K2009" i="44"/>
  <c r="S1806" i="44"/>
  <c r="P1010" i="44"/>
  <c r="R2014" i="44"/>
  <c r="S2017" i="44"/>
  <c r="S2003" i="44"/>
  <c r="O13" i="44"/>
  <c r="D2003" i="44"/>
  <c r="F2002" i="44"/>
  <c r="S2016" i="44"/>
  <c r="P2014" i="44"/>
  <c r="S2014" i="44" s="1"/>
  <c r="S2027" i="44"/>
  <c r="P2026" i="44"/>
  <c r="Q2007" i="44"/>
  <c r="Q2006" i="44" s="1"/>
  <c r="I2006" i="44"/>
  <c r="K2014" i="44"/>
  <c r="S15" i="44"/>
  <c r="P13" i="44"/>
  <c r="L2006" i="44"/>
  <c r="O2006" i="44" s="1"/>
  <c r="O2007" i="44"/>
  <c r="P2004" i="44"/>
  <c r="S2004" i="44" s="1"/>
  <c r="K2004" i="44"/>
  <c r="H2002" i="44"/>
  <c r="R1005" i="44"/>
  <c r="S1008" i="44"/>
  <c r="K2026" i="44"/>
  <c r="C2007" i="44"/>
  <c r="E2006" i="44"/>
  <c r="C2006" i="44" s="1"/>
  <c r="R1010" i="44"/>
  <c r="S1013" i="44"/>
  <c r="S1414" i="44"/>
  <c r="Q2004" i="44"/>
  <c r="Q2002" i="44" s="1"/>
  <c r="I2002" i="44"/>
  <c r="C2004" i="44"/>
  <c r="E2002" i="44"/>
  <c r="C2002" i="44" s="1"/>
  <c r="P2008" i="44"/>
  <c r="S2008" i="44" s="1"/>
  <c r="K2008" i="44"/>
  <c r="R13" i="44"/>
  <c r="S16" i="44"/>
  <c r="O1007" i="44"/>
  <c r="L1005" i="44"/>
  <c r="O1005" i="44" s="1"/>
  <c r="P1007" i="44"/>
  <c r="F2006" i="44"/>
  <c r="D2006" i="44" s="1"/>
  <c r="D2007" i="44"/>
  <c r="V31" i="43"/>
  <c r="BQ31" i="43"/>
  <c r="X19" i="43"/>
  <c r="AA212" i="43"/>
  <c r="BX212" i="43" s="1"/>
  <c r="BX19" i="43"/>
  <c r="Y19" i="43"/>
  <c r="BR31" i="43"/>
  <c r="Z31" i="43"/>
  <c r="BG212" i="43"/>
  <c r="BF212" i="43"/>
  <c r="AX31" i="43"/>
  <c r="L19" i="43"/>
  <c r="N212" i="43"/>
  <c r="P19" i="43"/>
  <c r="BH19" i="43" s="1"/>
  <c r="AZ19" i="43"/>
  <c r="K2002" i="44" l="1"/>
  <c r="S2005" i="44"/>
  <c r="R2002" i="44"/>
  <c r="K2006" i="44"/>
  <c r="S1007" i="44"/>
  <c r="P1005" i="44"/>
  <c r="S1005" i="44" s="1"/>
  <c r="P2002" i="44"/>
  <c r="S2002" i="44" s="1"/>
  <c r="S1010" i="44"/>
  <c r="R2006" i="44"/>
  <c r="S2009" i="44"/>
  <c r="S13" i="44"/>
  <c r="S2026" i="44"/>
  <c r="D2002" i="44"/>
  <c r="P2006" i="44"/>
  <c r="S2007" i="44"/>
  <c r="AX19" i="43"/>
  <c r="L212" i="43"/>
  <c r="AX212" i="43" s="1"/>
  <c r="X212" i="43"/>
  <c r="BQ212" i="43" s="1"/>
  <c r="BQ19" i="43"/>
  <c r="Y212" i="43"/>
  <c r="BR19" i="43"/>
  <c r="Z19" i="43"/>
  <c r="AZ212" i="43"/>
  <c r="P212" i="43"/>
  <c r="BH212" i="43" s="1"/>
  <c r="BO31" i="43"/>
  <c r="V19" i="43"/>
  <c r="S2006" i="44" l="1"/>
  <c r="BO19" i="43"/>
  <c r="V212" i="43"/>
  <c r="BO212" i="43" s="1"/>
  <c r="BR212" i="43"/>
  <c r="Z212" i="43"/>
  <c r="L34" i="26" l="1"/>
  <c r="K34" i="26"/>
  <c r="J34" i="26"/>
  <c r="I34" i="26"/>
  <c r="H34" i="26"/>
  <c r="G34" i="26"/>
  <c r="F34" i="26"/>
  <c r="E34" i="26"/>
  <c r="D34" i="26"/>
  <c r="L31" i="26"/>
  <c r="K31" i="26"/>
  <c r="J31" i="26"/>
  <c r="I31" i="26"/>
  <c r="H31" i="26"/>
  <c r="G31" i="26"/>
  <c r="F31" i="26"/>
  <c r="E31" i="26"/>
  <c r="D31" i="26"/>
  <c r="L28" i="26"/>
  <c r="K28" i="26"/>
  <c r="J28" i="26"/>
  <c r="I28" i="26"/>
  <c r="H28" i="26"/>
  <c r="G28" i="26"/>
  <c r="F28" i="26"/>
  <c r="E28" i="26"/>
  <c r="D28" i="26"/>
  <c r="O15" i="26"/>
  <c r="U15" i="26" s="1"/>
  <c r="N15" i="26"/>
  <c r="M15" i="26"/>
  <c r="L15" i="26"/>
  <c r="K15" i="26"/>
  <c r="T15" i="26" s="1"/>
  <c r="J15" i="26"/>
  <c r="I15" i="26"/>
  <c r="H15" i="26"/>
  <c r="G15" i="26"/>
  <c r="F15" i="26"/>
  <c r="E15" i="26"/>
  <c r="D15" i="26"/>
  <c r="O12" i="26"/>
  <c r="R12" i="26" s="1"/>
  <c r="N12" i="26"/>
  <c r="M12" i="26"/>
  <c r="L12" i="26"/>
  <c r="K12" i="26"/>
  <c r="T12" i="26" s="1"/>
  <c r="J12" i="26"/>
  <c r="I12" i="26"/>
  <c r="H12" i="26"/>
  <c r="G12" i="26"/>
  <c r="F12" i="26"/>
  <c r="E12" i="26"/>
  <c r="D12" i="26"/>
  <c r="O9" i="26"/>
  <c r="U9" i="26" s="1"/>
  <c r="N9" i="26"/>
  <c r="T9" i="26"/>
  <c r="M9" i="26"/>
  <c r="P9" i="26" s="1"/>
  <c r="L9" i="26"/>
  <c r="K9" i="26"/>
  <c r="J9" i="26"/>
  <c r="I9" i="26"/>
  <c r="H9" i="26"/>
  <c r="G9" i="26"/>
  <c r="F9" i="26"/>
  <c r="E9" i="26"/>
  <c r="D9" i="26"/>
  <c r="L40" i="28"/>
  <c r="K40" i="28"/>
  <c r="J40" i="28"/>
  <c r="I40" i="28"/>
  <c r="H40" i="28"/>
  <c r="G40" i="28"/>
  <c r="F40" i="28"/>
  <c r="E40" i="28"/>
  <c r="D40" i="28"/>
  <c r="L37" i="28"/>
  <c r="K37" i="28"/>
  <c r="J37" i="28"/>
  <c r="I37" i="28"/>
  <c r="H37" i="28"/>
  <c r="G37" i="28"/>
  <c r="F37" i="28"/>
  <c r="E37" i="28"/>
  <c r="D37" i="28"/>
  <c r="L34" i="28"/>
  <c r="K34" i="28"/>
  <c r="J34" i="28"/>
  <c r="I34" i="28"/>
  <c r="H34" i="28"/>
  <c r="G34" i="28"/>
  <c r="F34" i="28"/>
  <c r="E34" i="28"/>
  <c r="D34" i="28"/>
  <c r="T29" i="1"/>
  <c r="B3" i="28"/>
  <c r="AE9" i="28"/>
  <c r="I22" i="36"/>
  <c r="I23" i="36"/>
  <c r="I25" i="36"/>
  <c r="I26" i="36"/>
  <c r="I27" i="36"/>
  <c r="I28" i="36"/>
  <c r="I29" i="36"/>
  <c r="I30" i="36"/>
  <c r="I31" i="36"/>
  <c r="I32" i="36"/>
  <c r="I33" i="36"/>
  <c r="I35" i="36"/>
  <c r="I36" i="36"/>
  <c r="I37" i="36"/>
  <c r="I38" i="36"/>
  <c r="I39" i="36"/>
  <c r="I40" i="36"/>
  <c r="I41" i="36"/>
  <c r="I42" i="36"/>
  <c r="I44" i="36"/>
  <c r="I45" i="36"/>
  <c r="I46" i="36"/>
  <c r="I47" i="36"/>
  <c r="I48" i="36"/>
  <c r="E22" i="36"/>
  <c r="F22" i="36"/>
  <c r="G22" i="36"/>
  <c r="H22" i="36"/>
  <c r="E23" i="36"/>
  <c r="F23" i="36"/>
  <c r="G23" i="36"/>
  <c r="H23" i="36"/>
  <c r="E25" i="36"/>
  <c r="F25" i="36"/>
  <c r="G25" i="36"/>
  <c r="H25" i="36"/>
  <c r="E26" i="36"/>
  <c r="F26" i="36"/>
  <c r="G26" i="36"/>
  <c r="H26" i="36"/>
  <c r="E27" i="36"/>
  <c r="F27" i="36"/>
  <c r="G27" i="36"/>
  <c r="H27" i="36"/>
  <c r="E28" i="36"/>
  <c r="F28" i="36"/>
  <c r="G28" i="36"/>
  <c r="H28" i="36"/>
  <c r="E29" i="36"/>
  <c r="F29" i="36"/>
  <c r="G29" i="36"/>
  <c r="H29" i="36"/>
  <c r="M29" i="36" s="1"/>
  <c r="E30" i="36"/>
  <c r="F30" i="36"/>
  <c r="G30" i="36"/>
  <c r="H30" i="36"/>
  <c r="E31" i="36"/>
  <c r="F31" i="36"/>
  <c r="G31" i="36"/>
  <c r="H31" i="36"/>
  <c r="E32" i="36"/>
  <c r="F32" i="36"/>
  <c r="G32" i="36"/>
  <c r="H32" i="36"/>
  <c r="E33" i="36"/>
  <c r="F33" i="36"/>
  <c r="G33" i="36"/>
  <c r="H33" i="36"/>
  <c r="E35" i="36"/>
  <c r="F35" i="36"/>
  <c r="G35" i="36"/>
  <c r="H35" i="36"/>
  <c r="E36" i="36"/>
  <c r="F36" i="36"/>
  <c r="G36" i="36"/>
  <c r="H36" i="36"/>
  <c r="E37" i="36"/>
  <c r="F37" i="36"/>
  <c r="G37" i="36"/>
  <c r="H37" i="36"/>
  <c r="E38" i="36"/>
  <c r="F38" i="36"/>
  <c r="G38" i="36"/>
  <c r="H38" i="36"/>
  <c r="E39" i="36"/>
  <c r="F39" i="36"/>
  <c r="G39" i="36"/>
  <c r="H39" i="36"/>
  <c r="E40" i="36"/>
  <c r="F40" i="36"/>
  <c r="G40" i="36"/>
  <c r="H40" i="36"/>
  <c r="E41" i="36"/>
  <c r="F41" i="36"/>
  <c r="G41" i="36"/>
  <c r="H41" i="36"/>
  <c r="E42" i="36"/>
  <c r="F42" i="36"/>
  <c r="G42" i="36"/>
  <c r="H42" i="36"/>
  <c r="M42" i="36" s="1"/>
  <c r="E44" i="36"/>
  <c r="F44" i="36"/>
  <c r="G44" i="36"/>
  <c r="H44" i="36"/>
  <c r="E45" i="36"/>
  <c r="F45" i="36"/>
  <c r="G45" i="36"/>
  <c r="H45" i="36"/>
  <c r="E46" i="36"/>
  <c r="F46" i="36"/>
  <c r="G46" i="36"/>
  <c r="H46" i="36"/>
  <c r="E47" i="36"/>
  <c r="F47" i="36"/>
  <c r="G47" i="36"/>
  <c r="H47" i="36"/>
  <c r="E6" i="36"/>
  <c r="E7" i="36"/>
  <c r="E8" i="36"/>
  <c r="E9" i="36"/>
  <c r="E10" i="36"/>
  <c r="E11" i="36"/>
  <c r="E12" i="36"/>
  <c r="E13" i="36"/>
  <c r="E14" i="36"/>
  <c r="E16" i="36"/>
  <c r="E17" i="36"/>
  <c r="F6" i="36"/>
  <c r="G6" i="36"/>
  <c r="H6" i="36"/>
  <c r="I6" i="36"/>
  <c r="F7" i="36"/>
  <c r="G7" i="36"/>
  <c r="H7" i="36"/>
  <c r="I7" i="36"/>
  <c r="F8" i="36"/>
  <c r="G8" i="36"/>
  <c r="H8" i="36"/>
  <c r="I8" i="36"/>
  <c r="F9" i="36"/>
  <c r="G9" i="36"/>
  <c r="H9" i="36"/>
  <c r="I9" i="36"/>
  <c r="F10" i="36"/>
  <c r="G10" i="36"/>
  <c r="H10" i="36"/>
  <c r="I10" i="36"/>
  <c r="F11" i="36"/>
  <c r="G11" i="36"/>
  <c r="H11" i="36"/>
  <c r="I11" i="36"/>
  <c r="F12" i="36"/>
  <c r="G12" i="36"/>
  <c r="H12" i="36"/>
  <c r="I12" i="36"/>
  <c r="F13" i="36"/>
  <c r="G13" i="36"/>
  <c r="H13" i="36"/>
  <c r="I13" i="36"/>
  <c r="F14" i="36"/>
  <c r="G14" i="36"/>
  <c r="H14" i="36"/>
  <c r="I14" i="36"/>
  <c r="F16" i="36"/>
  <c r="G16" i="36"/>
  <c r="H16" i="36"/>
  <c r="I16" i="36"/>
  <c r="F17" i="36"/>
  <c r="G17" i="36"/>
  <c r="H17" i="36"/>
  <c r="I17" i="36"/>
  <c r="F18" i="36"/>
  <c r="G18" i="36"/>
  <c r="H18" i="36"/>
  <c r="I18" i="36"/>
  <c r="F19" i="36"/>
  <c r="G19" i="36"/>
  <c r="H19" i="36"/>
  <c r="I19" i="36"/>
  <c r="F20" i="36"/>
  <c r="G20" i="36"/>
  <c r="H20" i="36"/>
  <c r="I20" i="36"/>
  <c r="F21" i="36"/>
  <c r="G21" i="36"/>
  <c r="H21" i="36"/>
  <c r="M21" i="36" s="1"/>
  <c r="I21" i="36"/>
  <c r="E18" i="36"/>
  <c r="E19" i="36"/>
  <c r="E20" i="36"/>
  <c r="E21" i="36"/>
  <c r="D45" i="36"/>
  <c r="D46" i="36"/>
  <c r="K45" i="36"/>
  <c r="D47" i="36"/>
  <c r="D41" i="36"/>
  <c r="D48" i="36"/>
  <c r="D44" i="36"/>
  <c r="D36" i="36"/>
  <c r="D37" i="36"/>
  <c r="D38" i="36"/>
  <c r="D39" i="36"/>
  <c r="D40" i="36"/>
  <c r="D42" i="36"/>
  <c r="D35" i="36"/>
  <c r="D26" i="36"/>
  <c r="D27" i="36"/>
  <c r="D28" i="36"/>
  <c r="D29" i="36"/>
  <c r="D30" i="36"/>
  <c r="D31" i="36"/>
  <c r="D32" i="36"/>
  <c r="D33" i="36"/>
  <c r="D25" i="36"/>
  <c r="D17" i="36"/>
  <c r="D18" i="36"/>
  <c r="D19" i="36"/>
  <c r="D20" i="36"/>
  <c r="D21" i="36"/>
  <c r="D22" i="36"/>
  <c r="D23" i="36"/>
  <c r="D16" i="36"/>
  <c r="D7" i="36"/>
  <c r="D8" i="36"/>
  <c r="D9" i="36"/>
  <c r="D10" i="36"/>
  <c r="D11" i="36"/>
  <c r="D12" i="36"/>
  <c r="D13" i="36"/>
  <c r="D14" i="36"/>
  <c r="D6" i="36"/>
  <c r="C2" i="39"/>
  <c r="E48" i="36"/>
  <c r="F48" i="36"/>
  <c r="G48" i="36"/>
  <c r="H48" i="36"/>
  <c r="L36" i="36"/>
  <c r="J38" i="36"/>
  <c r="M38" i="36"/>
  <c r="J40" i="36"/>
  <c r="J42" i="36"/>
  <c r="L42" i="36"/>
  <c r="J26" i="36"/>
  <c r="J28" i="36"/>
  <c r="L29" i="36"/>
  <c r="J30" i="36"/>
  <c r="M30" i="36"/>
  <c r="K31" i="36"/>
  <c r="J23" i="36"/>
  <c r="M11" i="36"/>
  <c r="L12" i="36"/>
  <c r="E19" i="28"/>
  <c r="F19" i="28"/>
  <c r="G19" i="28"/>
  <c r="H19" i="28"/>
  <c r="I19" i="28"/>
  <c r="R19" i="28" s="1"/>
  <c r="J19" i="28"/>
  <c r="K19" i="28"/>
  <c r="L19" i="28"/>
  <c r="M19" i="28"/>
  <c r="N19" i="28"/>
  <c r="T19" i="28" s="1"/>
  <c r="O19" i="28"/>
  <c r="U19" i="28" s="1"/>
  <c r="E16" i="28"/>
  <c r="F16" i="28"/>
  <c r="G16" i="28"/>
  <c r="H16" i="28"/>
  <c r="I16" i="28"/>
  <c r="J16" i="28"/>
  <c r="K16" i="28"/>
  <c r="L16" i="28"/>
  <c r="M16" i="28"/>
  <c r="S16" i="28"/>
  <c r="N16" i="28"/>
  <c r="T16" i="28" s="1"/>
  <c r="O16" i="28"/>
  <c r="R16" i="28" s="1"/>
  <c r="U16" i="28"/>
  <c r="D19" i="28"/>
  <c r="D16" i="28"/>
  <c r="E13" i="28"/>
  <c r="F13" i="28"/>
  <c r="G13" i="28"/>
  <c r="P13" i="28" s="1"/>
  <c r="H13" i="28"/>
  <c r="I13" i="28"/>
  <c r="J13" i="28"/>
  <c r="K13" i="28"/>
  <c r="L13" i="28"/>
  <c r="M13" i="28"/>
  <c r="S13" i="28"/>
  <c r="N13" i="28"/>
  <c r="O13" i="28"/>
  <c r="U13" i="28"/>
  <c r="D13" i="28"/>
  <c r="I8" i="5"/>
  <c r="I7" i="5"/>
  <c r="E8" i="10"/>
  <c r="E8" i="7"/>
  <c r="F8" i="7"/>
  <c r="K8" i="7" s="1"/>
  <c r="G8" i="7"/>
  <c r="H8" i="7"/>
  <c r="L8" i="7"/>
  <c r="D8" i="7"/>
  <c r="E3" i="25"/>
  <c r="AL4" i="32"/>
  <c r="AL3" i="32"/>
  <c r="AM3" i="32" s="1"/>
  <c r="E4" i="32"/>
  <c r="BM18" i="32"/>
  <c r="BM8" i="32"/>
  <c r="BM9" i="32"/>
  <c r="BM10" i="32"/>
  <c r="BM11" i="32"/>
  <c r="BM12" i="32"/>
  <c r="BM13" i="32"/>
  <c r="BM14" i="32"/>
  <c r="BM15" i="32"/>
  <c r="BM16" i="32"/>
  <c r="BM17" i="32"/>
  <c r="BM7" i="32"/>
  <c r="BL7" i="32"/>
  <c r="M32" i="31"/>
  <c r="M33" i="31"/>
  <c r="M34" i="31"/>
  <c r="M35" i="31"/>
  <c r="M36" i="31"/>
  <c r="F32" i="31"/>
  <c r="F37" i="31" s="1"/>
  <c r="G32" i="31"/>
  <c r="H32" i="31"/>
  <c r="I32" i="31"/>
  <c r="J32" i="31"/>
  <c r="K32" i="31"/>
  <c r="L32" i="31"/>
  <c r="F33" i="31"/>
  <c r="G33" i="31"/>
  <c r="H33" i="31"/>
  <c r="I33" i="31"/>
  <c r="J33" i="31"/>
  <c r="K33" i="31"/>
  <c r="L33" i="31"/>
  <c r="F34" i="31"/>
  <c r="G34" i="31"/>
  <c r="H34" i="31"/>
  <c r="I34" i="31"/>
  <c r="J34" i="31"/>
  <c r="K34" i="31"/>
  <c r="L34" i="31"/>
  <c r="L37" i="31" s="1"/>
  <c r="F35" i="31"/>
  <c r="G35" i="31"/>
  <c r="H35" i="31"/>
  <c r="I35" i="31"/>
  <c r="J35" i="31"/>
  <c r="K35" i="31"/>
  <c r="L35" i="31"/>
  <c r="F36" i="31"/>
  <c r="G36" i="31"/>
  <c r="H36" i="31"/>
  <c r="I36" i="31"/>
  <c r="J36" i="31"/>
  <c r="K36" i="31"/>
  <c r="L36" i="31"/>
  <c r="E33" i="31"/>
  <c r="E34" i="31"/>
  <c r="E35" i="31"/>
  <c r="E36" i="31"/>
  <c r="E32" i="31"/>
  <c r="C3" i="39"/>
  <c r="F7" i="35"/>
  <c r="G7" i="35"/>
  <c r="H7" i="35"/>
  <c r="I7" i="35"/>
  <c r="J7" i="35"/>
  <c r="K7" i="35"/>
  <c r="L7" i="35"/>
  <c r="M7" i="35"/>
  <c r="N7" i="35"/>
  <c r="O7" i="35"/>
  <c r="P7" i="35"/>
  <c r="Q7" i="35"/>
  <c r="R7" i="35"/>
  <c r="S7" i="35"/>
  <c r="T7" i="35"/>
  <c r="F8" i="35"/>
  <c r="G8" i="35"/>
  <c r="H8" i="35"/>
  <c r="I8" i="35"/>
  <c r="J8" i="35"/>
  <c r="J6" i="35" s="1"/>
  <c r="J20" i="35" s="1"/>
  <c r="K8" i="35"/>
  <c r="L8" i="35"/>
  <c r="M8" i="35"/>
  <c r="N8" i="35"/>
  <c r="O8" i="35"/>
  <c r="P8" i="35"/>
  <c r="Q8" i="35"/>
  <c r="R8" i="35"/>
  <c r="S8" i="35"/>
  <c r="T8" i="35"/>
  <c r="F9" i="35"/>
  <c r="G9" i="35"/>
  <c r="H9" i="35"/>
  <c r="I9" i="35"/>
  <c r="J9" i="35"/>
  <c r="K9" i="35"/>
  <c r="L9" i="35"/>
  <c r="M9" i="35"/>
  <c r="N9" i="35"/>
  <c r="O9" i="35"/>
  <c r="P9" i="35"/>
  <c r="Q9" i="35"/>
  <c r="R9" i="35"/>
  <c r="S9" i="35"/>
  <c r="T9" i="35"/>
  <c r="F10" i="35"/>
  <c r="G10" i="35"/>
  <c r="H10" i="35"/>
  <c r="I10" i="35"/>
  <c r="J10" i="35"/>
  <c r="K10" i="35"/>
  <c r="L10" i="35"/>
  <c r="M10" i="35"/>
  <c r="N10" i="35"/>
  <c r="O10" i="35"/>
  <c r="P10" i="35"/>
  <c r="Q10" i="35"/>
  <c r="R10" i="35"/>
  <c r="S10" i="35"/>
  <c r="T10" i="35"/>
  <c r="F11" i="35"/>
  <c r="G11" i="35"/>
  <c r="H11" i="35"/>
  <c r="I11" i="35"/>
  <c r="J11" i="35"/>
  <c r="K11" i="35"/>
  <c r="L11" i="35"/>
  <c r="M11" i="35"/>
  <c r="N11" i="35"/>
  <c r="O11" i="35"/>
  <c r="P11" i="35"/>
  <c r="Q11" i="35"/>
  <c r="R11" i="35"/>
  <c r="S11" i="35"/>
  <c r="T11" i="35"/>
  <c r="F12" i="35"/>
  <c r="G12" i="35"/>
  <c r="H12" i="35"/>
  <c r="I12" i="35"/>
  <c r="J12" i="35"/>
  <c r="K12" i="35"/>
  <c r="L12" i="35"/>
  <c r="M12" i="35"/>
  <c r="N12" i="35"/>
  <c r="O12" i="35"/>
  <c r="P12" i="35"/>
  <c r="Q12" i="35"/>
  <c r="R12" i="35"/>
  <c r="S12" i="35"/>
  <c r="T12" i="35"/>
  <c r="F13" i="35"/>
  <c r="G13" i="35"/>
  <c r="H13" i="35"/>
  <c r="I13" i="35"/>
  <c r="J13" i="35"/>
  <c r="K13" i="35"/>
  <c r="L13" i="35"/>
  <c r="M13" i="35"/>
  <c r="N13" i="35"/>
  <c r="O13" i="35"/>
  <c r="P13" i="35"/>
  <c r="Q13" i="35"/>
  <c r="R13" i="35"/>
  <c r="S13" i="35"/>
  <c r="T13" i="35"/>
  <c r="F14" i="35"/>
  <c r="G14" i="35"/>
  <c r="H14" i="35"/>
  <c r="I14" i="35"/>
  <c r="J14" i="35"/>
  <c r="K14" i="35"/>
  <c r="L14" i="35"/>
  <c r="M14" i="35"/>
  <c r="N14" i="35"/>
  <c r="O14" i="35"/>
  <c r="P14" i="35"/>
  <c r="Q14" i="35"/>
  <c r="R14" i="35"/>
  <c r="S14" i="35"/>
  <c r="T14" i="35"/>
  <c r="F15" i="35"/>
  <c r="G15" i="35"/>
  <c r="H15" i="35"/>
  <c r="I15" i="35"/>
  <c r="J15" i="35"/>
  <c r="K15" i="35"/>
  <c r="L15" i="35"/>
  <c r="M15" i="35"/>
  <c r="N15" i="35"/>
  <c r="O15" i="35"/>
  <c r="P15" i="35"/>
  <c r="Q15" i="35"/>
  <c r="R15" i="35"/>
  <c r="S15" i="35"/>
  <c r="T15" i="35"/>
  <c r="F16" i="35"/>
  <c r="G16" i="35"/>
  <c r="H16" i="35"/>
  <c r="I16" i="35"/>
  <c r="J16" i="35"/>
  <c r="K16" i="35"/>
  <c r="L16" i="35"/>
  <c r="M16" i="35"/>
  <c r="N16" i="35"/>
  <c r="O16" i="35"/>
  <c r="P16" i="35"/>
  <c r="Q16" i="35"/>
  <c r="R16" i="35"/>
  <c r="S16" i="35"/>
  <c r="T16" i="35"/>
  <c r="F17" i="35"/>
  <c r="G17" i="35"/>
  <c r="H17" i="35"/>
  <c r="I17" i="35"/>
  <c r="J17" i="35"/>
  <c r="K17" i="35"/>
  <c r="L17" i="35"/>
  <c r="M17" i="35"/>
  <c r="N17" i="35"/>
  <c r="O17" i="35"/>
  <c r="P17" i="35"/>
  <c r="Q17" i="35"/>
  <c r="R17" i="35"/>
  <c r="S17" i="35"/>
  <c r="T17" i="35"/>
  <c r="F18" i="35"/>
  <c r="G18" i="35"/>
  <c r="H18" i="35"/>
  <c r="I18" i="35"/>
  <c r="J18" i="35"/>
  <c r="K18" i="35"/>
  <c r="L18" i="35"/>
  <c r="M18" i="35"/>
  <c r="N18" i="35"/>
  <c r="O18" i="35"/>
  <c r="P18" i="35"/>
  <c r="Q18" i="35"/>
  <c r="R18" i="35"/>
  <c r="S18" i="35"/>
  <c r="T18" i="35"/>
  <c r="F19" i="35"/>
  <c r="G19" i="35"/>
  <c r="H19" i="35"/>
  <c r="I19" i="35"/>
  <c r="J19" i="35"/>
  <c r="K19" i="35"/>
  <c r="L19" i="35"/>
  <c r="M19" i="35"/>
  <c r="N19" i="35"/>
  <c r="O19" i="35"/>
  <c r="P19" i="35"/>
  <c r="Q19" i="35"/>
  <c r="R19" i="35"/>
  <c r="S19" i="35"/>
  <c r="T19" i="35"/>
  <c r="E8" i="35"/>
  <c r="E9" i="35"/>
  <c r="E10" i="35"/>
  <c r="E11" i="35"/>
  <c r="E12" i="35"/>
  <c r="E13" i="35"/>
  <c r="E14" i="35"/>
  <c r="E15" i="35"/>
  <c r="E16" i="35"/>
  <c r="E17" i="35"/>
  <c r="E18" i="35"/>
  <c r="E19" i="35"/>
  <c r="E7" i="35"/>
  <c r="C2" i="35"/>
  <c r="C2" i="33"/>
  <c r="C2" i="36"/>
  <c r="B2" i="26"/>
  <c r="C2" i="23"/>
  <c r="C2" i="31"/>
  <c r="C2" i="22"/>
  <c r="C2" i="19"/>
  <c r="C2" i="17"/>
  <c r="C2" i="16"/>
  <c r="C2" i="12"/>
  <c r="C2" i="11"/>
  <c r="C2" i="7"/>
  <c r="C2" i="5"/>
  <c r="I5" i="36"/>
  <c r="M5" i="36" s="1"/>
  <c r="H5" i="36"/>
  <c r="C3" i="33"/>
  <c r="Q4" i="35"/>
  <c r="N4" i="35" s="1"/>
  <c r="F7" i="33"/>
  <c r="G7" i="33"/>
  <c r="H7" i="33"/>
  <c r="I7" i="33"/>
  <c r="I6" i="33" s="1"/>
  <c r="I20" i="33" s="1"/>
  <c r="J7" i="33"/>
  <c r="K7" i="33"/>
  <c r="L7" i="33"/>
  <c r="M7" i="33"/>
  <c r="N7" i="33"/>
  <c r="F8" i="33"/>
  <c r="G8" i="33"/>
  <c r="H8" i="33"/>
  <c r="I8" i="33"/>
  <c r="J8" i="33"/>
  <c r="K8" i="33"/>
  <c r="L8" i="33"/>
  <c r="M8" i="33"/>
  <c r="N8" i="33"/>
  <c r="F9" i="33"/>
  <c r="G9" i="33"/>
  <c r="H9" i="33"/>
  <c r="I9" i="33"/>
  <c r="J9" i="33"/>
  <c r="K9" i="33"/>
  <c r="L9" i="33"/>
  <c r="M9" i="33"/>
  <c r="N9" i="33"/>
  <c r="F10" i="33"/>
  <c r="G10" i="33"/>
  <c r="H10" i="33"/>
  <c r="I10" i="33"/>
  <c r="J10" i="33"/>
  <c r="K10" i="33"/>
  <c r="L10" i="33"/>
  <c r="M10" i="33"/>
  <c r="N10" i="33"/>
  <c r="F11" i="33"/>
  <c r="G11" i="33"/>
  <c r="H11" i="33"/>
  <c r="I11" i="33"/>
  <c r="J11" i="33"/>
  <c r="K11" i="33"/>
  <c r="L11" i="33"/>
  <c r="M11" i="33"/>
  <c r="N11" i="33"/>
  <c r="F12" i="33"/>
  <c r="G12" i="33"/>
  <c r="H12" i="33"/>
  <c r="I12" i="33"/>
  <c r="J12" i="33"/>
  <c r="K12" i="33"/>
  <c r="L12" i="33"/>
  <c r="M12" i="33"/>
  <c r="N12" i="33"/>
  <c r="F13" i="33"/>
  <c r="G13" i="33"/>
  <c r="H13" i="33"/>
  <c r="I13" i="33"/>
  <c r="J13" i="33"/>
  <c r="K13" i="33"/>
  <c r="L13" i="33"/>
  <c r="M13" i="33"/>
  <c r="N13" i="33"/>
  <c r="F14" i="33"/>
  <c r="G14" i="33"/>
  <c r="H14" i="33"/>
  <c r="I14" i="33"/>
  <c r="J14" i="33"/>
  <c r="K14" i="33"/>
  <c r="L14" i="33"/>
  <c r="M14" i="33"/>
  <c r="N14" i="33"/>
  <c r="F15" i="33"/>
  <c r="G15" i="33"/>
  <c r="H15" i="33"/>
  <c r="I15" i="33"/>
  <c r="J15" i="33"/>
  <c r="K15" i="33"/>
  <c r="L15" i="33"/>
  <c r="M15" i="33"/>
  <c r="N15" i="33"/>
  <c r="F16" i="33"/>
  <c r="G16" i="33"/>
  <c r="H16" i="33"/>
  <c r="I16" i="33"/>
  <c r="J16" i="33"/>
  <c r="K16" i="33"/>
  <c r="L16" i="33"/>
  <c r="M16" i="33"/>
  <c r="N16" i="33"/>
  <c r="F17" i="33"/>
  <c r="G17" i="33"/>
  <c r="H17" i="33"/>
  <c r="I17" i="33"/>
  <c r="J17" i="33"/>
  <c r="K17" i="33"/>
  <c r="L17" i="33"/>
  <c r="M17" i="33"/>
  <c r="N17" i="33"/>
  <c r="F18" i="33"/>
  <c r="G18" i="33"/>
  <c r="H18" i="33"/>
  <c r="I18" i="33"/>
  <c r="J18" i="33"/>
  <c r="K18" i="33"/>
  <c r="L18" i="33"/>
  <c r="M18" i="33"/>
  <c r="N18" i="33"/>
  <c r="F19" i="33"/>
  <c r="G19" i="33"/>
  <c r="H19" i="33"/>
  <c r="I19" i="33"/>
  <c r="J19" i="33"/>
  <c r="K19" i="33"/>
  <c r="L19" i="33"/>
  <c r="M19" i="33"/>
  <c r="N19" i="33"/>
  <c r="E17" i="33"/>
  <c r="E18" i="33"/>
  <c r="E19" i="33"/>
  <c r="E8" i="33"/>
  <c r="E9" i="33"/>
  <c r="E10" i="33"/>
  <c r="E11" i="33"/>
  <c r="E12" i="33"/>
  <c r="E13" i="33"/>
  <c r="E14" i="33"/>
  <c r="E15" i="33"/>
  <c r="E16" i="33"/>
  <c r="E7" i="33"/>
  <c r="E6" i="33" s="1"/>
  <c r="E20" i="33" s="1"/>
  <c r="F25" i="31"/>
  <c r="G25" i="31"/>
  <c r="T25" i="31" s="1"/>
  <c r="H25" i="31"/>
  <c r="I25" i="31"/>
  <c r="J25" i="31"/>
  <c r="K25" i="31"/>
  <c r="L25" i="31"/>
  <c r="M25" i="31"/>
  <c r="U25" i="31"/>
  <c r="N25" i="31"/>
  <c r="O25" i="31"/>
  <c r="P25" i="31"/>
  <c r="Q25" i="31"/>
  <c r="R25" i="31"/>
  <c r="S25" i="31"/>
  <c r="F26" i="31"/>
  <c r="G26" i="31"/>
  <c r="H26" i="31"/>
  <c r="I26" i="31"/>
  <c r="J26" i="31"/>
  <c r="K26" i="31"/>
  <c r="L26" i="31"/>
  <c r="M26" i="31"/>
  <c r="U26" i="31" s="1"/>
  <c r="N26" i="31"/>
  <c r="O26" i="31"/>
  <c r="P26" i="31"/>
  <c r="Q26" i="31"/>
  <c r="R26" i="31"/>
  <c r="S26" i="31"/>
  <c r="E26" i="31"/>
  <c r="E25" i="31"/>
  <c r="F24" i="31"/>
  <c r="G24" i="31"/>
  <c r="H24" i="31"/>
  <c r="I24" i="31"/>
  <c r="J24" i="31"/>
  <c r="K24" i="31"/>
  <c r="L24" i="31"/>
  <c r="M24" i="31"/>
  <c r="N24" i="31"/>
  <c r="O24" i="31"/>
  <c r="P24" i="31"/>
  <c r="Q24" i="31"/>
  <c r="R24" i="31"/>
  <c r="S24" i="31"/>
  <c r="E24" i="31"/>
  <c r="F15" i="31"/>
  <c r="G15" i="31"/>
  <c r="H15" i="31"/>
  <c r="I15" i="31"/>
  <c r="J15" i="31"/>
  <c r="K15" i="31"/>
  <c r="L15" i="31"/>
  <c r="M15" i="31"/>
  <c r="U15" i="31"/>
  <c r="N15" i="31"/>
  <c r="O15" i="31"/>
  <c r="P15" i="31"/>
  <c r="Q15" i="31"/>
  <c r="R15" i="31"/>
  <c r="S15" i="31"/>
  <c r="F16" i="31"/>
  <c r="G16" i="31"/>
  <c r="H16" i="31"/>
  <c r="I16" i="31"/>
  <c r="J16" i="31"/>
  <c r="K16" i="31"/>
  <c r="L16" i="31"/>
  <c r="M16" i="31"/>
  <c r="N16" i="31"/>
  <c r="O16" i="31"/>
  <c r="P16" i="31"/>
  <c r="Q16" i="31"/>
  <c r="R16" i="31"/>
  <c r="S16" i="31"/>
  <c r="F17" i="31"/>
  <c r="G17" i="31"/>
  <c r="H17" i="31"/>
  <c r="I17" i="31"/>
  <c r="J17" i="31"/>
  <c r="K17" i="31"/>
  <c r="L17" i="31"/>
  <c r="M17" i="31"/>
  <c r="N17" i="31"/>
  <c r="O17" i="31"/>
  <c r="P17" i="31"/>
  <c r="Q17" i="31"/>
  <c r="R17" i="31"/>
  <c r="S17" i="31"/>
  <c r="F18" i="31"/>
  <c r="G18" i="31"/>
  <c r="T18" i="31" s="1"/>
  <c r="H18" i="31"/>
  <c r="I18" i="31"/>
  <c r="J18" i="31"/>
  <c r="K18" i="31"/>
  <c r="L18" i="31"/>
  <c r="M18" i="31"/>
  <c r="U18" i="31"/>
  <c r="N18" i="31"/>
  <c r="O18" i="31"/>
  <c r="P18" i="31"/>
  <c r="Q18" i="31"/>
  <c r="R18" i="31"/>
  <c r="S18" i="31"/>
  <c r="F19" i="31"/>
  <c r="G19" i="31"/>
  <c r="T19" i="31" s="1"/>
  <c r="H19" i="31"/>
  <c r="I19" i="31"/>
  <c r="J19" i="31"/>
  <c r="K19" i="31"/>
  <c r="L19" i="31"/>
  <c r="M19" i="31"/>
  <c r="N19" i="31"/>
  <c r="O19" i="31"/>
  <c r="P19" i="31"/>
  <c r="Q19" i="31"/>
  <c r="R19" i="31"/>
  <c r="S19" i="31"/>
  <c r="F20" i="31"/>
  <c r="G20" i="31"/>
  <c r="H20" i="31"/>
  <c r="I20" i="31"/>
  <c r="J20" i="31"/>
  <c r="K20" i="31"/>
  <c r="L20" i="31"/>
  <c r="M20" i="31"/>
  <c r="U20" i="31" s="1"/>
  <c r="N20" i="31"/>
  <c r="O20" i="31"/>
  <c r="P20" i="31"/>
  <c r="Q20" i="31"/>
  <c r="R20" i="31"/>
  <c r="S20" i="31"/>
  <c r="F21" i="31"/>
  <c r="G21" i="31"/>
  <c r="H21" i="31"/>
  <c r="I21" i="31"/>
  <c r="J21" i="31"/>
  <c r="K21" i="31"/>
  <c r="L21" i="31"/>
  <c r="M21" i="31"/>
  <c r="N21" i="31"/>
  <c r="O21" i="31"/>
  <c r="P21" i="31"/>
  <c r="Q21" i="31"/>
  <c r="R21" i="31"/>
  <c r="S21" i="31"/>
  <c r="F22" i="31"/>
  <c r="G22" i="31"/>
  <c r="H22" i="31"/>
  <c r="I22" i="31"/>
  <c r="J22" i="31"/>
  <c r="K22" i="31"/>
  <c r="L22" i="31"/>
  <c r="M22" i="31"/>
  <c r="T22" i="31"/>
  <c r="N22" i="31"/>
  <c r="O22" i="31"/>
  <c r="P22" i="31"/>
  <c r="Q22" i="31"/>
  <c r="R22" i="31"/>
  <c r="S22" i="31"/>
  <c r="E16" i="31"/>
  <c r="E17" i="31"/>
  <c r="E18" i="31"/>
  <c r="E19" i="31"/>
  <c r="E20" i="31"/>
  <c r="E21" i="31"/>
  <c r="E22" i="31"/>
  <c r="E15" i="31"/>
  <c r="F14" i="31"/>
  <c r="G14" i="31"/>
  <c r="H14" i="31"/>
  <c r="I14" i="31"/>
  <c r="J14" i="31"/>
  <c r="K14" i="31"/>
  <c r="L14" i="31"/>
  <c r="M14" i="31"/>
  <c r="U14" i="31"/>
  <c r="T14" i="31"/>
  <c r="N14" i="31"/>
  <c r="O14" i="31"/>
  <c r="P14" i="31"/>
  <c r="Q14" i="31"/>
  <c r="R14" i="31"/>
  <c r="S14" i="31"/>
  <c r="E14" i="31"/>
  <c r="U22" i="31"/>
  <c r="S10" i="31"/>
  <c r="S11" i="31"/>
  <c r="S12" i="31"/>
  <c r="F10" i="31"/>
  <c r="G10" i="31"/>
  <c r="H10" i="31"/>
  <c r="I10" i="31"/>
  <c r="J10" i="31"/>
  <c r="K10" i="31"/>
  <c r="L10" i="31"/>
  <c r="M10" i="31"/>
  <c r="N10" i="31"/>
  <c r="O10" i="31"/>
  <c r="P10" i="31"/>
  <c r="Q10" i="31"/>
  <c r="R10" i="31"/>
  <c r="F11" i="31"/>
  <c r="G11" i="31"/>
  <c r="H11" i="31"/>
  <c r="I11" i="31"/>
  <c r="J11" i="31"/>
  <c r="K11" i="31"/>
  <c r="L11" i="31"/>
  <c r="M11" i="31"/>
  <c r="U11" i="31" s="1"/>
  <c r="N11" i="31"/>
  <c r="O11" i="31"/>
  <c r="P11" i="31"/>
  <c r="Q11" i="31"/>
  <c r="R11" i="31"/>
  <c r="F12" i="31"/>
  <c r="G12" i="31"/>
  <c r="H12" i="31"/>
  <c r="I12" i="31"/>
  <c r="J12" i="31"/>
  <c r="K12" i="31"/>
  <c r="L12" i="31"/>
  <c r="M12" i="31"/>
  <c r="N12" i="31"/>
  <c r="O12" i="31"/>
  <c r="P12" i="31"/>
  <c r="Q12" i="31"/>
  <c r="R12" i="31"/>
  <c r="E12" i="31"/>
  <c r="E11" i="31"/>
  <c r="E10" i="31"/>
  <c r="C3" i="31"/>
  <c r="E5" i="31" s="1"/>
  <c r="H29" i="31"/>
  <c r="B3" i="26"/>
  <c r="I5" i="22"/>
  <c r="H5" i="22" s="1"/>
  <c r="G5" i="22" s="1"/>
  <c r="C3" i="23"/>
  <c r="C3" i="19"/>
  <c r="F4" i="19"/>
  <c r="E4" i="19"/>
  <c r="I5" i="17"/>
  <c r="C3" i="16"/>
  <c r="F4" i="16"/>
  <c r="E4" i="16" s="1"/>
  <c r="I5" i="12"/>
  <c r="H5" i="12" s="1"/>
  <c r="C3" i="11"/>
  <c r="F4" i="11"/>
  <c r="E4" i="11" s="1"/>
  <c r="H5" i="7"/>
  <c r="G5" i="7"/>
  <c r="C3" i="5"/>
  <c r="E4" i="5"/>
  <c r="D4" i="5" s="1"/>
  <c r="M29" i="1"/>
  <c r="I29" i="1"/>
  <c r="I2" i="1"/>
  <c r="I4" i="1" s="1"/>
  <c r="G2" i="1"/>
  <c r="J37" i="31"/>
  <c r="L11" i="36"/>
  <c r="M12" i="36"/>
  <c r="J17" i="36"/>
  <c r="M18" i="36"/>
  <c r="K23" i="36"/>
  <c r="L31" i="36"/>
  <c r="M25" i="36"/>
  <c r="M44" i="36"/>
  <c r="M6" i="36"/>
  <c r="S5" i="35"/>
  <c r="I24" i="36"/>
  <c r="I15" i="36"/>
  <c r="G15" i="36"/>
  <c r="G43" i="36"/>
  <c r="E43" i="36"/>
  <c r="G34" i="36"/>
  <c r="E34" i="36"/>
  <c r="H49" i="36"/>
  <c r="U24" i="31"/>
  <c r="U19" i="31"/>
  <c r="P16" i="28"/>
  <c r="R13" i="28"/>
  <c r="Q9" i="26"/>
  <c r="S15" i="26"/>
  <c r="Q15" i="26"/>
  <c r="R15" i="26"/>
  <c r="S12" i="26"/>
  <c r="Q12" i="26"/>
  <c r="P12" i="26"/>
  <c r="F5" i="22"/>
  <c r="E5" i="22" s="1"/>
  <c r="C3" i="22" s="1"/>
  <c r="T4" i="35"/>
  <c r="BP6" i="32"/>
  <c r="Q6" i="35"/>
  <c r="Q20" i="35" s="1"/>
  <c r="T12" i="31"/>
  <c r="K29" i="31"/>
  <c r="K5" i="31"/>
  <c r="U16" i="31"/>
  <c r="T16" i="31"/>
  <c r="H7" i="7"/>
  <c r="E7" i="7"/>
  <c r="F7" i="5"/>
  <c r="F8" i="5"/>
  <c r="H7" i="5"/>
  <c r="E8" i="5"/>
  <c r="G8" i="5"/>
  <c r="F7" i="7"/>
  <c r="D7" i="5"/>
  <c r="D7" i="7"/>
  <c r="G7" i="7"/>
  <c r="G7" i="5"/>
  <c r="D8" i="5"/>
  <c r="H8" i="5"/>
  <c r="E7" i="5"/>
  <c r="J20" i="36" l="1"/>
  <c r="L44" i="36"/>
  <c r="L39" i="36"/>
  <c r="L38" i="36"/>
  <c r="L37" i="36"/>
  <c r="L30" i="36"/>
  <c r="K48" i="36"/>
  <c r="L48" i="36"/>
  <c r="L21" i="36"/>
  <c r="L19" i="36"/>
  <c r="L18" i="36"/>
  <c r="L17" i="36"/>
  <c r="M16" i="36"/>
  <c r="L14" i="36"/>
  <c r="M13" i="36"/>
  <c r="M10" i="36"/>
  <c r="L9" i="36"/>
  <c r="L8" i="36"/>
  <c r="M7" i="36"/>
  <c r="L6" i="36"/>
  <c r="E24" i="36"/>
  <c r="J47" i="36"/>
  <c r="J46" i="36"/>
  <c r="J45" i="36"/>
  <c r="J44" i="36"/>
  <c r="K42" i="36"/>
  <c r="J41" i="36"/>
  <c r="K40" i="36"/>
  <c r="K39" i="36"/>
  <c r="K38" i="36"/>
  <c r="J37" i="36"/>
  <c r="J36" i="36"/>
  <c r="J35" i="36"/>
  <c r="K33" i="36"/>
  <c r="J32" i="36"/>
  <c r="J31" i="36"/>
  <c r="K30" i="36"/>
  <c r="J29" i="36"/>
  <c r="K28" i="36"/>
  <c r="K27" i="36"/>
  <c r="K26" i="36"/>
  <c r="K25" i="36"/>
  <c r="K22" i="36"/>
  <c r="M37" i="36"/>
  <c r="G49" i="36"/>
  <c r="L49" i="36" s="1"/>
  <c r="K20" i="36"/>
  <c r="K7" i="36"/>
  <c r="E49" i="36"/>
  <c r="J21" i="36"/>
  <c r="L26" i="36"/>
  <c r="J2" i="11"/>
  <c r="I2" i="39"/>
  <c r="U2" i="26"/>
  <c r="L2" i="19"/>
  <c r="K2" i="5"/>
  <c r="L2" i="7"/>
  <c r="M2" i="22"/>
  <c r="M2" i="12"/>
  <c r="M2" i="17"/>
  <c r="U2" i="31"/>
  <c r="P5" i="35"/>
  <c r="K4" i="35"/>
  <c r="J22" i="36"/>
  <c r="K35" i="36"/>
  <c r="K29" i="36"/>
  <c r="M14" i="36"/>
  <c r="L13" i="36"/>
  <c r="J6" i="33"/>
  <c r="J20" i="33" s="1"/>
  <c r="L10" i="36"/>
  <c r="J33" i="36"/>
  <c r="J25" i="36"/>
  <c r="K41" i="36"/>
  <c r="J39" i="36"/>
  <c r="K36" i="36"/>
  <c r="K47" i="36"/>
  <c r="T20" i="31"/>
  <c r="H5" i="31"/>
  <c r="U12" i="26"/>
  <c r="Q19" i="28"/>
  <c r="H15" i="36"/>
  <c r="E29" i="31"/>
  <c r="L16" i="36"/>
  <c r="M8" i="36"/>
  <c r="L7" i="36"/>
  <c r="U12" i="31"/>
  <c r="T11" i="31"/>
  <c r="T24" i="31"/>
  <c r="T26" i="31"/>
  <c r="E6" i="35"/>
  <c r="E20" i="35" s="1"/>
  <c r="N6" i="35"/>
  <c r="N20" i="35" s="1"/>
  <c r="F6" i="35"/>
  <c r="F20" i="35" s="1"/>
  <c r="O6" i="35"/>
  <c r="O20" i="35" s="1"/>
  <c r="K6" i="35"/>
  <c r="K20" i="35" s="1"/>
  <c r="G6" i="35"/>
  <c r="G20" i="35" s="1"/>
  <c r="L6" i="35"/>
  <c r="L20" i="35" s="1"/>
  <c r="H6" i="35"/>
  <c r="H20" i="35" s="1"/>
  <c r="M6" i="35"/>
  <c r="M20" i="35" s="1"/>
  <c r="I6" i="35"/>
  <c r="I20" i="35" s="1"/>
  <c r="T6" i="35"/>
  <c r="T20" i="35" s="1"/>
  <c r="G37" i="31"/>
  <c r="I37" i="31"/>
  <c r="K32" i="36"/>
  <c r="J27" i="36"/>
  <c r="K37" i="36"/>
  <c r="K17" i="36"/>
  <c r="F24" i="36"/>
  <c r="J24" i="36" s="1"/>
  <c r="K13" i="36"/>
  <c r="J7" i="36"/>
  <c r="K6" i="36"/>
  <c r="M36" i="36"/>
  <c r="M31" i="36"/>
  <c r="M48" i="36"/>
  <c r="S9" i="26"/>
  <c r="P15" i="26"/>
  <c r="R6" i="35"/>
  <c r="R20" i="35" s="1"/>
  <c r="J5" i="22"/>
  <c r="R9" i="26"/>
  <c r="F34" i="36"/>
  <c r="F43" i="36"/>
  <c r="J43" i="36" s="1"/>
  <c r="N6" i="33"/>
  <c r="N20" i="33" s="1"/>
  <c r="F6" i="33"/>
  <c r="F20" i="33" s="1"/>
  <c r="E37" i="31"/>
  <c r="M9" i="36"/>
  <c r="M17" i="36"/>
  <c r="K46" i="36"/>
  <c r="L20" i="36"/>
  <c r="M19" i="36"/>
  <c r="J14" i="36"/>
  <c r="L5" i="22"/>
  <c r="F49" i="36"/>
  <c r="K49" i="36" s="1"/>
  <c r="K44" i="36"/>
  <c r="J13" i="36"/>
  <c r="T15" i="31"/>
  <c r="K6" i="33"/>
  <c r="K20" i="33" s="1"/>
  <c r="G6" i="33"/>
  <c r="G20" i="33" s="1"/>
  <c r="L6" i="33"/>
  <c r="L20" i="33" s="1"/>
  <c r="H37" i="31"/>
  <c r="J7" i="7"/>
  <c r="J8" i="5"/>
  <c r="K8" i="5"/>
  <c r="K7" i="7"/>
  <c r="K7" i="5"/>
  <c r="J7" i="5"/>
  <c r="I7" i="7"/>
  <c r="L7" i="7"/>
  <c r="S19" i="28"/>
  <c r="P19" i="28"/>
  <c r="M5" i="35"/>
  <c r="BO6" i="32"/>
  <c r="Q16" i="28"/>
  <c r="K14" i="36"/>
  <c r="H5" i="17"/>
  <c r="U10" i="31"/>
  <c r="T10" i="31"/>
  <c r="M6" i="33"/>
  <c r="M20" i="33" s="1"/>
  <c r="H6" i="33"/>
  <c r="H20" i="33" s="1"/>
  <c r="G5" i="36"/>
  <c r="L5" i="36"/>
  <c r="M37" i="31"/>
  <c r="M20" i="36"/>
  <c r="U17" i="31"/>
  <c r="T17" i="31"/>
  <c r="J8" i="7"/>
  <c r="I8" i="7"/>
  <c r="M5" i="12"/>
  <c r="G5" i="12"/>
  <c r="S6" i="35"/>
  <c r="S20" i="35" s="1"/>
  <c r="K19" i="36"/>
  <c r="J19" i="36"/>
  <c r="K12" i="36"/>
  <c r="J12" i="36"/>
  <c r="J10" i="36"/>
  <c r="K10" i="36"/>
  <c r="K8" i="36"/>
  <c r="J8" i="36"/>
  <c r="J6" i="36"/>
  <c r="F15" i="36"/>
  <c r="M47" i="36"/>
  <c r="L47" i="36"/>
  <c r="M45" i="36"/>
  <c r="L45" i="36"/>
  <c r="M41" i="36"/>
  <c r="L41" i="36"/>
  <c r="L35" i="36"/>
  <c r="H43" i="36"/>
  <c r="L43" i="36" s="1"/>
  <c r="M32" i="36"/>
  <c r="L32" i="36"/>
  <c r="L28" i="36"/>
  <c r="M28" i="36"/>
  <c r="L23" i="36"/>
  <c r="M23" i="36"/>
  <c r="I49" i="36"/>
  <c r="M49" i="36" s="1"/>
  <c r="M35" i="36"/>
  <c r="M26" i="36"/>
  <c r="I34" i="36"/>
  <c r="P6" i="35"/>
  <c r="P20" i="35" s="1"/>
  <c r="F5" i="7"/>
  <c r="K5" i="7" s="1"/>
  <c r="K5" i="22"/>
  <c r="J18" i="36"/>
  <c r="K18" i="36"/>
  <c r="J16" i="36"/>
  <c r="K16" i="36"/>
  <c r="J11" i="36"/>
  <c r="K11" i="36"/>
  <c r="K9" i="36"/>
  <c r="J9" i="36"/>
  <c r="E15" i="36"/>
  <c r="E50" i="36" s="1"/>
  <c r="M46" i="36"/>
  <c r="L46" i="36"/>
  <c r="L40" i="36"/>
  <c r="M40" i="36"/>
  <c r="L33" i="36"/>
  <c r="M33" i="36"/>
  <c r="L27" i="36"/>
  <c r="M27" i="36"/>
  <c r="L25" i="36"/>
  <c r="H34" i="36"/>
  <c r="L34" i="36" s="1"/>
  <c r="M22" i="36"/>
  <c r="L22" i="36"/>
  <c r="M39" i="36"/>
  <c r="L5" i="12"/>
  <c r="M5" i="22"/>
  <c r="H24" i="36"/>
  <c r="I43" i="36"/>
  <c r="L5" i="7"/>
  <c r="U21" i="31"/>
  <c r="T21" i="31"/>
  <c r="K37" i="31"/>
  <c r="T13" i="28"/>
  <c r="Q13" i="28"/>
  <c r="J48" i="36"/>
  <c r="G24" i="36"/>
  <c r="K21" i="36"/>
  <c r="N2" i="33"/>
  <c r="L2" i="16"/>
  <c r="M2" i="36"/>
  <c r="V2" i="23"/>
  <c r="T2" i="35"/>
  <c r="J49" i="36" l="1"/>
  <c r="L15" i="36"/>
  <c r="M15" i="36"/>
  <c r="K43" i="36"/>
  <c r="J34" i="36"/>
  <c r="K34" i="36"/>
  <c r="H4" i="35"/>
  <c r="BN6" i="32"/>
  <c r="L24" i="36"/>
  <c r="M24" i="36"/>
  <c r="G5" i="17"/>
  <c r="L5" i="17"/>
  <c r="M34" i="36"/>
  <c r="I50" i="36"/>
  <c r="F5" i="36"/>
  <c r="K15" i="36"/>
  <c r="F50" i="36"/>
  <c r="J50" i="36" s="1"/>
  <c r="J15" i="36"/>
  <c r="H50" i="36"/>
  <c r="K24" i="36"/>
  <c r="G50" i="36"/>
  <c r="M43" i="36"/>
  <c r="E5" i="7"/>
  <c r="J5" i="7"/>
  <c r="F5" i="12"/>
  <c r="K5" i="12" s="1"/>
  <c r="M5" i="17"/>
  <c r="K50" i="36" l="1"/>
  <c r="BM6" i="32"/>
  <c r="E4" i="35"/>
  <c r="J5" i="35"/>
  <c r="M50" i="36"/>
  <c r="F5" i="17"/>
  <c r="K5" i="17"/>
  <c r="D5" i="7"/>
  <c r="C3" i="7" s="1"/>
  <c r="L50" i="36"/>
  <c r="E5" i="36"/>
  <c r="C3" i="36" s="1"/>
  <c r="K5" i="36"/>
  <c r="E5" i="12"/>
  <c r="C3" i="12" s="1"/>
  <c r="C3" i="35" l="1"/>
  <c r="BL6" i="32"/>
  <c r="G5" i="35"/>
  <c r="I5" i="7"/>
  <c r="J5" i="36"/>
  <c r="J5" i="12"/>
  <c r="E5" i="17"/>
  <c r="C3" i="17" s="1"/>
  <c r="J5" i="1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Stanik</author>
  </authors>
  <commentList>
    <comment ref="G1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38"/>
          </rPr>
          <t>Názvy kontingenčních tabulek neměnit!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<sst xmlns="http://schemas.openxmlformats.org/spreadsheetml/2006/main" count="19066" uniqueCount="1053">
  <si>
    <t>FEP8Qry3</t>
  </si>
  <si>
    <t>Information</t>
  </si>
  <si>
    <t xml:space="preserve"> </t>
  </si>
  <si>
    <t>Filter</t>
  </si>
  <si>
    <t>Uživatel:</t>
  </si>
  <si>
    <t>Datum:</t>
  </si>
  <si>
    <t/>
  </si>
  <si>
    <t>SZÚ Plnění závazných ukazatelů</t>
  </si>
  <si>
    <t>ZQ_ZM_ZU01_0003</t>
  </si>
  <si>
    <t>Kapitola</t>
  </si>
  <si>
    <t>Kancelář prezidenta republiky, ]Nepřiřazeno[</t>
  </si>
  <si>
    <t>Nástroj</t>
  </si>
  <si>
    <t>Paragraf</t>
  </si>
  <si>
    <t>Položka</t>
  </si>
  <si>
    <t>Plnění závazných ukazatelů (tis. Kč)</t>
  </si>
  <si>
    <t>Tabulka č. 1a</t>
  </si>
  <si>
    <t xml:space="preserve">kapitola: číslo a název kapitoly </t>
  </si>
  <si>
    <t>Ukazatel</t>
  </si>
  <si>
    <t>Plnění (%)</t>
  </si>
  <si>
    <t>Skutečnost</t>
  </si>
  <si>
    <t>Schválený rozpočet</t>
  </si>
  <si>
    <t>Rozpočet po změnách</t>
  </si>
  <si>
    <t>Konečný rozpočet</t>
  </si>
  <si>
    <t>z toho mimorozpočtové zdroje</t>
  </si>
  <si>
    <t>k rozpočtu po změnách</t>
  </si>
  <si>
    <t>ke konečnému rozpočtu</t>
  </si>
  <si>
    <t>Souhrnné ukazatele</t>
  </si>
  <si>
    <t>Příjmy celkem</t>
  </si>
  <si>
    <t>Výdaje celkem</t>
  </si>
  <si>
    <t>Plnění závazných ukazatelů v uplynulých 5 letech (tis. Kč)</t>
  </si>
  <si>
    <t>Tabulka č. 1b</t>
  </si>
  <si>
    <t>Třída</t>
  </si>
  <si>
    <t>Rozdíl skutečností</t>
  </si>
  <si>
    <t>2</t>
  </si>
  <si>
    <t>Nedaňové příjmy</t>
  </si>
  <si>
    <t>21</t>
  </si>
  <si>
    <t>Příjmy v druhovém třídění (tis. Kč)</t>
  </si>
  <si>
    <t>Tabulka č. 2a</t>
  </si>
  <si>
    <t>Plnění k rozpočtu po změnách (%)</t>
  </si>
  <si>
    <t>Data</t>
  </si>
  <si>
    <t>Součet z 1</t>
  </si>
  <si>
    <t>Součet z 2</t>
  </si>
  <si>
    <t>Součet z 3</t>
  </si>
  <si>
    <t>Součet z 4</t>
  </si>
  <si>
    <t>Součet z Plnění RZ(%)</t>
  </si>
  <si>
    <t>Součet z Rozdil</t>
  </si>
  <si>
    <t>První buňka (pouze data bez hlavičky)</t>
  </si>
  <si>
    <t>Buňka</t>
  </si>
  <si>
    <t>Součet z 7</t>
  </si>
  <si>
    <t>Součet z 6</t>
  </si>
  <si>
    <t>Součet z 5</t>
  </si>
  <si>
    <t>Součet z Index -3/-4</t>
  </si>
  <si>
    <t>Součet z Index -2/-3</t>
  </si>
  <si>
    <t>Součet z Index -1/-2</t>
  </si>
  <si>
    <t>Součet z Index 0/-1</t>
  </si>
  <si>
    <t>Název KT</t>
  </si>
  <si>
    <t>Příjmy v druhovém třídění v uplynulých 5 letech (tis. Kč)</t>
  </si>
  <si>
    <t>Tabulka č. 2b</t>
  </si>
  <si>
    <t>Meziroční index</t>
  </si>
  <si>
    <t>Součet z SUM</t>
  </si>
  <si>
    <t>Součet z SUM_H</t>
  </si>
  <si>
    <t>5</t>
  </si>
  <si>
    <t>Běžné výdaje</t>
  </si>
  <si>
    <t>5169</t>
  </si>
  <si>
    <t>Nákup ostatních služeb</t>
  </si>
  <si>
    <t>53</t>
  </si>
  <si>
    <t>6</t>
  </si>
  <si>
    <t>Kapitálové výdaje</t>
  </si>
  <si>
    <t>(Více položek)</t>
  </si>
  <si>
    <t>Skupina</t>
  </si>
  <si>
    <t>Skupina(popis)</t>
  </si>
  <si>
    <t>Paragraf(popis)</t>
  </si>
  <si>
    <t>Součet z 8</t>
  </si>
  <si>
    <t>Součet z Plnění KR(%)</t>
  </si>
  <si>
    <t>Výdaje v druhovém třídění (tis. Kč)</t>
  </si>
  <si>
    <t>Tabulka č. 3a</t>
  </si>
  <si>
    <t>Plnění ke konečnému rozpočtu (%)</t>
  </si>
  <si>
    <t>Výdaje v druhovém třídění v uplynulých 5 letech (tis. Kč)</t>
  </si>
  <si>
    <t>Tabulka č. 3b</t>
  </si>
  <si>
    <t>Výdaje v odvětvovém třídění (tis. Kč)</t>
  </si>
  <si>
    <t>Tabulka č. 3c</t>
  </si>
  <si>
    <t>Program</t>
  </si>
  <si>
    <t>Program(popis)</t>
  </si>
  <si>
    <t>Celkem Součet z 2</t>
  </si>
  <si>
    <t>Celkem Součet z 3</t>
  </si>
  <si>
    <t>Celkem Součet z 8</t>
  </si>
  <si>
    <t>Celkem Součet z 4</t>
  </si>
  <si>
    <t>Celkem Součet z Plnění RZ(%)</t>
  </si>
  <si>
    <t>Celkem Součet z Plnění KR(%)</t>
  </si>
  <si>
    <t>Pořadí řešení</t>
  </si>
  <si>
    <t>Pole</t>
  </si>
  <si>
    <t>Vzorec</t>
  </si>
  <si>
    <t>Počítaná položka</t>
  </si>
  <si>
    <t>Plnění RZ(%)</t>
  </si>
  <si>
    <t>=KDYŽ(JE.CHYBHODN('3' /'4' *100);0;'3' /'4' *100)</t>
  </si>
  <si>
    <t>Rozdil</t>
  </si>
  <si>
    <t>='4' -'1'</t>
  </si>
  <si>
    <t>Index -3/-4</t>
  </si>
  <si>
    <t>='6'/'7'</t>
  </si>
  <si>
    <t>Index -2/-3</t>
  </si>
  <si>
    <t>='5'/'6'</t>
  </si>
  <si>
    <t>Index -1/-2</t>
  </si>
  <si>
    <t>='1'/'5'</t>
  </si>
  <si>
    <t>Index 0/-1</t>
  </si>
  <si>
    <t>='4' /'1'</t>
  </si>
  <si>
    <t>SUM</t>
  </si>
  <si>
    <t>='1' +'2' +'3' +'4'</t>
  </si>
  <si>
    <t>SUM_H</t>
  </si>
  <si>
    <t>='7' +'6' +'5' +'4' +'1'</t>
  </si>
  <si>
    <t>Plnění KR(%)</t>
  </si>
  <si>
    <t>='8'/'4'*100</t>
  </si>
  <si>
    <t>Poznámka:</t>
  </si>
  <si>
    <t>Pokud je buňka aktualizována více než jedním vzorcem,</t>
  </si>
  <si>
    <t>je hodnota určena vzorcem, který je v pořadí řešení poslední.</t>
  </si>
  <si>
    <t>Pořadí řešení několika počítaných položek nebo polí lze změnit příkazem</t>
  </si>
  <si>
    <t>na kartě Možnosti ve skupině Výpočty klikněte na položku Pole, položky a sady a potom klikněte na příkaz Pořadí řešení.</t>
  </si>
  <si>
    <t>Výdaje v odvětvovém třídění v uplynulých 5 letech (tis. Kč)</t>
  </si>
  <si>
    <t>Tabulka č. 3d</t>
  </si>
  <si>
    <t>Výdaje v programovém třídění rozpočtové skladby (tis. Kč)</t>
  </si>
  <si>
    <t>Tabulka č. 5</t>
  </si>
  <si>
    <t>Identifikační číslo programu</t>
  </si>
  <si>
    <t>Název programu</t>
  </si>
  <si>
    <t>Kapitálové výdaje programu</t>
  </si>
  <si>
    <t>Běžné výdaje programu</t>
  </si>
  <si>
    <t>Celkové výdaje programu</t>
  </si>
  <si>
    <t>Rozpočet</t>
  </si>
  <si>
    <t>Plnění k RpZ (%)</t>
  </si>
  <si>
    <t>Plnění ke KR (%)</t>
  </si>
  <si>
    <t>schválený</t>
  </si>
  <si>
    <t>po změnách</t>
  </si>
  <si>
    <t>konečný</t>
  </si>
  <si>
    <t>Celkový součet</t>
  </si>
  <si>
    <t>Celkem</t>
  </si>
  <si>
    <t>% plnění k rozpočtu po změnách</t>
  </si>
  <si>
    <t>% plnění ke konečnému rozpočtu</t>
  </si>
  <si>
    <t>podíl SR</t>
  </si>
  <si>
    <t>kryto příjmem z rozpočtu EU/FM</t>
  </si>
  <si>
    <t>celkem</t>
  </si>
  <si>
    <t>Výdaje na programy/projekty spolufinancované z rozpočtu Evropské unie nebo finančních mechanismů (tis. Kč)</t>
  </si>
  <si>
    <t>Tabulka č. 7</t>
  </si>
  <si>
    <t>vygenerováno: dd.mm.rrrr</t>
  </si>
  <si>
    <t>období: 12.20xx</t>
  </si>
  <si>
    <t>Nástroj včetně analytiky</t>
  </si>
  <si>
    <t>Státní rozpočet</t>
  </si>
  <si>
    <t>kód (5ti místný)</t>
  </si>
  <si>
    <t>název včetně analytiky</t>
  </si>
  <si>
    <t>13=10:4</t>
  </si>
  <si>
    <t>14=11:5</t>
  </si>
  <si>
    <t>15=12:6</t>
  </si>
  <si>
    <t>16=10:7</t>
  </si>
  <si>
    <t>17=11:8</t>
  </si>
  <si>
    <t>18=12:9</t>
  </si>
  <si>
    <t>Výdaje spolufinancované z rozpočtu EU bez společné zemědělské politiky</t>
  </si>
  <si>
    <t>Výdaje na společnou zemědělskou politiku</t>
  </si>
  <si>
    <t>Výdaje spolufinancované z finančních mechanismů</t>
  </si>
  <si>
    <t>Zdroj: IISSP</t>
  </si>
  <si>
    <t>Nároky z nespotřebovaných výdajů</t>
  </si>
  <si>
    <t xml:space="preserve">Kontroloval: </t>
  </si>
  <si>
    <t>(jméno a příjmení, telefon, email)</t>
  </si>
  <si>
    <t>Tabulková část závěrečného účtu kapitoly</t>
  </si>
  <si>
    <t>1a</t>
  </si>
  <si>
    <t xml:space="preserve">Plnění závazných ukazatelů </t>
  </si>
  <si>
    <t>1b</t>
  </si>
  <si>
    <t>Plnění závazných ukazatelů v uplynulých 5 letech</t>
  </si>
  <si>
    <t>2a</t>
  </si>
  <si>
    <t>Příjmy v druhovém třídění</t>
  </si>
  <si>
    <t>2b</t>
  </si>
  <si>
    <t>Příjmy v druhovém třídění v uplynulých 5 letech</t>
  </si>
  <si>
    <t>3a</t>
  </si>
  <si>
    <t>Výdaje v druhovém třídění</t>
  </si>
  <si>
    <t>3b</t>
  </si>
  <si>
    <t>Výdaje v druhovém třídění v uplynulých 5 letech</t>
  </si>
  <si>
    <t>3c</t>
  </si>
  <si>
    <t>Výdaje v odvětvovém třídění</t>
  </si>
  <si>
    <t>3d</t>
  </si>
  <si>
    <t>Výdaje v odvětvovém třídění v uplynulých 5 letech</t>
  </si>
  <si>
    <t xml:space="preserve">Výdaje na podporu výzkumu, vývoje a inovací </t>
  </si>
  <si>
    <t>Výdaje v programovém třídění rozpočtové skladby</t>
  </si>
  <si>
    <t>Příjmy na programy/projekty spolufinancované z rozpočtu Evropské unie nebo finančních mechanismů</t>
  </si>
  <si>
    <t>Výdaje na programy/projekty spolufinancované z rozpočtu Evropské unie nebo finančních mechanismů</t>
  </si>
  <si>
    <t>Rozbor zaměstnanosti a čerpání prostředků na platy a ostatní platby za provedenou práci/ostatní osobní náklady</t>
  </si>
  <si>
    <t>Rozbor zaměstnanosti a čerpání prostředků na platy a ostatní platby za provedenou práci/ostatní osobní náklady zapojených do programů/projektů financovaných a spolufinancovaných z rozpočtu Evropské unie nebo finančních mechanismů</t>
  </si>
  <si>
    <t>Užší běžné výdaje v uplynulých 5 letech</t>
  </si>
  <si>
    <t>11a</t>
  </si>
  <si>
    <t>11b</t>
  </si>
  <si>
    <t>Nároky z nespotřebovaných výdajů v uplynulých 5 letech</t>
  </si>
  <si>
    <t>Stav NNV k 1.1. běžného roku
podíl SR</t>
  </si>
  <si>
    <t>Součet z 9</t>
  </si>
  <si>
    <t>Součet z 10</t>
  </si>
  <si>
    <t>Součet z 11</t>
  </si>
  <si>
    <t>Součet z 12</t>
  </si>
  <si>
    <t>Výdaje na podporu výzkumu, vývoje a inovací (tis. Kč)</t>
  </si>
  <si>
    <t>Tabulka č. 4</t>
  </si>
  <si>
    <t>řádek</t>
  </si>
  <si>
    <t xml:space="preserve"> z toho </t>
  </si>
  <si>
    <t xml:space="preserve">z toho </t>
  </si>
  <si>
    <t>z rezervního fondu</t>
  </si>
  <si>
    <t>nároky z nespotřebovaných výdajů</t>
  </si>
  <si>
    <t>běžné</t>
  </si>
  <si>
    <t>kapitálové</t>
  </si>
  <si>
    <t>výdaje</t>
  </si>
  <si>
    <t>A. Výdaje financované z národních zdrojů (včetně národní části spolufinancování)</t>
  </si>
  <si>
    <t>1.</t>
  </si>
  <si>
    <t>Výdaje financované z národních zdrojů celkem</t>
  </si>
  <si>
    <t>1.a.</t>
  </si>
  <si>
    <t>Institucionální podpora celkem</t>
  </si>
  <si>
    <t>1.b.</t>
  </si>
  <si>
    <t>Účelová podpora celkem</t>
  </si>
  <si>
    <t>B. Výdaje na zahraniční programy celkem (národní + zahraniční zdroje)</t>
  </si>
  <si>
    <t>2.</t>
  </si>
  <si>
    <t>Výdaje na zahraniční programy celkem (národní + zahraniční zdroje)</t>
  </si>
  <si>
    <t>2.a.</t>
  </si>
  <si>
    <t>z národních zdrojů</t>
  </si>
  <si>
    <t>2.b.</t>
  </si>
  <si>
    <t>kryté příjmy ze zahraničních programů</t>
  </si>
  <si>
    <t>2.1.</t>
  </si>
  <si>
    <t>Výdaje na zahraniční programy celkem (EU)</t>
  </si>
  <si>
    <t>2.1.a.</t>
  </si>
  <si>
    <t>2.1.b.</t>
  </si>
  <si>
    <t>2.2.</t>
  </si>
  <si>
    <t>Výdaje na zahraniční programy celkem (EHP Norsko)</t>
  </si>
  <si>
    <t>2.2.a.</t>
  </si>
  <si>
    <t>2.2.b.</t>
  </si>
  <si>
    <t xml:space="preserve">C. Výdaje na podporu výzkumu, vývoje a inovací celkem </t>
  </si>
  <si>
    <t>3.</t>
  </si>
  <si>
    <t>Výdaje na výzkum, vývoj a inovace celkem (řádek 1. + řádek 2.b)</t>
  </si>
  <si>
    <t>3.a</t>
  </si>
  <si>
    <t>3.b</t>
  </si>
  <si>
    <t xml:space="preserve">Stav nároků z nespotřebovaných výdajů na podporu výzkumu, vývoje a inovací </t>
  </si>
  <si>
    <t>Stav nároků z nespotřebovaných výdajů</t>
  </si>
  <si>
    <t>Institucionální podpora</t>
  </si>
  <si>
    <t>1.1.</t>
  </si>
  <si>
    <t>z toho spolufinancování z národních zdrojů</t>
  </si>
  <si>
    <t>Účelová podpora</t>
  </si>
  <si>
    <t xml:space="preserve">Kryté příjmy ze zahraničních programů </t>
  </si>
  <si>
    <t>1.+2.+3.</t>
  </si>
  <si>
    <t>Celkem stav nároků z nespotřebovaných výdajů</t>
  </si>
  <si>
    <t>Číslo
řádku</t>
  </si>
  <si>
    <t>Neprofilující výdaje</t>
  </si>
  <si>
    <t>Celkem (ř. 1 + ř. 14)</t>
  </si>
  <si>
    <t>Nároky z nespotřebovaných výdajů (tis. Kč)</t>
  </si>
  <si>
    <t>Tabulka č. 11a</t>
  </si>
  <si>
    <t>Stav NNV k 1. 1. běžného roku</t>
  </si>
  <si>
    <t>Změna stavu NNV v běžném roce</t>
  </si>
  <si>
    <t>z toho:</t>
  </si>
  <si>
    <t>Stav NNV k poslednímu dni měsíce běžného roku</t>
  </si>
  <si>
    <t>Skutečné čerpání NNV v běžném roce</t>
  </si>
  <si>
    <t>Stav zapojených nečerpaných NNV k poslednímu dni měsíce běžného roku</t>
  </si>
  <si>
    <t>Zůstatek NNV vč. nečerpaných zapojených NNV k poslednímu dni měsíce běžného roku</t>
  </si>
  <si>
    <t>Stav NNV                k 1. 1.                       následujícího roku</t>
  </si>
  <si>
    <t>ukončení NNV podle § 47 odst. 6 písm. b) až e) z. č. 218/2000 Sb.</t>
  </si>
  <si>
    <t>zapojení NNV podle § 47 odst. 6 písm. a) z. č. 218/2000 Sb.</t>
  </si>
  <si>
    <t>zapojení NNV dle rozhodnutí vlády</t>
  </si>
  <si>
    <t>Profilující výdaje (ř. 2+3+4+7+10+11+12+13)</t>
  </si>
  <si>
    <t xml:space="preserve">A. Na platy státních zaměstnanců </t>
  </si>
  <si>
    <t>B. Na platy a ostatní platby za provedenou práci kromě platů státních zaměstnanců</t>
  </si>
  <si>
    <t xml:space="preserve">C. Na jejichž provedení dostává ČR peněžní prostředky nebo jejich část z rozpočtu EU </t>
  </si>
  <si>
    <t>Část výdajů financovaná z národních peněžních prostředků</t>
  </si>
  <si>
    <t>Část výdajů, které jsou nebo mají být kryty peněžními prostředky od EU</t>
  </si>
  <si>
    <t>D. Na jejichž provedení dostává ČR peněžní prostředky nebo jejich část z finančních mechanismů</t>
  </si>
  <si>
    <t>Část výdajů financovaných z národních peněžních prostředků</t>
  </si>
  <si>
    <t>Část výdajů, které jsou nebo mají být kryty peněžními prostředky z finančních mechanismů</t>
  </si>
  <si>
    <t>E. Na jejichž provedení dostává ČR peněžní prostředky nebo jejich část od NATO</t>
  </si>
  <si>
    <t xml:space="preserve">F. Na programy podle § 13 odst. 3 rozpočtových pravidel </t>
  </si>
  <si>
    <t xml:space="preserve">G. Účelově určené podle § 21 odst. 3 a 4 rozpočtových  pravidel </t>
  </si>
  <si>
    <t xml:space="preserve">H. Na výzkum a vývoj </t>
  </si>
  <si>
    <t>Nároky z nespotřebovaných výdajů v uplynulých 5 letech (tis. Kč)</t>
  </si>
  <si>
    <t>Tabulka č. 11b</t>
  </si>
  <si>
    <t>Stav NNV k 1. 1. </t>
  </si>
  <si>
    <t xml:space="preserve">Skutečné čerpání NNV </t>
  </si>
  <si>
    <t>Užší běžné výdaje v uplynulých 5 letech (tis. Kč)</t>
  </si>
  <si>
    <t>Tabulka č. 10</t>
  </si>
  <si>
    <t>Druhové třídění</t>
  </si>
  <si>
    <t xml:space="preserve">Podseskupení položek 513, 515, 516, 517, 590 </t>
  </si>
  <si>
    <t>513x</t>
  </si>
  <si>
    <t>Nákup materiálu celkem</t>
  </si>
  <si>
    <t>515x</t>
  </si>
  <si>
    <t>Nákup vody, paliv a energie celkem</t>
  </si>
  <si>
    <t>516x</t>
  </si>
  <si>
    <t>Nákup služeb celkem</t>
  </si>
  <si>
    <t>517x</t>
  </si>
  <si>
    <t>Ostatní nákupy celkem</t>
  </si>
  <si>
    <t>590x</t>
  </si>
  <si>
    <t>Ostatní neinvestiční výdaje celkem</t>
  </si>
  <si>
    <t>Užší běžné výdaje celkem</t>
  </si>
  <si>
    <t>Příjmy na programy/projekty spolufinancované z rozpočtu Evropské unie nebo finančních mechanismů (tis. Kč)</t>
  </si>
  <si>
    <t>Tabulka č. 6</t>
  </si>
  <si>
    <t>% plnění</t>
  </si>
  <si>
    <t>mimorozpočtové zdroje</t>
  </si>
  <si>
    <t>5=3:2</t>
  </si>
  <si>
    <t xml:space="preserve">Příjmy z rozpočtu EU bez společné zemědělské politiky </t>
  </si>
  <si>
    <t>Příjmy z rozpočtu EU na realizaci společné zemědělské politiky</t>
  </si>
  <si>
    <t xml:space="preserve">Příjmy z finančních mechanismů </t>
  </si>
  <si>
    <t>období: 12.20xx-4 - 12.20xx</t>
  </si>
  <si>
    <t>20xx-4</t>
  </si>
  <si>
    <t>20xx-3</t>
  </si>
  <si>
    <t>20xx-2</t>
  </si>
  <si>
    <t>20xx-1</t>
  </si>
  <si>
    <t>20xx</t>
  </si>
  <si>
    <t>xx-3/xx-4</t>
  </si>
  <si>
    <t>xx-2/xx-3</t>
  </si>
  <si>
    <t>xx-1/xx-2</t>
  </si>
  <si>
    <t>xx/xx-1</t>
  </si>
  <si>
    <t>Tabulka  č. 8</t>
  </si>
  <si>
    <t>Čerpání nároku na použití úspor z minulých let podle § 47 rozpočtových pravidel</t>
  </si>
  <si>
    <t>Čerpání v dalších případech překročení povoleného MF a čerpání prostředků na podporu vědy a výzkumu</t>
  </si>
  <si>
    <t>Prostředky na platy a ostatní platby za provedenou práci (mzdové náklady)</t>
  </si>
  <si>
    <t>Průměrný plat</t>
  </si>
  <si>
    <t>Ostatní platby za provedenou práci (OON)</t>
  </si>
  <si>
    <t xml:space="preserve">Prostředky na platy </t>
  </si>
  <si>
    <t>v Kč</t>
  </si>
  <si>
    <t>a</t>
  </si>
  <si>
    <t>Organizační složky státu celkem</t>
  </si>
  <si>
    <t>v tom:</t>
  </si>
  <si>
    <t>a) Státní správa celkem</t>
  </si>
  <si>
    <t>v tom :</t>
  </si>
  <si>
    <t xml:space="preserve">I. Ústřední orgán státní správy   </t>
  </si>
  <si>
    <t xml:space="preserve">               z toho: civilní zaměstnanci Policie ČR</t>
  </si>
  <si>
    <t xml:space="preserve">                           civilní zaměstnanci Hasičského záchranného sboru ČR</t>
  </si>
  <si>
    <t xml:space="preserve">              rozpočtová položka 5012</t>
  </si>
  <si>
    <t xml:space="preserve">                  v tom:  platy příslušníků Policie</t>
  </si>
  <si>
    <t xml:space="preserve">                              platy příslušníků Hasičského záchranného sboru</t>
  </si>
  <si>
    <t xml:space="preserve">              rozpočtová položka 5013</t>
  </si>
  <si>
    <t xml:space="preserve">              rozpočtová položka 5014</t>
  </si>
  <si>
    <t xml:space="preserve">              rozpočtová položka 5019</t>
  </si>
  <si>
    <t xml:space="preserve">              rozpočtová položka 5022</t>
  </si>
  <si>
    <t>II. Organizační složky státu - státní správa celkem</t>
  </si>
  <si>
    <t xml:space="preserve">- Jednotlivá organizační složka </t>
  </si>
  <si>
    <t>III. Správa ve složkách obrany, bezpečnosti, celní a právní ochrany</t>
  </si>
  <si>
    <t>- Jednotlivé SOBCPO celkem</t>
  </si>
  <si>
    <t>b) Ostatní organizační složky státu celkem</t>
  </si>
  <si>
    <t>Příspěvkové organizace celkem</t>
  </si>
  <si>
    <t xml:space="preserve">              Platy zaměstnanců na služebních místech podle zákona o státní službě</t>
  </si>
  <si>
    <t xml:space="preserve">              OPŘO</t>
  </si>
  <si>
    <t xml:space="preserve">              Regionální školství územních celků</t>
  </si>
  <si>
    <t xml:space="preserve">              Regionální školství MŠMT</t>
  </si>
  <si>
    <t>Organizační složky státu a příspěvkové organizace celkem</t>
  </si>
  <si>
    <t>Poznámky:</t>
  </si>
  <si>
    <t>U organizačních složek státu musí údaje schváleného rozpočtu, rozpočtu po změnách a skutečnosti být shodné s údaji v tabulce č. 1a - Plnění závazných ukazatelů.</t>
  </si>
  <si>
    <t xml:space="preserve">Údaje o přepočtených počtech úvazků zaměstnanců, resp. o průměrném evidenčním počtu zaměstnanců v přepočtu musí odpovídat údajům výkazu o zaměstnanosti regulované vládou ZAM 1-04 U (Příloha č. 8 vyhlášky č. 5/2014 Sb., ve znění pozdějších předpisů). </t>
  </si>
  <si>
    <t>Prostředky na platy a ostatní platby za provedenou práci organizačních složek státu, náklady na platy a ostatní osobní náklady příspěvkových organizací uvede správce kapitoly v Kč se zaokrouhlením na 2 desetinná místa.</t>
  </si>
  <si>
    <t>Úvazky zaměstnanců, přepočtené úvazky zaměstnanců a průměrný evidenční počet zaměstnanců přepočtený se uvádí v zaokrouhlení na 2 desetinná místa.</t>
  </si>
  <si>
    <t>Průměrný plat se uvede po zaokrouhlení v celých číslech (bez desetinných míst).</t>
  </si>
  <si>
    <t xml:space="preserve">(Příloha č. 7 vyhlášky č. 5/2014 Sb., ve znění pozdějších předpisů). </t>
  </si>
  <si>
    <t xml:space="preserve">SOBCPO je zkratka pro organizační složky státu ve složkách obrany, bezpečnosti, celní a právní ochrany. </t>
  </si>
  <si>
    <t xml:space="preserve">Ve sloupcích 6 až 10 se uvedou údaje schváleného rozpočtu upravené o rozpočtová opatření provedená podle § 23 odstavec 1 písm. a) zák. č. 218/2000 Sb., rozpočtová pravidla, včetně úpravy přepočteného počtu úvazků zaměstnanců. U příspěvkových organizací jde o změny limitů regulace zaměstnanosti schválené Ministerstvem financí. </t>
  </si>
  <si>
    <t xml:space="preserve">Ve sloupcích 11 až 13 organizační složky státu uvedou změny podle § 23 odstavec 1 písm. b)  zákona č. 218/2000 Sb., rozpočtová pravidla a další změny nezahrnuté do rozpočtu po změnách ve sl. 6 až 10 (zejm. zapojení nároků z nespotřebovaných výdajů, mimorozpočtových a podobných prostředků, prostředků rezervního fondu, </t>
  </si>
  <si>
    <t xml:space="preserve">případně změn dle zvláštních zákonů, kterými současně nedochází ke změně závazného ukazatele, a to včetně případné úpravy přepočteného počtu úvazků zaměstnanců s vazbou na tyto zdroje financování);
</t>
  </si>
  <si>
    <t xml:space="preserve">U příspěvkových organizací se ve sloupcích 11 až 13 uvedou zdroje umožňující překročení vládou stanovených limitů (zapojení prostředků z mimorozpočtových a podobných zdrojů, vlastních peněžních fondů (zejm. rezervní fond, fond odměn), prostředky Ministerstvem financí povoleného překročení limitů mzdové regulace, </t>
  </si>
  <si>
    <t xml:space="preserve">prostředky a kapacity vyjmuté z limitu regulace zaměstnanostiaj.), včetně případné úpravy přepočteného počtu úvazků zaměstnanců s vazbou na tyto zdroje financování.  </t>
  </si>
  <si>
    <t>Ve sloupcích 14 až 15 se uvede vázání prostředků státního rozpočtu, kterým nedochází ke změně závazného ukazatele.</t>
  </si>
  <si>
    <t>a) použití nároků z nespotřebovaných výdajů z minulých let (které jsou dále specifikovány ve sl. 21 až 23);</t>
  </si>
  <si>
    <t>b) čerpání v případech Ministerstvem financí povoleného překročení limitů regulace zaměstnanosti a čerpání prostředků na podporu vědy a výzkumu poskytnuté poskytovatelem příjemci bez provedení rozpočtového opatření podle § 10 zákona č. 130/2002 Sb. (které jsou dále specifikovány ve sloupcích 24 až 26);</t>
  </si>
  <si>
    <t>c) čerpání mimorozpočtových a podobných zdrojů (které jsou dále specifikovány ve sloupcích 27 až 29);</t>
  </si>
  <si>
    <t>d) čerpání prostředků vyčleněných na základě rozhodnutí vlády z limitů regulace zaměstnanosti (které jsou dále specifikovány ve sloupcích 30 až 32).</t>
  </si>
  <si>
    <t xml:space="preserve">Nejde o místa, kterým z těchto zdrojů byla např. uhrazena část odměn za mimořádné úkoly). </t>
  </si>
  <si>
    <t xml:space="preserve">Ve sloupcích 24 až 26 se jednak uvede skutečné čerpání prostředků, kterými byly se souhlasem Ministerstva financí překročeny limity schvalované vládou a zároveň i skutečné čerpání prostředků na podporu vědy a výzkumu poskytnuté poskytovatelem příjemci bez provedení rozpočtového opatření podle § 10 zákona č. 130/2002 Sb. </t>
  </si>
  <si>
    <t>Rovněž se uvádí údaje o průměrném evidenčním počtu zaměstnanců v přepočtu s čistou vazbou na tyto zdroje.</t>
  </si>
  <si>
    <t xml:space="preserve">Ve sloupcích 27 až 29 se uvede skutečné čerpání prostředků z mimorozpočtových zdrojů, prostředků rezervního fondu, jiných vlastních fondů organizací,  včetně průměrného evidenčního počtu zaměstnanců v přepočtu s čistou vazbou na tyto zdroje.    </t>
  </si>
  <si>
    <t>Ve sloupcích 30 až 32 se uvede skutečné čerpání prostředků vyčleněných na základě rozhodnutí vlády z limitů regulace zaměstnanosti, včetně průměrného evidenčního počtu zaměstnanců v přepočtu s čistou vazbou na tyto zdroje.</t>
  </si>
  <si>
    <t xml:space="preserve">Ve sloupci 33 se uvede zůstatek prostředků ve fondu odměn ke konci roku. </t>
  </si>
  <si>
    <t>A - rozpočtová položka 5013 (u OSS); platy zaměstnanců na služebních místech dle zákona o státní službě (SPO)
B - podseskupení položek 501 vyjma položky 5013 (u OSS); platy zaměstnanců vyjma těch na služebních místech dle zákona o státní službě (u SPO)
C - podseskupení položek 502 (OSS); ostatní osobní náklady (SPO)</t>
  </si>
  <si>
    <t>průměrný měsíční plat v Kč</t>
  </si>
  <si>
    <t>program/ projekt;kód - nástrojové třídění</t>
  </si>
  <si>
    <t>spolufinancování ČR ze SR</t>
  </si>
  <si>
    <t>kryto příjmy z rozpočtu EU/FM</t>
  </si>
  <si>
    <t>platy a OPPP/OON</t>
  </si>
  <si>
    <t>prostředky na platy</t>
  </si>
  <si>
    <t>OPPP/OON</t>
  </si>
  <si>
    <t>2=(13-13a)/(4+6)/12</t>
  </si>
  <si>
    <t>3=13a/5</t>
  </si>
  <si>
    <t>7a</t>
  </si>
  <si>
    <t>9=7+8</t>
  </si>
  <si>
    <t>10a</t>
  </si>
  <si>
    <t>12=10+11</t>
  </si>
  <si>
    <t>13=7+10</t>
  </si>
  <si>
    <t>13a=7a+10a</t>
  </si>
  <si>
    <t>14=8+11</t>
  </si>
  <si>
    <t>15=13+14</t>
  </si>
  <si>
    <r>
      <t xml:space="preserve">ADMINISTRATIVNÍ PERSONÁLNÍ KAPACITY </t>
    </r>
    <r>
      <rPr>
        <b/>
        <vertAlign val="superscript"/>
        <sz val="14"/>
        <color indexed="8"/>
        <rFont val="Arial"/>
        <family val="2"/>
        <charset val="238"/>
      </rPr>
      <t>1)</t>
    </r>
  </si>
  <si>
    <t>ADMINISTRATIVNÍ personální kapacity OSS celkem</t>
  </si>
  <si>
    <t>x</t>
  </si>
  <si>
    <t>A</t>
  </si>
  <si>
    <t>B</t>
  </si>
  <si>
    <t>C</t>
  </si>
  <si>
    <t xml:space="preserve">v tom: I. Ústřední orgán státní správy celkem </t>
  </si>
  <si>
    <t>v tom: jednotlivá organizační složka celkem</t>
  </si>
  <si>
    <t>III. Organizační složky správy ve složkách obrany, bezpečnosti, celní a právní ochrany (SOBCPO) celkem</t>
  </si>
  <si>
    <t>v tom: jednotlivá složka SOBCPO celkem</t>
  </si>
  <si>
    <t>IV. Ostatní organizační složky státu celkem</t>
  </si>
  <si>
    <t>jednotlivá organizační složka celkem</t>
  </si>
  <si>
    <t>jednotlivá příspěvková organizace celkem</t>
  </si>
  <si>
    <t>ADMINISTRATIVNÍ kapacity OSS a SPO celkem</t>
  </si>
  <si>
    <t>OSTATNÍ personální kapacity OSS celkem</t>
  </si>
  <si>
    <t>OSTATNÍ personální kapacity OSS a SPO celkem</t>
  </si>
  <si>
    <t>ADMINISTRATIVNÍ a OSTATNÍ personální kapacity OSS a SPO celkem</t>
  </si>
  <si>
    <t xml:space="preserve"> v tom: Ústřední orgán státní správy celkem </t>
  </si>
  <si>
    <t>Organizační složky státu - státní správa celkem</t>
  </si>
  <si>
    <t>Organizační složky správy ve složkách obrany, bezpečnosti, celní a právní ochrany (SOBCPO) celkem</t>
  </si>
  <si>
    <t>Ostatní organizační složky státu celkem</t>
  </si>
  <si>
    <t xml:space="preserve">   Kapitola MŠMT uvede údaje příspěvkových organizací  začleněných do regulace zaměstnanosti v členění OPŘO, regionální školství územních celků a regionální školství MŠMT a v rozdělení na pedagogické a nepedagogické pracovníky.</t>
  </si>
  <si>
    <t>Schválený rozpočet
v tis.Kč</t>
  </si>
  <si>
    <t>Rozpočet po změnách
v tis.Kč</t>
  </si>
  <si>
    <t>Skutečnost
v tis.Kč</t>
  </si>
  <si>
    <t>5161</t>
  </si>
  <si>
    <t>Poštovní služby</t>
  </si>
  <si>
    <t>5166</t>
  </si>
  <si>
    <t>Konzultační, poradenské a právní služby</t>
  </si>
  <si>
    <t>Kapitola(popis)</t>
  </si>
  <si>
    <t>Měsíc</t>
  </si>
  <si>
    <t>Součet z sl13</t>
  </si>
  <si>
    <t>Součet z sl14</t>
  </si>
  <si>
    <t>Součet z sl15</t>
  </si>
  <si>
    <t>Součet z sl16</t>
  </si>
  <si>
    <t>Součet z sl17</t>
  </si>
  <si>
    <t>Součet z sl18</t>
  </si>
  <si>
    <t>StavX</t>
  </si>
  <si>
    <t>StavX1</t>
  </si>
  <si>
    <t>SkutX</t>
  </si>
  <si>
    <t>Poslední den v měsíci</t>
  </si>
  <si>
    <t>5132</t>
  </si>
  <si>
    <t>5133</t>
  </si>
  <si>
    <t>5134</t>
  </si>
  <si>
    <t>5136</t>
  </si>
  <si>
    <t>5137</t>
  </si>
  <si>
    <t>5139</t>
  </si>
  <si>
    <t>Nákup materiálu jinde nezařazený</t>
  </si>
  <si>
    <t>5151</t>
  </si>
  <si>
    <t>5152</t>
  </si>
  <si>
    <t>5153</t>
  </si>
  <si>
    <t>Plyn</t>
  </si>
  <si>
    <t>5154</t>
  </si>
  <si>
    <t>Elektrická energie</t>
  </si>
  <si>
    <t>5156</t>
  </si>
  <si>
    <t>Pohonné hmoty a maziva</t>
  </si>
  <si>
    <t>5157</t>
  </si>
  <si>
    <t>Teplá voda</t>
  </si>
  <si>
    <t>Nákup ostatních paliv a energie</t>
  </si>
  <si>
    <t>5162</t>
  </si>
  <si>
    <t>Služby elektronických komunikací</t>
  </si>
  <si>
    <t>5163</t>
  </si>
  <si>
    <t>Služby peněžních ústavů</t>
  </si>
  <si>
    <t>5164</t>
  </si>
  <si>
    <t>Nájemné</t>
  </si>
  <si>
    <t>5167</t>
  </si>
  <si>
    <t>Služby školení a vzdělávání</t>
  </si>
  <si>
    <t>5168</t>
  </si>
  <si>
    <t>5171</t>
  </si>
  <si>
    <t>Opravy a udržování</t>
  </si>
  <si>
    <t>5172</t>
  </si>
  <si>
    <t>5173</t>
  </si>
  <si>
    <t>Cestovné</t>
  </si>
  <si>
    <t>5175</t>
  </si>
  <si>
    <t>Pohoštění</t>
  </si>
  <si>
    <t>5176</t>
  </si>
  <si>
    <t>5179</t>
  </si>
  <si>
    <t>Ostatní nákupy jinde nezařazené</t>
  </si>
  <si>
    <t>5909</t>
  </si>
  <si>
    <t>Ostatní neinvestiční výdaje jinde nezařazené</t>
  </si>
  <si>
    <t>Součet z 3:2</t>
  </si>
  <si>
    <t>5131</t>
  </si>
  <si>
    <t>5135</t>
  </si>
  <si>
    <t>5138</t>
  </si>
  <si>
    <t>5155</t>
  </si>
  <si>
    <t>5165</t>
  </si>
  <si>
    <t>5177</t>
  </si>
  <si>
    <t>5178</t>
  </si>
  <si>
    <t>5159</t>
  </si>
  <si>
    <t>Zpracování dat a služby související s informačními a komunikačními technologiemi</t>
  </si>
  <si>
    <t>Aktuálnost dat (datum)</t>
  </si>
  <si>
    <t>Naposledy změnil</t>
  </si>
  <si>
    <t>BURSAS974877</t>
  </si>
  <si>
    <t>Autor</t>
  </si>
  <si>
    <t>KHAUEROL9533</t>
  </si>
  <si>
    <t>InfoProvider</t>
  </si>
  <si>
    <t>ZM_ZU01</t>
  </si>
  <si>
    <t>Rozh.den</t>
  </si>
  <si>
    <t>Technický název query</t>
  </si>
  <si>
    <t>Aktuálnost dat</t>
  </si>
  <si>
    <t>Prázdný výběr</t>
  </si>
  <si>
    <t>Aktuální uživatel</t>
  </si>
  <si>
    <t>Aktuálnost dat (čas)</t>
  </si>
  <si>
    <t>Popis dotazu</t>
  </si>
  <si>
    <t>Posl.aktualizace</t>
  </si>
  <si>
    <t>Kapitola (Auth)</t>
  </si>
  <si>
    <t>Období.Fiskální rok - jednotlivá hodnota</t>
  </si>
  <si>
    <t>Interval od začátku roku do zadaného období (CUS - exit)</t>
  </si>
  <si>
    <t>Fiscyear z ZVAR_FISCPER_10</t>
  </si>
  <si>
    <t>Čas změny</t>
  </si>
  <si>
    <t>Akce EDS/SMVS/ZED</t>
  </si>
  <si>
    <t>Druh ukazatele</t>
  </si>
  <si>
    <t>Finanční místo</t>
  </si>
  <si>
    <t>Fiskál.rok/období</t>
  </si>
  <si>
    <t>Podkladová jednotka</t>
  </si>
  <si>
    <t>Prostorová jednotka</t>
  </si>
  <si>
    <t>Prur. a spec. ukazat</t>
  </si>
  <si>
    <t>PVS - Množ./podmnož.</t>
  </si>
  <si>
    <t>Účel</t>
  </si>
  <si>
    <t>Ukazatele</t>
  </si>
  <si>
    <t>Zdroj</t>
  </si>
  <si>
    <t>Odsazení (mezery)</t>
  </si>
  <si>
    <t>Skutečnost 12.2018 
v tis.Kč</t>
  </si>
  <si>
    <t>Skutečnost 12.2019 
v tis.Kč</t>
  </si>
  <si>
    <t>Skutečnost 12.2020 
v tis.Kč</t>
  </si>
  <si>
    <t>Skutečnost 12.2021 
v tis.Kč</t>
  </si>
  <si>
    <t>Index
R-3/R-4</t>
  </si>
  <si>
    <t>Index
R-2/R-3</t>
  </si>
  <si>
    <t>Index
R-1/R-2</t>
  </si>
  <si>
    <t>Index
R/R-1</t>
  </si>
  <si>
    <t>Specifické ukazatele - příjmy</t>
  </si>
  <si>
    <t>SU1010000000</t>
  </si>
  <si>
    <t>Daňové příjmy</t>
  </si>
  <si>
    <t>#</t>
  </si>
  <si>
    <t>SU1030000000</t>
  </si>
  <si>
    <t>Nedaňové příjmy, kapitálové příjmy a přijaté transfery celkem</t>
  </si>
  <si>
    <t>SU1030040000</t>
  </si>
  <si>
    <t>Specifické ukazatele - výdaje</t>
  </si>
  <si>
    <t>SU5010000000</t>
  </si>
  <si>
    <t>Skutečnost
12.2021 
v tis.Kč</t>
  </si>
  <si>
    <t>Plnění (%)
k rozpočtu
po změnách</t>
  </si>
  <si>
    <t>Konečný rozpočet
v tis.Kč</t>
  </si>
  <si>
    <t>z toho mimorozpočtové
prostředky
v tis.Kč</t>
  </si>
  <si>
    <t>0</t>
  </si>
  <si>
    <t>00</t>
  </si>
  <si>
    <t>000</t>
  </si>
  <si>
    <t>0000</t>
  </si>
  <si>
    <t>Pro příjmy (technický záznam)</t>
  </si>
  <si>
    <t>Nepřiřazeno</t>
  </si>
  <si>
    <t>Nastroj</t>
  </si>
  <si>
    <t>Nastroj analytika</t>
  </si>
  <si>
    <t>Nastroj analytika(popis)</t>
  </si>
  <si>
    <t>10602</t>
  </si>
  <si>
    <t>OP Životní prostředí - CF 2014+</t>
  </si>
  <si>
    <t>Ochranné pomůcky</t>
  </si>
  <si>
    <t>Léky a zdravotnický materiál</t>
  </si>
  <si>
    <t>Drobný dlouhodobý hmotný majetek</t>
  </si>
  <si>
    <t>Teplo</t>
  </si>
  <si>
    <t>Polozka</t>
  </si>
  <si>
    <t>Podseskupeni</t>
  </si>
  <si>
    <t>Seskupeni</t>
  </si>
  <si>
    <t>Polozka(popis)</t>
  </si>
  <si>
    <t>Podseskupeni(popis)</t>
  </si>
  <si>
    <t>Seskupeni(popis)</t>
  </si>
  <si>
    <t>Oddil</t>
  </si>
  <si>
    <t>Oddil(popis)</t>
  </si>
  <si>
    <t>Pododdil</t>
  </si>
  <si>
    <t>Pododdil(popis)</t>
  </si>
  <si>
    <t>Trida</t>
  </si>
  <si>
    <t>Trida(popis)</t>
  </si>
  <si>
    <t>Nastroj s dilci anal</t>
  </si>
  <si>
    <t>Nastroj s dilci anal(popis)</t>
  </si>
  <si>
    <t>29.12.2022 19:44:59</t>
  </si>
  <si>
    <t>Počet</t>
  </si>
  <si>
    <t>Potraviny</t>
  </si>
  <si>
    <t>Pevná paliva</t>
  </si>
  <si>
    <t>Nákup archiválií</t>
  </si>
  <si>
    <t>Nájemné za nájem s právem koupě</t>
  </si>
  <si>
    <t>5901</t>
  </si>
  <si>
    <t>Nespecifikované rezervy</t>
  </si>
  <si>
    <t>5902</t>
  </si>
  <si>
    <t>Ostatní výdaje z finančního vypořádání</t>
  </si>
  <si>
    <t>5903</t>
  </si>
  <si>
    <t>Rezerva na krizová opatření</t>
  </si>
  <si>
    <t>5904</t>
  </si>
  <si>
    <t>Převody domněle neoprávněně použitých dotací zpět poskytovateli</t>
  </si>
  <si>
    <t>31.12.2022</t>
  </si>
  <si>
    <t>012.2022</t>
  </si>
  <si>
    <t>001.2022..012.2022</t>
  </si>
  <si>
    <t>2022</t>
  </si>
  <si>
    <t>Skutečnost 12.2022 
v tis.Kč</t>
  </si>
  <si>
    <t>Schválený rozpočet
12.2022 
v tis.Kč</t>
  </si>
  <si>
    <t>Rozpočet po změnách
12.2022 
v tis.Kč</t>
  </si>
  <si>
    <t>Konečný rozpočet
12.2022 
v tis.Kč</t>
  </si>
  <si>
    <t>Skutečnost
12.2022 
v tis.Kč</t>
  </si>
  <si>
    <t>Mimorozpočtové
prostředky 12.2022
v tis.Kč</t>
  </si>
  <si>
    <t>Prádlo, oděv a obuv s výjimkou ochranných pomůcek</t>
  </si>
  <si>
    <t>Učebnice a školní potřeby</t>
  </si>
  <si>
    <t>Knihy a obdobné listinné informační prostředky</t>
  </si>
  <si>
    <t>Nákup zboží za účelem dalšího prodeje</t>
  </si>
  <si>
    <t>Studená voda včetně stočného a úplaty za odvod dešťových vod</t>
  </si>
  <si>
    <t>Zemědělské pachtovné</t>
  </si>
  <si>
    <t>Podlimitní programové vybavení</t>
  </si>
  <si>
    <t>Účastnické úplaty na konference</t>
  </si>
  <si>
    <t>Příjem z vlastní činnosti a odvody přebytků organizací s přímým vztahem</t>
  </si>
  <si>
    <t>23</t>
  </si>
  <si>
    <t>Příjem z prodeje neinvestičního majetku a ostatní nedaňové příjmy</t>
  </si>
  <si>
    <t>232</t>
  </si>
  <si>
    <t>Ostatní nedaňové příjmy</t>
  </si>
  <si>
    <t>2324</t>
  </si>
  <si>
    <t>Přijaté neinvestiční příspěvky a náhrady</t>
  </si>
  <si>
    <t>51</t>
  </si>
  <si>
    <t>Výdaje na neinvestiční nákupy a související výdaje</t>
  </si>
  <si>
    <t>514</t>
  </si>
  <si>
    <t>Úroky a ostatní finanční výdaje</t>
  </si>
  <si>
    <t>516</t>
  </si>
  <si>
    <t>Výdaje na nákup služeb</t>
  </si>
  <si>
    <t>Neinvestiční transfery veřejnoprávním osobám a mezi peněžními fondy téže osoby a platby daní</t>
  </si>
  <si>
    <t>536</t>
  </si>
  <si>
    <t>Ostatní neinvestiční transfery jiným rozpočtům a platby daní</t>
  </si>
  <si>
    <t>5362</t>
  </si>
  <si>
    <t>Platby daní státnímu rozpočtu</t>
  </si>
  <si>
    <t>Seskupení</t>
  </si>
  <si>
    <t>Podseskupení</t>
  </si>
  <si>
    <t>Oddíl</t>
  </si>
  <si>
    <t>Pododdíl</t>
  </si>
  <si>
    <t>Všeobecná veřejná správa a služby</t>
  </si>
  <si>
    <t>Stav NNV k 1.1. běžného roku
celkem</t>
  </si>
  <si>
    <t>Stav NNV k 1.1. příštího roku
celkem</t>
  </si>
  <si>
    <t>Stav NNV k 1.1. běžného roku
z rozpočtu EU</t>
  </si>
  <si>
    <t>Skutečné čerpání NNV
podíl SR</t>
  </si>
  <si>
    <t>Skutečné čerpání NNV
kryto příjmem z rozpočtu EU</t>
  </si>
  <si>
    <t>Skutečné čerpání NNV
celkem</t>
  </si>
  <si>
    <t>Stav NNV k 1.1. příštího roku
podíl SR</t>
  </si>
  <si>
    <t>Stav NNV k 1.1. příštího roku
z rozpočtu EU</t>
  </si>
  <si>
    <t>z toho:
mimorozpočtové zdroje
v tis.Kč</t>
  </si>
  <si>
    <t>(Vše)</t>
  </si>
  <si>
    <t>GRID_2</t>
  </si>
  <si>
    <t>GRID_1</t>
  </si>
  <si>
    <t>CallBack GRID_3</t>
  </si>
  <si>
    <t>Skutečnost
12.2021</t>
  </si>
  <si>
    <t>Schválený rozpočet
01.2022</t>
  </si>
  <si>
    <t>Rozpočet po změnách
01.2022</t>
  </si>
  <si>
    <t>Skutečnost
01.2022</t>
  </si>
  <si>
    <t>Skutečnost
12.2020</t>
  </si>
  <si>
    <t>Skutečnost
01.2019</t>
  </si>
  <si>
    <t>Skutečnost
01.2018</t>
  </si>
  <si>
    <t>Konečný rozpočet
01.2022</t>
  </si>
  <si>
    <t>GRID_3 NaplNBunky</t>
  </si>
  <si>
    <t>06.02.2023</t>
  </si>
  <si>
    <t>06.02.2023 03:45:05</t>
  </si>
  <si>
    <t>IISSP_BG_CUS</t>
  </si>
  <si>
    <t>03:45:05</t>
  </si>
  <si>
    <t>06.02.2023 07:57:43</t>
  </si>
  <si>
    <t>]Nepřiřazeno[, Ústav pro studium totalitních režimů</t>
  </si>
  <si>
    <t>SU1030010000</t>
  </si>
  <si>
    <t>v tom: příjmy z rozpočtu Evropské unie bez společné zemědělské politiky celkem</t>
  </si>
  <si>
    <t>SU1030030000</t>
  </si>
  <si>
    <t>příjmy z prostředků finančních mechanismů</t>
  </si>
  <si>
    <t>7</t>
  </si>
  <si>
    <t>ostatní nedaňové příjmy, kapitálové příjmy a přijaté transfery celkem</t>
  </si>
  <si>
    <t>Výdaje na zabezpečení plnění úkolů OSS Ústavu pro studium totalitních režimů</t>
  </si>
  <si>
    <t>SU5020000000</t>
  </si>
  <si>
    <t>Výdaje na zabezpečení plnění úkolů Archivu bezpečnostních složek</t>
  </si>
  <si>
    <t>Průřezové ukazatele</t>
  </si>
  <si>
    <t>PU10010000</t>
  </si>
  <si>
    <t>Platy zaměstnanců a ostatní platby za provedenou práci</t>
  </si>
  <si>
    <t>PU10020000</t>
  </si>
  <si>
    <t>Povinné pojistné placené zaměstnavatelem</t>
  </si>
  <si>
    <t>PU10030000</t>
  </si>
  <si>
    <t>Základní příděl fondu kulturních a sociálních potřeb</t>
  </si>
  <si>
    <t>PU10060000</t>
  </si>
  <si>
    <t>Platy zaměstnanců v pracovním poměru vyjma zaměstnanců na služebních místech</t>
  </si>
  <si>
    <t>PU10240000</t>
  </si>
  <si>
    <t>Platy zaměstnanců na služebních místech dle zákona o státní službě</t>
  </si>
  <si>
    <t>PU10080000</t>
  </si>
  <si>
    <t>Výdaje na výzkum, vývoj a inovace celkem včetně programů spolufinancovaných z prostředků zahraničních programů</t>
  </si>
  <si>
    <t>PU10080100</t>
  </si>
  <si>
    <t>v tom: ze státního rozpočtu celkem</t>
  </si>
  <si>
    <t>PU10080101</t>
  </si>
  <si>
    <t>v tom: institucionální podpora celkem</t>
  </si>
  <si>
    <t>PU10080102</t>
  </si>
  <si>
    <t>účelová podpora celkem</t>
  </si>
  <si>
    <t>14</t>
  </si>
  <si>
    <t>PU10080200</t>
  </si>
  <si>
    <t>podíl prostředků zahraničních programů</t>
  </si>
  <si>
    <t>PU10090000</t>
  </si>
  <si>
    <t>Účelová podpora na programy aplikovaného výzkumu, vývoje a inovací</t>
  </si>
  <si>
    <t>PU10140000</t>
  </si>
  <si>
    <t>Zahraniční rozvojová spolupráce</t>
  </si>
  <si>
    <t>PU10200000</t>
  </si>
  <si>
    <t>Výdaje spolufinancované zcela nebo částečně z rozpočtu Evropské unie bez společné zemědělské politiky celkem</t>
  </si>
  <si>
    <t>PU10200100</t>
  </si>
  <si>
    <t>v tom: ze státního rozpočtu</t>
  </si>
  <si>
    <t>PU10200200</t>
  </si>
  <si>
    <t>podíl rozpočtu Evropské unie</t>
  </si>
  <si>
    <t>PU10220000</t>
  </si>
  <si>
    <t>Výdaje na společné projekty, které jsou zcela nebo částečně financovány z prostředků finančních mechanismů celkem</t>
  </si>
  <si>
    <t>PU10220100</t>
  </si>
  <si>
    <t>PU10220200</t>
  </si>
  <si>
    <t>podíl prostředků finančních mechanismů</t>
  </si>
  <si>
    <t>PU10230000</t>
  </si>
  <si>
    <t>Výdaje vedené v informačním systému programového financování EDS/SMVS celkem</t>
  </si>
  <si>
    <t>Stav NNV k 1.1. běžného roku
běžné výdaje</t>
  </si>
  <si>
    <t>Stav NNV k 1.1. běžného roku
kapitálové výdaje</t>
  </si>
  <si>
    <t>Stav NNV k posl. dni m. b.r.
běžné výdaje</t>
  </si>
  <si>
    <t>Stav NNV k posl. dni m. b.r.
kapitálové výdaje</t>
  </si>
  <si>
    <t>Stav NNV k posl. dni m. b.r.
celkem</t>
  </si>
  <si>
    <t>Stav NNV k 1.1. příštího roku
běžné výdaje</t>
  </si>
  <si>
    <t>Stav NNV k 1.1. příštího roku
kapitálové výdaje</t>
  </si>
  <si>
    <t>1. Institucionální podpora</t>
  </si>
  <si>
    <t>1.1. z toho spolufinancování z národních zdrojů</t>
  </si>
  <si>
    <t>2. Účelová podpora</t>
  </si>
  <si>
    <t>2.1. z toho spolufinancování z národních zdrojů</t>
  </si>
  <si>
    <t>3. Kryté příjmy ze zahraničních programů</t>
  </si>
  <si>
    <t>kryto
z rozp.
EU/FM</t>
  </si>
  <si>
    <t>178</t>
  </si>
  <si>
    <t>17800</t>
  </si>
  <si>
    <t>Erasmus + 2021+</t>
  </si>
  <si>
    <t>Stav NNV k 1.1.
20xx-4
v tis.Kč</t>
  </si>
  <si>
    <t>Skutečné čerpání NNV
20xx-4
v tis.Kč</t>
  </si>
  <si>
    <t>Stav NNV k 31.12.
20xx-4
v tis.Kč</t>
  </si>
  <si>
    <t>Stav NNV k 1.1.
20xx-3
v tis.Kč</t>
  </si>
  <si>
    <t>Skutečné čerpání NNV
20xx-3
v tis.Kč</t>
  </si>
  <si>
    <t>Stav NNV k 31.12.
20xx-3
v tis.Kč</t>
  </si>
  <si>
    <t>Stav NNV k 1.1.
20xx-2
v tis.Kč</t>
  </si>
  <si>
    <t>Skutečné čerpání NNV
20xx-2
v tis.Kč</t>
  </si>
  <si>
    <t>Stav NNV k 31.12.
20xx-2
v tis.Kč</t>
  </si>
  <si>
    <t>Stav NNV k 1.1.
20xx-1
v tis.Kč</t>
  </si>
  <si>
    <t>Skutečné čerpání NNV
20xx-1
v tis.Kč</t>
  </si>
  <si>
    <t>Stav NNV k 31.12.
20xx-1
v tis.Kč</t>
  </si>
  <si>
    <t>Stav NNV k 1.1.
20xx
v tis.Kč</t>
  </si>
  <si>
    <t>Skutečné čerpání NNV
20xx
v tis.Kč</t>
  </si>
  <si>
    <t>Stav NNV k 31.12.
20xx
v tis.Kč</t>
  </si>
  <si>
    <t>Stav NNV k 1.1.
20xx+1
v tis.Kč</t>
  </si>
  <si>
    <t>A. Na platy státních zaměstnanců  3)</t>
  </si>
  <si>
    <t>B.Na platy a ost.platby za proved.práci kromě pl.stát.zam.4)</t>
  </si>
  <si>
    <t>C.Na jejichž provedení dostává ČR peněžní prostředky z EU</t>
  </si>
  <si>
    <t>v tom: výdaje financované z národních peněžních prostředků</t>
  </si>
  <si>
    <t>výdaje, které jsou nebo mají být kryty peněžními prostř. EU</t>
  </si>
  <si>
    <t>D.Na jejichž provedení dostává ČR peněžní prostř.z fin.mech.</t>
  </si>
  <si>
    <t>výdaje kryté peněžními prostředky z finančních mechanismů</t>
  </si>
  <si>
    <t>E. Na jejichž provedení dostává ČR peněžní prostř. od NATO</t>
  </si>
  <si>
    <t>F.  Na programy podle § 13 odst. 3 rozpočtových pravidel</t>
  </si>
  <si>
    <t>G. Účelově určené podle § 21 odst. 3 a 4 rozpočt.pravidel</t>
  </si>
  <si>
    <t>H. Na výzkum, vývoj a inovace</t>
  </si>
  <si>
    <t>355</t>
  </si>
  <si>
    <t>Ústav pro studium totalitních režimů</t>
  </si>
  <si>
    <t>Rozpočet po změnách
běžné výdaje
v tis.Kč</t>
  </si>
  <si>
    <t>Rozpočet po změnách
kapitálové výdaje
v tis.Kč</t>
  </si>
  <si>
    <t>Rozpočet po změnách
celkem
v tis.Kč</t>
  </si>
  <si>
    <t>Konečný rozpočet
běžné výdaje
v tis.Kč</t>
  </si>
  <si>
    <t>Konečný rozpočet
kapitálové výdaje
v tis.Kč</t>
  </si>
  <si>
    <t>Konečný rozpočet
celkem
v tis.Kč</t>
  </si>
  <si>
    <t>Skutečnost
běžné výdaje
v tis.Kč</t>
  </si>
  <si>
    <t>Skutečnost
kapitálové výdaje
v tis.Kč</t>
  </si>
  <si>
    <t>Skutečnost
celkem
v tis.Kč</t>
  </si>
  <si>
    <t>z toho z rezervního fondu
běžné výdaje
v tis.Kč</t>
  </si>
  <si>
    <t>z toho z rezervního fondu
kapitálové výdaje
v tis.Kč</t>
  </si>
  <si>
    <t>z toho z rezervního fondu
celkem
v tis.Kč</t>
  </si>
  <si>
    <t>z toho NNV
běžné výdaje
v tis.Kč</t>
  </si>
  <si>
    <t>z toho NNV
kapitálové výdaje
v tis.Kč</t>
  </si>
  <si>
    <t>z toho NNV
celkem
v tis.Kč</t>
  </si>
  <si>
    <t>A. Výdaje financované z národních zdrojů</t>
  </si>
  <si>
    <t>1. Výdaje financované z národních zdrojů celkem</t>
  </si>
  <si>
    <t>1.a. Institucionální podpora celkem</t>
  </si>
  <si>
    <t>1.b. Účelová podpora celkem</t>
  </si>
  <si>
    <t>B. Výdaje na zahraniční programy celkem</t>
  </si>
  <si>
    <t>2. Výdaje na zahraniční programy celkem</t>
  </si>
  <si>
    <t>2.a. z národních zdrojů</t>
  </si>
  <si>
    <t>2.b. kryté příjmy ze zahraničních programů</t>
  </si>
  <si>
    <t>2.1.Výdaje na zahraniční programy celkem (EU) všechny bez 60</t>
  </si>
  <si>
    <t>2.1.a. z národních zdrojů</t>
  </si>
  <si>
    <t>2.1.b. kryté příjmy ze zahraničních programů</t>
  </si>
  <si>
    <t>2.2.Výdaje na zahr. programy celkem (EHP Norsko) nást 60</t>
  </si>
  <si>
    <t>2.2.a. z národních zdrojů</t>
  </si>
  <si>
    <t>2.2.b. kryté příjmy ze zahraničních programů</t>
  </si>
  <si>
    <t>C. Výdaje na podporu výzkumu, vývoje a inovací celkem</t>
  </si>
  <si>
    <t>3. Výdaje na výzkum, vývoj a inovace celkem</t>
  </si>
  <si>
    <t>3.a. z národních zdrojů</t>
  </si>
  <si>
    <t>3.b. kryté příjmy ze zahraničních programů</t>
  </si>
  <si>
    <t>106</t>
  </si>
  <si>
    <t>10601</t>
  </si>
  <si>
    <t>OP Životní prostředí - ERDF2014+</t>
  </si>
  <si>
    <t>Okruh</t>
  </si>
  <si>
    <t>103004</t>
  </si>
  <si>
    <t>ÚSTR</t>
  </si>
  <si>
    <t>1
Stav NNV k 1.1. b.r.
v tis.Kč</t>
  </si>
  <si>
    <t>2
Změna stavu NNV b.r. 1)
v tis.Kč</t>
  </si>
  <si>
    <t>3 z toho:Ukončení NNV pdl. §47 od.6 p.b až e
v tis.Kč</t>
  </si>
  <si>
    <t>4 z toho:Zapojení NNV pdl. §47 od.6 písm. a
v tis.Kč</t>
  </si>
  <si>
    <t>5
Zapojení NNV dle rozhodnutí vlády 2)
v tis.Kč</t>
  </si>
  <si>
    <t>6
Stav NNV k posl. dni m. b.r.
v tis.Kč</t>
  </si>
  <si>
    <t>7
Skutečné čerpání NNV k posl. dni m. b.r
v tis.Kč</t>
  </si>
  <si>
    <t>8
Stav zapoj, nečerp. NNV k posl.dni m.b.r.
v tis.Kč</t>
  </si>
  <si>
    <t>9
Zůst NNV vč. nečerp. zapoj. k p.d.m.b.r.
v tis.Kč</t>
  </si>
  <si>
    <t>10
Stav NNV k 1.1. násl.r.
v tis.Kč</t>
  </si>
  <si>
    <t>2111</t>
  </si>
  <si>
    <t>Příjem z poskytování služeb, výrobků, prací, výkonů a práv</t>
  </si>
  <si>
    <t>211</t>
  </si>
  <si>
    <t>Příjem z vlastní činnosti</t>
  </si>
  <si>
    <t>2131</t>
  </si>
  <si>
    <t>Příjem z pronájmu nebo pachtu pozemků</t>
  </si>
  <si>
    <t>213</t>
  </si>
  <si>
    <t>Příjem z pronájmu nebo pachtu majetku</t>
  </si>
  <si>
    <t>2132</t>
  </si>
  <si>
    <t>Příjem z pronájmu nebo pachtu ostatních nemovitých věcí a jejich částí</t>
  </si>
  <si>
    <t>2212</t>
  </si>
  <si>
    <t>Příjem sankčních plateb přijatých od jiných osob</t>
  </si>
  <si>
    <t>221</t>
  </si>
  <si>
    <t>Přijaté sankční platby</t>
  </si>
  <si>
    <t>22</t>
  </si>
  <si>
    <t>Přijaté sankční platby a vratky transferů</t>
  </si>
  <si>
    <t>2229</t>
  </si>
  <si>
    <t>Ostatní přijaté vratky transferů a podobné příjmy</t>
  </si>
  <si>
    <t>222</t>
  </si>
  <si>
    <t>Přijaté vratky transferů a ostatní podobné příjmy</t>
  </si>
  <si>
    <t>2310</t>
  </si>
  <si>
    <t>Příjem z prodeje krátkodobého a drobného dlouhodobého neinvestičního majetku</t>
  </si>
  <si>
    <t>231</t>
  </si>
  <si>
    <t>Příjem z prodeje krátkodobého a drobného dlouhodobého majetku</t>
  </si>
  <si>
    <t>2321</t>
  </si>
  <si>
    <t>Přijaté peněžité neinvestiční dary</t>
  </si>
  <si>
    <t>3112</t>
  </si>
  <si>
    <t>Příjem z prodeje ostatních nemovitých věcí a jejich částí</t>
  </si>
  <si>
    <t>311</t>
  </si>
  <si>
    <t>Příjem z prodeje dlouhodobého majetku (kromě drobného)</t>
  </si>
  <si>
    <t>31</t>
  </si>
  <si>
    <t>Příjem z prodeje dlouhodobého majetku a ostatní kapitálové příjmy</t>
  </si>
  <si>
    <t>3</t>
  </si>
  <si>
    <t>Kapitálové příjmy</t>
  </si>
  <si>
    <t>3113</t>
  </si>
  <si>
    <t>Příjem z prodeje ostatního hmotného dlouhodobého majetku</t>
  </si>
  <si>
    <t>4132</t>
  </si>
  <si>
    <t>Převody z ostatních vlastních fondů</t>
  </si>
  <si>
    <t>413</t>
  </si>
  <si>
    <t>Neinvestiční převody z vlastních fondů a ve vztahu k útvarům bez právní osobnosti</t>
  </si>
  <si>
    <t>41</t>
  </si>
  <si>
    <t>Neinvestiční přijaté transfery</t>
  </si>
  <si>
    <t>4</t>
  </si>
  <si>
    <t>Přijaté transfery</t>
  </si>
  <si>
    <t>4135</t>
  </si>
  <si>
    <t>Převody z rezervních fondů organizačních složek státu</t>
  </si>
  <si>
    <t>4152</t>
  </si>
  <si>
    <t>Neinvestiční přijaté transfery od mezinárodních organizací a některých zahraničních orgánů a právnických osob</t>
  </si>
  <si>
    <t>415</t>
  </si>
  <si>
    <t>Neinvestiční přijaté transfery ze zahraničí</t>
  </si>
  <si>
    <t>4153</t>
  </si>
  <si>
    <t>Neinvestiční transfery přijaté od Evropské unie</t>
  </si>
  <si>
    <t>5011</t>
  </si>
  <si>
    <t>501</t>
  </si>
  <si>
    <t>Platy</t>
  </si>
  <si>
    <t>50</t>
  </si>
  <si>
    <t>Výdaje na platy a obdobné a související výdaje</t>
  </si>
  <si>
    <t>Služby pro fyzické osoby</t>
  </si>
  <si>
    <t>33</t>
  </si>
  <si>
    <t>Kultura, církve a sdělovací prostředky</t>
  </si>
  <si>
    <t>338</t>
  </si>
  <si>
    <t>Výzkum a vývoj v oblasti kultury, církví a sdělovacích prostředků</t>
  </si>
  <si>
    <t>3380</t>
  </si>
  <si>
    <t>38</t>
  </si>
  <si>
    <t>Ostatní výzkum a vývoj</t>
  </si>
  <si>
    <t>380</t>
  </si>
  <si>
    <t>3802</t>
  </si>
  <si>
    <t>Grantová agentura České republiky</t>
  </si>
  <si>
    <t>3809</t>
  </si>
  <si>
    <t>Ostatní výzkum a vývoj odvětvově nespecifikovaný</t>
  </si>
  <si>
    <t>62</t>
  </si>
  <si>
    <t>Jiné veřejné služby a činnosti</t>
  </si>
  <si>
    <t>621</t>
  </si>
  <si>
    <t>Ostatní veřejné služby</t>
  </si>
  <si>
    <t>6211</t>
  </si>
  <si>
    <t>Archivní činnost</t>
  </si>
  <si>
    <t>6219</t>
  </si>
  <si>
    <t>Ostatní veřejné služby jinde nezařazené</t>
  </si>
  <si>
    <t>5013</t>
  </si>
  <si>
    <t>Platy zaměstnanců na služebních místech podle zákona o státní službě</t>
  </si>
  <si>
    <t>5021</t>
  </si>
  <si>
    <t>Ostatní osobní výdaje</t>
  </si>
  <si>
    <t>502</t>
  </si>
  <si>
    <t>Výdaje na ostatní platby za provedenou práci</t>
  </si>
  <si>
    <t>5022</t>
  </si>
  <si>
    <t>Platy představitelů státní moci a některých orgánů</t>
  </si>
  <si>
    <t>5024</t>
  </si>
  <si>
    <t>Odstupné</t>
  </si>
  <si>
    <t>5026</t>
  </si>
  <si>
    <t>Odchodné</t>
  </si>
  <si>
    <t>5031</t>
  </si>
  <si>
    <t>Povinné pojistné na sociální zabezpečení a příspěvek na státní politiku zaměstnanosti</t>
  </si>
  <si>
    <t>503</t>
  </si>
  <si>
    <t>Povinné a zákonné pojistné placené zaměstnavatelem</t>
  </si>
  <si>
    <t>5032</t>
  </si>
  <si>
    <t>Povinné pojistné na veřejné zdravotní pojištění</t>
  </si>
  <si>
    <t>5041</t>
  </si>
  <si>
    <t>Odměny za užití duševního vlastnictví</t>
  </si>
  <si>
    <t>504</t>
  </si>
  <si>
    <t>Výdaje na odměny za užití duševního vlastnictví</t>
  </si>
  <si>
    <t>5042</t>
  </si>
  <si>
    <t>Odměny za užití počítačových programů</t>
  </si>
  <si>
    <t>513</t>
  </si>
  <si>
    <t>Výdaje na nákup materiálu</t>
  </si>
  <si>
    <t>5142</t>
  </si>
  <si>
    <t>Kursové rozdíly ve výdajích</t>
  </si>
  <si>
    <t>515</t>
  </si>
  <si>
    <t>Výdaje na nákup vody, paliv a energie</t>
  </si>
  <si>
    <t>517</t>
  </si>
  <si>
    <t>Výdaje na ostatní nákupy</t>
  </si>
  <si>
    <t>5191</t>
  </si>
  <si>
    <t>Zaplacené sankce a odstupné</t>
  </si>
  <si>
    <t>519</t>
  </si>
  <si>
    <t>Výdaje související s neinvestičními nákupy, příspěvky, náhrady a výdaje na věcné dary</t>
  </si>
  <si>
    <t>5192</t>
  </si>
  <si>
    <t>Poskytnuté náhrady</t>
  </si>
  <si>
    <t>5194</t>
  </si>
  <si>
    <t>Výdaje na věcné dary</t>
  </si>
  <si>
    <t>5195</t>
  </si>
  <si>
    <t>Odvody za neplnění povinnosti zaměstnávat zdravotně postižené</t>
  </si>
  <si>
    <t>5213</t>
  </si>
  <si>
    <t>Neinvestiční transfery nefinančním podnikatelům # právnickým osobám</t>
  </si>
  <si>
    <t>521</t>
  </si>
  <si>
    <t>Neinvestiční transfery podnikatelům</t>
  </si>
  <si>
    <t>52</t>
  </si>
  <si>
    <t>Neinvestiční transfery soukromoprávním osobám</t>
  </si>
  <si>
    <t>5221</t>
  </si>
  <si>
    <t>Neinvestiční transfery fundacím, ústavům a obecně prospěšným společnostem</t>
  </si>
  <si>
    <t>522</t>
  </si>
  <si>
    <t>Neinvestiční transfery neziskovým a podobným osobám</t>
  </si>
  <si>
    <t>5222</t>
  </si>
  <si>
    <t>Neinvestiční transfery spolkům</t>
  </si>
  <si>
    <t>5229</t>
  </si>
  <si>
    <t>Ostatní neinvestiční transfery neziskovým a podobným osobám</t>
  </si>
  <si>
    <t>5332</t>
  </si>
  <si>
    <t>Neinvestiční transfery veřejným vysokým školám</t>
  </si>
  <si>
    <t>533</t>
  </si>
  <si>
    <t>Neinvestiční transfery příspěvkovým a podobným organizacím</t>
  </si>
  <si>
    <t>5334</t>
  </si>
  <si>
    <t>Neinvestiční transfery veřejným výzkumným institucím</t>
  </si>
  <si>
    <t>5342</t>
  </si>
  <si>
    <t>Základní příděl fondu kulturních a sociálních potřeb a sociálnímu fondu obcí a krajů</t>
  </si>
  <si>
    <t>534</t>
  </si>
  <si>
    <t>Neinvestiční převody vlastním fondům a ve vztahu k útvarům bez právní osobnosti</t>
  </si>
  <si>
    <t>5363</t>
  </si>
  <si>
    <t>Úhrady sankcí jiným rozpočtům</t>
  </si>
  <si>
    <t>5365</t>
  </si>
  <si>
    <t>Platby daní krajům, obcím a státním fondům</t>
  </si>
  <si>
    <t>5424</t>
  </si>
  <si>
    <t>Náhrady mezd a příspěvky v době nemoci nebo karantény</t>
  </si>
  <si>
    <t>542</t>
  </si>
  <si>
    <t>Náhrady placené fyzickým osobám</t>
  </si>
  <si>
    <t>54</t>
  </si>
  <si>
    <t>Neinvestiční transfery a některé náhrady fyzickým osobám</t>
  </si>
  <si>
    <t>5493</t>
  </si>
  <si>
    <t>Účelové neinvestiční transfery fyzickým osobám</t>
  </si>
  <si>
    <t>549</t>
  </si>
  <si>
    <t>Ostatní neinvestiční transfery fyzickým osobám</t>
  </si>
  <si>
    <t>5532</t>
  </si>
  <si>
    <t>Ostatní neinvestiční transfery do zahraničí</t>
  </si>
  <si>
    <t>553</t>
  </si>
  <si>
    <t>55</t>
  </si>
  <si>
    <t>Neinvestiční transfery a související platby do zahraničí</t>
  </si>
  <si>
    <t>5542</t>
  </si>
  <si>
    <t>Členské příspěvky mezinárodním nevládním organizacím</t>
  </si>
  <si>
    <t>554</t>
  </si>
  <si>
    <t>Členské příspěvky mezinárodním organizacím</t>
  </si>
  <si>
    <t>590</t>
  </si>
  <si>
    <t>Ostatní neinvestiční výdaje</t>
  </si>
  <si>
    <t>59</t>
  </si>
  <si>
    <t>6111</t>
  </si>
  <si>
    <t>Programové vybavení</t>
  </si>
  <si>
    <t>611</t>
  </si>
  <si>
    <t>Pořízení dlouhodobého nehmotného majetku</t>
  </si>
  <si>
    <t>61</t>
  </si>
  <si>
    <t>Investiční nákupy a související výdaje</t>
  </si>
  <si>
    <t>15502</t>
  </si>
  <si>
    <t>Rozvoj a obnova materiálně technické základny ÚSTR a ABS</t>
  </si>
  <si>
    <t>6121</t>
  </si>
  <si>
    <t>Stavby</t>
  </si>
  <si>
    <t>612</t>
  </si>
  <si>
    <t>Pořízení dlouhodobého hmotného majetku</t>
  </si>
  <si>
    <t>6122</t>
  </si>
  <si>
    <t>Stroje, přístroje a zařízení</t>
  </si>
  <si>
    <t>6123</t>
  </si>
  <si>
    <t>Dopravní prostředky</t>
  </si>
  <si>
    <t>6125</t>
  </si>
  <si>
    <t>Informační a komunikační technologie</t>
  </si>
  <si>
    <t>NaplNBunky ... spuštìní</t>
  </si>
  <si>
    <t>Tab6 Zaèátek</t>
  </si>
  <si>
    <t>Tab6 Konec</t>
  </si>
  <si>
    <t>stav k 1. 1. 2022</t>
  </si>
  <si>
    <t>stav k 1. 1. 2023</t>
  </si>
  <si>
    <t>skutečné čerpání k  31.12.</t>
  </si>
  <si>
    <t xml:space="preserve">Kontroloval: Ing. J. Rákosníková, tel. 221 008 522, e-mail jaroslava.rakosnikova@ustrcr.cz </t>
  </si>
  <si>
    <t>Kapitola: 355 - Ústav pro studium totalitních režimů</t>
  </si>
  <si>
    <t>Rozbor zaměstnanosti a čerpání prostředků na platy, ostatní platby za provedenou práci/ostatní osobní náklady za rok 2022</t>
  </si>
  <si>
    <t>Skutečnost za rok 2021</t>
  </si>
  <si>
    <t>Schválený rozpočet na rok 2022</t>
  </si>
  <si>
    <t>Rozpočet 2022 po změnách podle § 23 odstavec 1 písm. a)</t>
  </si>
  <si>
    <t xml:space="preserve">Změny rozpočtu 2022 podle § 23 odstavec 1 písm. b) </t>
  </si>
  <si>
    <t>Změny rozpočtu 2022 podle § 23 odstavec 1 písm. c) a podle § 25a</t>
  </si>
  <si>
    <t>Konečný rozpočet 2022</t>
  </si>
  <si>
    <t>Skutečnost za rok 2022</t>
  </si>
  <si>
    <t>Čerpání mimorozpočtových zdrojů</t>
  </si>
  <si>
    <t>Čerpání prostředků vyčleněných z limitů regulace zaměstnanosti včetně souvisejícího počtu zaměstnanců</t>
  </si>
  <si>
    <t>Zůstatek fondu odměn k 31.12.2022</t>
  </si>
  <si>
    <t xml:space="preserve">PLNĚNÍ ROZPOČTU PO ZMĚNÁCH </t>
  </si>
  <si>
    <t xml:space="preserve">Dodržení objemu prostředků na platy a ostatní platby za provedenou práci a počtu funkčních míst (- úspora;  + překročení) </t>
  </si>
  <si>
    <t>Index růstu průměrného platu</t>
  </si>
  <si>
    <t>Zůstatek fondu odměn</t>
  </si>
  <si>
    <t xml:space="preserve">PLNĚNÍ KONEČNÉHO ROZPOČTU </t>
  </si>
  <si>
    <t>SROVNÁNÍ SKUTEČNOSTI 2022 A SKUTEČNOSTI 2021</t>
  </si>
  <si>
    <t xml:space="preserve">Rozdíl skutečnost - rozpočet po změnách </t>
  </si>
  <si>
    <t>% plnění (skutečnost/rozpočet po změnách)</t>
  </si>
  <si>
    <t xml:space="preserve">Rozdíl skutečnost - konečný rozpočet </t>
  </si>
  <si>
    <t>% plnění (skutečnost/konečný rozpočet)</t>
  </si>
  <si>
    <t>Rozdíl skutečnost 2022 - skutečnost 2021                                                (-) úspora; (+) překročení</t>
  </si>
  <si>
    <t>% plnění (skutečnost 2022/skutečnost 2021)</t>
  </si>
  <si>
    <t xml:space="preserve">Počet zaměstnanců </t>
  </si>
  <si>
    <t>Skutečnost 2022 /</t>
  </si>
  <si>
    <t>k 31.12.            2022</t>
  </si>
  <si>
    <t>Průměrný evidenční počet zaměstnanců přepočtený</t>
  </si>
  <si>
    <t>Úvazky zaměstnanců v celoročním vyjádření</t>
  </si>
  <si>
    <t>Přepočtené úvazky zaměstnanců v celoročním vyjádření</t>
  </si>
  <si>
    <t>skutečnost 2021</t>
  </si>
  <si>
    <t>schválený rozpočet 2022</t>
  </si>
  <si>
    <t>rozpočet 2022 po změnách</t>
  </si>
  <si>
    <t>z toho:     rozpočtová položka 5011</t>
  </si>
  <si>
    <t xml:space="preserve">- Archiv bezpečnostních složek  </t>
  </si>
  <si>
    <t>z toho:     Platy zaměstnanců v prac. poměru vyjma zaměstnanců na služeb. místech</t>
  </si>
  <si>
    <t xml:space="preserve">                      pedagogičtí pracovníci</t>
  </si>
  <si>
    <t xml:space="preserve">                     nepedagogičtí pracovníci</t>
  </si>
  <si>
    <t>Vypracoval: Jana Škorpíková</t>
  </si>
  <si>
    <t>Datum: 20.2.2023</t>
  </si>
  <si>
    <r>
      <t xml:space="preserve">U příspěvkových organizací se ve sloupcích prostředky na platy uvedou náklady na platy a ve sloupcích ostatní platby za provedenou práci se uvedou ostatní osobní náklady. Údaje musí v součtu odpovídat údajům z výkazu </t>
    </r>
    <r>
      <rPr>
        <b/>
        <i/>
        <sz val="16"/>
        <color theme="1"/>
        <rFont val="Arial"/>
        <family val="2"/>
        <charset val="238"/>
      </rPr>
      <t xml:space="preserve">ROZP 1-01 SPO - Část II - Doplňující údaje - hlavní činnost státních příspěvkových organizací </t>
    </r>
  </si>
  <si>
    <r>
      <t xml:space="preserve">Ve sloupcích 16 až 20 se uvede </t>
    </r>
    <r>
      <rPr>
        <b/>
        <u/>
        <sz val="16"/>
        <color theme="1"/>
        <rFont val="Arial"/>
        <family val="2"/>
        <charset val="238"/>
      </rPr>
      <t>skutečné celkové čerpání</t>
    </r>
    <r>
      <rPr>
        <b/>
        <sz val="16"/>
        <color theme="1"/>
        <rFont val="Arial"/>
        <family val="2"/>
        <charset val="238"/>
      </rPr>
      <t xml:space="preserve"> všech prostředků na platy a ostatní platby za provedenou práci/ostatní osobní náklady za provedenou práci včetně celkového průměrného evidenčního počtu zaměstnanců v přepočtu v roce 20xx, tj. </t>
    </r>
    <r>
      <rPr>
        <b/>
        <u/>
        <sz val="16"/>
        <color theme="1"/>
        <rFont val="Arial"/>
        <family val="2"/>
        <charset val="238"/>
      </rPr>
      <t>včetně:</t>
    </r>
    <r>
      <rPr>
        <b/>
        <sz val="16"/>
        <color theme="1"/>
        <rFont val="Arial"/>
        <family val="2"/>
        <charset val="238"/>
      </rPr>
      <t xml:space="preserve"> </t>
    </r>
  </si>
  <si>
    <r>
      <t>Ve sloupcích 21 až 23 se uvede skutečné čerpání nároku na použití úspor z minulých let podle § 47 rozpočtových pravidel, včetně průměrného evidenčního počtu zaměstnanců v přepočtu s čistou vazbou na tyto zdroje (</t>
    </r>
    <r>
      <rPr>
        <b/>
        <i/>
        <sz val="16"/>
        <color theme="1"/>
        <rFont val="Arial"/>
        <family val="2"/>
        <charset val="238"/>
      </rPr>
      <t xml:space="preserve">tj. v případě, že vládou schválený limit počtu úvazků byl krátkodobě překročen o místa financovaná čistě z těchto prostředků; </t>
    </r>
  </si>
  <si>
    <t>Tabulka č. 9</t>
  </si>
  <si>
    <t>Kapitola: 355 ÚSTR</t>
  </si>
  <si>
    <t>Návrh objemu prostředků na platy, ostatních plateb za provedenou práci/ostatních osobních nákladů a počtu zaměstnanců zapojených do oblasti čerpání prostředků z rozpočtu Evropské unie a finančních mechanismů</t>
  </si>
  <si>
    <r>
      <t>program / projekt;
kód - nástrojové třídění</t>
    </r>
    <r>
      <rPr>
        <vertAlign val="superscript"/>
        <sz val="12"/>
        <rFont val="Arial"/>
        <family val="2"/>
        <charset val="238"/>
      </rPr>
      <t xml:space="preserve"> 2)</t>
    </r>
  </si>
  <si>
    <t>průměrná roční motivace na fyzickou osobu (plat plně SR) v Kč</t>
  </si>
  <si>
    <t xml:space="preserve">průměrný přepočtený počet zaměstnanců </t>
  </si>
  <si>
    <t xml:space="preserve">Platy zaměstnanců a ostatní platby za provedenou práci/ostatní osobní náklady (OPPP/OON) v Kč </t>
  </si>
  <si>
    <r>
      <t>kmenoví zaměstnanci (</t>
    </r>
    <r>
      <rPr>
        <i/>
        <sz val="12"/>
        <rFont val="Arial"/>
        <family val="2"/>
        <charset val="238"/>
      </rPr>
      <t>přepočet na úvazky a celorok</t>
    </r>
    <r>
      <rPr>
        <sz val="12"/>
        <rFont val="Arial"/>
        <family val="2"/>
        <charset val="238"/>
      </rPr>
      <t xml:space="preserve">) </t>
    </r>
    <r>
      <rPr>
        <vertAlign val="superscript"/>
        <sz val="12"/>
        <rFont val="Arial"/>
        <family val="2"/>
        <charset val="238"/>
      </rPr>
      <t>3)</t>
    </r>
  </si>
  <si>
    <r>
      <t xml:space="preserve">kmenoví zaměstnanci (plat plně SR) - </t>
    </r>
    <r>
      <rPr>
        <b/>
        <sz val="12"/>
        <rFont val="Arial"/>
        <family val="2"/>
        <charset val="238"/>
      </rPr>
      <t>motivace</t>
    </r>
    <r>
      <rPr>
        <sz val="12"/>
        <rFont val="Arial"/>
        <family val="2"/>
        <charset val="238"/>
      </rPr>
      <t xml:space="preserve"> (</t>
    </r>
    <r>
      <rPr>
        <i/>
        <sz val="12"/>
        <rFont val="Arial"/>
        <family val="2"/>
        <charset val="238"/>
      </rPr>
      <t>fyzické osoby</t>
    </r>
    <r>
      <rPr>
        <sz val="12"/>
        <rFont val="Arial"/>
        <family val="2"/>
        <charset val="238"/>
      </rPr>
      <t xml:space="preserve">) </t>
    </r>
    <r>
      <rPr>
        <vertAlign val="superscript"/>
        <sz val="12"/>
        <rFont val="Arial"/>
        <family val="2"/>
        <charset val="238"/>
      </rPr>
      <t xml:space="preserve">4)
</t>
    </r>
  </si>
  <si>
    <r>
      <t>jednorázové navýšení (</t>
    </r>
    <r>
      <rPr>
        <i/>
        <sz val="12"/>
        <rFont val="Arial"/>
        <family val="2"/>
        <charset val="238"/>
      </rPr>
      <t>přepočet na úvazky a celorok</t>
    </r>
    <r>
      <rPr>
        <sz val="12"/>
        <rFont val="Arial"/>
        <family val="2"/>
        <charset val="238"/>
      </rPr>
      <t xml:space="preserve">) </t>
    </r>
    <r>
      <rPr>
        <vertAlign val="superscript"/>
        <sz val="12"/>
        <rFont val="Arial"/>
        <family val="2"/>
        <charset val="238"/>
      </rPr>
      <t>5)</t>
    </r>
  </si>
  <si>
    <t>motivace (plat plně SR)</t>
  </si>
  <si>
    <t>motivace (plat SR)</t>
  </si>
  <si>
    <r>
      <t xml:space="preserve">v tom program/ projekt; kód - nástrojové třídění </t>
    </r>
    <r>
      <rPr>
        <b/>
        <i/>
        <vertAlign val="superscript"/>
        <sz val="12"/>
        <rFont val="Arial"/>
        <family val="2"/>
        <charset val="238"/>
      </rPr>
      <t>2</t>
    </r>
    <r>
      <rPr>
        <i/>
        <vertAlign val="superscript"/>
        <sz val="12"/>
        <rFont val="Arial"/>
        <family val="2"/>
        <charset val="238"/>
      </rPr>
      <t>)</t>
    </r>
  </si>
  <si>
    <r>
      <t xml:space="preserve">ADMINISTRATIVNÍ personální kapacity SPO celkem </t>
    </r>
    <r>
      <rPr>
        <b/>
        <vertAlign val="superscript"/>
        <sz val="12"/>
        <rFont val="Arial"/>
        <family val="2"/>
        <charset val="238"/>
      </rPr>
      <t>6)</t>
    </r>
  </si>
  <si>
    <t xml:space="preserve">v tom: </t>
  </si>
  <si>
    <t>jednotlivé</t>
  </si>
  <si>
    <r>
      <t>OSTATNÍ PERSONÁLNÍ KAPACITY</t>
    </r>
    <r>
      <rPr>
        <b/>
        <vertAlign val="superscript"/>
        <sz val="14"/>
        <rFont val="Arial"/>
        <family val="2"/>
        <charset val="238"/>
      </rPr>
      <t xml:space="preserve"> 7)</t>
    </r>
  </si>
  <si>
    <t xml:space="preserve">v tom:  </t>
  </si>
  <si>
    <t>Archiv bezpečnostních složek</t>
  </si>
  <si>
    <t>OSS</t>
  </si>
  <si>
    <r>
      <t xml:space="preserve">OSTATNÍ personální kapacity SPO celkem </t>
    </r>
    <r>
      <rPr>
        <b/>
        <vertAlign val="superscript"/>
        <sz val="12"/>
        <rFont val="Arial"/>
        <family val="2"/>
        <charset val="238"/>
      </rPr>
      <t>6)</t>
    </r>
  </si>
  <si>
    <t>název SPO</t>
  </si>
  <si>
    <r>
      <t xml:space="preserve">SPO celkem </t>
    </r>
    <r>
      <rPr>
        <b/>
        <vertAlign val="superscript"/>
        <sz val="12"/>
        <color theme="1"/>
        <rFont val="Arial"/>
        <family val="2"/>
        <charset val="238"/>
      </rPr>
      <t>6)</t>
    </r>
  </si>
  <si>
    <r>
      <t xml:space="preserve">1) </t>
    </r>
    <r>
      <rPr>
        <sz val="12"/>
        <rFont val="Arial"/>
        <family val="2"/>
        <charset val="238"/>
      </rPr>
      <t xml:space="preserve">Zaměstnanci, kteří se podílejí na implementaci fondů EU podle usnesení vlády č. 444/2014. </t>
    </r>
  </si>
  <si>
    <r>
      <t xml:space="preserve">2) </t>
    </r>
    <r>
      <rPr>
        <sz val="12"/>
        <rFont val="Arial"/>
        <family val="2"/>
        <charset val="238"/>
      </rPr>
      <t>Nástrojové třídění podle vyhlášky č. 323/2002 Sb., o rozpočtové skladbě, ve znění pozdějších předpisů.</t>
    </r>
  </si>
  <si>
    <r>
      <t>3)</t>
    </r>
    <r>
      <rPr>
        <sz val="12"/>
        <rFont val="Arial"/>
        <family val="2"/>
        <charset val="238"/>
      </rPr>
      <t xml:space="preserve"> Uvede se návrh přepočteného počtu zaměstnanců (</t>
    </r>
    <r>
      <rPr>
        <b/>
        <sz val="12"/>
        <rFont val="Arial"/>
        <family val="2"/>
        <charset val="238"/>
      </rPr>
      <t>zohlednění úvazků i přepočtu na celorok</t>
    </r>
    <r>
      <rPr>
        <sz val="12"/>
        <rFont val="Arial"/>
        <family val="2"/>
        <charset val="238"/>
      </rPr>
      <t>), kteří se podílejí na implementaci či realizaci programů/projektů EU/FM, to bez vazby na každoroční jednorázové navyšování/snižování. Jde o kmenové zaměstnance OSS/SPO, kteří po ukončení projektů, maximálně programového období kapitole zůstanou k dispozici.</t>
    </r>
  </si>
  <si>
    <r>
      <t xml:space="preserve">4) </t>
    </r>
    <r>
      <rPr>
        <sz val="12"/>
        <rFont val="Arial"/>
        <family val="2"/>
        <charset val="238"/>
      </rPr>
      <t>Uvede se návrh</t>
    </r>
    <r>
      <rPr>
        <b/>
        <sz val="12"/>
        <rFont val="Arial"/>
        <family val="2"/>
        <charset val="238"/>
      </rPr>
      <t xml:space="preserve"> fyzického počtu</t>
    </r>
    <r>
      <rPr>
        <sz val="12"/>
        <rFont val="Arial"/>
        <family val="2"/>
        <charset val="238"/>
      </rPr>
      <t xml:space="preserve"> zaměstnanců jejichž plat je plně hrazen ze SR a zároveň součástí osobních nákladů je finanční motivace dle usnesení vlády č. 444/2014, případně fyzický počet zaměstnanců v rámci ostatních personálních kapacit jejichž plat je plně hrazen ze SR a na které se vztahuje finanční motivace. 
</t>
    </r>
  </si>
  <si>
    <r>
      <t>5)</t>
    </r>
    <r>
      <rPr>
        <sz val="12"/>
        <rFont val="Arial"/>
        <family val="2"/>
        <charset val="238"/>
      </rPr>
      <t xml:space="preserve"> Uvede se návrh přepočteného poču zaměstnanců (</t>
    </r>
    <r>
      <rPr>
        <b/>
        <sz val="12"/>
        <rFont val="Arial"/>
        <family val="2"/>
        <charset val="238"/>
      </rPr>
      <t>zohlednění úvazků i přepočtu na celorok</t>
    </r>
    <r>
      <rPr>
        <sz val="12"/>
        <rFont val="Arial"/>
        <family val="2"/>
        <charset val="238"/>
      </rPr>
      <t xml:space="preserve">),  kteří se podílejí na implementaci či realizaci programů/projektů EU/FM a to s vazbou na každoroční jednorázové navyšování/snižování. Pracovně-právní/služební poměr by měl být stanoven maximálně na dobu programovacího období, tj. nejde o kmenové zaměstnance, kteří automaticky kapitole zůstanou v systemizaci po ukončení programovacího období. </t>
    </r>
  </si>
  <si>
    <r>
      <t xml:space="preserve">6) </t>
    </r>
    <r>
      <rPr>
        <sz val="12"/>
        <rFont val="Arial"/>
        <family val="2"/>
        <charset val="238"/>
      </rPr>
      <t>Týká se státních příspěvkových organizací, které jsou zařazeny do regulace zaměstnanosti vládou, tj., v nichž dochází k odměňování platem podle zákona č. 262/2006 Sb., zákoník práce, ve znění pozdějších předpisů.</t>
    </r>
  </si>
  <si>
    <r>
      <t>7)</t>
    </r>
    <r>
      <rPr>
        <sz val="12"/>
        <rFont val="Arial"/>
        <family val="2"/>
        <charset val="238"/>
      </rPr>
      <t xml:space="preserve"> Zaměstnanci realizující programy/projekty EU/FM včetně administrátorů FM.</t>
    </r>
  </si>
  <si>
    <r>
      <t xml:space="preserve">Pozn. a) </t>
    </r>
    <r>
      <rPr>
        <b/>
        <sz val="12"/>
        <rFont val="Arial"/>
        <family val="2"/>
        <charset val="238"/>
      </rPr>
      <t>vyplňují se pouze šedě vyznačená pole</t>
    </r>
    <r>
      <rPr>
        <sz val="12"/>
        <rFont val="Arial"/>
        <family val="2"/>
        <charset val="238"/>
      </rPr>
      <t>; b) "x" znamená nerelevantní (nevyplňuje se); c) "0" ve vzoru představuje přednastavený vzorec (nevyplňuje se)</t>
    </r>
  </si>
  <si>
    <t>Prostředky na platy a ostatní platby za provedenou práci organizačních složek státu a mzdové náklady příspěvkových organizací uvede správce kapitoly v Kč (bez desetinných míst) v návaznosti na IISSP.</t>
  </si>
  <si>
    <r>
      <rPr>
        <b/>
        <sz val="12"/>
        <rFont val="Arial"/>
        <family val="2"/>
        <charset val="238"/>
      </rPr>
      <t>Přepočtený počet zaměstnanců se uvádí se zaokrouhlením na 2 desetinná místa</t>
    </r>
    <r>
      <rPr>
        <sz val="12"/>
        <rFont val="Arial"/>
        <family val="2"/>
        <charset val="238"/>
      </rPr>
      <t>. Fyzický počet na celá čísla.</t>
    </r>
  </si>
  <si>
    <t xml:space="preserve">Průměrný plat se uvede po zaokrouhlení v celých číslech (bez desetinných míst). </t>
  </si>
  <si>
    <t>Sestavil: J. Škorpíková</t>
  </si>
  <si>
    <t>telefon: 221 008 529</t>
  </si>
  <si>
    <t>Kontroloval: Ing. J. Rákosníková</t>
  </si>
  <si>
    <t>telefon:  221 008 522</t>
  </si>
  <si>
    <t>Datum  21.3.2023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</si>
</sst>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164" formatCode="#,##0.00;\-\ #,##0.00"/>
    <numFmt numFmtId="165" formatCode="d\ mmmm\ yyyy"/>
    <numFmt numFmtId="166" formatCode="d/mmmm\ yyyy"/>
    <numFmt numFmtId="167" formatCode="#,##0.00\ &quot;CZK&quot;"/>
    <numFmt numFmtId="168" formatCode="#,##0.0"/>
    <numFmt numFmtId="169" formatCode="#,##0.0;\-\ #,##0.0"/>
    <numFmt numFmtId="170" formatCode="0.0;0.00;&quot;&quot;"/>
    <numFmt numFmtId="171" formatCode="#,##0.00;#,##0.00;&quot;&quot;"/>
    <numFmt numFmtId="172" formatCode="#,##0.0;\-#,##0.0;&quot;&quot;"/>
    <numFmt numFmtId="173" formatCode="#,##0.00;\-#,##0.00;&quot;&quot;"/>
    <numFmt numFmtId="174" formatCode="#\ ##0.00;\-#\ ##0.00;&quot;&quot;"/>
    <numFmt numFmtId="175" formatCode="#,##0.00;\-\ #,##0.00;&quot;&quot;"/>
  </numFmts>
  <fonts count="119" x14ac:knownFonts="1">
    <font>
      <sz val="9"/>
      <name val="Calibri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i/>
      <sz val="14"/>
      <name val="Arial"/>
      <family val="2"/>
      <charset val="238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0"/>
      <name val="Arial"/>
      <family val="2"/>
      <charset val="238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b/>
      <sz val="8"/>
      <name val="Arial"/>
      <family val="2"/>
      <charset val="238"/>
    </font>
    <font>
      <b/>
      <sz val="8"/>
      <name val="Arial"/>
      <family val="2"/>
      <charset val="238"/>
    </font>
    <font>
      <sz val="9"/>
      <name val="Calibri"/>
      <family val="2"/>
      <charset val="238"/>
    </font>
    <font>
      <sz val="10"/>
      <name val="Arial CE"/>
      <charset val="238"/>
    </font>
    <font>
      <b/>
      <sz val="9"/>
      <name val="Calibri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i/>
      <sz val="9"/>
      <name val="Calibri"/>
      <family val="2"/>
      <charset val="238"/>
    </font>
    <font>
      <sz val="8"/>
      <name val="Calibri"/>
      <family val="2"/>
      <charset val="238"/>
    </font>
    <font>
      <b/>
      <sz val="10"/>
      <name val="Times New Roman"/>
      <family val="1"/>
      <charset val="238"/>
    </font>
    <font>
      <b/>
      <sz val="2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Arial CE"/>
    </font>
    <font>
      <sz val="10"/>
      <name val="Arial"/>
      <family val="2"/>
      <charset val="238"/>
    </font>
    <font>
      <b/>
      <sz val="16"/>
      <name val="Arial"/>
      <family val="2"/>
      <charset val="238"/>
    </font>
    <font>
      <sz val="12"/>
      <name val="Arial"/>
      <family val="2"/>
      <charset val="238"/>
    </font>
    <font>
      <sz val="12"/>
      <color indexed="8"/>
      <name val="Arial"/>
      <family val="2"/>
      <charset val="238"/>
    </font>
    <font>
      <b/>
      <vertAlign val="superscript"/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b/>
      <sz val="14"/>
      <name val="Arial"/>
      <family val="2"/>
      <charset val="238"/>
    </font>
    <font>
      <b/>
      <sz val="9"/>
      <name val="Calibri"/>
      <family val="2"/>
    </font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9"/>
      <color rgb="FFC00000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10"/>
      <color theme="4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9"/>
      <color theme="4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b/>
      <sz val="16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b/>
      <sz val="18"/>
      <color theme="1"/>
      <name val="Arial"/>
      <family val="2"/>
      <charset val="238"/>
    </font>
    <font>
      <b/>
      <sz val="16"/>
      <color theme="1"/>
      <name val="Arial"/>
      <family val="2"/>
      <charset val="238"/>
    </font>
    <font>
      <b/>
      <i/>
      <sz val="16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vertAlign val="superscript"/>
      <sz val="12"/>
      <color theme="1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16"/>
      <name val="Times New Roman"/>
      <family val="1"/>
      <charset val="238"/>
    </font>
    <font>
      <sz val="20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2"/>
      <name val="Arial CE"/>
      <charset val="238"/>
    </font>
    <font>
      <b/>
      <sz val="16"/>
      <name val="Arial CE"/>
      <charset val="238"/>
    </font>
    <font>
      <sz val="14"/>
      <name val="Times New Roman"/>
      <family val="1"/>
      <charset val="238"/>
    </font>
    <font>
      <b/>
      <sz val="9"/>
      <name val="Arial CE"/>
      <charset val="238"/>
    </font>
    <font>
      <b/>
      <sz val="10"/>
      <name val="Arial CE"/>
      <charset val="238"/>
    </font>
    <font>
      <b/>
      <i/>
      <sz val="10"/>
      <name val="Arial CE"/>
      <charset val="238"/>
    </font>
    <font>
      <i/>
      <sz val="11"/>
      <name val="Times New Roman"/>
      <family val="1"/>
      <charset val="238"/>
    </font>
    <font>
      <b/>
      <i/>
      <sz val="16"/>
      <name val="Times New Roman"/>
      <family val="1"/>
      <charset val="238"/>
    </font>
    <font>
      <b/>
      <i/>
      <sz val="12"/>
      <color indexed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vertAlign val="superscript"/>
      <sz val="12"/>
      <name val="Times New Roman"/>
      <family val="1"/>
      <charset val="238"/>
    </font>
    <font>
      <b/>
      <sz val="18"/>
      <name val="Arial"/>
      <family val="2"/>
      <charset val="238"/>
    </font>
    <font>
      <b/>
      <sz val="16"/>
      <color indexed="10"/>
      <name val="Times New Roman"/>
      <family val="1"/>
      <charset val="238"/>
    </font>
    <font>
      <b/>
      <sz val="10"/>
      <color rgb="FFFF0000"/>
      <name val="Times New Roman"/>
      <family val="1"/>
      <charset val="238"/>
    </font>
    <font>
      <sz val="16"/>
      <name val="Arial CE"/>
      <charset val="238"/>
    </font>
    <font>
      <b/>
      <sz val="10"/>
      <color indexed="10"/>
      <name val="Arial CE"/>
      <charset val="238"/>
    </font>
    <font>
      <b/>
      <sz val="16"/>
      <name val="Arial CE"/>
      <family val="2"/>
      <charset val="238"/>
    </font>
    <font>
      <b/>
      <sz val="10"/>
      <name val="Arial CE"/>
      <family val="2"/>
      <charset val="238"/>
    </font>
    <font>
      <b/>
      <u/>
      <sz val="16"/>
      <color theme="1"/>
      <name val="Arial"/>
      <family val="2"/>
      <charset val="238"/>
    </font>
    <font>
      <b/>
      <sz val="16"/>
      <color rgb="FFFF0000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2"/>
      <name val="Arial"/>
      <family val="2"/>
      <charset val="238"/>
    </font>
    <font>
      <sz val="10"/>
      <name val="Times New Roman CE"/>
      <charset val="238"/>
    </font>
    <font>
      <vertAlign val="superscript"/>
      <sz val="12"/>
      <name val="Arial"/>
      <family val="2"/>
      <charset val="238"/>
    </font>
    <font>
      <i/>
      <sz val="12"/>
      <name val="Arial"/>
      <family val="2"/>
      <charset val="238"/>
    </font>
    <font>
      <sz val="8"/>
      <name val="Arial CE"/>
    </font>
    <font>
      <b/>
      <i/>
      <sz val="12"/>
      <name val="Arial"/>
      <family val="2"/>
      <charset val="238"/>
    </font>
    <font>
      <b/>
      <i/>
      <vertAlign val="superscript"/>
      <sz val="12"/>
      <name val="Arial"/>
      <family val="2"/>
      <charset val="238"/>
    </font>
    <font>
      <i/>
      <vertAlign val="superscript"/>
      <sz val="12"/>
      <name val="Arial"/>
      <family val="2"/>
      <charset val="238"/>
    </font>
    <font>
      <b/>
      <vertAlign val="superscript"/>
      <sz val="12"/>
      <name val="Arial"/>
      <family val="2"/>
      <charset val="238"/>
    </font>
    <font>
      <b/>
      <vertAlign val="superscript"/>
      <sz val="14"/>
      <name val="Arial"/>
      <family val="2"/>
      <charset val="238"/>
    </font>
    <font>
      <b/>
      <sz val="12"/>
      <color theme="0"/>
      <name val="Arial"/>
      <family val="2"/>
      <charset val="238"/>
    </font>
    <font>
      <b/>
      <vertAlign val="superscript"/>
      <sz val="12"/>
      <color theme="1"/>
      <name val="Arial"/>
      <family val="2"/>
      <charset val="238"/>
    </font>
  </fonts>
  <fills count="58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8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8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1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99FF"/>
        <bgColor indexed="64"/>
      </patternFill>
    </fill>
  </fills>
  <borders count="12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54"/>
      </top>
      <bottom/>
      <diagonal/>
    </border>
    <border>
      <left/>
      <right style="thin">
        <color indexed="54"/>
      </right>
      <top style="thin">
        <color indexed="54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54"/>
      </bottom>
      <diagonal/>
    </border>
    <border>
      <left/>
      <right style="thin">
        <color indexed="54"/>
      </right>
      <top/>
      <bottom style="thin">
        <color indexed="54"/>
      </bottom>
      <diagonal/>
    </border>
    <border>
      <left/>
      <right style="thin">
        <color indexed="54"/>
      </right>
      <top/>
      <bottom/>
      <diagonal/>
    </border>
    <border>
      <left/>
      <right/>
      <top style="thin">
        <color indexed="2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18"/>
      </right>
      <top style="thin">
        <color indexed="64"/>
      </top>
      <bottom/>
      <diagonal/>
    </border>
    <border>
      <left/>
      <right style="thin">
        <color indexed="1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54"/>
      </left>
      <right/>
      <top style="thin">
        <color indexed="54"/>
      </top>
      <bottom style="thin">
        <color indexed="54"/>
      </bottom>
      <diagonal/>
    </border>
    <border>
      <left/>
      <right style="thin">
        <color indexed="54"/>
      </right>
      <top style="thin">
        <color indexed="54"/>
      </top>
      <bottom style="thin">
        <color indexed="5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</borders>
  <cellStyleXfs count="95">
    <xf numFmtId="0" fontId="0" fillId="0" borderId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2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2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9" borderId="0" applyNumberFormat="0" applyBorder="0" applyAlignment="0" applyProtection="0"/>
    <xf numFmtId="0" fontId="12" fillId="14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2" fillId="12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2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41" fillId="0" borderId="0"/>
    <xf numFmtId="0" fontId="1" fillId="0" borderId="0"/>
    <xf numFmtId="0" fontId="20" fillId="0" borderId="0"/>
    <xf numFmtId="0" fontId="41" fillId="0" borderId="0"/>
    <xf numFmtId="0" fontId="1" fillId="0" borderId="0"/>
    <xf numFmtId="0" fontId="20" fillId="0" borderId="0"/>
    <xf numFmtId="0" fontId="41" fillId="0" borderId="0"/>
    <xf numFmtId="0" fontId="41" fillId="0" borderId="0"/>
    <xf numFmtId="0" fontId="41" fillId="0" borderId="0"/>
    <xf numFmtId="0" fontId="20" fillId="0" borderId="0"/>
    <xf numFmtId="0" fontId="41" fillId="0" borderId="0"/>
    <xf numFmtId="0" fontId="20" fillId="0" borderId="0"/>
    <xf numFmtId="0" fontId="33" fillId="0" borderId="0"/>
    <xf numFmtId="0" fontId="20" fillId="0" borderId="0"/>
    <xf numFmtId="0" fontId="32" fillId="0" borderId="0"/>
    <xf numFmtId="0" fontId="20" fillId="0" borderId="0"/>
    <xf numFmtId="4" fontId="4" fillId="28" borderId="1" applyNumberFormat="0" applyProtection="0">
      <alignment vertical="center"/>
    </xf>
    <xf numFmtId="4" fontId="4" fillId="28" borderId="1" applyNumberFormat="0" applyProtection="0">
      <alignment vertical="center"/>
    </xf>
    <xf numFmtId="4" fontId="4" fillId="28" borderId="1" applyNumberFormat="0" applyProtection="0">
      <alignment horizontal="left" vertical="center" indent="1"/>
    </xf>
    <xf numFmtId="0" fontId="8" fillId="29" borderId="2" applyNumberFormat="0" applyProtection="0">
      <alignment horizontal="left" vertical="top" indent="1"/>
    </xf>
    <xf numFmtId="4" fontId="3" fillId="30" borderId="1" applyNumberFormat="0" applyProtection="0">
      <alignment horizontal="right" vertical="center"/>
    </xf>
    <xf numFmtId="4" fontId="3" fillId="31" borderId="1" applyNumberFormat="0" applyProtection="0">
      <alignment horizontal="right" vertical="center"/>
    </xf>
    <xf numFmtId="4" fontId="3" fillId="32" borderId="3" applyNumberFormat="0" applyProtection="0">
      <alignment horizontal="right" vertical="center"/>
    </xf>
    <xf numFmtId="4" fontId="3" fillId="9" borderId="1" applyNumberFormat="0" applyProtection="0">
      <alignment horizontal="right" vertical="center"/>
    </xf>
    <xf numFmtId="4" fontId="3" fillId="33" borderId="1" applyNumberFormat="0" applyProtection="0">
      <alignment horizontal="right" vertical="center"/>
    </xf>
    <xf numFmtId="4" fontId="3" fillId="34" borderId="1" applyNumberFormat="0" applyProtection="0">
      <alignment horizontal="right" vertical="center"/>
    </xf>
    <xf numFmtId="4" fontId="3" fillId="6" borderId="1" applyNumberFormat="0" applyProtection="0">
      <alignment horizontal="right" vertical="center"/>
    </xf>
    <xf numFmtId="4" fontId="3" fillId="3" borderId="1" applyNumberFormat="0" applyProtection="0">
      <alignment horizontal="right" vertical="center"/>
    </xf>
    <xf numFmtId="4" fontId="3" fillId="35" borderId="1" applyNumberFormat="0" applyProtection="0">
      <alignment horizontal="right" vertical="center"/>
    </xf>
    <xf numFmtId="4" fontId="3" fillId="36" borderId="3" applyNumberFormat="0" applyProtection="0">
      <alignment horizontal="left" vertical="center" indent="1"/>
    </xf>
    <xf numFmtId="0" fontId="18" fillId="0" borderId="0"/>
    <xf numFmtId="0" fontId="17" fillId="0" borderId="0"/>
    <xf numFmtId="0" fontId="1" fillId="0" borderId="0">
      <alignment horizontal="left"/>
    </xf>
    <xf numFmtId="0" fontId="11" fillId="37" borderId="0"/>
    <xf numFmtId="4" fontId="7" fillId="7" borderId="3" applyNumberFormat="0" applyProtection="0">
      <alignment horizontal="left" vertical="center" indent="1"/>
    </xf>
    <xf numFmtId="4" fontId="7" fillId="7" borderId="3" applyNumberFormat="0" applyProtection="0">
      <alignment horizontal="left" vertical="center" indent="1"/>
    </xf>
    <xf numFmtId="4" fontId="3" fillId="38" borderId="1" applyNumberFormat="0" applyProtection="0">
      <alignment horizontal="right" vertical="center"/>
    </xf>
    <xf numFmtId="4" fontId="3" fillId="4" borderId="3" applyNumberFormat="0" applyProtection="0">
      <alignment horizontal="left" vertical="center" indent="1"/>
    </xf>
    <xf numFmtId="4" fontId="3" fillId="2" borderId="3" applyNumberFormat="0" applyProtection="0">
      <alignment horizontal="left" vertical="center" indent="1"/>
    </xf>
    <xf numFmtId="0" fontId="3" fillId="5" borderId="1" applyNumberFormat="0" applyProtection="0">
      <alignment horizontal="left" vertical="center" indent="1"/>
    </xf>
    <xf numFmtId="0" fontId="1" fillId="0" borderId="4" applyNumberFormat="0" applyProtection="0">
      <alignment horizontal="left" vertical="top"/>
    </xf>
    <xf numFmtId="0" fontId="1" fillId="7" borderId="2" applyNumberFormat="0" applyProtection="0">
      <alignment horizontal="left" vertical="top" indent="1"/>
    </xf>
    <xf numFmtId="0" fontId="1" fillId="7" borderId="2" applyNumberFormat="0" applyProtection="0">
      <alignment horizontal="left" vertical="top" indent="1"/>
    </xf>
    <xf numFmtId="0" fontId="3" fillId="39" borderId="1" applyNumberFormat="0" applyProtection="0">
      <alignment horizontal="left" vertical="center" indent="1"/>
    </xf>
    <xf numFmtId="0" fontId="1" fillId="2" borderId="2" applyNumberFormat="0" applyProtection="0">
      <alignment horizontal="left" vertical="top" indent="1"/>
    </xf>
    <xf numFmtId="0" fontId="3" fillId="40" borderId="1" applyNumberFormat="0" applyProtection="0">
      <alignment horizontal="left" vertical="center" indent="1"/>
    </xf>
    <xf numFmtId="0" fontId="1" fillId="40" borderId="2" applyNumberFormat="0" applyProtection="0">
      <alignment horizontal="left" vertical="top" indent="1"/>
    </xf>
    <xf numFmtId="0" fontId="3" fillId="4" borderId="1" applyNumberFormat="0" applyProtection="0">
      <alignment horizontal="left" vertical="center" indent="1"/>
    </xf>
    <xf numFmtId="0" fontId="1" fillId="4" borderId="2" applyNumberFormat="0" applyProtection="0">
      <alignment horizontal="left" vertical="top" indent="1"/>
    </xf>
    <xf numFmtId="4" fontId="19" fillId="0" borderId="4" applyNumberFormat="0" applyProtection="0">
      <alignment horizontal="left" vertical="center"/>
    </xf>
    <xf numFmtId="4" fontId="3" fillId="41" borderId="1" applyNumberFormat="0" applyProtection="0">
      <alignment horizontal="left" vertical="center" indent="1"/>
    </xf>
    <xf numFmtId="0" fontId="1" fillId="42" borderId="5" applyNumberFormat="0">
      <protection locked="0"/>
    </xf>
    <xf numFmtId="0" fontId="4" fillId="7" borderId="6" applyBorder="0"/>
    <xf numFmtId="4" fontId="5" fillId="43" borderId="2" applyNumberFormat="0" applyProtection="0">
      <alignment vertical="center"/>
    </xf>
    <xf numFmtId="4" fontId="16" fillId="44" borderId="4" applyNumberFormat="0" applyProtection="0">
      <alignment vertical="center"/>
    </xf>
    <xf numFmtId="4" fontId="5" fillId="5" borderId="2" applyNumberFormat="0" applyProtection="0">
      <alignment horizontal="left" vertical="center" indent="1"/>
    </xf>
    <xf numFmtId="0" fontId="5" fillId="43" borderId="2" applyNumberFormat="0" applyProtection="0">
      <alignment horizontal="left" vertical="top" indent="1"/>
    </xf>
    <xf numFmtId="170" fontId="19" fillId="0" borderId="7" applyProtection="0">
      <alignment horizontal="right" vertical="center"/>
    </xf>
    <xf numFmtId="4" fontId="3" fillId="0" borderId="1" applyNumberFormat="0" applyProtection="0">
      <alignment horizontal="right" vertical="center"/>
    </xf>
    <xf numFmtId="4" fontId="4" fillId="0" borderId="1" applyNumberFormat="0" applyProtection="0">
      <alignment horizontal="right" vertical="center"/>
    </xf>
    <xf numFmtId="4" fontId="19" fillId="0" borderId="7" applyNumberFormat="0" applyProtection="0">
      <alignment horizontal="left" vertical="center"/>
    </xf>
    <xf numFmtId="4" fontId="3" fillId="41" borderId="1" applyNumberFormat="0" applyProtection="0">
      <alignment horizontal="left" vertical="center" indent="1"/>
    </xf>
    <xf numFmtId="0" fontId="5" fillId="2" borderId="2" applyNumberFormat="0" applyProtection="0">
      <alignment horizontal="left" vertical="top" indent="1"/>
    </xf>
    <xf numFmtId="4" fontId="9" fillId="45" borderId="3" applyNumberFormat="0" applyProtection="0">
      <alignment horizontal="left" vertical="center" indent="1"/>
    </xf>
    <xf numFmtId="0" fontId="3" fillId="46" borderId="4"/>
    <xf numFmtId="4" fontId="10" fillId="42" borderId="1" applyNumberFormat="0" applyProtection="0">
      <alignment horizontal="right" vertical="center"/>
    </xf>
    <xf numFmtId="0" fontId="15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08" fillId="0" borderId="0"/>
    <xf numFmtId="0" fontId="111" fillId="0" borderId="0"/>
    <xf numFmtId="0" fontId="20" fillId="0" borderId="0"/>
  </cellStyleXfs>
  <cellXfs count="1237">
    <xf numFmtId="0" fontId="0" fillId="0" borderId="0" xfId="0"/>
    <xf numFmtId="0" fontId="0" fillId="0" borderId="0" xfId="0" applyBorder="1"/>
    <xf numFmtId="0" fontId="6" fillId="0" borderId="0" xfId="0" applyFont="1"/>
    <xf numFmtId="0" fontId="4" fillId="8" borderId="8" xfId="74" applyFill="1" applyBorder="1"/>
    <xf numFmtId="0" fontId="4" fillId="8" borderId="9" xfId="74" applyFill="1" applyBorder="1"/>
    <xf numFmtId="0" fontId="0" fillId="47" borderId="10" xfId="0" applyFill="1" applyBorder="1"/>
    <xf numFmtId="0" fontId="0" fillId="47" borderId="10" xfId="0" applyFill="1" applyBorder="1" applyAlignment="1">
      <alignment vertical="center"/>
    </xf>
    <xf numFmtId="0" fontId="2" fillId="8" borderId="6" xfId="74" applyFont="1" applyFill="1" applyBorder="1"/>
    <xf numFmtId="0" fontId="0" fillId="48" borderId="8" xfId="0" applyFill="1" applyBorder="1"/>
    <xf numFmtId="0" fontId="0" fillId="48" borderId="0" xfId="0" applyFill="1" applyBorder="1"/>
    <xf numFmtId="0" fontId="0" fillId="48" borderId="11" xfId="0" applyFill="1" applyBorder="1"/>
    <xf numFmtId="0" fontId="4" fillId="47" borderId="10" xfId="0" applyFont="1" applyFill="1" applyBorder="1" applyAlignment="1">
      <alignment horizontal="right" vertical="center"/>
    </xf>
    <xf numFmtId="0" fontId="0" fillId="47" borderId="10" xfId="0" quotePrefix="1" applyFill="1" applyBorder="1" applyAlignment="1">
      <alignment vertical="center"/>
    </xf>
    <xf numFmtId="0" fontId="0" fillId="0" borderId="0" xfId="0" quotePrefix="1" applyAlignment="1"/>
    <xf numFmtId="0" fontId="0" fillId="48" borderId="11" xfId="0" applyFill="1" applyBorder="1" applyAlignment="1"/>
    <xf numFmtId="0" fontId="0" fillId="48" borderId="0" xfId="0" applyFill="1" applyBorder="1" applyAlignment="1"/>
    <xf numFmtId="0" fontId="0" fillId="48" borderId="8" xfId="0" applyFill="1" applyBorder="1" applyAlignment="1"/>
    <xf numFmtId="21" fontId="0" fillId="48" borderId="12" xfId="0" quotePrefix="1" applyNumberFormat="1" applyFill="1" applyBorder="1" applyAlignment="1"/>
    <xf numFmtId="21" fontId="0" fillId="47" borderId="10" xfId="0" quotePrefix="1" applyNumberFormat="1" applyFill="1" applyBorder="1" applyAlignment="1">
      <alignment vertical="center"/>
    </xf>
    <xf numFmtId="0" fontId="0" fillId="48" borderId="13" xfId="0" quotePrefix="1" applyFill="1" applyBorder="1" applyAlignment="1"/>
    <xf numFmtId="0" fontId="0" fillId="48" borderId="9" xfId="0" quotePrefix="1" applyFill="1" applyBorder="1" applyAlignment="1"/>
    <xf numFmtId="165" fontId="0" fillId="0" borderId="0" xfId="0" applyNumberFormat="1"/>
    <xf numFmtId="0" fontId="0" fillId="0" borderId="0" xfId="0" applyAlignment="1"/>
    <xf numFmtId="0" fontId="0" fillId="47" borderId="14" xfId="0" applyFill="1" applyBorder="1"/>
    <xf numFmtId="0" fontId="0" fillId="47" borderId="14" xfId="0" applyFill="1" applyBorder="1" applyAlignment="1">
      <alignment vertical="center"/>
    </xf>
    <xf numFmtId="0" fontId="17" fillId="47" borderId="14" xfId="0" applyFont="1" applyFill="1" applyBorder="1" applyAlignment="1">
      <alignment horizontal="right" vertical="center"/>
    </xf>
    <xf numFmtId="0" fontId="0" fillId="47" borderId="14" xfId="0" quotePrefix="1" applyFill="1" applyBorder="1" applyAlignment="1">
      <alignment vertical="center"/>
    </xf>
    <xf numFmtId="21" fontId="0" fillId="0" borderId="0" xfId="0" quotePrefix="1" applyNumberFormat="1" applyAlignment="1"/>
    <xf numFmtId="49" fontId="0" fillId="0" borderId="0" xfId="0" quotePrefix="1" applyNumberFormat="1" applyAlignment="1"/>
    <xf numFmtId="49" fontId="0" fillId="0" borderId="0" xfId="0" quotePrefix="1" applyNumberFormat="1"/>
    <xf numFmtId="0" fontId="18" fillId="0" borderId="0" xfId="52"/>
    <xf numFmtId="0" fontId="1" fillId="0" borderId="0" xfId="54" quotePrefix="1">
      <alignment horizontal="left"/>
    </xf>
    <xf numFmtId="0" fontId="42" fillId="49" borderId="0" xfId="0" applyFont="1" applyFill="1" applyAlignment="1">
      <alignment horizontal="left"/>
    </xf>
    <xf numFmtId="0" fontId="0" fillId="49" borderId="0" xfId="0" applyFill="1"/>
    <xf numFmtId="0" fontId="43" fillId="49" borderId="0" xfId="0" applyFont="1" applyFill="1" applyAlignment="1">
      <alignment horizontal="left" vertical="center"/>
    </xf>
    <xf numFmtId="0" fontId="43" fillId="49" borderId="0" xfId="27" applyFont="1" applyFill="1" applyAlignment="1">
      <alignment horizontal="right"/>
    </xf>
    <xf numFmtId="0" fontId="43" fillId="49" borderId="0" xfId="0" applyFont="1" applyFill="1" applyAlignment="1">
      <alignment horizontal="right"/>
    </xf>
    <xf numFmtId="0" fontId="44" fillId="49" borderId="15" xfId="0" applyFont="1" applyFill="1" applyBorder="1" applyAlignment="1">
      <alignment horizontal="center" vertical="center"/>
    </xf>
    <xf numFmtId="0" fontId="44" fillId="49" borderId="0" xfId="0" applyFont="1" applyFill="1"/>
    <xf numFmtId="0" fontId="44" fillId="49" borderId="4" xfId="0" applyFont="1" applyFill="1" applyBorder="1" applyAlignment="1">
      <alignment horizontal="center" vertical="center"/>
    </xf>
    <xf numFmtId="0" fontId="44" fillId="49" borderId="4" xfId="0" applyFont="1" applyFill="1" applyBorder="1" applyAlignment="1">
      <alignment horizontal="center" vertical="center" wrapText="1"/>
    </xf>
    <xf numFmtId="0" fontId="45" fillId="49" borderId="4" xfId="0" applyFont="1" applyFill="1" applyBorder="1" applyAlignment="1">
      <alignment horizontal="center" wrapText="1"/>
    </xf>
    <xf numFmtId="49" fontId="46" fillId="49" borderId="16" xfId="0" applyNumberFormat="1" applyFont="1" applyFill="1" applyBorder="1" applyAlignment="1">
      <alignment vertical="center"/>
    </xf>
    <xf numFmtId="4" fontId="46" fillId="49" borderId="16" xfId="0" applyNumberFormat="1" applyFont="1" applyFill="1" applyBorder="1" applyAlignment="1">
      <alignment vertical="center"/>
    </xf>
    <xf numFmtId="168" fontId="46" fillId="49" borderId="16" xfId="0" applyNumberFormat="1" applyFont="1" applyFill="1" applyBorder="1" applyAlignment="1">
      <alignment vertical="center"/>
    </xf>
    <xf numFmtId="49" fontId="44" fillId="49" borderId="7" xfId="0" applyNumberFormat="1" applyFont="1" applyFill="1" applyBorder="1" applyAlignment="1">
      <alignment horizontal="left" vertical="center" indent="1"/>
    </xf>
    <xf numFmtId="49" fontId="44" fillId="49" borderId="17" xfId="0" applyNumberFormat="1" applyFont="1" applyFill="1" applyBorder="1" applyAlignment="1">
      <alignment horizontal="left" vertical="center" indent="1"/>
    </xf>
    <xf numFmtId="0" fontId="19" fillId="0" borderId="4" xfId="71" quotePrefix="1" applyNumberFormat="1">
      <alignment horizontal="left" vertical="center"/>
    </xf>
    <xf numFmtId="0" fontId="47" fillId="49" borderId="18" xfId="0" applyFont="1" applyFill="1" applyBorder="1" applyAlignment="1">
      <alignment horizontal="center" vertical="center"/>
    </xf>
    <xf numFmtId="0" fontId="47" fillId="49" borderId="18" xfId="82" quotePrefix="1" applyNumberFormat="1" applyFont="1" applyFill="1" applyBorder="1" applyAlignment="1">
      <alignment horizontal="center" vertical="center" wrapText="1"/>
    </xf>
    <xf numFmtId="0" fontId="47" fillId="49" borderId="4" xfId="0" applyFont="1" applyFill="1" applyBorder="1" applyAlignment="1">
      <alignment horizontal="center" vertical="center" wrapText="1"/>
    </xf>
    <xf numFmtId="0" fontId="47" fillId="49" borderId="4" xfId="82" quotePrefix="1" applyNumberFormat="1" applyFont="1" applyFill="1" applyBorder="1" applyAlignment="1">
      <alignment horizontal="center" vertical="center" wrapText="1"/>
    </xf>
    <xf numFmtId="0" fontId="47" fillId="49" borderId="15" xfId="71" quotePrefix="1" applyNumberFormat="1" applyFont="1" applyFill="1" applyBorder="1" applyAlignment="1">
      <alignment horizontal="right" vertical="center"/>
    </xf>
    <xf numFmtId="0" fontId="48" fillId="49" borderId="18" xfId="71" quotePrefix="1" applyNumberFormat="1" applyFont="1" applyFill="1" applyBorder="1" applyAlignment="1">
      <alignment horizontal="left" vertical="center" indent="1"/>
    </xf>
    <xf numFmtId="0" fontId="49" fillId="49" borderId="19" xfId="0" applyFont="1" applyFill="1" applyBorder="1"/>
    <xf numFmtId="0" fontId="47" fillId="49" borderId="19" xfId="82" quotePrefix="1" applyNumberFormat="1" applyFont="1" applyFill="1" applyBorder="1" applyAlignment="1">
      <alignment vertical="center" wrapText="1"/>
    </xf>
    <xf numFmtId="0" fontId="47" fillId="49" borderId="18" xfId="0" applyFont="1" applyFill="1" applyBorder="1" applyAlignment="1">
      <alignment vertical="center" wrapText="1"/>
    </xf>
    <xf numFmtId="0" fontId="0" fillId="49" borderId="0" xfId="0" applyFill="1" applyAlignment="1">
      <alignment horizontal="right"/>
    </xf>
    <xf numFmtId="0" fontId="0" fillId="0" borderId="0" xfId="0" applyAlignment="1">
      <alignment wrapText="1"/>
    </xf>
    <xf numFmtId="0" fontId="0" fillId="0" borderId="0" xfId="0" pivotButton="1"/>
    <xf numFmtId="0" fontId="47" fillId="0" borderId="0" xfId="0" applyFont="1"/>
    <xf numFmtId="0" fontId="44" fillId="49" borderId="4" xfId="0" applyFont="1" applyFill="1" applyBorder="1" applyAlignment="1">
      <alignment horizontal="center" vertical="center"/>
    </xf>
    <xf numFmtId="0" fontId="44" fillId="49" borderId="18" xfId="0" applyFont="1" applyFill="1" applyBorder="1" applyAlignment="1">
      <alignment horizontal="center" vertical="center"/>
    </xf>
    <xf numFmtId="0" fontId="47" fillId="0" borderId="0" xfId="0" applyFont="1"/>
    <xf numFmtId="0" fontId="0" fillId="49" borderId="19" xfId="0" applyFill="1" applyBorder="1"/>
    <xf numFmtId="0" fontId="0" fillId="49" borderId="18" xfId="0" applyFill="1" applyBorder="1"/>
    <xf numFmtId="0" fontId="0" fillId="49" borderId="15" xfId="0" applyFill="1" applyBorder="1"/>
    <xf numFmtId="0" fontId="44" fillId="49" borderId="4" xfId="0" applyFont="1" applyFill="1" applyBorder="1" applyAlignment="1">
      <alignment horizontal="center" vertical="center"/>
    </xf>
    <xf numFmtId="0" fontId="44" fillId="49" borderId="18" xfId="0" applyFont="1" applyFill="1" applyBorder="1" applyAlignment="1">
      <alignment horizontal="center" vertical="center"/>
    </xf>
    <xf numFmtId="0" fontId="47" fillId="49" borderId="18" xfId="82" quotePrefix="1" applyNumberFormat="1" applyFont="1" applyFill="1" applyBorder="1" applyAlignment="1">
      <alignment horizontal="center" vertical="center" wrapText="1"/>
    </xf>
    <xf numFmtId="0" fontId="47" fillId="49" borderId="4" xfId="82" quotePrefix="1" applyNumberFormat="1" applyFont="1" applyFill="1" applyBorder="1" applyAlignment="1">
      <alignment horizontal="center" vertical="center" wrapText="1"/>
    </xf>
    <xf numFmtId="4" fontId="47" fillId="0" borderId="0" xfId="0" applyNumberFormat="1" applyFont="1"/>
    <xf numFmtId="0" fontId="47" fillId="49" borderId="20" xfId="82" quotePrefix="1" applyNumberFormat="1" applyFont="1" applyFill="1" applyBorder="1" applyAlignment="1">
      <alignment horizontal="center" vertical="center" wrapText="1"/>
    </xf>
    <xf numFmtId="0" fontId="48" fillId="49" borderId="15" xfId="71" quotePrefix="1" applyNumberFormat="1" applyFont="1" applyFill="1" applyBorder="1" applyAlignment="1">
      <alignment vertical="center"/>
    </xf>
    <xf numFmtId="0" fontId="48" fillId="49" borderId="19" xfId="71" quotePrefix="1" applyNumberFormat="1" applyFont="1" applyFill="1" applyBorder="1" applyAlignment="1">
      <alignment vertical="center"/>
    </xf>
    <xf numFmtId="0" fontId="48" fillId="49" borderId="21" xfId="71" quotePrefix="1" applyNumberFormat="1" applyFont="1" applyFill="1" applyBorder="1" applyAlignment="1">
      <alignment vertical="center"/>
    </xf>
    <xf numFmtId="0" fontId="44" fillId="49" borderId="4" xfId="0" applyFont="1" applyFill="1" applyBorder="1" applyAlignment="1">
      <alignment horizontal="center" vertical="center"/>
    </xf>
    <xf numFmtId="0" fontId="44" fillId="49" borderId="19" xfId="0" applyFont="1" applyFill="1" applyBorder="1" applyAlignment="1">
      <alignment horizontal="center" vertical="center"/>
    </xf>
    <xf numFmtId="0" fontId="19" fillId="0" borderId="22" xfId="82" quotePrefix="1" applyNumberFormat="1" applyBorder="1" applyAlignment="1">
      <alignment horizontal="left" vertical="center" wrapText="1"/>
    </xf>
    <xf numFmtId="4" fontId="19" fillId="0" borderId="22" xfId="79" applyNumberFormat="1" applyBorder="1">
      <alignment horizontal="right" vertical="center"/>
    </xf>
    <xf numFmtId="3" fontId="19" fillId="0" borderId="22" xfId="79" applyNumberFormat="1" applyBorder="1">
      <alignment horizontal="right" vertical="center"/>
    </xf>
    <xf numFmtId="0" fontId="0" fillId="0" borderId="0" xfId="0" applyBorder="1" applyAlignment="1">
      <alignment wrapText="1"/>
    </xf>
    <xf numFmtId="0" fontId="19" fillId="0" borderId="0" xfId="82" quotePrefix="1" applyNumberFormat="1" applyBorder="1" applyAlignment="1">
      <alignment horizontal="left" vertical="center" wrapText="1"/>
    </xf>
    <xf numFmtId="4" fontId="19" fillId="0" borderId="0" xfId="79" applyNumberFormat="1" applyBorder="1">
      <alignment horizontal="right" vertical="center"/>
    </xf>
    <xf numFmtId="3" fontId="19" fillId="0" borderId="0" xfId="79" applyNumberFormat="1" applyBorder="1">
      <alignment horizontal="right" vertical="center"/>
    </xf>
    <xf numFmtId="0" fontId="24" fillId="0" borderId="0" xfId="0" applyFont="1"/>
    <xf numFmtId="0" fontId="21" fillId="0" borderId="23" xfId="0" applyFont="1" applyBorder="1"/>
    <xf numFmtId="0" fontId="42" fillId="49" borderId="0" xfId="29" applyFont="1" applyFill="1" applyAlignment="1">
      <alignment horizontal="left"/>
    </xf>
    <xf numFmtId="0" fontId="41" fillId="49" borderId="0" xfId="29" applyFill="1"/>
    <xf numFmtId="0" fontId="41" fillId="49" borderId="0" xfId="29" applyFill="1" applyAlignment="1">
      <alignment horizontal="right" vertical="center"/>
    </xf>
    <xf numFmtId="0" fontId="43" fillId="49" borderId="0" xfId="29" applyFont="1" applyFill="1" applyAlignment="1">
      <alignment horizontal="left" vertical="center"/>
    </xf>
    <xf numFmtId="0" fontId="43" fillId="49" borderId="0" xfId="29" applyFont="1" applyFill="1" applyAlignment="1">
      <alignment horizontal="right"/>
    </xf>
    <xf numFmtId="0" fontId="44" fillId="49" borderId="18" xfId="29" applyFont="1" applyFill="1" applyBorder="1" applyAlignment="1">
      <alignment horizontal="center" vertical="center"/>
    </xf>
    <xf numFmtId="0" fontId="44" fillId="49" borderId="4" xfId="29" applyFont="1" applyFill="1" applyBorder="1" applyAlignment="1">
      <alignment horizontal="center" vertical="center"/>
    </xf>
    <xf numFmtId="0" fontId="41" fillId="49" borderId="0" xfId="30" applyFont="1" applyFill="1"/>
    <xf numFmtId="0" fontId="50" fillId="49" borderId="0" xfId="31" applyFont="1" applyFill="1" applyAlignment="1">
      <alignment vertical="center"/>
    </xf>
    <xf numFmtId="0" fontId="51" fillId="49" borderId="0" xfId="31" applyFont="1" applyFill="1" applyAlignment="1">
      <alignment horizontal="left" vertical="center"/>
    </xf>
    <xf numFmtId="0" fontId="50" fillId="49" borderId="0" xfId="31" applyFont="1" applyFill="1" applyAlignment="1">
      <alignment horizontal="left"/>
    </xf>
    <xf numFmtId="0" fontId="52" fillId="49" borderId="0" xfId="31" applyFont="1" applyFill="1"/>
    <xf numFmtId="0" fontId="51" fillId="49" borderId="0" xfId="31" applyFont="1" applyFill="1" applyAlignment="1">
      <alignment horizontal="right"/>
    </xf>
    <xf numFmtId="0" fontId="47" fillId="49" borderId="0" xfId="27" applyFont="1" applyFill="1"/>
    <xf numFmtId="0" fontId="20" fillId="49" borderId="0" xfId="27" applyFill="1" applyAlignment="1">
      <alignment horizontal="right" vertical="center"/>
    </xf>
    <xf numFmtId="0" fontId="47" fillId="49" borderId="0" xfId="27" applyFont="1" applyFill="1" applyAlignment="1">
      <alignment horizontal="right"/>
    </xf>
    <xf numFmtId="0" fontId="47" fillId="49" borderId="0" xfId="27" applyFont="1" applyFill="1" applyAlignment="1"/>
    <xf numFmtId="0" fontId="49" fillId="49" borderId="0" xfId="27" applyFont="1" applyFill="1" applyAlignment="1">
      <alignment horizontal="right" vertical="center"/>
    </xf>
    <xf numFmtId="0" fontId="47" fillId="49" borderId="0" xfId="27" applyFont="1" applyFill="1" applyAlignment="1">
      <alignment vertical="center" wrapText="1"/>
    </xf>
    <xf numFmtId="0" fontId="47" fillId="49" borderId="0" xfId="27" applyFont="1" applyFill="1" applyAlignment="1">
      <alignment horizontal="center" vertical="center" wrapText="1"/>
    </xf>
    <xf numFmtId="0" fontId="47" fillId="49" borderId="24" xfId="27" applyFont="1" applyFill="1" applyBorder="1" applyAlignment="1">
      <alignment horizontal="center" vertical="center" wrapText="1"/>
    </xf>
    <xf numFmtId="0" fontId="47" fillId="49" borderId="25" xfId="27" applyFont="1" applyFill="1" applyBorder="1" applyAlignment="1">
      <alignment horizontal="center" vertical="center" wrapText="1"/>
    </xf>
    <xf numFmtId="0" fontId="47" fillId="49" borderId="4" xfId="27" applyFont="1" applyFill="1" applyBorder="1" applyAlignment="1">
      <alignment horizontal="center" vertical="center" wrapText="1"/>
    </xf>
    <xf numFmtId="0" fontId="47" fillId="49" borderId="26" xfId="27" applyFont="1" applyFill="1" applyBorder="1" applyAlignment="1">
      <alignment horizontal="center" vertical="center" wrapText="1"/>
    </xf>
    <xf numFmtId="0" fontId="47" fillId="49" borderId="27" xfId="27" applyFont="1" applyFill="1" applyBorder="1" applyAlignment="1">
      <alignment horizontal="center" vertical="center" wrapText="1"/>
    </xf>
    <xf numFmtId="0" fontId="47" fillId="49" borderId="4" xfId="27" applyFont="1" applyFill="1" applyBorder="1" applyAlignment="1">
      <alignment horizontal="center" vertical="center"/>
    </xf>
    <xf numFmtId="0" fontId="47" fillId="49" borderId="18" xfId="27" applyFont="1" applyFill="1" applyBorder="1" applyAlignment="1">
      <alignment horizontal="center" vertical="center" wrapText="1"/>
    </xf>
    <xf numFmtId="0" fontId="47" fillId="49" borderId="18" xfId="27" applyFont="1" applyFill="1" applyBorder="1" applyAlignment="1">
      <alignment horizontal="center" vertical="center"/>
    </xf>
    <xf numFmtId="0" fontId="47" fillId="49" borderId="15" xfId="27" applyFont="1" applyFill="1" applyBorder="1" applyAlignment="1">
      <alignment horizontal="center" vertical="center"/>
    </xf>
    <xf numFmtId="49" fontId="53" fillId="49" borderId="16" xfId="27" applyNumberFormat="1" applyFont="1" applyFill="1" applyBorder="1" applyAlignment="1">
      <alignment horizontal="center"/>
    </xf>
    <xf numFmtId="49" fontId="53" fillId="49" borderId="16" xfId="27" applyNumberFormat="1" applyFont="1" applyFill="1" applyBorder="1" applyAlignment="1"/>
    <xf numFmtId="49" fontId="53" fillId="49" borderId="7" xfId="27" applyNumberFormat="1" applyFont="1" applyFill="1" applyBorder="1" applyAlignment="1">
      <alignment horizontal="center"/>
    </xf>
    <xf numFmtId="49" fontId="53" fillId="49" borderId="7" xfId="27" applyNumberFormat="1" applyFont="1" applyFill="1" applyBorder="1" applyAlignment="1"/>
    <xf numFmtId="0" fontId="54" fillId="49" borderId="7" xfId="27" applyFont="1" applyFill="1" applyBorder="1" applyAlignment="1">
      <alignment horizontal="center"/>
    </xf>
    <xf numFmtId="49" fontId="54" fillId="49" borderId="7" xfId="27" applyNumberFormat="1" applyFont="1" applyFill="1" applyBorder="1" applyAlignment="1"/>
    <xf numFmtId="0" fontId="47" fillId="49" borderId="7" xfId="27" applyFont="1" applyFill="1" applyBorder="1" applyAlignment="1">
      <alignment horizontal="center"/>
    </xf>
    <xf numFmtId="49" fontId="47" fillId="49" borderId="7" xfId="27" applyNumberFormat="1" applyFont="1" applyFill="1" applyBorder="1" applyAlignment="1"/>
    <xf numFmtId="0" fontId="54" fillId="49" borderId="0" xfId="27" applyFont="1" applyFill="1"/>
    <xf numFmtId="49" fontId="54" fillId="49" borderId="24" xfId="27" applyNumberFormat="1" applyFont="1" applyFill="1" applyBorder="1" applyAlignment="1"/>
    <xf numFmtId="0" fontId="47" fillId="49" borderId="22" xfId="27" applyFont="1" applyFill="1" applyBorder="1" applyAlignment="1">
      <alignment horizontal="left" indent="1"/>
    </xf>
    <xf numFmtId="0" fontId="47" fillId="49" borderId="26" xfId="27" applyFont="1" applyFill="1" applyBorder="1" applyAlignment="1"/>
    <xf numFmtId="0" fontId="47" fillId="49" borderId="25" xfId="27" applyFont="1" applyFill="1" applyBorder="1" applyAlignment="1">
      <alignment horizontal="left" indent="1"/>
    </xf>
    <xf numFmtId="0" fontId="47" fillId="49" borderId="28" xfId="27" applyFont="1" applyFill="1" applyBorder="1" applyAlignment="1"/>
    <xf numFmtId="0" fontId="43" fillId="49" borderId="0" xfId="27" applyFont="1" applyFill="1" applyAlignment="1">
      <alignment horizontal="left"/>
    </xf>
    <xf numFmtId="0" fontId="48" fillId="49" borderId="0" xfId="27" applyFont="1" applyFill="1" applyBorder="1" applyAlignment="1">
      <alignment horizontal="left" vertical="center" indent="2"/>
    </xf>
    <xf numFmtId="0" fontId="47" fillId="49" borderId="0" xfId="27" applyFont="1" applyFill="1" applyBorder="1" applyAlignment="1">
      <alignment vertical="center"/>
    </xf>
    <xf numFmtId="0" fontId="54" fillId="49" borderId="0" xfId="27" applyFont="1" applyFill="1" applyBorder="1" applyAlignment="1">
      <alignment horizontal="left" vertical="center"/>
    </xf>
    <xf numFmtId="0" fontId="48" fillId="49" borderId="0" xfId="27" applyFont="1" applyFill="1" applyBorder="1" applyAlignment="1">
      <alignment horizontal="left" indent="1"/>
    </xf>
    <xf numFmtId="3" fontId="47" fillId="49" borderId="0" xfId="27" applyNumberFormat="1" applyFont="1" applyFill="1" applyBorder="1" applyAlignment="1">
      <alignment horizontal="right" indent="1"/>
    </xf>
    <xf numFmtId="168" fontId="47" fillId="49" borderId="0" xfId="27" applyNumberFormat="1" applyFont="1" applyFill="1" applyBorder="1" applyAlignment="1">
      <alignment horizontal="center"/>
    </xf>
    <xf numFmtId="0" fontId="54" fillId="49" borderId="24" xfId="27" applyFont="1" applyFill="1" applyBorder="1" applyAlignment="1">
      <alignment horizontal="center"/>
    </xf>
    <xf numFmtId="0" fontId="48" fillId="49" borderId="0" xfId="27" applyFont="1" applyFill="1" applyBorder="1" applyAlignment="1"/>
    <xf numFmtId="4" fontId="54" fillId="49" borderId="0" xfId="27" applyNumberFormat="1" applyFont="1" applyFill="1" applyBorder="1" applyAlignment="1"/>
    <xf numFmtId="0" fontId="47" fillId="49" borderId="0" xfId="33" applyFont="1" applyFill="1"/>
    <xf numFmtId="0" fontId="47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4" fontId="0" fillId="0" borderId="0" xfId="0" applyNumberFormat="1" applyAlignment="1">
      <alignment vertical="center" wrapText="1"/>
    </xf>
    <xf numFmtId="0" fontId="48" fillId="49" borderId="22" xfId="27" applyFont="1" applyFill="1" applyBorder="1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8" fillId="49" borderId="22" xfId="27" applyFont="1" applyFill="1" applyBorder="1" applyAlignment="1"/>
    <xf numFmtId="0" fontId="48" fillId="49" borderId="26" xfId="27" applyFont="1" applyFill="1" applyBorder="1" applyAlignment="1"/>
    <xf numFmtId="0" fontId="47" fillId="49" borderId="27" xfId="27" applyFont="1" applyFill="1" applyBorder="1" applyAlignment="1">
      <alignment horizontal="center" vertical="center" wrapText="1"/>
    </xf>
    <xf numFmtId="0" fontId="47" fillId="49" borderId="18" xfId="27" applyFont="1" applyFill="1" applyBorder="1" applyAlignment="1">
      <alignment horizontal="center" vertical="center" wrapText="1"/>
    </xf>
    <xf numFmtId="0" fontId="47" fillId="49" borderId="25" xfId="27" applyFont="1" applyFill="1" applyBorder="1" applyAlignment="1">
      <alignment horizontal="center" vertical="center" wrapText="1"/>
    </xf>
    <xf numFmtId="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41" fillId="49" borderId="0" xfId="22" applyFill="1"/>
    <xf numFmtId="0" fontId="43" fillId="49" borderId="0" xfId="22" applyFont="1" applyFill="1" applyAlignment="1">
      <alignment horizontal="left" vertical="center"/>
    </xf>
    <xf numFmtId="0" fontId="0" fillId="0" borderId="0" xfId="0" pivotButton="1" applyAlignment="1">
      <alignment vertical="center" wrapText="1"/>
    </xf>
    <xf numFmtId="0" fontId="47" fillId="0" borderId="0" xfId="0" applyFont="1" applyAlignment="1">
      <alignment horizontal="center" vertical="center"/>
    </xf>
    <xf numFmtId="0" fontId="0" fillId="0" borderId="0" xfId="0" pivotButton="1" applyAlignment="1">
      <alignment vertical="center"/>
    </xf>
    <xf numFmtId="0" fontId="19" fillId="0" borderId="7" xfId="82" quotePrefix="1" applyNumberFormat="1">
      <alignment horizontal="left" vertical="center"/>
    </xf>
    <xf numFmtId="0" fontId="0" fillId="0" borderId="0" xfId="0" applyAlignment="1">
      <alignment horizontal="left"/>
    </xf>
    <xf numFmtId="4" fontId="0" fillId="0" borderId="0" xfId="0" applyNumberFormat="1" applyAlignment="1">
      <alignment horizontal="right" vertical="center" wrapText="1"/>
    </xf>
    <xf numFmtId="0" fontId="0" fillId="0" borderId="0" xfId="0" applyAlignment="1">
      <alignment horizontal="left" vertical="center" wrapText="1" indent="1"/>
    </xf>
    <xf numFmtId="0" fontId="57" fillId="49" borderId="24" xfId="0" applyFont="1" applyFill="1" applyBorder="1" applyAlignment="1">
      <alignment horizontal="left" vertical="center" wrapText="1" indent="1"/>
    </xf>
    <xf numFmtId="0" fontId="0" fillId="0" borderId="0" xfId="0" applyAlignment="1">
      <alignment horizontal="right" vertical="center" wrapText="1"/>
    </xf>
    <xf numFmtId="0" fontId="44" fillId="49" borderId="4" xfId="0" applyFont="1" applyFill="1" applyBorder="1" applyAlignment="1">
      <alignment horizontal="center" vertical="center"/>
    </xf>
    <xf numFmtId="0" fontId="47" fillId="49" borderId="16" xfId="31" applyFont="1" applyFill="1" applyBorder="1" applyAlignment="1"/>
    <xf numFmtId="0" fontId="47" fillId="49" borderId="7" xfId="31" applyFont="1" applyFill="1" applyBorder="1" applyAlignment="1"/>
    <xf numFmtId="0" fontId="47" fillId="49" borderId="16" xfId="31" applyFont="1" applyFill="1" applyBorder="1" applyAlignment="1">
      <alignment horizontal="center"/>
    </xf>
    <xf numFmtId="0" fontId="47" fillId="49" borderId="7" xfId="31" applyFont="1" applyFill="1" applyBorder="1" applyAlignment="1">
      <alignment horizontal="center"/>
    </xf>
    <xf numFmtId="0" fontId="47" fillId="49" borderId="26" xfId="31" applyFont="1" applyFill="1" applyBorder="1" applyAlignment="1">
      <alignment horizontal="center"/>
    </xf>
    <xf numFmtId="0" fontId="47" fillId="49" borderId="24" xfId="31" applyFont="1" applyFill="1" applyBorder="1" applyAlignment="1">
      <alignment horizontal="center"/>
    </xf>
    <xf numFmtId="0" fontId="48" fillId="49" borderId="16" xfId="31" applyFont="1" applyFill="1" applyBorder="1" applyAlignment="1">
      <alignment horizontal="center"/>
    </xf>
    <xf numFmtId="0" fontId="48" fillId="49" borderId="16" xfId="31" applyFont="1" applyFill="1" applyBorder="1" applyAlignment="1">
      <alignment vertical="center"/>
    </xf>
    <xf numFmtId="0" fontId="58" fillId="49" borderId="0" xfId="30" applyFont="1" applyFill="1" applyAlignment="1">
      <alignment horizontal="center" wrapText="1"/>
    </xf>
    <xf numFmtId="0" fontId="47" fillId="49" borderId="7" xfId="31" applyFont="1" applyFill="1" applyBorder="1" applyAlignment="1">
      <alignment horizontal="left" indent="1"/>
    </xf>
    <xf numFmtId="0" fontId="47" fillId="49" borderId="24" xfId="31" applyFont="1" applyFill="1" applyBorder="1" applyAlignment="1">
      <alignment horizontal="left" indent="1"/>
    </xf>
    <xf numFmtId="0" fontId="41" fillId="49" borderId="0" xfId="30" applyFont="1" applyFill="1" applyBorder="1"/>
    <xf numFmtId="0" fontId="48" fillId="49" borderId="7" xfId="31" applyFont="1" applyFill="1" applyBorder="1" applyAlignment="1">
      <alignment horizontal="center"/>
    </xf>
    <xf numFmtId="0" fontId="48" fillId="49" borderId="7" xfId="31" applyFont="1" applyFill="1" applyBorder="1" applyAlignment="1">
      <alignment vertical="center"/>
    </xf>
    <xf numFmtId="0" fontId="47" fillId="49" borderId="0" xfId="33" applyFont="1" applyFill="1" applyAlignment="1">
      <alignment horizontal="left"/>
    </xf>
    <xf numFmtId="0" fontId="54" fillId="49" borderId="0" xfId="31" applyFont="1" applyFill="1" applyAlignment="1">
      <alignment horizontal="right"/>
    </xf>
    <xf numFmtId="3" fontId="52" fillId="49" borderId="0" xfId="24" applyNumberFormat="1" applyFont="1" applyFill="1" applyBorder="1" applyAlignment="1">
      <alignment horizontal="center"/>
    </xf>
    <xf numFmtId="0" fontId="59" fillId="49" borderId="0" xfId="33" applyFont="1" applyFill="1" applyBorder="1" applyAlignment="1" applyProtection="1">
      <protection locked="0"/>
    </xf>
    <xf numFmtId="0" fontId="60" fillId="49" borderId="0" xfId="33" applyFont="1" applyFill="1" applyBorder="1" applyAlignment="1" applyProtection="1">
      <protection locked="0"/>
    </xf>
    <xf numFmtId="3" fontId="56" fillId="49" borderId="0" xfId="24" applyNumberFormat="1" applyFont="1" applyFill="1" applyBorder="1" applyAlignment="1">
      <alignment horizontal="center"/>
    </xf>
    <xf numFmtId="0" fontId="61" fillId="49" borderId="0" xfId="30" applyFont="1" applyFill="1"/>
    <xf numFmtId="0" fontId="47" fillId="49" borderId="16" xfId="33" applyFont="1" applyFill="1" applyBorder="1" applyAlignment="1">
      <alignment horizontal="center"/>
    </xf>
    <xf numFmtId="0" fontId="47" fillId="49" borderId="16" xfId="31" applyFont="1" applyFill="1" applyBorder="1" applyAlignment="1">
      <alignment horizontal="center" vertical="center"/>
    </xf>
    <xf numFmtId="0" fontId="47" fillId="49" borderId="0" xfId="33" applyFont="1" applyFill="1" applyBorder="1" applyAlignment="1">
      <alignment horizontal="center"/>
    </xf>
    <xf numFmtId="0" fontId="47" fillId="49" borderId="24" xfId="33" applyFont="1" applyFill="1" applyBorder="1" applyAlignment="1">
      <alignment horizontal="center"/>
    </xf>
    <xf numFmtId="0" fontId="47" fillId="49" borderId="24" xfId="31" applyFont="1" applyFill="1" applyBorder="1" applyAlignment="1">
      <alignment horizontal="center" vertical="center"/>
    </xf>
    <xf numFmtId="0" fontId="47" fillId="49" borderId="7" xfId="33" applyFont="1" applyFill="1" applyBorder="1" applyAlignment="1"/>
    <xf numFmtId="3" fontId="47" fillId="49" borderId="0" xfId="33" applyNumberFormat="1" applyFont="1" applyFill="1" applyBorder="1" applyAlignment="1">
      <alignment horizontal="center"/>
    </xf>
    <xf numFmtId="3" fontId="41" fillId="49" borderId="0" xfId="30" applyNumberFormat="1" applyFont="1" applyFill="1"/>
    <xf numFmtId="16" fontId="47" fillId="49" borderId="7" xfId="33" applyNumberFormat="1" applyFont="1" applyFill="1" applyBorder="1" applyAlignment="1">
      <alignment horizontal="center"/>
    </xf>
    <xf numFmtId="0" fontId="47" fillId="49" borderId="7" xfId="33" applyFont="1" applyFill="1" applyBorder="1" applyAlignment="1">
      <alignment horizontal="left" indent="1"/>
    </xf>
    <xf numFmtId="0" fontId="47" fillId="49" borderId="7" xfId="33" applyFont="1" applyFill="1" applyBorder="1" applyAlignment="1">
      <alignment horizontal="center"/>
    </xf>
    <xf numFmtId="0" fontId="47" fillId="49" borderId="24" xfId="33" applyFont="1" applyFill="1" applyBorder="1" applyAlignment="1">
      <alignment wrapText="1"/>
    </xf>
    <xf numFmtId="0" fontId="48" fillId="49" borderId="4" xfId="33" applyFont="1" applyFill="1" applyBorder="1" applyAlignment="1">
      <alignment horizontal="center"/>
    </xf>
    <xf numFmtId="0" fontId="59" fillId="49" borderId="0" xfId="33" applyFont="1" applyFill="1" applyBorder="1"/>
    <xf numFmtId="0" fontId="47" fillId="49" borderId="0" xfId="33" applyFont="1" applyFill="1" applyBorder="1"/>
    <xf numFmtId="0" fontId="48" fillId="49" borderId="0" xfId="33" applyFont="1" applyFill="1" applyBorder="1" applyAlignment="1"/>
    <xf numFmtId="4" fontId="48" fillId="49" borderId="0" xfId="24" applyNumberFormat="1" applyFont="1" applyFill="1" applyBorder="1" applyAlignment="1">
      <alignment horizontal="center"/>
    </xf>
    <xf numFmtId="4" fontId="48" fillId="49" borderId="0" xfId="24" applyNumberFormat="1" applyFont="1" applyFill="1" applyBorder="1" applyAlignment="1">
      <alignment horizontal="right"/>
    </xf>
    <xf numFmtId="0" fontId="62" fillId="49" borderId="0" xfId="33" applyFont="1" applyFill="1" applyBorder="1"/>
    <xf numFmtId="0" fontId="52" fillId="49" borderId="0" xfId="33" applyFont="1" applyFill="1"/>
    <xf numFmtId="0" fontId="47" fillId="49" borderId="0" xfId="33" applyFont="1" applyFill="1" applyAlignment="1">
      <alignment horizontal="right"/>
    </xf>
    <xf numFmtId="14" fontId="63" fillId="49" borderId="0" xfId="30" applyNumberFormat="1" applyFont="1" applyFill="1" applyAlignment="1">
      <alignment horizontal="left"/>
    </xf>
    <xf numFmtId="0" fontId="64" fillId="49" borderId="0" xfId="30" applyFont="1" applyFill="1"/>
    <xf numFmtId="0" fontId="52" fillId="49" borderId="0" xfId="0" applyFont="1" applyFill="1" applyProtection="1"/>
    <xf numFmtId="0" fontId="47" fillId="49" borderId="4" xfId="64" quotePrefix="1" applyFont="1" applyFill="1" applyBorder="1" applyAlignment="1">
      <alignment horizontal="center" vertical="center" wrapText="1"/>
    </xf>
    <xf numFmtId="0" fontId="47" fillId="49" borderId="16" xfId="83" quotePrefix="1" applyNumberFormat="1" applyFont="1" applyFill="1" applyBorder="1" applyAlignment="1">
      <alignment horizontal="left" vertical="center"/>
    </xf>
    <xf numFmtId="3" fontId="47" fillId="49" borderId="16" xfId="80" applyNumberFormat="1" applyFont="1" applyFill="1" applyBorder="1" applyAlignment="1">
      <alignment horizontal="center" vertical="center"/>
    </xf>
    <xf numFmtId="49" fontId="60" fillId="49" borderId="0" xfId="83" applyNumberFormat="1" applyFont="1" applyFill="1" applyBorder="1" applyAlignment="1">
      <alignment vertical="center"/>
    </xf>
    <xf numFmtId="0" fontId="47" fillId="49" borderId="7" xfId="83" quotePrefix="1" applyNumberFormat="1" applyFont="1" applyFill="1" applyBorder="1" applyAlignment="1">
      <alignment horizontal="left" vertical="center" indent="1"/>
    </xf>
    <xf numFmtId="3" fontId="47" fillId="49" borderId="7" xfId="80" applyNumberFormat="1" applyFont="1" applyFill="1" applyBorder="1" applyAlignment="1">
      <alignment horizontal="center" vertical="center"/>
    </xf>
    <xf numFmtId="0" fontId="47" fillId="49" borderId="7" xfId="83" quotePrefix="1" applyNumberFormat="1" applyFont="1" applyFill="1" applyBorder="1" applyAlignment="1">
      <alignment horizontal="left" vertical="center" indent="2"/>
    </xf>
    <xf numFmtId="0" fontId="47" fillId="49" borderId="7" xfId="83" quotePrefix="1" applyNumberFormat="1" applyFont="1" applyFill="1" applyBorder="1" applyAlignment="1">
      <alignment horizontal="left" vertical="center"/>
    </xf>
    <xf numFmtId="0" fontId="65" fillId="49" borderId="0" xfId="0" applyFont="1" applyFill="1"/>
    <xf numFmtId="0" fontId="48" fillId="49" borderId="4" xfId="83" quotePrefix="1" applyNumberFormat="1" applyFont="1" applyFill="1" applyBorder="1" applyAlignment="1">
      <alignment horizontal="left" vertical="center"/>
    </xf>
    <xf numFmtId="3" fontId="48" fillId="49" borderId="4" xfId="80" applyNumberFormat="1" applyFont="1" applyFill="1" applyBorder="1" applyAlignment="1">
      <alignment horizontal="center" vertical="center"/>
    </xf>
    <xf numFmtId="168" fontId="66" fillId="49" borderId="7" xfId="80" applyNumberFormat="1" applyFont="1" applyFill="1" applyBorder="1" applyAlignment="1">
      <alignment horizontal="right" vertical="center"/>
    </xf>
    <xf numFmtId="168" fontId="66" fillId="49" borderId="24" xfId="80" applyNumberFormat="1" applyFont="1" applyFill="1" applyBorder="1" applyAlignment="1">
      <alignment horizontal="right" vertical="center"/>
    </xf>
    <xf numFmtId="168" fontId="67" fillId="49" borderId="4" xfId="80" applyNumberFormat="1" applyFont="1" applyFill="1" applyBorder="1" applyAlignment="1">
      <alignment horizontal="right" vertical="center"/>
    </xf>
    <xf numFmtId="168" fontId="66" fillId="49" borderId="16" xfId="80" applyNumberFormat="1" applyFont="1" applyFill="1" applyBorder="1" applyAlignment="1">
      <alignment horizontal="right" vertical="center"/>
    </xf>
    <xf numFmtId="168" fontId="48" fillId="49" borderId="4" xfId="80" applyNumberFormat="1" applyFont="1" applyFill="1" applyBorder="1" applyAlignment="1">
      <alignment horizontal="right" vertical="center"/>
    </xf>
    <xf numFmtId="0" fontId="49" fillId="49" borderId="0" xfId="0" applyFont="1" applyFill="1" applyProtection="1"/>
    <xf numFmtId="0" fontId="66" fillId="49" borderId="7" xfId="0" applyFont="1" applyFill="1" applyBorder="1" applyAlignment="1" applyProtection="1">
      <alignment horizontal="left" vertical="center" indent="1"/>
    </xf>
    <xf numFmtId="0" fontId="66" fillId="49" borderId="24" xfId="0" applyFont="1" applyFill="1" applyBorder="1" applyAlignment="1" applyProtection="1">
      <alignment horizontal="left" vertical="center" indent="1"/>
    </xf>
    <xf numFmtId="0" fontId="67" fillId="49" borderId="4" xfId="83" quotePrefix="1" applyNumberFormat="1" applyFont="1" applyFill="1" applyBorder="1" applyAlignment="1">
      <alignment horizontal="center" vertical="center"/>
    </xf>
    <xf numFmtId="0" fontId="67" fillId="49" borderId="4" xfId="83" quotePrefix="1" applyNumberFormat="1" applyFont="1" applyFill="1" applyBorder="1" applyAlignment="1">
      <alignment horizontal="left" vertical="center"/>
    </xf>
    <xf numFmtId="0" fontId="66" fillId="49" borderId="16" xfId="0" applyFont="1" applyFill="1" applyBorder="1" applyAlignment="1" applyProtection="1">
      <alignment horizontal="center" vertical="center"/>
    </xf>
    <xf numFmtId="0" fontId="66" fillId="49" borderId="16" xfId="0" applyFont="1" applyFill="1" applyBorder="1" applyAlignment="1" applyProtection="1">
      <alignment horizontal="left" vertical="center" indent="1"/>
    </xf>
    <xf numFmtId="0" fontId="66" fillId="49" borderId="7" xfId="0" applyFont="1" applyFill="1" applyBorder="1" applyAlignment="1" applyProtection="1">
      <alignment horizontal="center" vertical="center"/>
    </xf>
    <xf numFmtId="0" fontId="66" fillId="49" borderId="24" xfId="0" applyFont="1" applyFill="1" applyBorder="1" applyAlignment="1" applyProtection="1">
      <alignment horizontal="center" vertical="center"/>
    </xf>
    <xf numFmtId="0" fontId="48" fillId="49" borderId="4" xfId="0" applyFont="1" applyFill="1" applyBorder="1" applyAlignment="1" applyProtection="1">
      <alignment horizontal="center" vertical="center"/>
    </xf>
    <xf numFmtId="0" fontId="48" fillId="49" borderId="4" xfId="0" applyFont="1" applyFill="1" applyBorder="1" applyAlignment="1" applyProtection="1">
      <alignment vertical="center"/>
    </xf>
    <xf numFmtId="168" fontId="68" fillId="49" borderId="0" xfId="0" applyNumberFormat="1" applyFont="1" applyFill="1" applyProtection="1"/>
    <xf numFmtId="0" fontId="44" fillId="49" borderId="4" xfId="0" applyFont="1" applyFill="1" applyBorder="1" applyAlignment="1">
      <alignment horizontal="center" vertical="center"/>
    </xf>
    <xf numFmtId="0" fontId="47" fillId="49" borderId="15" xfId="27" applyFont="1" applyFill="1" applyBorder="1" applyAlignment="1">
      <alignment horizontal="center" vertical="center" wrapText="1"/>
    </xf>
    <xf numFmtId="0" fontId="47" fillId="49" borderId="18" xfId="27" applyFont="1" applyFill="1" applyBorder="1" applyAlignment="1">
      <alignment horizontal="center" vertical="center" wrapText="1"/>
    </xf>
    <xf numFmtId="0" fontId="66" fillId="49" borderId="27" xfId="27" applyFont="1" applyFill="1" applyBorder="1" applyAlignment="1">
      <alignment horizontal="left" vertical="center" wrapText="1"/>
    </xf>
    <xf numFmtId="0" fontId="66" fillId="49" borderId="24" xfId="27" applyFont="1" applyFill="1" applyBorder="1" applyAlignment="1">
      <alignment horizontal="left" vertical="center" wrapText="1"/>
    </xf>
    <xf numFmtId="0" fontId="47" fillId="49" borderId="0" xfId="27" applyFont="1" applyFill="1" applyAlignment="1">
      <alignment horizontal="center"/>
    </xf>
    <xf numFmtId="4" fontId="47" fillId="49" borderId="29" xfId="27" applyNumberFormat="1" applyFont="1" applyFill="1" applyBorder="1" applyAlignment="1">
      <alignment vertical="center"/>
    </xf>
    <xf numFmtId="4" fontId="47" fillId="49" borderId="27" xfId="27" applyNumberFormat="1" applyFont="1" applyFill="1" applyBorder="1" applyAlignment="1">
      <alignment vertical="center"/>
    </xf>
    <xf numFmtId="4" fontId="47" fillId="49" borderId="16" xfId="27" applyNumberFormat="1" applyFont="1" applyFill="1" applyBorder="1" applyAlignment="1">
      <alignment vertical="center"/>
    </xf>
    <xf numFmtId="168" fontId="47" fillId="49" borderId="16" xfId="27" applyNumberFormat="1" applyFont="1" applyFill="1" applyBorder="1" applyAlignment="1">
      <alignment vertical="center"/>
    </xf>
    <xf numFmtId="49" fontId="53" fillId="49" borderId="0" xfId="27" applyNumberFormat="1" applyFont="1" applyFill="1" applyBorder="1" applyAlignment="1"/>
    <xf numFmtId="4" fontId="47" fillId="49" borderId="7" xfId="27" applyNumberFormat="1" applyFont="1" applyFill="1" applyBorder="1" applyAlignment="1">
      <alignment vertical="center"/>
    </xf>
    <xf numFmtId="4" fontId="47" fillId="49" borderId="22" xfId="27" applyNumberFormat="1" applyFont="1" applyFill="1" applyBorder="1" applyAlignment="1">
      <alignment vertical="center"/>
    </xf>
    <xf numFmtId="168" fontId="47" fillId="49" borderId="7" xfId="27" applyNumberFormat="1" applyFont="1" applyFill="1" applyBorder="1" applyAlignment="1">
      <alignment vertical="center"/>
    </xf>
    <xf numFmtId="49" fontId="47" fillId="49" borderId="7" xfId="27" applyNumberFormat="1" applyFont="1" applyFill="1" applyBorder="1" applyAlignment="1">
      <alignment horizontal="center"/>
    </xf>
    <xf numFmtId="49" fontId="47" fillId="49" borderId="0" xfId="27" applyNumberFormat="1" applyFont="1" applyFill="1" applyBorder="1" applyAlignment="1"/>
    <xf numFmtId="49" fontId="47" fillId="49" borderId="24" xfId="27" applyNumberFormat="1" applyFont="1" applyFill="1" applyBorder="1" applyAlignment="1">
      <alignment horizontal="center"/>
    </xf>
    <xf numFmtId="49" fontId="47" fillId="49" borderId="30" xfId="27" applyNumberFormat="1" applyFont="1" applyFill="1" applyBorder="1" applyAlignment="1"/>
    <xf numFmtId="4" fontId="47" fillId="49" borderId="24" xfId="27" applyNumberFormat="1" applyFont="1" applyFill="1" applyBorder="1" applyAlignment="1">
      <alignment vertical="center"/>
    </xf>
    <xf numFmtId="4" fontId="47" fillId="49" borderId="25" xfId="27" applyNumberFormat="1" applyFont="1" applyFill="1" applyBorder="1" applyAlignment="1">
      <alignment vertical="center"/>
    </xf>
    <xf numFmtId="168" fontId="47" fillId="49" borderId="24" xfId="27" applyNumberFormat="1" applyFont="1" applyFill="1" applyBorder="1" applyAlignment="1">
      <alignment vertical="center"/>
    </xf>
    <xf numFmtId="4" fontId="48" fillId="49" borderId="29" xfId="27" applyNumberFormat="1" applyFont="1" applyFill="1" applyBorder="1" applyAlignment="1">
      <alignment vertical="center" wrapText="1"/>
    </xf>
    <xf numFmtId="4" fontId="48" fillId="49" borderId="16" xfId="27" applyNumberFormat="1" applyFont="1" applyFill="1" applyBorder="1" applyAlignment="1">
      <alignment vertical="center" wrapText="1"/>
    </xf>
    <xf numFmtId="4" fontId="48" fillId="49" borderId="26" xfId="27" applyNumberFormat="1" applyFont="1" applyFill="1" applyBorder="1" applyAlignment="1">
      <alignment vertical="center" wrapText="1"/>
    </xf>
    <xf numFmtId="4" fontId="48" fillId="49" borderId="7" xfId="27" applyNumberFormat="1" applyFont="1" applyFill="1" applyBorder="1" applyAlignment="1">
      <alignment vertical="center" wrapText="1"/>
    </xf>
    <xf numFmtId="0" fontId="47" fillId="49" borderId="0" xfId="27" applyFont="1" applyFill="1" applyBorder="1"/>
    <xf numFmtId="3" fontId="47" fillId="49" borderId="0" xfId="27" applyNumberFormat="1" applyFont="1" applyFill="1" applyBorder="1"/>
    <xf numFmtId="0" fontId="25" fillId="0" borderId="0" xfId="0" applyFont="1"/>
    <xf numFmtId="0" fontId="47" fillId="49" borderId="15" xfId="27" applyFont="1" applyFill="1" applyBorder="1" applyAlignment="1">
      <alignment horizontal="center" vertical="center" wrapText="1"/>
    </xf>
    <xf numFmtId="0" fontId="47" fillId="49" borderId="18" xfId="27" applyFont="1" applyFill="1" applyBorder="1" applyAlignment="1">
      <alignment horizontal="center" vertical="center" wrapText="1"/>
    </xf>
    <xf numFmtId="0" fontId="48" fillId="49" borderId="22" xfId="27" applyFont="1" applyFill="1" applyBorder="1" applyAlignment="1"/>
    <xf numFmtId="0" fontId="48" fillId="49" borderId="26" xfId="27" applyFont="1" applyFill="1" applyBorder="1" applyAlignment="1"/>
    <xf numFmtId="0" fontId="48" fillId="49" borderId="0" xfId="27" applyFont="1" applyFill="1" applyBorder="1" applyAlignment="1"/>
    <xf numFmtId="0" fontId="0" fillId="0" borderId="0" xfId="0" applyNumberFormat="1"/>
    <xf numFmtId="168" fontId="48" fillId="49" borderId="16" xfId="27" applyNumberFormat="1" applyFont="1" applyFill="1" applyBorder="1" applyAlignment="1">
      <alignment vertical="center"/>
    </xf>
    <xf numFmtId="168" fontId="48" fillId="49" borderId="7" xfId="27" applyNumberFormat="1" applyFont="1" applyFill="1" applyBorder="1" applyAlignment="1">
      <alignment vertical="center"/>
    </xf>
    <xf numFmtId="4" fontId="48" fillId="49" borderId="28" xfId="27" applyNumberFormat="1" applyFont="1" applyFill="1" applyBorder="1" applyAlignment="1">
      <alignment vertical="center"/>
    </xf>
    <xf numFmtId="4" fontId="48" fillId="49" borderId="24" xfId="27" applyNumberFormat="1" applyFont="1" applyFill="1" applyBorder="1" applyAlignment="1">
      <alignment vertical="center"/>
    </xf>
    <xf numFmtId="168" fontId="48" fillId="49" borderId="24" xfId="27" applyNumberFormat="1" applyFont="1" applyFill="1" applyBorder="1" applyAlignment="1">
      <alignment vertical="center"/>
    </xf>
    <xf numFmtId="49" fontId="60" fillId="49" borderId="0" xfId="82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wrapText="1" indent="1"/>
    </xf>
    <xf numFmtId="14" fontId="0" fillId="0" borderId="0" xfId="0" applyNumberFormat="1"/>
    <xf numFmtId="14" fontId="47" fillId="49" borderId="4" xfId="64" quotePrefix="1" applyNumberFormat="1" applyFont="1" applyFill="1" applyBorder="1" applyAlignment="1">
      <alignment horizontal="center" vertical="center" wrapText="1"/>
    </xf>
    <xf numFmtId="171" fontId="0" fillId="0" borderId="0" xfId="0" applyNumberFormat="1" applyAlignment="1">
      <alignment horizontal="right" vertical="center" wrapText="1"/>
    </xf>
    <xf numFmtId="172" fontId="0" fillId="0" borderId="0" xfId="0" applyNumberFormat="1" applyAlignment="1">
      <alignment horizontal="right" vertical="center" wrapText="1"/>
    </xf>
    <xf numFmtId="173" fontId="0" fillId="0" borderId="0" xfId="0" applyNumberFormat="1" applyAlignment="1">
      <alignment horizontal="right" vertical="center" wrapText="1"/>
    </xf>
    <xf numFmtId="173" fontId="57" fillId="49" borderId="24" xfId="0" applyNumberFormat="1" applyFont="1" applyFill="1" applyBorder="1" applyAlignment="1">
      <alignment horizontal="right" vertical="center" wrapText="1"/>
    </xf>
    <xf numFmtId="172" fontId="57" fillId="49" borderId="24" xfId="0" applyNumberFormat="1" applyFont="1" applyFill="1" applyBorder="1" applyAlignment="1">
      <alignment horizontal="right" vertical="center" wrapText="1"/>
    </xf>
    <xf numFmtId="172" fontId="0" fillId="0" borderId="0" xfId="0" applyNumberFormat="1"/>
    <xf numFmtId="173" fontId="0" fillId="0" borderId="0" xfId="0" applyNumberFormat="1"/>
    <xf numFmtId="174" fontId="0" fillId="0" borderId="0" xfId="0" applyNumberFormat="1"/>
    <xf numFmtId="174" fontId="0" fillId="0" borderId="0" xfId="0" applyNumberFormat="1" applyAlignment="1">
      <alignment vertical="center"/>
    </xf>
    <xf numFmtId="172" fontId="47" fillId="49" borderId="7" xfId="27" applyNumberFormat="1" applyFont="1" applyFill="1" applyBorder="1" applyAlignment="1"/>
    <xf numFmtId="172" fontId="47" fillId="49" borderId="24" xfId="27" applyNumberFormat="1" applyFont="1" applyFill="1" applyBorder="1" applyAlignment="1"/>
    <xf numFmtId="172" fontId="54" fillId="49" borderId="7" xfId="27" applyNumberFormat="1" applyFont="1" applyFill="1" applyBorder="1" applyAlignment="1"/>
    <xf numFmtId="173" fontId="47" fillId="49" borderId="26" xfId="27" applyNumberFormat="1" applyFont="1" applyFill="1" applyBorder="1" applyAlignment="1"/>
    <xf numFmtId="173" fontId="47" fillId="49" borderId="7" xfId="27" applyNumberFormat="1" applyFont="1" applyFill="1" applyBorder="1" applyAlignment="1"/>
    <xf numFmtId="173" fontId="48" fillId="49" borderId="7" xfId="27" applyNumberFormat="1" applyFont="1" applyFill="1" applyBorder="1" applyAlignment="1"/>
    <xf numFmtId="173" fontId="47" fillId="49" borderId="22" xfId="27" applyNumberFormat="1" applyFont="1" applyFill="1" applyBorder="1" applyAlignment="1"/>
    <xf numFmtId="173" fontId="54" fillId="49" borderId="26" xfId="27" applyNumberFormat="1" applyFont="1" applyFill="1" applyBorder="1" applyAlignment="1"/>
    <xf numFmtId="173" fontId="54" fillId="49" borderId="7" xfId="27" applyNumberFormat="1" applyFont="1" applyFill="1" applyBorder="1" applyAlignment="1"/>
    <xf numFmtId="173" fontId="54" fillId="49" borderId="22" xfId="27" applyNumberFormat="1" applyFont="1" applyFill="1" applyBorder="1" applyAlignment="1"/>
    <xf numFmtId="173" fontId="47" fillId="49" borderId="29" xfId="27" applyNumberFormat="1" applyFont="1" applyFill="1" applyBorder="1" applyAlignment="1"/>
    <xf numFmtId="173" fontId="47" fillId="49" borderId="16" xfId="27" applyNumberFormat="1" applyFont="1" applyFill="1" applyBorder="1" applyAlignment="1"/>
    <xf numFmtId="173" fontId="47" fillId="49" borderId="28" xfId="27" applyNumberFormat="1" applyFont="1" applyFill="1" applyBorder="1" applyAlignment="1"/>
    <xf numFmtId="173" fontId="47" fillId="49" borderId="24" xfId="27" applyNumberFormat="1" applyFont="1" applyFill="1" applyBorder="1" applyAlignment="1"/>
    <xf numFmtId="173" fontId="47" fillId="49" borderId="25" xfId="27" applyNumberFormat="1" applyFont="1" applyFill="1" applyBorder="1" applyAlignment="1"/>
    <xf numFmtId="173" fontId="54" fillId="49" borderId="28" xfId="27" applyNumberFormat="1" applyFont="1" applyFill="1" applyBorder="1" applyAlignment="1"/>
    <xf numFmtId="173" fontId="54" fillId="49" borderId="24" xfId="27" applyNumberFormat="1" applyFont="1" applyFill="1" applyBorder="1" applyAlignment="1"/>
    <xf numFmtId="173" fontId="48" fillId="49" borderId="29" xfId="31" applyNumberFormat="1" applyFont="1" applyFill="1" applyBorder="1" applyAlignment="1"/>
    <xf numFmtId="173" fontId="47" fillId="49" borderId="26" xfId="31" applyNumberFormat="1" applyFont="1" applyFill="1" applyBorder="1" applyAlignment="1"/>
    <xf numFmtId="173" fontId="47" fillId="49" borderId="28" xfId="31" applyNumberFormat="1" applyFont="1" applyFill="1" applyBorder="1" applyAlignment="1"/>
    <xf numFmtId="173" fontId="48" fillId="49" borderId="7" xfId="31" applyNumberFormat="1" applyFont="1" applyFill="1" applyBorder="1" applyAlignment="1"/>
    <xf numFmtId="172" fontId="48" fillId="49" borderId="29" xfId="31" applyNumberFormat="1" applyFont="1" applyFill="1" applyBorder="1" applyAlignment="1"/>
    <xf numFmtId="172" fontId="47" fillId="49" borderId="26" xfId="31" applyNumberFormat="1" applyFont="1" applyFill="1" applyBorder="1" applyAlignment="1"/>
    <xf numFmtId="172" fontId="48" fillId="49" borderId="7" xfId="31" applyNumberFormat="1" applyFont="1" applyFill="1" applyBorder="1" applyAlignment="1"/>
    <xf numFmtId="172" fontId="48" fillId="49" borderId="16" xfId="31" applyNumberFormat="1" applyFont="1" applyFill="1" applyBorder="1" applyAlignment="1"/>
    <xf numFmtId="172" fontId="47" fillId="49" borderId="7" xfId="31" applyNumberFormat="1" applyFont="1" applyFill="1" applyBorder="1" applyAlignment="1"/>
    <xf numFmtId="172" fontId="47" fillId="49" borderId="24" xfId="31" applyNumberFormat="1" applyFont="1" applyFill="1" applyBorder="1" applyAlignment="1"/>
    <xf numFmtId="172" fontId="47" fillId="49" borderId="28" xfId="31" applyNumberFormat="1" applyFont="1" applyFill="1" applyBorder="1" applyAlignment="1"/>
    <xf numFmtId="173" fontId="25" fillId="0" borderId="0" xfId="0" applyNumberFormat="1" applyFont="1" applyAlignment="1">
      <alignment horizontal="right" vertical="center" wrapText="1"/>
    </xf>
    <xf numFmtId="172" fontId="25" fillId="0" borderId="0" xfId="0" applyNumberFormat="1" applyFont="1" applyAlignment="1">
      <alignment horizontal="right" vertical="center" wrapText="1"/>
    </xf>
    <xf numFmtId="173" fontId="47" fillId="49" borderId="16" xfId="80" applyNumberFormat="1" applyFont="1" applyFill="1" applyBorder="1">
      <alignment horizontal="right" vertical="center"/>
    </xf>
    <xf numFmtId="173" fontId="47" fillId="49" borderId="7" xfId="80" applyNumberFormat="1" applyFont="1" applyFill="1" applyBorder="1">
      <alignment horizontal="right" vertical="center"/>
    </xf>
    <xf numFmtId="173" fontId="48" fillId="49" borderId="4" xfId="81" applyNumberFormat="1" applyFont="1" applyFill="1" applyBorder="1">
      <alignment horizontal="right" vertical="center"/>
    </xf>
    <xf numFmtId="173" fontId="44" fillId="49" borderId="7" xfId="0" applyNumberFormat="1" applyFont="1" applyFill="1" applyBorder="1" applyAlignment="1">
      <alignment vertical="center"/>
    </xf>
    <xf numFmtId="173" fontId="44" fillId="49" borderId="17" xfId="0" applyNumberFormat="1" applyFont="1" applyFill="1" applyBorder="1" applyAlignment="1">
      <alignment vertical="center"/>
    </xf>
    <xf numFmtId="172" fontId="44" fillId="49" borderId="7" xfId="0" applyNumberFormat="1" applyFont="1" applyFill="1" applyBorder="1" applyAlignment="1">
      <alignment vertical="center"/>
    </xf>
    <xf numFmtId="172" fontId="19" fillId="49" borderId="17" xfId="79" applyNumberFormat="1" applyFill="1" applyBorder="1">
      <alignment horizontal="right" vertical="center"/>
    </xf>
    <xf numFmtId="173" fontId="0" fillId="49" borderId="0" xfId="0" applyNumberFormat="1" applyFill="1"/>
    <xf numFmtId="172" fontId="44" fillId="49" borderId="7" xfId="22" applyNumberFormat="1" applyFont="1" applyFill="1" applyBorder="1" applyAlignment="1">
      <alignment vertical="center"/>
    </xf>
    <xf numFmtId="0" fontId="44" fillId="49" borderId="4" xfId="22" applyFont="1" applyFill="1" applyBorder="1" applyAlignment="1">
      <alignment horizontal="center" vertical="center"/>
    </xf>
    <xf numFmtId="172" fontId="0" fillId="49" borderId="0" xfId="0" applyNumberFormat="1" applyFill="1"/>
    <xf numFmtId="168" fontId="46" fillId="49" borderId="16" xfId="22" applyNumberFormat="1" applyFont="1" applyFill="1" applyBorder="1" applyAlignment="1">
      <alignment vertical="center"/>
    </xf>
    <xf numFmtId="0" fontId="47" fillId="49" borderId="15" xfId="71" quotePrefix="1" applyNumberFormat="1" applyFont="1" applyFill="1" applyBorder="1" applyAlignment="1">
      <alignment horizontal="right" vertical="center"/>
    </xf>
    <xf numFmtId="0" fontId="48" fillId="49" borderId="18" xfId="71" quotePrefix="1" applyNumberFormat="1" applyFont="1" applyFill="1" applyBorder="1" applyAlignment="1">
      <alignment horizontal="left" vertical="center" indent="1"/>
    </xf>
    <xf numFmtId="0" fontId="0" fillId="49" borderId="19" xfId="0" applyFill="1" applyBorder="1"/>
    <xf numFmtId="0" fontId="0" fillId="49" borderId="18" xfId="0" applyFill="1" applyBorder="1"/>
    <xf numFmtId="0" fontId="47" fillId="49" borderId="15" xfId="72" quotePrefix="1" applyNumberFormat="1" applyFont="1" applyFill="1" applyBorder="1" applyAlignment="1">
      <alignment horizontal="right" vertical="center"/>
    </xf>
    <xf numFmtId="0" fontId="48" fillId="49" borderId="18" xfId="72" quotePrefix="1" applyNumberFormat="1" applyFont="1" applyFill="1" applyBorder="1" applyAlignment="1">
      <alignment horizontal="left" vertical="center" indent="1"/>
    </xf>
    <xf numFmtId="0" fontId="41" fillId="49" borderId="19" xfId="29" applyFill="1" applyBorder="1"/>
    <xf numFmtId="0" fontId="41" fillId="49" borderId="18" xfId="29" applyFill="1" applyBorder="1"/>
    <xf numFmtId="173" fontId="48" fillId="49" borderId="29" xfId="27" applyNumberFormat="1" applyFont="1" applyFill="1" applyBorder="1" applyAlignment="1"/>
    <xf numFmtId="172" fontId="48" fillId="49" borderId="16" xfId="27" applyNumberFormat="1" applyFont="1" applyFill="1" applyBorder="1" applyAlignment="1"/>
    <xf numFmtId="172" fontId="48" fillId="49" borderId="7" xfId="27" applyNumberFormat="1" applyFont="1" applyFill="1" applyBorder="1" applyAlignment="1"/>
    <xf numFmtId="173" fontId="45" fillId="49" borderId="7" xfId="0" applyNumberFormat="1" applyFont="1" applyFill="1" applyBorder="1" applyAlignment="1">
      <alignment horizontal="right" vertical="center"/>
    </xf>
    <xf numFmtId="173" fontId="67" fillId="49" borderId="4" xfId="80" applyNumberFormat="1" applyFont="1" applyFill="1" applyBorder="1" applyAlignment="1">
      <alignment horizontal="right" vertical="center"/>
    </xf>
    <xf numFmtId="172" fontId="66" fillId="49" borderId="7" xfId="80" applyNumberFormat="1" applyFont="1" applyFill="1" applyBorder="1" applyAlignment="1">
      <alignment horizontal="right" vertical="center"/>
    </xf>
    <xf numFmtId="172" fontId="67" fillId="49" borderId="4" xfId="80" applyNumberFormat="1" applyFont="1" applyFill="1" applyBorder="1" applyAlignment="1">
      <alignment horizontal="right" vertical="center"/>
    </xf>
    <xf numFmtId="172" fontId="48" fillId="49" borderId="4" xfId="80" applyNumberFormat="1" applyFont="1" applyFill="1" applyBorder="1" applyAlignment="1">
      <alignment horizontal="right" vertical="center"/>
    </xf>
    <xf numFmtId="172" fontId="44" fillId="49" borderId="17" xfId="22" applyNumberFormat="1" applyFont="1" applyFill="1" applyBorder="1" applyAlignment="1">
      <alignment vertical="center"/>
    </xf>
    <xf numFmtId="173" fontId="48" fillId="49" borderId="4" xfId="80" applyNumberFormat="1" applyFont="1" applyFill="1" applyBorder="1" applyAlignment="1">
      <alignment horizontal="right" vertical="center"/>
    </xf>
    <xf numFmtId="0" fontId="38" fillId="49" borderId="0" xfId="0" applyFont="1" applyFill="1" applyAlignment="1">
      <alignment horizontal="right" vertical="center"/>
    </xf>
    <xf numFmtId="14" fontId="0" fillId="0" borderId="0" xfId="0" applyNumberFormat="1" applyBorder="1"/>
    <xf numFmtId="14" fontId="0" fillId="0" borderId="0" xfId="0" quotePrefix="1" applyNumberFormat="1" applyBorder="1"/>
    <xf numFmtId="0" fontId="21" fillId="49" borderId="0" xfId="0" applyFont="1" applyFill="1"/>
    <xf numFmtId="0" fontId="48" fillId="49" borderId="4" xfId="33" applyFont="1" applyFill="1" applyBorder="1" applyAlignment="1">
      <alignment horizontal="left"/>
    </xf>
    <xf numFmtId="173" fontId="48" fillId="49" borderId="4" xfId="24" applyNumberFormat="1" applyFont="1" applyFill="1" applyBorder="1" applyAlignment="1">
      <alignment horizontal="right"/>
    </xf>
    <xf numFmtId="4" fontId="0" fillId="0" borderId="0" xfId="0" applyNumberFormat="1"/>
    <xf numFmtId="3" fontId="0" fillId="0" borderId="0" xfId="0" applyNumberFormat="1"/>
    <xf numFmtId="0" fontId="66" fillId="49" borderId="7" xfId="0" applyFont="1" applyFill="1" applyBorder="1" applyAlignment="1" applyProtection="1">
      <alignment horizontal="left" vertical="center" wrapText="1"/>
    </xf>
    <xf numFmtId="0" fontId="67" fillId="49" borderId="4" xfId="83" quotePrefix="1" applyNumberFormat="1" applyFont="1" applyFill="1" applyBorder="1" applyAlignment="1">
      <alignment horizontal="left" vertical="center" wrapText="1"/>
    </xf>
    <xf numFmtId="0" fontId="66" fillId="49" borderId="16" xfId="0" applyFont="1" applyFill="1" applyBorder="1" applyAlignment="1" applyProtection="1">
      <alignment horizontal="left" vertical="center" wrapText="1"/>
    </xf>
    <xf numFmtId="0" fontId="48" fillId="49" borderId="4" xfId="0" applyFont="1" applyFill="1" applyBorder="1" applyAlignment="1" applyProtection="1">
      <alignment vertical="center" wrapText="1"/>
    </xf>
    <xf numFmtId="1" fontId="0" fillId="0" borderId="0" xfId="0" applyNumberFormat="1"/>
    <xf numFmtId="4" fontId="19" fillId="0" borderId="7" xfId="79" applyNumberFormat="1">
      <alignment horizontal="right" vertical="center"/>
    </xf>
    <xf numFmtId="3" fontId="19" fillId="0" borderId="7" xfId="79" applyNumberFormat="1">
      <alignment horizontal="right" vertical="center"/>
    </xf>
    <xf numFmtId="0" fontId="19" fillId="0" borderId="7" xfId="82" quotePrefix="1" applyNumberFormat="1" applyAlignment="1">
      <alignment horizontal="left" vertical="center" wrapText="1"/>
    </xf>
    <xf numFmtId="173" fontId="44" fillId="49" borderId="80" xfId="0" applyNumberFormat="1" applyFont="1" applyFill="1" applyBorder="1" applyAlignment="1">
      <alignment vertical="center"/>
    </xf>
    <xf numFmtId="172" fontId="44" fillId="49" borderId="80" xfId="0" applyNumberFormat="1" applyFont="1" applyFill="1" applyBorder="1" applyAlignment="1">
      <alignment vertical="center"/>
    </xf>
    <xf numFmtId="0" fontId="19" fillId="49" borderId="7" xfId="82" quotePrefix="1" applyNumberFormat="1" applyFill="1" applyBorder="1" applyAlignment="1">
      <alignment horizontal="left" vertical="center" wrapText="1" indent="1"/>
    </xf>
    <xf numFmtId="0" fontId="19" fillId="49" borderId="24" xfId="82" quotePrefix="1" applyNumberFormat="1" applyFill="1" applyBorder="1" applyAlignment="1">
      <alignment horizontal="left" vertical="center" wrapText="1" indent="1"/>
    </xf>
    <xf numFmtId="173" fontId="19" fillId="49" borderId="7" xfId="79" applyNumberFormat="1" applyFill="1" applyBorder="1">
      <alignment horizontal="right" vertical="center"/>
    </xf>
    <xf numFmtId="173" fontId="19" fillId="49" borderId="24" xfId="79" applyNumberFormat="1" applyFill="1" applyBorder="1">
      <alignment horizontal="right" vertical="center"/>
    </xf>
    <xf numFmtId="172" fontId="19" fillId="49" borderId="7" xfId="79" applyNumberFormat="1" applyFill="1" applyBorder="1">
      <alignment horizontal="right" vertical="center"/>
    </xf>
    <xf numFmtId="172" fontId="19" fillId="49" borderId="24" xfId="79" applyNumberFormat="1" applyFill="1" applyBorder="1">
      <alignment horizontal="right" vertical="center"/>
    </xf>
    <xf numFmtId="172" fontId="44" fillId="49" borderId="80" xfId="22" applyNumberFormat="1" applyFont="1" applyFill="1" applyBorder="1" applyAlignment="1">
      <alignment vertical="center"/>
    </xf>
    <xf numFmtId="0" fontId="19" fillId="0" borderId="4" xfId="71" quotePrefix="1" applyNumberFormat="1" applyBorder="1">
      <alignment horizontal="left" vertical="center"/>
    </xf>
    <xf numFmtId="0" fontId="19" fillId="0" borderId="7" xfId="82" quotePrefix="1" applyNumberFormat="1" applyBorder="1">
      <alignment horizontal="left" vertical="center"/>
    </xf>
    <xf numFmtId="0" fontId="19" fillId="0" borderId="7" xfId="82" quotePrefix="1" applyNumberFormat="1" applyBorder="1" applyAlignment="1">
      <alignment horizontal="left" vertical="center" wrapText="1" indent="1"/>
    </xf>
    <xf numFmtId="3" fontId="19" fillId="0" borderId="7" xfId="79" applyNumberFormat="1" applyBorder="1">
      <alignment horizontal="right" vertical="center"/>
    </xf>
    <xf numFmtId="4" fontId="19" fillId="0" borderId="7" xfId="79" applyNumberFormat="1" applyBorder="1">
      <alignment horizontal="right" vertical="center"/>
    </xf>
    <xf numFmtId="164" fontId="19" fillId="0" borderId="7" xfId="79" applyNumberFormat="1" applyBorder="1">
      <alignment horizontal="right" vertical="center"/>
    </xf>
    <xf numFmtId="168" fontId="19" fillId="0" borderId="7" xfId="79" applyNumberFormat="1" applyBorder="1">
      <alignment horizontal="right" vertical="center"/>
    </xf>
    <xf numFmtId="169" fontId="19" fillId="0" borderId="7" xfId="79" applyNumberFormat="1" applyBorder="1">
      <alignment horizontal="right" vertical="center"/>
    </xf>
    <xf numFmtId="0" fontId="19" fillId="0" borderId="24" xfId="82" quotePrefix="1" applyNumberFormat="1" applyBorder="1">
      <alignment horizontal="left" vertical="center"/>
    </xf>
    <xf numFmtId="0" fontId="19" fillId="0" borderId="24" xfId="82" quotePrefix="1" applyNumberFormat="1" applyBorder="1" applyAlignment="1">
      <alignment horizontal="left" vertical="center" wrapText="1" indent="1"/>
    </xf>
    <xf numFmtId="4" fontId="19" fillId="0" borderId="24" xfId="79" applyNumberFormat="1" applyBorder="1">
      <alignment horizontal="right" vertical="center"/>
    </xf>
    <xf numFmtId="168" fontId="19" fillId="0" borderId="24" xfId="79" applyNumberFormat="1" applyBorder="1">
      <alignment horizontal="right" vertical="center"/>
    </xf>
    <xf numFmtId="0" fontId="57" fillId="49" borderId="7" xfId="0" applyFont="1" applyFill="1" applyBorder="1" applyAlignment="1">
      <alignment horizontal="left" vertical="center" wrapText="1" indent="1"/>
    </xf>
    <xf numFmtId="173" fontId="57" fillId="49" borderId="7" xfId="0" applyNumberFormat="1" applyFont="1" applyFill="1" applyBorder="1" applyAlignment="1">
      <alignment horizontal="right" vertical="center" wrapText="1"/>
    </xf>
    <xf numFmtId="172" fontId="57" fillId="49" borderId="7" xfId="0" applyNumberFormat="1" applyFont="1" applyFill="1" applyBorder="1" applyAlignment="1">
      <alignment horizontal="right" vertical="center" wrapText="1"/>
    </xf>
    <xf numFmtId="0" fontId="57" fillId="49" borderId="7" xfId="0" applyFont="1" applyFill="1" applyBorder="1" applyAlignment="1">
      <alignment horizontal="right" vertical="center" wrapText="1"/>
    </xf>
    <xf numFmtId="0" fontId="57" fillId="49" borderId="24" xfId="0" applyFont="1" applyFill="1" applyBorder="1" applyAlignment="1">
      <alignment horizontal="right" vertical="center" wrapText="1"/>
    </xf>
    <xf numFmtId="171" fontId="57" fillId="49" borderId="24" xfId="0" applyNumberFormat="1" applyFont="1" applyFill="1" applyBorder="1" applyAlignment="1">
      <alignment horizontal="right" vertical="center" wrapText="1"/>
    </xf>
    <xf numFmtId="171" fontId="57" fillId="49" borderId="7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left" vertical="center" wrapText="1" indent="1"/>
    </xf>
    <xf numFmtId="0" fontId="25" fillId="0" borderId="0" xfId="0" applyFont="1" applyAlignment="1">
      <alignment horizontal="center" vertical="center" wrapText="1"/>
    </xf>
    <xf numFmtId="0" fontId="1" fillId="0" borderId="4" xfId="62" quotePrefix="1" applyAlignment="1">
      <alignment horizontal="left" vertical="top" wrapText="1" indent="1"/>
    </xf>
    <xf numFmtId="0" fontId="1" fillId="0" borderId="4" xfId="62" quotePrefix="1" applyBorder="1" applyAlignment="1">
      <alignment horizontal="left" vertical="top" wrapText="1"/>
    </xf>
    <xf numFmtId="0" fontId="19" fillId="0" borderId="7" xfId="82" quotePrefix="1" applyNumberFormat="1" applyBorder="1" applyAlignment="1">
      <alignment horizontal="left" vertical="center" wrapText="1"/>
    </xf>
    <xf numFmtId="0" fontId="48" fillId="49" borderId="22" xfId="27" applyFont="1" applyFill="1" applyBorder="1" applyAlignment="1"/>
    <xf numFmtId="0" fontId="48" fillId="49" borderId="26" xfId="27" applyFont="1" applyFill="1" applyBorder="1" applyAlignment="1"/>
    <xf numFmtId="0" fontId="47" fillId="49" borderId="27" xfId="27" applyFont="1" applyFill="1" applyBorder="1" applyAlignment="1">
      <alignment horizontal="center" vertical="center" wrapText="1"/>
    </xf>
    <xf numFmtId="0" fontId="47" fillId="49" borderId="25" xfId="27" applyFont="1" applyFill="1" applyBorder="1" applyAlignment="1">
      <alignment horizontal="center" vertical="center" wrapText="1"/>
    </xf>
    <xf numFmtId="0" fontId="47" fillId="49" borderId="18" xfId="27" applyFont="1" applyFill="1" applyBorder="1" applyAlignment="1">
      <alignment horizontal="center" vertical="center" wrapText="1"/>
    </xf>
    <xf numFmtId="0" fontId="47" fillId="49" borderId="24" xfId="27" applyFont="1" applyFill="1" applyBorder="1" applyAlignment="1">
      <alignment horizontal="center" vertical="center" wrapText="1"/>
    </xf>
    <xf numFmtId="0" fontId="48" fillId="49" borderId="22" xfId="27" applyFont="1" applyFill="1" applyBorder="1" applyAlignment="1"/>
    <xf numFmtId="0" fontId="48" fillId="49" borderId="26" xfId="27" applyFont="1" applyFill="1" applyBorder="1" applyAlignment="1"/>
    <xf numFmtId="0" fontId="48" fillId="49" borderId="0" xfId="27" applyFont="1" applyFill="1" applyBorder="1" applyAlignment="1"/>
    <xf numFmtId="0" fontId="78" fillId="0" borderId="0" xfId="0" pivotButton="1" applyFont="1"/>
    <xf numFmtId="0" fontId="78" fillId="0" borderId="0" xfId="0" applyFont="1"/>
    <xf numFmtId="4" fontId="78" fillId="0" borderId="0" xfId="0" pivotButton="1" applyNumberFormat="1" applyFont="1"/>
    <xf numFmtId="175" fontId="78" fillId="49" borderId="22" xfId="0" applyNumberFormat="1" applyFont="1" applyFill="1" applyBorder="1" applyAlignment="1">
      <alignment horizontal="right" vertical="center" wrapText="1"/>
    </xf>
    <xf numFmtId="175" fontId="78" fillId="49" borderId="0" xfId="0" applyNumberFormat="1" applyFont="1" applyFill="1" applyBorder="1" applyAlignment="1">
      <alignment horizontal="right" vertical="center" wrapText="1"/>
    </xf>
    <xf numFmtId="4" fontId="78" fillId="49" borderId="26" xfId="0" applyNumberFormat="1" applyFont="1" applyFill="1" applyBorder="1" applyAlignment="1">
      <alignment horizontal="right" vertical="center" wrapText="1"/>
    </xf>
    <xf numFmtId="173" fontId="78" fillId="49" borderId="26" xfId="0" applyNumberFormat="1" applyFont="1" applyFill="1" applyBorder="1" applyAlignment="1">
      <alignment horizontal="right" vertical="center" wrapText="1"/>
    </xf>
    <xf numFmtId="0" fontId="78" fillId="49" borderId="0" xfId="0" applyNumberFormat="1" applyFont="1" applyFill="1" applyBorder="1" applyAlignment="1">
      <alignment horizontal="right" vertical="center" wrapText="1"/>
    </xf>
    <xf numFmtId="173" fontId="78" fillId="49" borderId="22" xfId="0" applyNumberFormat="1" applyFont="1" applyFill="1" applyBorder="1" applyAlignment="1">
      <alignment horizontal="right" vertical="center" wrapText="1"/>
    </xf>
    <xf numFmtId="173" fontId="78" fillId="49" borderId="0" xfId="0" applyNumberFormat="1" applyFont="1" applyFill="1" applyBorder="1" applyAlignment="1">
      <alignment horizontal="right" vertical="center" wrapText="1"/>
    </xf>
    <xf numFmtId="172" fontId="78" fillId="49" borderId="0" xfId="0" applyNumberFormat="1" applyFont="1" applyFill="1" applyBorder="1" applyAlignment="1">
      <alignment horizontal="right" vertical="center" wrapText="1"/>
    </xf>
    <xf numFmtId="0" fontId="78" fillId="0" borderId="0" xfId="0" applyFont="1" applyAlignment="1">
      <alignment horizontal="right" vertical="center" wrapText="1"/>
    </xf>
    <xf numFmtId="0" fontId="78" fillId="0" borderId="0" xfId="0" applyFont="1" applyAlignment="1">
      <alignment horizontal="left" vertical="center" wrapText="1"/>
    </xf>
    <xf numFmtId="0" fontId="78" fillId="0" borderId="0" xfId="0" applyFont="1" applyAlignment="1">
      <alignment horizontal="left" vertical="center" wrapText="1" indent="1"/>
    </xf>
    <xf numFmtId="0" fontId="78" fillId="0" borderId="0" xfId="0" pivotButton="1" applyFont="1" applyAlignment="1">
      <alignment vertical="center" wrapText="1"/>
    </xf>
    <xf numFmtId="0" fontId="78" fillId="0" borderId="0" xfId="0" applyFont="1" applyAlignment="1">
      <alignment horizontal="center" vertical="center"/>
    </xf>
    <xf numFmtId="0" fontId="78" fillId="0" borderId="0" xfId="0" pivotButton="1" applyFont="1" applyAlignment="1">
      <alignment horizontal="center" vertical="center"/>
    </xf>
    <xf numFmtId="172" fontId="78" fillId="49" borderId="26" xfId="0" applyNumberFormat="1" applyFont="1" applyFill="1" applyBorder="1" applyAlignment="1">
      <alignment horizontal="right" vertical="center" wrapText="1"/>
    </xf>
    <xf numFmtId="0" fontId="78" fillId="0" borderId="0" xfId="0" applyFont="1" applyAlignment="1">
      <alignment horizontal="center" vertical="center" wrapText="1"/>
    </xf>
    <xf numFmtId="0" fontId="79" fillId="49" borderId="24" xfId="0" applyFont="1" applyFill="1" applyBorder="1" applyAlignment="1">
      <alignment horizontal="right" vertical="center" wrapText="1"/>
    </xf>
    <xf numFmtId="0" fontId="79" fillId="49" borderId="24" xfId="0" applyFont="1" applyFill="1" applyBorder="1" applyAlignment="1">
      <alignment horizontal="left" vertical="center" wrapText="1" indent="1"/>
    </xf>
    <xf numFmtId="173" fontId="79" fillId="49" borderId="24" xfId="0" applyNumberFormat="1" applyFont="1" applyFill="1" applyBorder="1" applyAlignment="1">
      <alignment horizontal="right" vertical="center" wrapText="1"/>
    </xf>
    <xf numFmtId="172" fontId="79" fillId="49" borderId="24" xfId="0" applyNumberFormat="1" applyFont="1" applyFill="1" applyBorder="1" applyAlignment="1">
      <alignment horizontal="right" vertical="center" wrapText="1"/>
    </xf>
    <xf numFmtId="164" fontId="19" fillId="0" borderId="7" xfId="79" applyNumberFormat="1">
      <alignment horizontal="right" vertical="center"/>
    </xf>
    <xf numFmtId="3" fontId="4" fillId="0" borderId="1" xfId="81" applyNumberFormat="1">
      <alignment horizontal="right" vertical="center"/>
    </xf>
    <xf numFmtId="4" fontId="4" fillId="0" borderId="1" xfId="81" applyNumberFormat="1">
      <alignment horizontal="right" vertical="center"/>
    </xf>
    <xf numFmtId="167" fontId="19" fillId="0" borderId="7" xfId="79" applyNumberFormat="1">
      <alignment horizontal="right" vertical="center"/>
    </xf>
    <xf numFmtId="0" fontId="19" fillId="0" borderId="7" xfId="82" quotePrefix="1" applyNumberFormat="1" applyBorder="1" applyAlignment="1">
      <alignment horizontal="left" vertical="center" wrapText="1" indent="5"/>
    </xf>
    <xf numFmtId="0" fontId="19" fillId="0" borderId="7" xfId="82" quotePrefix="1" applyNumberFormat="1" applyBorder="1" applyAlignment="1">
      <alignment horizontal="left" vertical="center" wrapText="1" indent="9"/>
    </xf>
    <xf numFmtId="164" fontId="19" fillId="0" borderId="24" xfId="79" applyNumberFormat="1" applyBorder="1">
      <alignment horizontal="right" vertical="center"/>
    </xf>
    <xf numFmtId="169" fontId="19" fillId="0" borderId="24" xfId="79" applyNumberFormat="1" applyBorder="1">
      <alignment horizontal="right" vertical="center"/>
    </xf>
    <xf numFmtId="0" fontId="40" fillId="49" borderId="7" xfId="82" quotePrefix="1" applyNumberFormat="1" applyFont="1" applyFill="1" applyBorder="1">
      <alignment horizontal="left" vertical="center"/>
    </xf>
    <xf numFmtId="0" fontId="19" fillId="49" borderId="7" xfId="82" quotePrefix="1" applyNumberFormat="1" applyFill="1" applyBorder="1" applyAlignment="1">
      <alignment horizontal="left" vertical="center" wrapText="1" indent="5"/>
    </xf>
    <xf numFmtId="0" fontId="40" fillId="49" borderId="80" xfId="82" quotePrefix="1" applyNumberFormat="1" applyFont="1" applyFill="1" applyBorder="1">
      <alignment horizontal="left" vertical="center"/>
    </xf>
    <xf numFmtId="0" fontId="19" fillId="49" borderId="7" xfId="82" quotePrefix="1" applyNumberFormat="1" applyFill="1" applyBorder="1" applyAlignment="1">
      <alignment horizontal="left" vertical="center" wrapText="1" indent="9"/>
    </xf>
    <xf numFmtId="0" fontId="79" fillId="49" borderId="7" xfId="0" applyFont="1" applyFill="1" applyBorder="1" applyAlignment="1">
      <alignment horizontal="right" vertical="center" wrapText="1"/>
    </xf>
    <xf numFmtId="0" fontId="79" fillId="49" borderId="7" xfId="0" applyFont="1" applyFill="1" applyBorder="1" applyAlignment="1">
      <alignment horizontal="left" vertical="center" wrapText="1" indent="1"/>
    </xf>
    <xf numFmtId="173" fontId="79" fillId="49" borderId="7" xfId="0" applyNumberFormat="1" applyFont="1" applyFill="1" applyBorder="1" applyAlignment="1">
      <alignment horizontal="right" vertical="center" wrapText="1"/>
    </xf>
    <xf numFmtId="172" fontId="79" fillId="49" borderId="7" xfId="0" applyNumberFormat="1" applyFont="1" applyFill="1" applyBorder="1" applyAlignment="1">
      <alignment horizontal="right" vertical="center" wrapText="1"/>
    </xf>
    <xf numFmtId="0" fontId="79" fillId="49" borderId="7" xfId="0" applyFont="1" applyFill="1" applyBorder="1" applyAlignment="1">
      <alignment horizontal="center" vertical="center" wrapText="1"/>
    </xf>
    <xf numFmtId="0" fontId="79" fillId="49" borderId="7" xfId="0" applyFont="1" applyFill="1" applyBorder="1" applyAlignment="1">
      <alignment horizontal="left" vertical="center" wrapText="1"/>
    </xf>
    <xf numFmtId="0" fontId="80" fillId="49" borderId="4" xfId="0" applyFont="1" applyFill="1" applyBorder="1" applyAlignment="1">
      <alignment horizontal="center" vertical="center" wrapText="1"/>
    </xf>
    <xf numFmtId="173" fontId="80" fillId="49" borderId="4" xfId="0" applyNumberFormat="1" applyFont="1" applyFill="1" applyBorder="1" applyAlignment="1">
      <alignment horizontal="right" vertical="center" wrapText="1"/>
    </xf>
    <xf numFmtId="172" fontId="80" fillId="49" borderId="4" xfId="0" applyNumberFormat="1" applyFont="1" applyFill="1" applyBorder="1" applyAlignment="1">
      <alignment horizontal="right" vertical="center" wrapText="1"/>
    </xf>
    <xf numFmtId="0" fontId="40" fillId="49" borderId="0" xfId="0" applyFont="1" applyFill="1"/>
    <xf numFmtId="0" fontId="57" fillId="49" borderId="24" xfId="0" applyFont="1" applyFill="1" applyBorder="1" applyAlignment="1">
      <alignment horizontal="center" vertical="center" wrapText="1"/>
    </xf>
    <xf numFmtId="0" fontId="57" fillId="49" borderId="7" xfId="0" applyFont="1" applyFill="1" applyBorder="1" applyAlignment="1">
      <alignment horizontal="center" vertical="center" wrapText="1"/>
    </xf>
    <xf numFmtId="0" fontId="81" fillId="0" borderId="0" xfId="0" applyFont="1" applyAlignment="1">
      <alignment horizontal="center" vertical="center" wrapText="1"/>
    </xf>
    <xf numFmtId="0" fontId="82" fillId="0" borderId="0" xfId="0" applyFont="1"/>
    <xf numFmtId="0" fontId="82" fillId="0" borderId="0" xfId="0" applyFont="1" applyAlignment="1">
      <alignment vertical="center"/>
    </xf>
    <xf numFmtId="0" fontId="82" fillId="0" borderId="0" xfId="0" applyFont="1" applyAlignment="1">
      <alignment horizontal="left" vertical="center"/>
    </xf>
    <xf numFmtId="0" fontId="82" fillId="0" borderId="0" xfId="0" applyFont="1" applyAlignment="1">
      <alignment wrapText="1"/>
    </xf>
    <xf numFmtId="0" fontId="83" fillId="0" borderId="0" xfId="0" applyFont="1" applyAlignment="1">
      <alignment horizontal="left" vertical="center" wrapText="1"/>
    </xf>
    <xf numFmtId="0" fontId="84" fillId="0" borderId="0" xfId="0" applyFont="1"/>
    <xf numFmtId="0" fontId="81" fillId="0" borderId="0" xfId="0" applyFont="1" applyAlignment="1">
      <alignment horizontal="right"/>
    </xf>
    <xf numFmtId="0" fontId="82" fillId="0" borderId="0" xfId="0" applyFont="1" applyAlignment="1">
      <alignment horizontal="left" vertical="center" indent="1"/>
    </xf>
    <xf numFmtId="0" fontId="81" fillId="0" borderId="0" xfId="0" applyFont="1" applyAlignment="1">
      <alignment horizontal="left" vertical="center" indent="1"/>
    </xf>
    <xf numFmtId="0" fontId="83" fillId="0" borderId="0" xfId="0" applyFont="1" applyAlignment="1">
      <alignment horizontal="left" vertical="center" indent="1"/>
    </xf>
    <xf numFmtId="49" fontId="26" fillId="0" borderId="0" xfId="37" applyNumberFormat="1" applyFont="1" applyAlignment="1">
      <alignment wrapText="1"/>
    </xf>
    <xf numFmtId="3" fontId="26" fillId="0" borderId="0" xfId="37" applyNumberFormat="1" applyFont="1" applyAlignment="1">
      <alignment wrapText="1"/>
    </xf>
    <xf numFmtId="0" fontId="26" fillId="0" borderId="0" xfId="37" applyFont="1"/>
    <xf numFmtId="3" fontId="26" fillId="0" borderId="0" xfId="37" applyNumberFormat="1" applyFont="1"/>
    <xf numFmtId="4" fontId="26" fillId="0" borderId="0" xfId="37" applyNumberFormat="1" applyFont="1"/>
    <xf numFmtId="49" fontId="85" fillId="0" borderId="0" xfId="37" applyNumberFormat="1" applyFont="1" applyAlignment="1">
      <alignment wrapText="1"/>
    </xf>
    <xf numFmtId="3" fontId="85" fillId="0" borderId="0" xfId="37" applyNumberFormat="1" applyFont="1" applyAlignment="1">
      <alignment wrapText="1"/>
    </xf>
    <xf numFmtId="3" fontId="86" fillId="0" borderId="0" xfId="27" applyNumberFormat="1" applyFont="1" applyAlignment="1">
      <alignment horizontal="right"/>
    </xf>
    <xf numFmtId="0" fontId="87" fillId="0" borderId="0" xfId="27" applyFont="1" applyAlignment="1">
      <alignment horizontal="right"/>
    </xf>
    <xf numFmtId="0" fontId="86" fillId="0" borderId="0" xfId="34" applyFont="1"/>
    <xf numFmtId="0" fontId="20" fillId="0" borderId="0" xfId="89" applyAlignment="1">
      <alignment vertical="center"/>
    </xf>
    <xf numFmtId="0" fontId="20" fillId="0" borderId="0" xfId="89"/>
    <xf numFmtId="0" fontId="26" fillId="0" borderId="31" xfId="37" applyFont="1" applyBorder="1" applyAlignment="1">
      <alignment horizontal="center" vertical="center"/>
    </xf>
    <xf numFmtId="0" fontId="26" fillId="0" borderId="32" xfId="37" applyFont="1" applyBorder="1" applyAlignment="1">
      <alignment horizontal="center" vertical="center"/>
    </xf>
    <xf numFmtId="0" fontId="26" fillId="0" borderId="32" xfId="37" applyFont="1" applyBorder="1" applyAlignment="1">
      <alignment horizontal="center" vertical="center" wrapText="1"/>
    </xf>
    <xf numFmtId="0" fontId="26" fillId="0" borderId="33" xfId="35" applyFont="1" applyBorder="1" applyAlignment="1">
      <alignment horizontal="center" wrapText="1"/>
    </xf>
    <xf numFmtId="0" fontId="26" fillId="0" borderId="34" xfId="37" applyFont="1" applyBorder="1" applyAlignment="1">
      <alignment horizontal="center" vertical="center"/>
    </xf>
    <xf numFmtId="0" fontId="26" fillId="0" borderId="26" xfId="37" applyFont="1" applyBorder="1" applyAlignment="1">
      <alignment horizontal="center" vertical="center"/>
    </xf>
    <xf numFmtId="0" fontId="26" fillId="0" borderId="26" xfId="37" applyFont="1" applyBorder="1" applyAlignment="1">
      <alignment horizontal="center" vertical="center" wrapText="1"/>
    </xf>
    <xf numFmtId="0" fontId="26" fillId="0" borderId="35" xfId="35" applyFont="1" applyBorder="1" applyAlignment="1">
      <alignment horizontal="center" wrapText="1"/>
    </xf>
    <xf numFmtId="0" fontId="26" fillId="0" borderId="36" xfId="37" applyFont="1" applyBorder="1" applyAlignment="1">
      <alignment horizontal="center" vertical="center" wrapText="1"/>
    </xf>
    <xf numFmtId="0" fontId="26" fillId="0" borderId="0" xfId="37" applyFont="1" applyAlignment="1">
      <alignment vertical="center"/>
    </xf>
    <xf numFmtId="0" fontId="26" fillId="0" borderId="79" xfId="37" applyFont="1" applyBorder="1" applyAlignment="1">
      <alignment horizontal="center" vertical="center"/>
    </xf>
    <xf numFmtId="0" fontId="26" fillId="0" borderId="33" xfId="37" applyFont="1" applyBorder="1" applyAlignment="1">
      <alignment horizontal="center" vertical="center"/>
    </xf>
    <xf numFmtId="0" fontId="33" fillId="0" borderId="0" xfId="34"/>
    <xf numFmtId="49" fontId="28" fillId="0" borderId="37" xfId="37" applyNumberFormat="1" applyFont="1" applyBorder="1" applyAlignment="1">
      <alignment horizontal="center" wrapText="1"/>
    </xf>
    <xf numFmtId="0" fontId="28" fillId="0" borderId="38" xfId="37" applyFont="1" applyBorder="1" applyAlignment="1">
      <alignment horizontal="center" wrapText="1"/>
    </xf>
    <xf numFmtId="0" fontId="28" fillId="0" borderId="39" xfId="37" applyFont="1" applyBorder="1" applyAlignment="1">
      <alignment horizontal="center" wrapText="1"/>
    </xf>
    <xf numFmtId="3" fontId="28" fillId="0" borderId="39" xfId="37" applyNumberFormat="1" applyFont="1" applyBorder="1" applyAlignment="1">
      <alignment horizontal="center" wrapText="1"/>
    </xf>
    <xf numFmtId="0" fontId="28" fillId="0" borderId="40" xfId="37" applyFont="1" applyBorder="1" applyAlignment="1">
      <alignment horizontal="center" wrapText="1"/>
    </xf>
    <xf numFmtId="0" fontId="28" fillId="0" borderId="41" xfId="37" applyFont="1" applyBorder="1" applyAlignment="1">
      <alignment horizontal="center" wrapText="1"/>
    </xf>
    <xf numFmtId="3" fontId="28" fillId="0" borderId="40" xfId="37" applyNumberFormat="1" applyFont="1" applyBorder="1" applyAlignment="1">
      <alignment horizontal="center" wrapText="1"/>
    </xf>
    <xf numFmtId="0" fontId="28" fillId="0" borderId="42" xfId="37" applyFont="1" applyBorder="1" applyAlignment="1">
      <alignment horizontal="center" wrapText="1"/>
    </xf>
    <xf numFmtId="0" fontId="28" fillId="0" borderId="0" xfId="37" applyFont="1" applyAlignment="1">
      <alignment wrapText="1"/>
    </xf>
    <xf numFmtId="0" fontId="91" fillId="50" borderId="42" xfId="27" applyFont="1" applyFill="1" applyBorder="1" applyAlignment="1">
      <alignment horizontal="center" vertical="center" wrapText="1"/>
    </xf>
    <xf numFmtId="49" fontId="30" fillId="0" borderId="43" xfId="37" applyNumberFormat="1" applyFont="1" applyBorder="1" applyAlignment="1">
      <alignment vertical="center" wrapText="1"/>
    </xf>
    <xf numFmtId="3" fontId="30" fillId="0" borderId="44" xfId="37" applyNumberFormat="1" applyFont="1" applyBorder="1" applyAlignment="1">
      <alignment vertical="center"/>
    </xf>
    <xf numFmtId="3" fontId="30" fillId="0" borderId="24" xfId="37" applyNumberFormat="1" applyFont="1" applyBorder="1" applyAlignment="1">
      <alignment vertical="center"/>
    </xf>
    <xf numFmtId="3" fontId="30" fillId="0" borderId="45" xfId="37" applyNumberFormat="1" applyFont="1" applyBorder="1" applyAlignment="1" applyProtection="1">
      <alignment vertical="center"/>
      <protection hidden="1"/>
    </xf>
    <xf numFmtId="3" fontId="30" fillId="0" borderId="46" xfId="37" applyNumberFormat="1" applyFont="1" applyBorder="1" applyAlignment="1">
      <alignment vertical="center"/>
    </xf>
    <xf numFmtId="3" fontId="30" fillId="0" borderId="47" xfId="37" applyNumberFormat="1" applyFont="1" applyBorder="1" applyAlignment="1">
      <alignment vertical="center"/>
    </xf>
    <xf numFmtId="3" fontId="30" fillId="0" borderId="48" xfId="37" applyNumberFormat="1" applyFont="1" applyBorder="1" applyAlignment="1" applyProtection="1">
      <alignment vertical="center"/>
      <protection hidden="1"/>
    </xf>
    <xf numFmtId="3" fontId="30" fillId="0" borderId="45" xfId="37" applyNumberFormat="1" applyFont="1" applyBorder="1" applyAlignment="1">
      <alignment vertical="center"/>
    </xf>
    <xf numFmtId="4" fontId="30" fillId="0" borderId="47" xfId="37" applyNumberFormat="1" applyFont="1" applyBorder="1" applyAlignment="1">
      <alignment vertical="center"/>
    </xf>
    <xf numFmtId="3" fontId="30" fillId="0" borderId="62" xfId="37" applyNumberFormat="1" applyFont="1" applyBorder="1" applyAlignment="1" applyProtection="1">
      <alignment vertical="center"/>
      <protection hidden="1"/>
    </xf>
    <xf numFmtId="3" fontId="30" fillId="0" borderId="49" xfId="37" applyNumberFormat="1" applyFont="1" applyBorder="1" applyAlignment="1">
      <alignment vertical="center"/>
    </xf>
    <xf numFmtId="3" fontId="29" fillId="0" borderId="0" xfId="37" applyNumberFormat="1" applyFont="1" applyAlignment="1">
      <alignment vertical="center"/>
    </xf>
    <xf numFmtId="4" fontId="30" fillId="0" borderId="24" xfId="37" applyNumberFormat="1" applyFont="1" applyBorder="1" applyAlignment="1">
      <alignment vertical="center"/>
    </xf>
    <xf numFmtId="4" fontId="30" fillId="0" borderId="44" xfId="37" applyNumberFormat="1" applyFont="1" applyBorder="1" applyAlignment="1">
      <alignment vertical="center"/>
    </xf>
    <xf numFmtId="4" fontId="30" fillId="0" borderId="46" xfId="37" applyNumberFormat="1" applyFont="1" applyBorder="1" applyAlignment="1">
      <alignment vertical="center"/>
    </xf>
    <xf numFmtId="4" fontId="30" fillId="0" borderId="62" xfId="37" applyNumberFormat="1" applyFont="1" applyBorder="1" applyAlignment="1">
      <alignment vertical="center"/>
    </xf>
    <xf numFmtId="3" fontId="30" fillId="0" borderId="98" xfId="37" applyNumberFormat="1" applyFont="1" applyBorder="1" applyAlignment="1">
      <alignment vertical="center"/>
    </xf>
    <xf numFmtId="4" fontId="30" fillId="0" borderId="45" xfId="37" applyNumberFormat="1" applyFont="1" applyBorder="1" applyAlignment="1">
      <alignment vertical="center"/>
    </xf>
    <xf numFmtId="0" fontId="30" fillId="0" borderId="0" xfId="37" applyFont="1" applyAlignment="1">
      <alignment vertical="center"/>
    </xf>
    <xf numFmtId="49" fontId="31" fillId="0" borderId="50" xfId="37" applyNumberFormat="1" applyFont="1" applyBorder="1" applyAlignment="1">
      <alignment wrapText="1"/>
    </xf>
    <xf numFmtId="3" fontId="30" fillId="0" borderId="51" xfId="37" applyNumberFormat="1" applyFont="1" applyBorder="1"/>
    <xf numFmtId="3" fontId="30" fillId="0" borderId="4" xfId="37" applyNumberFormat="1" applyFont="1" applyBorder="1" applyAlignment="1">
      <alignment vertical="center"/>
    </xf>
    <xf numFmtId="3" fontId="30" fillId="0" borderId="52" xfId="37" applyNumberFormat="1" applyFont="1" applyBorder="1" applyAlignment="1" applyProtection="1">
      <alignment vertical="center"/>
      <protection hidden="1"/>
    </xf>
    <xf numFmtId="3" fontId="30" fillId="0" borderId="15" xfId="37" applyNumberFormat="1" applyFont="1" applyBorder="1" applyAlignment="1" applyProtection="1">
      <alignment vertical="center"/>
      <protection hidden="1"/>
    </xf>
    <xf numFmtId="3" fontId="30" fillId="0" borderId="51" xfId="37" applyNumberFormat="1" applyFont="1" applyBorder="1" applyAlignment="1">
      <alignment vertical="center"/>
    </xf>
    <xf numFmtId="3" fontId="30" fillId="0" borderId="52" xfId="37" applyNumberFormat="1" applyFont="1" applyBorder="1" applyAlignment="1">
      <alignment vertical="center"/>
    </xf>
    <xf numFmtId="4" fontId="30" fillId="0" borderId="4" xfId="37" applyNumberFormat="1" applyFont="1" applyBorder="1" applyAlignment="1">
      <alignment vertical="center"/>
    </xf>
    <xf numFmtId="3" fontId="30" fillId="0" borderId="50" xfId="37" applyNumberFormat="1" applyFont="1" applyBorder="1" applyAlignment="1">
      <alignment vertical="center"/>
    </xf>
    <xf numFmtId="4" fontId="30" fillId="0" borderId="51" xfId="37" applyNumberFormat="1" applyFont="1" applyBorder="1"/>
    <xf numFmtId="4" fontId="30" fillId="0" borderId="51" xfId="37" applyNumberFormat="1" applyFont="1" applyBorder="1" applyAlignment="1">
      <alignment vertical="center"/>
    </xf>
    <xf numFmtId="4" fontId="30" fillId="0" borderId="52" xfId="37" applyNumberFormat="1" applyFont="1" applyBorder="1" applyAlignment="1">
      <alignment vertical="center"/>
    </xf>
    <xf numFmtId="3" fontId="30" fillId="0" borderId="99" xfId="37" applyNumberFormat="1" applyFont="1" applyBorder="1" applyAlignment="1">
      <alignment vertical="center"/>
    </xf>
    <xf numFmtId="49" fontId="31" fillId="0" borderId="50" xfId="27" applyNumberFormat="1" applyFont="1" applyBorder="1" applyAlignment="1">
      <alignment wrapText="1"/>
    </xf>
    <xf numFmtId="49" fontId="31" fillId="0" borderId="50" xfId="27" applyNumberFormat="1" applyFont="1" applyBorder="1" applyAlignment="1">
      <alignment vertical="center" wrapText="1"/>
    </xf>
    <xf numFmtId="3" fontId="30" fillId="49" borderId="4" xfId="37" applyNumberFormat="1" applyFont="1" applyFill="1" applyBorder="1" applyAlignment="1">
      <alignment vertical="center"/>
    </xf>
    <xf numFmtId="3" fontId="30" fillId="0" borderId="4" xfId="37" applyNumberFormat="1" applyFont="1" applyBorder="1"/>
    <xf numFmtId="3" fontId="30" fillId="0" borderId="52" xfId="37" applyNumberFormat="1" applyFont="1" applyBorder="1" applyProtection="1">
      <protection hidden="1"/>
    </xf>
    <xf numFmtId="3" fontId="30" fillId="0" borderId="15" xfId="37" applyNumberFormat="1" applyFont="1" applyBorder="1" applyProtection="1">
      <protection hidden="1"/>
    </xf>
    <xf numFmtId="3" fontId="30" fillId="0" borderId="52" xfId="37" applyNumberFormat="1" applyFont="1" applyBorder="1"/>
    <xf numFmtId="4" fontId="30" fillId="0" borderId="4" xfId="37" applyNumberFormat="1" applyFont="1" applyBorder="1"/>
    <xf numFmtId="3" fontId="30" fillId="0" borderId="50" xfId="37" applyNumberFormat="1" applyFont="1" applyBorder="1"/>
    <xf numFmtId="3" fontId="30" fillId="0" borderId="99" xfId="37" applyNumberFormat="1" applyFont="1" applyBorder="1"/>
    <xf numFmtId="4" fontId="30" fillId="0" borderId="52" xfId="37" applyNumberFormat="1" applyFont="1" applyBorder="1"/>
    <xf numFmtId="3" fontId="30" fillId="0" borderId="15" xfId="37" applyNumberFormat="1" applyFont="1" applyBorder="1"/>
    <xf numFmtId="49" fontId="30" fillId="0" borderId="50" xfId="37" applyNumberFormat="1" applyFont="1" applyBorder="1" applyAlignment="1">
      <alignment vertical="center" wrapText="1"/>
    </xf>
    <xf numFmtId="3" fontId="30" fillId="51" borderId="4" xfId="37" applyNumberFormat="1" applyFont="1" applyFill="1" applyBorder="1" applyAlignment="1">
      <alignment vertical="center"/>
    </xf>
    <xf numFmtId="3" fontId="30" fillId="52" borderId="51" xfId="37" applyNumberFormat="1" applyFont="1" applyFill="1" applyBorder="1" applyAlignment="1" applyProtection="1">
      <alignment vertical="center"/>
      <protection locked="0"/>
    </xf>
    <xf numFmtId="3" fontId="30" fillId="52" borderId="4" xfId="37" applyNumberFormat="1" applyFont="1" applyFill="1" applyBorder="1" applyAlignment="1" applyProtection="1">
      <alignment vertical="center"/>
      <protection locked="0"/>
    </xf>
    <xf numFmtId="3" fontId="30" fillId="52" borderId="52" xfId="37" applyNumberFormat="1" applyFont="1" applyFill="1" applyBorder="1" applyAlignment="1" applyProtection="1">
      <alignment vertical="center"/>
      <protection locked="0"/>
    </xf>
    <xf numFmtId="0" fontId="30" fillId="0" borderId="0" xfId="37" applyFont="1"/>
    <xf numFmtId="49" fontId="30" fillId="0" borderId="50" xfId="37" applyNumberFormat="1" applyFont="1" applyBorder="1" applyAlignment="1">
      <alignment wrapText="1"/>
    </xf>
    <xf numFmtId="3" fontId="69" fillId="52" borderId="4" xfId="37" applyNumberFormat="1" applyFont="1" applyFill="1" applyBorder="1" applyAlignment="1" applyProtection="1">
      <alignment vertical="center"/>
      <protection locked="0"/>
    </xf>
    <xf numFmtId="3" fontId="30" fillId="51" borderId="4" xfId="37" applyNumberFormat="1" applyFont="1" applyFill="1" applyBorder="1"/>
    <xf numFmtId="3" fontId="30" fillId="52" borderId="4" xfId="37" applyNumberFormat="1" applyFont="1" applyFill="1" applyBorder="1" applyProtection="1">
      <protection locked="0"/>
    </xf>
    <xf numFmtId="3" fontId="30" fillId="52" borderId="52" xfId="37" applyNumberFormat="1" applyFont="1" applyFill="1" applyBorder="1" applyProtection="1">
      <protection locked="0"/>
    </xf>
    <xf numFmtId="3" fontId="30" fillId="52" borderId="51" xfId="37" applyNumberFormat="1" applyFont="1" applyFill="1" applyBorder="1" applyProtection="1">
      <protection locked="0"/>
    </xf>
    <xf numFmtId="0" fontId="31" fillId="0" borderId="0" xfId="37" applyFont="1" applyAlignment="1">
      <alignment vertical="center"/>
    </xf>
    <xf numFmtId="49" fontId="26" fillId="0" borderId="50" xfId="37" applyNumberFormat="1" applyFont="1" applyBorder="1" applyAlignment="1">
      <alignment wrapText="1"/>
    </xf>
    <xf numFmtId="3" fontId="30" fillId="0" borderId="53" xfId="37" applyNumberFormat="1" applyFont="1" applyBorder="1"/>
    <xf numFmtId="3" fontId="30" fillId="0" borderId="16" xfId="37" applyNumberFormat="1" applyFont="1" applyBorder="1"/>
    <xf numFmtId="3" fontId="30" fillId="51" borderId="16" xfId="37" applyNumberFormat="1" applyFont="1" applyFill="1" applyBorder="1"/>
    <xf numFmtId="3" fontId="30" fillId="52" borderId="16" xfId="37" applyNumberFormat="1" applyFont="1" applyFill="1" applyBorder="1" applyProtection="1">
      <protection locked="0"/>
    </xf>
    <xf numFmtId="3" fontId="30" fillId="52" borderId="54" xfId="37" applyNumberFormat="1" applyFont="1" applyFill="1" applyBorder="1" applyProtection="1">
      <protection locked="0"/>
    </xf>
    <xf numFmtId="3" fontId="30" fillId="0" borderId="55" xfId="37" applyNumberFormat="1" applyFont="1" applyBorder="1"/>
    <xf numFmtId="4" fontId="30" fillId="0" borderId="16" xfId="37" applyNumberFormat="1" applyFont="1" applyBorder="1"/>
    <xf numFmtId="4" fontId="30" fillId="0" borderId="53" xfId="37" applyNumberFormat="1" applyFont="1" applyBorder="1"/>
    <xf numFmtId="4" fontId="30" fillId="0" borderId="54" xfId="37" applyNumberFormat="1" applyFont="1" applyBorder="1"/>
    <xf numFmtId="3" fontId="30" fillId="0" borderId="100" xfId="37" applyNumberFormat="1" applyFont="1" applyBorder="1"/>
    <xf numFmtId="3" fontId="30" fillId="0" borderId="56" xfId="37" applyNumberFormat="1" applyFont="1" applyBorder="1"/>
    <xf numFmtId="3" fontId="30" fillId="0" borderId="57" xfId="37" applyNumberFormat="1" applyFont="1" applyBorder="1"/>
    <xf numFmtId="3" fontId="30" fillId="0" borderId="58" xfId="37" applyNumberFormat="1" applyFont="1" applyBorder="1"/>
    <xf numFmtId="3" fontId="30" fillId="51" borderId="57" xfId="37" applyNumberFormat="1" applyFont="1" applyFill="1" applyBorder="1"/>
    <xf numFmtId="3" fontId="30" fillId="0" borderId="59" xfId="37" applyNumberFormat="1" applyFont="1" applyBorder="1"/>
    <xf numFmtId="3" fontId="30" fillId="52" borderId="56" xfId="37" applyNumberFormat="1" applyFont="1" applyFill="1" applyBorder="1" applyProtection="1">
      <protection locked="0"/>
    </xf>
    <xf numFmtId="4" fontId="30" fillId="0" borderId="57" xfId="37" applyNumberFormat="1" applyFont="1" applyBorder="1"/>
    <xf numFmtId="3" fontId="30" fillId="52" borderId="57" xfId="37" applyNumberFormat="1" applyFont="1" applyFill="1" applyBorder="1" applyProtection="1">
      <protection locked="0"/>
    </xf>
    <xf numFmtId="3" fontId="30" fillId="0" borderId="60" xfId="37" applyNumberFormat="1" applyFont="1" applyBorder="1"/>
    <xf numFmtId="4" fontId="30" fillId="0" borderId="56" xfId="37" applyNumberFormat="1" applyFont="1" applyBorder="1"/>
    <xf numFmtId="3" fontId="30" fillId="0" borderId="101" xfId="37" applyNumberFormat="1" applyFont="1" applyBorder="1"/>
    <xf numFmtId="4" fontId="30" fillId="0" borderId="58" xfId="37" applyNumberFormat="1" applyFont="1" applyBorder="1"/>
    <xf numFmtId="49" fontId="26" fillId="0" borderId="61" xfId="37" applyNumberFormat="1" applyFont="1" applyBorder="1" applyAlignment="1">
      <alignment wrapText="1"/>
    </xf>
    <xf numFmtId="3" fontId="30" fillId="0" borderId="0" xfId="37" applyNumberFormat="1" applyFont="1"/>
    <xf numFmtId="4" fontId="30" fillId="0" borderId="0" xfId="37" applyNumberFormat="1" applyFont="1"/>
    <xf numFmtId="3" fontId="30" fillId="0" borderId="91" xfId="37" applyNumberFormat="1" applyFont="1" applyBorder="1"/>
    <xf numFmtId="4" fontId="30" fillId="0" borderId="91" xfId="37" applyNumberFormat="1" applyFont="1" applyBorder="1"/>
    <xf numFmtId="49" fontId="30" fillId="0" borderId="42" xfId="37" applyNumberFormat="1" applyFont="1" applyBorder="1" applyAlignment="1">
      <alignment vertical="center" wrapText="1"/>
    </xf>
    <xf numFmtId="3" fontId="30" fillId="0" borderId="69" xfId="37" applyNumberFormat="1" applyFont="1" applyBorder="1" applyAlignment="1">
      <alignment vertical="center"/>
    </xf>
    <xf numFmtId="3" fontId="30" fillId="51" borderId="70" xfId="37" applyNumberFormat="1" applyFont="1" applyFill="1" applyBorder="1" applyAlignment="1">
      <alignment vertical="center"/>
    </xf>
    <xf numFmtId="3" fontId="30" fillId="49" borderId="70" xfId="37" applyNumberFormat="1" applyFont="1" applyFill="1" applyBorder="1" applyAlignment="1">
      <alignment vertical="center"/>
    </xf>
    <xf numFmtId="3" fontId="30" fillId="0" borderId="71" xfId="37" applyNumberFormat="1" applyFont="1" applyBorder="1" applyAlignment="1" applyProtection="1">
      <alignment vertical="center"/>
      <protection hidden="1"/>
    </xf>
    <xf numFmtId="3" fontId="30" fillId="0" borderId="38" xfId="37" applyNumberFormat="1" applyFont="1" applyBorder="1" applyAlignment="1">
      <alignment vertical="center"/>
    </xf>
    <xf numFmtId="3" fontId="30" fillId="51" borderId="39" xfId="37" applyNumberFormat="1" applyFont="1" applyFill="1" applyBorder="1" applyAlignment="1">
      <alignment vertical="center"/>
    </xf>
    <xf numFmtId="3" fontId="30" fillId="49" borderId="39" xfId="37" applyNumberFormat="1" applyFont="1" applyFill="1" applyBorder="1" applyAlignment="1">
      <alignment vertical="center"/>
    </xf>
    <xf numFmtId="3" fontId="30" fillId="0" borderId="41" xfId="37" applyNumberFormat="1" applyFont="1" applyBorder="1" applyAlignment="1" applyProtection="1">
      <alignment vertical="center"/>
      <protection hidden="1"/>
    </xf>
    <xf numFmtId="3" fontId="30" fillId="52" borderId="38" xfId="37" applyNumberFormat="1" applyFont="1" applyFill="1" applyBorder="1" applyAlignment="1" applyProtection="1">
      <alignment vertical="center"/>
      <protection locked="0"/>
    </xf>
    <xf numFmtId="3" fontId="30" fillId="49" borderId="39" xfId="37" applyNumberFormat="1" applyFont="1" applyFill="1" applyBorder="1" applyAlignment="1" applyProtection="1">
      <alignment vertical="center"/>
      <protection locked="0"/>
    </xf>
    <xf numFmtId="3" fontId="30" fillId="49" borderId="40" xfId="37" applyNumberFormat="1" applyFont="1" applyFill="1" applyBorder="1" applyAlignment="1" applyProtection="1">
      <alignment vertical="center"/>
      <protection locked="0"/>
    </xf>
    <xf numFmtId="3" fontId="30" fillId="52" borderId="102" xfId="37" applyNumberFormat="1" applyFont="1" applyFill="1" applyBorder="1" applyAlignment="1" applyProtection="1">
      <alignment vertical="center"/>
      <protection locked="0"/>
    </xf>
    <xf numFmtId="3" fontId="30" fillId="0" borderId="39" xfId="37" applyNumberFormat="1" applyFont="1" applyBorder="1" applyAlignment="1">
      <alignment vertical="center"/>
    </xf>
    <xf numFmtId="4" fontId="30" fillId="0" borderId="39" xfId="37" applyNumberFormat="1" applyFont="1" applyBorder="1" applyAlignment="1">
      <alignment vertical="center"/>
    </xf>
    <xf numFmtId="3" fontId="30" fillId="0" borderId="40" xfId="37" applyNumberFormat="1" applyFont="1" applyBorder="1" applyAlignment="1" applyProtection="1">
      <alignment vertical="center"/>
      <protection hidden="1"/>
    </xf>
    <xf numFmtId="3" fontId="30" fillId="52" borderId="39" xfId="37" applyNumberFormat="1" applyFont="1" applyFill="1" applyBorder="1" applyAlignment="1" applyProtection="1">
      <alignment vertical="center"/>
      <protection locked="0"/>
    </xf>
    <xf numFmtId="3" fontId="30" fillId="0" borderId="42" xfId="37" applyNumberFormat="1" applyFont="1" applyBorder="1" applyAlignment="1" applyProtection="1">
      <alignment vertical="center"/>
      <protection locked="0"/>
    </xf>
    <xf numFmtId="4" fontId="30" fillId="0" borderId="38" xfId="37" applyNumberFormat="1" applyFont="1" applyBorder="1" applyAlignment="1">
      <alignment vertical="center"/>
    </xf>
    <xf numFmtId="4" fontId="30" fillId="0" borderId="41" xfId="37" applyNumberFormat="1" applyFont="1" applyBorder="1" applyAlignment="1">
      <alignment vertical="center"/>
    </xf>
    <xf numFmtId="3" fontId="30" fillId="0" borderId="42" xfId="37" applyNumberFormat="1" applyFont="1" applyBorder="1" applyAlignment="1">
      <alignment vertical="center"/>
    </xf>
    <xf numFmtId="4" fontId="30" fillId="0" borderId="40" xfId="37" applyNumberFormat="1" applyFont="1" applyBorder="1" applyAlignment="1">
      <alignment vertical="center"/>
    </xf>
    <xf numFmtId="49" fontId="31" fillId="0" borderId="72" xfId="37" applyNumberFormat="1" applyFont="1" applyBorder="1" applyAlignment="1">
      <alignment wrapText="1"/>
    </xf>
    <xf numFmtId="3" fontId="30" fillId="49" borderId="47" xfId="37" applyNumberFormat="1" applyFont="1" applyFill="1" applyBorder="1" applyAlignment="1">
      <alignment vertical="center"/>
    </xf>
    <xf numFmtId="3" fontId="30" fillId="51" borderId="47" xfId="37" applyNumberFormat="1" applyFont="1" applyFill="1" applyBorder="1" applyAlignment="1">
      <alignment vertical="center"/>
    </xf>
    <xf numFmtId="3" fontId="30" fillId="49" borderId="73" xfId="37" applyNumberFormat="1" applyFont="1" applyFill="1" applyBorder="1" applyAlignment="1">
      <alignment vertical="center"/>
    </xf>
    <xf numFmtId="3" fontId="30" fillId="49" borderId="46" xfId="37" applyNumberFormat="1" applyFont="1" applyFill="1" applyBorder="1" applyAlignment="1">
      <alignment vertical="center"/>
    </xf>
    <xf numFmtId="3" fontId="30" fillId="52" borderId="47" xfId="37" applyNumberFormat="1" applyFont="1" applyFill="1" applyBorder="1" applyAlignment="1" applyProtection="1">
      <alignment vertical="center"/>
      <protection locked="0"/>
    </xf>
    <xf numFmtId="3" fontId="30" fillId="52" borderId="62" xfId="37" applyNumberFormat="1" applyFont="1" applyFill="1" applyBorder="1" applyAlignment="1" applyProtection="1">
      <alignment vertical="center"/>
      <protection locked="0"/>
    </xf>
    <xf numFmtId="3" fontId="30" fillId="52" borderId="96" xfId="37" applyNumberFormat="1" applyFont="1" applyFill="1" applyBorder="1" applyAlignment="1" applyProtection="1">
      <alignment vertical="center"/>
      <protection locked="0"/>
    </xf>
    <xf numFmtId="3" fontId="29" fillId="0" borderId="36" xfId="37" applyNumberFormat="1" applyFont="1" applyBorder="1" applyAlignment="1">
      <alignment vertical="center"/>
    </xf>
    <xf numFmtId="3" fontId="30" fillId="0" borderId="43" xfId="37" applyNumberFormat="1" applyFont="1" applyBorder="1" applyAlignment="1">
      <alignment vertical="center"/>
    </xf>
    <xf numFmtId="3" fontId="29" fillId="0" borderId="89" xfId="37" applyNumberFormat="1" applyFont="1" applyBorder="1" applyAlignment="1">
      <alignment vertical="center"/>
    </xf>
    <xf numFmtId="49" fontId="31" fillId="0" borderId="74" xfId="24" applyNumberFormat="1" applyFont="1" applyBorder="1" applyAlignment="1">
      <alignment wrapText="1"/>
    </xf>
    <xf numFmtId="3" fontId="30" fillId="49" borderId="4" xfId="37" applyNumberFormat="1" applyFont="1" applyFill="1" applyBorder="1"/>
    <xf numFmtId="3" fontId="30" fillId="49" borderId="28" xfId="37" applyNumberFormat="1" applyFont="1" applyFill="1" applyBorder="1"/>
    <xf numFmtId="3" fontId="30" fillId="49" borderId="24" xfId="37" applyNumberFormat="1" applyFont="1" applyFill="1" applyBorder="1"/>
    <xf numFmtId="3" fontId="30" fillId="51" borderId="24" xfId="37" applyNumberFormat="1" applyFont="1" applyFill="1" applyBorder="1"/>
    <xf numFmtId="3" fontId="30" fillId="0" borderId="25" xfId="37" applyNumberFormat="1" applyFont="1" applyBorder="1" applyAlignment="1" applyProtection="1">
      <alignment vertical="center"/>
      <protection hidden="1"/>
    </xf>
    <xf numFmtId="3" fontId="30" fillId="49" borderId="44" xfId="37" applyNumberFormat="1" applyFont="1" applyFill="1" applyBorder="1"/>
    <xf numFmtId="3" fontId="30" fillId="52" borderId="24" xfId="37" applyNumberFormat="1" applyFont="1" applyFill="1" applyBorder="1" applyProtection="1">
      <protection locked="0"/>
    </xf>
    <xf numFmtId="3" fontId="30" fillId="52" borderId="45" xfId="37" applyNumberFormat="1" applyFont="1" applyFill="1" applyBorder="1" applyProtection="1">
      <protection locked="0"/>
    </xf>
    <xf numFmtId="3" fontId="30" fillId="0" borderId="44" xfId="37" applyNumberFormat="1" applyFont="1" applyBorder="1"/>
    <xf numFmtId="3" fontId="30" fillId="0" borderId="24" xfId="37" applyNumberFormat="1" applyFont="1" applyBorder="1"/>
    <xf numFmtId="4" fontId="30" fillId="0" borderId="24" xfId="37" applyNumberFormat="1" applyFont="1" applyBorder="1"/>
    <xf numFmtId="4" fontId="30" fillId="0" borderId="51" xfId="27" applyNumberFormat="1" applyFont="1" applyBorder="1"/>
    <xf numFmtId="4" fontId="30" fillId="0" borderId="44" xfId="37" applyNumberFormat="1" applyFont="1" applyBorder="1"/>
    <xf numFmtId="4" fontId="30" fillId="0" borderId="45" xfId="37" applyNumberFormat="1" applyFont="1" applyBorder="1"/>
    <xf numFmtId="49" fontId="31" fillId="0" borderId="74" xfId="37" applyNumberFormat="1" applyFont="1" applyBorder="1" applyAlignment="1">
      <alignment wrapText="1"/>
    </xf>
    <xf numFmtId="3" fontId="30" fillId="0" borderId="51" xfId="27" applyNumberFormat="1" applyFont="1" applyBorder="1"/>
    <xf numFmtId="3" fontId="30" fillId="0" borderId="18" xfId="27" applyNumberFormat="1" applyFont="1" applyBorder="1"/>
    <xf numFmtId="3" fontId="30" fillId="49" borderId="51" xfId="37" applyNumberFormat="1" applyFont="1" applyFill="1" applyBorder="1" applyAlignment="1">
      <alignment vertical="center"/>
    </xf>
    <xf numFmtId="3" fontId="30" fillId="49" borderId="18" xfId="37" applyNumberFormat="1" applyFont="1" applyFill="1" applyBorder="1" applyAlignment="1">
      <alignment vertical="center"/>
    </xf>
    <xf numFmtId="49" fontId="92" fillId="0" borderId="61" xfId="37" applyNumberFormat="1" applyFont="1" applyBorder="1" applyAlignment="1">
      <alignment wrapText="1"/>
    </xf>
    <xf numFmtId="3" fontId="93" fillId="0" borderId="51" xfId="27" applyNumberFormat="1" applyFont="1" applyBorder="1"/>
    <xf numFmtId="3" fontId="93" fillId="49" borderId="4" xfId="37" applyNumberFormat="1" applyFont="1" applyFill="1" applyBorder="1" applyAlignment="1">
      <alignment vertical="center"/>
    </xf>
    <xf numFmtId="3" fontId="93" fillId="0" borderId="15" xfId="37" applyNumberFormat="1" applyFont="1" applyBorder="1" applyAlignment="1" applyProtection="1">
      <alignment vertical="center"/>
      <protection hidden="1"/>
    </xf>
    <xf numFmtId="3" fontId="93" fillId="51" borderId="4" xfId="37" applyNumberFormat="1" applyFont="1" applyFill="1" applyBorder="1" applyAlignment="1">
      <alignment vertical="center"/>
    </xf>
    <xf numFmtId="3" fontId="93" fillId="0" borderId="52" xfId="37" applyNumberFormat="1" applyFont="1" applyBorder="1" applyAlignment="1" applyProtection="1">
      <alignment vertical="center"/>
      <protection hidden="1"/>
    </xf>
    <xf numFmtId="3" fontId="93" fillId="0" borderId="18" xfId="27" applyNumberFormat="1" applyFont="1" applyBorder="1"/>
    <xf numFmtId="3" fontId="93" fillId="49" borderId="16" xfId="37" applyNumberFormat="1" applyFont="1" applyFill="1" applyBorder="1" applyAlignment="1">
      <alignment vertical="center"/>
    </xf>
    <xf numFmtId="3" fontId="93" fillId="51" borderId="16" xfId="37" applyNumberFormat="1" applyFont="1" applyFill="1" applyBorder="1" applyAlignment="1">
      <alignment vertical="center"/>
    </xf>
    <xf numFmtId="3" fontId="93" fillId="49" borderId="53" xfId="37" applyNumberFormat="1" applyFont="1" applyFill="1" applyBorder="1" applyAlignment="1">
      <alignment vertical="center"/>
    </xf>
    <xf numFmtId="3" fontId="93" fillId="52" borderId="16" xfId="37" applyNumberFormat="1" applyFont="1" applyFill="1" applyBorder="1" applyAlignment="1" applyProtection="1">
      <alignment vertical="center"/>
      <protection locked="0"/>
    </xf>
    <xf numFmtId="3" fontId="93" fillId="52" borderId="54" xfId="37" applyNumberFormat="1" applyFont="1" applyFill="1" applyBorder="1" applyAlignment="1" applyProtection="1">
      <alignment vertical="center"/>
      <protection locked="0"/>
    </xf>
    <xf numFmtId="3" fontId="93" fillId="49" borderId="29" xfId="37" applyNumberFormat="1" applyFont="1" applyFill="1" applyBorder="1" applyAlignment="1">
      <alignment vertical="center"/>
    </xf>
    <xf numFmtId="3" fontId="93" fillId="0" borderId="4" xfId="37" applyNumberFormat="1" applyFont="1" applyBorder="1" applyAlignment="1">
      <alignment vertical="center"/>
    </xf>
    <xf numFmtId="4" fontId="93" fillId="0" borderId="4" xfId="37" applyNumberFormat="1" applyFont="1" applyBorder="1" applyAlignment="1">
      <alignment vertical="center"/>
    </xf>
    <xf numFmtId="3" fontId="94" fillId="0" borderId="0" xfId="37" applyNumberFormat="1" applyFont="1" applyAlignment="1">
      <alignment vertical="center"/>
    </xf>
    <xf numFmtId="4" fontId="93" fillId="0" borderId="51" xfId="27" applyNumberFormat="1" applyFont="1" applyBorder="1"/>
    <xf numFmtId="4" fontId="93" fillId="0" borderId="51" xfId="37" applyNumberFormat="1" applyFont="1" applyBorder="1" applyAlignment="1">
      <alignment vertical="center"/>
    </xf>
    <xf numFmtId="4" fontId="93" fillId="0" borderId="52" xfId="37" applyNumberFormat="1" applyFont="1" applyBorder="1" applyAlignment="1">
      <alignment vertical="center"/>
    </xf>
    <xf numFmtId="3" fontId="93" fillId="0" borderId="50" xfId="37" applyNumberFormat="1" applyFont="1" applyBorder="1" applyAlignment="1">
      <alignment vertical="center"/>
    </xf>
    <xf numFmtId="0" fontId="95" fillId="0" borderId="0" xfId="37" applyFont="1"/>
    <xf numFmtId="49" fontId="31" fillId="0" borderId="61" xfId="37" applyNumberFormat="1" applyFont="1" applyBorder="1" applyAlignment="1">
      <alignment wrapText="1"/>
    </xf>
    <xf numFmtId="3" fontId="30" fillId="0" borderId="29" xfId="27" applyNumberFormat="1" applyFont="1" applyBorder="1"/>
    <xf numFmtId="3" fontId="30" fillId="49" borderId="16" xfId="37" applyNumberFormat="1" applyFont="1" applyFill="1" applyBorder="1" applyAlignment="1">
      <alignment vertical="center"/>
    </xf>
    <xf numFmtId="3" fontId="30" fillId="51" borderId="16" xfId="37" applyNumberFormat="1" applyFont="1" applyFill="1" applyBorder="1" applyAlignment="1">
      <alignment vertical="center"/>
    </xf>
    <xf numFmtId="3" fontId="30" fillId="0" borderId="27" xfId="37" applyNumberFormat="1" applyFont="1" applyBorder="1" applyAlignment="1" applyProtection="1">
      <alignment vertical="center"/>
      <protection hidden="1"/>
    </xf>
    <xf numFmtId="3" fontId="30" fillId="49" borderId="53" xfId="37" applyNumberFormat="1" applyFont="1" applyFill="1" applyBorder="1" applyAlignment="1">
      <alignment vertical="center"/>
    </xf>
    <xf numFmtId="3" fontId="30" fillId="52" borderId="16" xfId="37" applyNumberFormat="1" applyFont="1" applyFill="1" applyBorder="1" applyAlignment="1" applyProtection="1">
      <alignment vertical="center"/>
      <protection locked="0"/>
    </xf>
    <xf numFmtId="3" fontId="30" fillId="52" borderId="54" xfId="37" applyNumberFormat="1" applyFont="1" applyFill="1" applyBorder="1" applyAlignment="1" applyProtection="1">
      <alignment vertical="center"/>
      <protection locked="0"/>
    </xf>
    <xf numFmtId="3" fontId="30" fillId="49" borderId="29" xfId="37" applyNumberFormat="1" applyFont="1" applyFill="1" applyBorder="1" applyAlignment="1">
      <alignment vertical="center"/>
    </xf>
    <xf numFmtId="3" fontId="30" fillId="0" borderId="53" xfId="27" applyNumberFormat="1" applyFont="1" applyBorder="1"/>
    <xf numFmtId="3" fontId="30" fillId="0" borderId="16" xfId="37" applyNumberFormat="1" applyFont="1" applyBorder="1" applyAlignment="1">
      <alignment vertical="center"/>
    </xf>
    <xf numFmtId="4" fontId="30" fillId="0" borderId="16" xfId="37" applyNumberFormat="1" applyFont="1" applyBorder="1" applyAlignment="1">
      <alignment vertical="center"/>
    </xf>
    <xf numFmtId="3" fontId="30" fillId="0" borderId="54" xfId="37" applyNumberFormat="1" applyFont="1" applyBorder="1" applyAlignment="1" applyProtection="1">
      <alignment vertical="center"/>
      <protection hidden="1"/>
    </xf>
    <xf numFmtId="4" fontId="30" fillId="0" borderId="53" xfId="27" applyNumberFormat="1" applyFont="1" applyBorder="1"/>
    <xf numFmtId="4" fontId="30" fillId="0" borderId="53" xfId="37" applyNumberFormat="1" applyFont="1" applyBorder="1" applyAlignment="1">
      <alignment vertical="center"/>
    </xf>
    <xf numFmtId="4" fontId="30" fillId="0" borderId="54" xfId="37" applyNumberFormat="1" applyFont="1" applyBorder="1" applyAlignment="1">
      <alignment vertical="center"/>
    </xf>
    <xf numFmtId="3" fontId="30" fillId="0" borderId="55" xfId="37" applyNumberFormat="1" applyFont="1" applyBorder="1" applyAlignment="1">
      <alignment vertical="center"/>
    </xf>
    <xf numFmtId="49" fontId="92" fillId="0" borderId="76" xfId="37" applyNumberFormat="1" applyFont="1" applyBorder="1" applyAlignment="1">
      <alignment wrapText="1"/>
    </xf>
    <xf numFmtId="3" fontId="93" fillId="0" borderId="56" xfId="27" applyNumberFormat="1" applyFont="1" applyBorder="1"/>
    <xf numFmtId="3" fontId="93" fillId="49" borderId="57" xfId="37" applyNumberFormat="1" applyFont="1" applyFill="1" applyBorder="1" applyAlignment="1">
      <alignment vertical="center"/>
    </xf>
    <xf numFmtId="3" fontId="30" fillId="51" borderId="57" xfId="37" applyNumberFormat="1" applyFont="1" applyFill="1" applyBorder="1" applyAlignment="1">
      <alignment vertical="center"/>
    </xf>
    <xf numFmtId="3" fontId="93" fillId="0" borderId="59" xfId="37" applyNumberFormat="1" applyFont="1" applyBorder="1" applyAlignment="1" applyProtection="1">
      <alignment vertical="center"/>
      <protection hidden="1"/>
    </xf>
    <xf numFmtId="3" fontId="93" fillId="51" borderId="57" xfId="37" applyNumberFormat="1" applyFont="1" applyFill="1" applyBorder="1" applyAlignment="1">
      <alignment vertical="center"/>
    </xf>
    <xf numFmtId="3" fontId="93" fillId="0" borderId="58" xfId="37" applyNumberFormat="1" applyFont="1" applyBorder="1" applyAlignment="1" applyProtection="1">
      <alignment vertical="center"/>
      <protection hidden="1"/>
    </xf>
    <xf numFmtId="3" fontId="93" fillId="0" borderId="77" xfId="27" applyNumberFormat="1" applyFont="1" applyBorder="1"/>
    <xf numFmtId="3" fontId="93" fillId="49" borderId="56" xfId="37" applyNumberFormat="1" applyFont="1" applyFill="1" applyBorder="1" applyAlignment="1">
      <alignment vertical="center"/>
    </xf>
    <xf numFmtId="3" fontId="93" fillId="52" borderId="57" xfId="37" applyNumberFormat="1" applyFont="1" applyFill="1" applyBorder="1" applyAlignment="1" applyProtection="1">
      <alignment vertical="center"/>
      <protection locked="0"/>
    </xf>
    <xf numFmtId="3" fontId="93" fillId="52" borderId="58" xfId="37" applyNumberFormat="1" applyFont="1" applyFill="1" applyBorder="1" applyAlignment="1" applyProtection="1">
      <alignment vertical="center"/>
      <protection locked="0"/>
    </xf>
    <xf numFmtId="3" fontId="93" fillId="49" borderId="77" xfId="37" applyNumberFormat="1" applyFont="1" applyFill="1" applyBorder="1" applyAlignment="1">
      <alignment vertical="center"/>
    </xf>
    <xf numFmtId="3" fontId="93" fillId="0" borderId="57" xfId="37" applyNumberFormat="1" applyFont="1" applyBorder="1" applyAlignment="1">
      <alignment vertical="center"/>
    </xf>
    <xf numFmtId="4" fontId="93" fillId="0" borderId="57" xfId="37" applyNumberFormat="1" applyFont="1" applyBorder="1" applyAlignment="1">
      <alignment vertical="center"/>
    </xf>
    <xf numFmtId="4" fontId="93" fillId="0" borderId="56" xfId="27" applyNumberFormat="1" applyFont="1" applyBorder="1"/>
    <xf numFmtId="4" fontId="93" fillId="0" borderId="56" xfId="37" applyNumberFormat="1" applyFont="1" applyBorder="1" applyAlignment="1">
      <alignment vertical="center"/>
    </xf>
    <xf numFmtId="4" fontId="93" fillId="0" borderId="58" xfId="37" applyNumberFormat="1" applyFont="1" applyBorder="1" applyAlignment="1">
      <alignment vertical="center"/>
    </xf>
    <xf numFmtId="3" fontId="93" fillId="0" borderId="60" xfId="37" applyNumberFormat="1" applyFont="1" applyBorder="1" applyAlignment="1">
      <alignment vertical="center"/>
    </xf>
    <xf numFmtId="49" fontId="26" fillId="0" borderId="75" xfId="37" applyNumberFormat="1" applyFont="1" applyBorder="1" applyAlignment="1">
      <alignment wrapText="1"/>
    </xf>
    <xf numFmtId="3" fontId="30" fillId="0" borderId="30" xfId="37" applyNumberFormat="1" applyFont="1" applyBorder="1"/>
    <xf numFmtId="4" fontId="30" fillId="0" borderId="30" xfId="37" applyNumberFormat="1" applyFont="1" applyBorder="1"/>
    <xf numFmtId="3" fontId="30" fillId="0" borderId="40" xfId="37" applyNumberFormat="1" applyFont="1" applyBorder="1" applyAlignment="1">
      <alignment vertical="center"/>
    </xf>
    <xf numFmtId="3" fontId="69" fillId="0" borderId="39" xfId="37" applyNumberFormat="1" applyFont="1" applyBorder="1" applyAlignment="1">
      <alignment vertical="center"/>
    </xf>
    <xf numFmtId="3" fontId="30" fillId="0" borderId="94" xfId="37" applyNumberFormat="1" applyFont="1" applyBorder="1" applyAlignment="1">
      <alignment vertical="center"/>
    </xf>
    <xf numFmtId="49" fontId="96" fillId="0" borderId="0" xfId="37" applyNumberFormat="1" applyFont="1" applyAlignment="1">
      <alignment wrapText="1"/>
    </xf>
    <xf numFmtId="3" fontId="96" fillId="0" borderId="0" xfId="37" applyNumberFormat="1" applyFont="1" applyAlignment="1">
      <alignment wrapText="1"/>
    </xf>
    <xf numFmtId="3" fontId="26" fillId="0" borderId="0" xfId="36" applyNumberFormat="1" applyFont="1"/>
    <xf numFmtId="0" fontId="29" fillId="0" borderId="0" xfId="37" applyFont="1"/>
    <xf numFmtId="4" fontId="29" fillId="0" borderId="0" xfId="37" applyNumberFormat="1" applyFont="1"/>
    <xf numFmtId="4" fontId="29" fillId="0" borderId="0" xfId="36" applyNumberFormat="1" applyFont="1"/>
    <xf numFmtId="3" fontId="29" fillId="0" borderId="0" xfId="37" applyNumberFormat="1" applyFont="1"/>
    <xf numFmtId="2" fontId="97" fillId="0" borderId="0" xfId="34" applyNumberFormat="1" applyFont="1" applyProtection="1">
      <protection locked="0"/>
    </xf>
    <xf numFmtId="3" fontId="97" fillId="0" borderId="0" xfId="34" applyNumberFormat="1" applyFont="1" applyProtection="1">
      <protection locked="0"/>
    </xf>
    <xf numFmtId="2" fontId="73" fillId="0" borderId="0" xfId="34" applyNumberFormat="1" applyFont="1" applyProtection="1">
      <protection locked="0"/>
    </xf>
    <xf numFmtId="2" fontId="34" fillId="0" borderId="0" xfId="34" applyNumberFormat="1" applyFont="1" applyProtection="1">
      <protection locked="0"/>
    </xf>
    <xf numFmtId="2" fontId="72" fillId="0" borderId="0" xfId="34" applyNumberFormat="1" applyFont="1" applyProtection="1">
      <protection locked="0"/>
    </xf>
    <xf numFmtId="3" fontId="29" fillId="0" borderId="0" xfId="36" applyNumberFormat="1" applyFont="1"/>
    <xf numFmtId="3" fontId="73" fillId="0" borderId="0" xfId="36" applyNumberFormat="1" applyFont="1"/>
    <xf numFmtId="0" fontId="98" fillId="0" borderId="0" xfId="37" applyFont="1"/>
    <xf numFmtId="3" fontId="71" fillId="0" borderId="0" xfId="36" applyNumberFormat="1" applyFont="1"/>
    <xf numFmtId="0" fontId="99" fillId="0" borderId="0" xfId="37" applyFont="1"/>
    <xf numFmtId="0" fontId="100" fillId="0" borderId="0" xfId="34" applyFont="1"/>
    <xf numFmtId="0" fontId="20" fillId="0" borderId="0" xfId="34" applyFont="1"/>
    <xf numFmtId="3" fontId="20" fillId="0" borderId="0" xfId="34" applyNumberFormat="1" applyFont="1"/>
    <xf numFmtId="0" fontId="73" fillId="0" borderId="0" xfId="34" applyFont="1" applyAlignment="1">
      <alignment horizontal="left"/>
    </xf>
    <xf numFmtId="4" fontId="101" fillId="0" borderId="0" xfId="34" applyNumberFormat="1" applyFont="1"/>
    <xf numFmtId="3" fontId="101" fillId="0" borderId="0" xfId="34" applyNumberFormat="1" applyFont="1"/>
    <xf numFmtId="0" fontId="34" fillId="0" borderId="0" xfId="34" applyFont="1"/>
    <xf numFmtId="0" fontId="11" fillId="0" borderId="0" xfId="34" applyFont="1"/>
    <xf numFmtId="3" fontId="11" fillId="0" borderId="0" xfId="34" applyNumberFormat="1" applyFont="1"/>
    <xf numFmtId="0" fontId="73" fillId="0" borderId="0" xfId="34" applyFont="1"/>
    <xf numFmtId="49" fontId="31" fillId="0" borderId="0" xfId="37" applyNumberFormat="1" applyFont="1" applyAlignment="1">
      <alignment wrapText="1"/>
    </xf>
    <xf numFmtId="0" fontId="31" fillId="0" borderId="0" xfId="37" applyFont="1"/>
    <xf numFmtId="3" fontId="31" fillId="0" borderId="0" xfId="37" applyNumberFormat="1" applyFont="1"/>
    <xf numFmtId="4" fontId="31" fillId="0" borderId="0" xfId="37" applyNumberFormat="1" applyFont="1"/>
    <xf numFmtId="0" fontId="102" fillId="0" borderId="0" xfId="34" applyFont="1"/>
    <xf numFmtId="0" fontId="103" fillId="0" borderId="0" xfId="34" applyFont="1"/>
    <xf numFmtId="3" fontId="103" fillId="0" borderId="0" xfId="34" applyNumberFormat="1" applyFont="1"/>
    <xf numFmtId="0" fontId="70" fillId="0" borderId="0" xfId="90" applyFont="1"/>
    <xf numFmtId="3" fontId="31" fillId="0" borderId="0" xfId="37" applyNumberFormat="1" applyFont="1" applyAlignment="1">
      <alignment wrapText="1"/>
    </xf>
    <xf numFmtId="0" fontId="74" fillId="0" borderId="0" xfId="34" applyFont="1"/>
    <xf numFmtId="0" fontId="34" fillId="0" borderId="0" xfId="91" applyFont="1" applyAlignment="1">
      <alignment vertical="center" wrapText="1"/>
    </xf>
    <xf numFmtId="4" fontId="34" fillId="0" borderId="0" xfId="91" applyNumberFormat="1" applyFont="1" applyAlignment="1">
      <alignment vertical="center" wrapText="1"/>
    </xf>
    <xf numFmtId="0" fontId="35" fillId="0" borderId="0" xfId="91" applyFont="1" applyAlignment="1">
      <alignment vertical="center"/>
    </xf>
    <xf numFmtId="4" fontId="35" fillId="0" borderId="0" xfId="91" applyNumberFormat="1" applyFont="1" applyAlignment="1">
      <alignment vertical="center"/>
    </xf>
    <xf numFmtId="3" fontId="105" fillId="0" borderId="0" xfId="91" applyNumberFormat="1" applyFont="1" applyAlignment="1">
      <alignment horizontal="right" vertical="center"/>
    </xf>
    <xf numFmtId="3" fontId="106" fillId="0" borderId="0" xfId="91" applyNumberFormat="1" applyFont="1" applyAlignment="1">
      <alignment vertical="center"/>
    </xf>
    <xf numFmtId="0" fontId="107" fillId="0" borderId="0" xfId="91" applyFont="1" applyAlignment="1">
      <alignment vertical="center"/>
    </xf>
    <xf numFmtId="0" fontId="35" fillId="0" borderId="53" xfId="92" applyFont="1" applyBorder="1" applyAlignment="1">
      <alignment horizontal="center" vertical="center" wrapText="1"/>
    </xf>
    <xf numFmtId="0" fontId="35" fillId="0" borderId="16" xfId="92" applyFont="1" applyBorder="1" applyAlignment="1">
      <alignment horizontal="center" vertical="center" wrapText="1"/>
    </xf>
    <xf numFmtId="0" fontId="35" fillId="0" borderId="53" xfId="92" applyFont="1" applyBorder="1" applyAlignment="1">
      <alignment horizontal="center" vertical="center"/>
    </xf>
    <xf numFmtId="0" fontId="35" fillId="0" borderId="16" xfId="92" applyFont="1" applyBorder="1" applyAlignment="1">
      <alignment horizontal="center" vertical="center"/>
    </xf>
    <xf numFmtId="0" fontId="35" fillId="0" borderId="54" xfId="92" applyFont="1" applyBorder="1" applyAlignment="1">
      <alignment horizontal="center" vertical="center"/>
    </xf>
    <xf numFmtId="0" fontId="35" fillId="0" borderId="26" xfId="92" applyFont="1" applyBorder="1" applyAlignment="1">
      <alignment horizontal="center" vertical="center"/>
    </xf>
    <xf numFmtId="0" fontId="35" fillId="0" borderId="7" xfId="92" applyFont="1" applyBorder="1" applyAlignment="1">
      <alignment horizontal="center" vertical="center"/>
    </xf>
    <xf numFmtId="0" fontId="35" fillId="0" borderId="7" xfId="92" applyFont="1" applyBorder="1" applyAlignment="1">
      <alignment horizontal="center" vertical="center" wrapText="1"/>
    </xf>
    <xf numFmtId="0" fontId="36" fillId="0" borderId="7" xfId="92" applyFont="1" applyBorder="1" applyAlignment="1">
      <alignment horizontal="center" vertical="center" wrapText="1"/>
    </xf>
    <xf numFmtId="0" fontId="35" fillId="0" borderId="35" xfId="92" applyFont="1" applyBorder="1" applyAlignment="1">
      <alignment horizontal="center" vertical="center" wrapText="1"/>
    </xf>
    <xf numFmtId="0" fontId="33" fillId="0" borderId="0" xfId="91" applyFont="1" applyAlignment="1">
      <alignment vertical="center"/>
    </xf>
    <xf numFmtId="0" fontId="76" fillId="0" borderId="64" xfId="91" applyFont="1" applyBorder="1" applyAlignment="1">
      <alignment horizontal="left" vertical="center" wrapText="1"/>
    </xf>
    <xf numFmtId="0" fontId="35" fillId="0" borderId="65" xfId="92" applyFont="1" applyBorder="1" applyAlignment="1">
      <alignment horizontal="center" vertical="center" wrapText="1"/>
    </xf>
    <xf numFmtId="0" fontId="35" fillId="0" borderId="66" xfId="92" applyFont="1" applyBorder="1" applyAlignment="1">
      <alignment horizontal="center" vertical="center" wrapText="1"/>
    </xf>
    <xf numFmtId="0" fontId="35" fillId="0" borderId="65" xfId="92" applyFont="1" applyBorder="1" applyAlignment="1">
      <alignment horizontal="center" vertical="center"/>
    </xf>
    <xf numFmtId="0" fontId="35" fillId="0" borderId="66" xfId="92" applyFont="1" applyBorder="1" applyAlignment="1">
      <alignment horizontal="center" vertical="center"/>
    </xf>
    <xf numFmtId="0" fontId="35" fillId="0" borderId="68" xfId="92" applyFont="1" applyBorder="1" applyAlignment="1">
      <alignment horizontal="center" vertical="center"/>
    </xf>
    <xf numFmtId="4" fontId="35" fillId="0" borderId="67" xfId="92" applyNumberFormat="1" applyFont="1" applyBorder="1" applyAlignment="1">
      <alignment horizontal="center" vertical="center"/>
    </xf>
    <xf numFmtId="4" fontId="35" fillId="0" borderId="66" xfId="92" applyNumberFormat="1" applyFont="1" applyBorder="1" applyAlignment="1">
      <alignment horizontal="center" vertical="center"/>
    </xf>
    <xf numFmtId="4" fontId="35" fillId="0" borderId="66" xfId="92" applyNumberFormat="1" applyFont="1" applyBorder="1" applyAlignment="1">
      <alignment horizontal="center" vertical="center" wrapText="1"/>
    </xf>
    <xf numFmtId="4" fontId="36" fillId="0" borderId="66" xfId="92" applyNumberFormat="1" applyFont="1" applyBorder="1" applyAlignment="1">
      <alignment horizontal="center" vertical="center" wrapText="1"/>
    </xf>
    <xf numFmtId="4" fontId="35" fillId="0" borderId="68" xfId="92" applyNumberFormat="1" applyFont="1" applyBorder="1" applyAlignment="1">
      <alignment horizontal="center" vertical="center" wrapText="1"/>
    </xf>
    <xf numFmtId="49" fontId="107" fillId="0" borderId="43" xfId="37" applyNumberFormat="1" applyFont="1" applyBorder="1" applyAlignment="1">
      <alignment horizontal="left" vertical="center" wrapText="1"/>
    </xf>
    <xf numFmtId="49" fontId="35" fillId="0" borderId="104" xfId="37" applyNumberFormat="1" applyFont="1" applyBorder="1" applyAlignment="1">
      <alignment horizontal="center" vertical="center" wrapText="1"/>
    </xf>
    <xf numFmtId="3" fontId="35" fillId="0" borderId="105" xfId="92" applyNumberFormat="1" applyFont="1" applyBorder="1" applyAlignment="1">
      <alignment horizontal="right" vertical="center"/>
    </xf>
    <xf numFmtId="4" fontId="35" fillId="0" borderId="104" xfId="92" applyNumberFormat="1" applyFont="1" applyBorder="1" applyAlignment="1">
      <alignment horizontal="right" vertical="center"/>
    </xf>
    <xf numFmtId="4" fontId="35" fillId="0" borderId="105" xfId="92" applyNumberFormat="1" applyFont="1" applyBorder="1" applyAlignment="1">
      <alignment horizontal="right" vertical="center"/>
    </xf>
    <xf numFmtId="4" fontId="35" fillId="0" borderId="106" xfId="92" applyNumberFormat="1" applyFont="1" applyBorder="1" applyAlignment="1">
      <alignment horizontal="right" vertical="center"/>
    </xf>
    <xf numFmtId="4" fontId="35" fillId="0" borderId="111" xfId="92" applyNumberFormat="1" applyFont="1" applyBorder="1" applyAlignment="1">
      <alignment horizontal="right" vertical="center"/>
    </xf>
    <xf numFmtId="49" fontId="35" fillId="0" borderId="50" xfId="37" applyNumberFormat="1" applyFont="1" applyBorder="1" applyAlignment="1">
      <alignment horizontal="left" vertical="center" wrapText="1"/>
    </xf>
    <xf numFmtId="49" fontId="35" fillId="0" borderId="51" xfId="37" applyNumberFormat="1" applyFont="1" applyBorder="1" applyAlignment="1">
      <alignment horizontal="center" vertical="center" wrapText="1"/>
    </xf>
    <xf numFmtId="3" fontId="35" fillId="0" borderId="4" xfId="92" applyNumberFormat="1" applyFont="1" applyBorder="1" applyAlignment="1">
      <alignment horizontal="right" vertical="center"/>
    </xf>
    <xf numFmtId="4" fontId="35" fillId="0" borderId="51" xfId="92" applyNumberFormat="1" applyFont="1" applyBorder="1" applyAlignment="1">
      <alignment horizontal="right" vertical="center"/>
    </xf>
    <xf numFmtId="4" fontId="35" fillId="0" borderId="4" xfId="92" applyNumberFormat="1" applyFont="1" applyBorder="1" applyAlignment="1">
      <alignment horizontal="right" vertical="center"/>
    </xf>
    <xf numFmtId="4" fontId="35" fillId="0" borderId="52" xfId="92" applyNumberFormat="1" applyFont="1" applyBorder="1" applyAlignment="1">
      <alignment horizontal="right" vertical="center"/>
    </xf>
    <xf numFmtId="4" fontId="35" fillId="0" borderId="18" xfId="92" applyNumberFormat="1" applyFont="1" applyBorder="1" applyAlignment="1">
      <alignment horizontal="right" vertical="center"/>
    </xf>
    <xf numFmtId="49" fontId="35" fillId="0" borderId="60" xfId="37" applyNumberFormat="1" applyFont="1" applyBorder="1" applyAlignment="1">
      <alignment horizontal="left" vertical="center" wrapText="1"/>
    </xf>
    <xf numFmtId="49" fontId="107" fillId="53" borderId="72" xfId="37" applyNumberFormat="1" applyFont="1" applyFill="1" applyBorder="1" applyAlignment="1">
      <alignment horizontal="left" vertical="center" wrapText="1"/>
    </xf>
    <xf numFmtId="49" fontId="35" fillId="53" borderId="46" xfId="37" applyNumberFormat="1" applyFont="1" applyFill="1" applyBorder="1" applyAlignment="1">
      <alignment horizontal="center" vertical="center" wrapText="1"/>
    </xf>
    <xf numFmtId="3" fontId="35" fillId="53" borderId="47" xfId="92" applyNumberFormat="1" applyFont="1" applyFill="1" applyBorder="1" applyAlignment="1">
      <alignment horizontal="right" vertical="center"/>
    </xf>
    <xf numFmtId="4" fontId="35" fillId="53" borderId="46" xfId="92" applyNumberFormat="1" applyFont="1" applyFill="1" applyBorder="1" applyAlignment="1">
      <alignment horizontal="right" vertical="center"/>
    </xf>
    <xf numFmtId="4" fontId="35" fillId="53" borderId="47" xfId="92" applyNumberFormat="1" applyFont="1" applyFill="1" applyBorder="1" applyAlignment="1">
      <alignment horizontal="right" vertical="center"/>
    </xf>
    <xf numFmtId="4" fontId="35" fillId="53" borderId="62" xfId="92" applyNumberFormat="1" applyFont="1" applyFill="1" applyBorder="1" applyAlignment="1">
      <alignment horizontal="right" vertical="center"/>
    </xf>
    <xf numFmtId="4" fontId="35" fillId="53" borderId="112" xfId="92" applyNumberFormat="1" applyFont="1" applyFill="1" applyBorder="1" applyAlignment="1">
      <alignment horizontal="right" vertical="center"/>
    </xf>
    <xf numFmtId="49" fontId="35" fillId="0" borderId="74" xfId="37" applyNumberFormat="1" applyFont="1" applyBorder="1" applyAlignment="1">
      <alignment horizontal="left" vertical="center" wrapText="1"/>
    </xf>
    <xf numFmtId="3" fontId="35" fillId="0" borderId="52" xfId="92" applyNumberFormat="1" applyFont="1" applyBorder="1" applyAlignment="1">
      <alignment horizontal="right" vertical="center"/>
    </xf>
    <xf numFmtId="49" fontId="112" fillId="0" borderId="74" xfId="37" applyNumberFormat="1" applyFont="1" applyBorder="1" applyAlignment="1">
      <alignment horizontal="left" vertical="center" wrapText="1"/>
    </xf>
    <xf numFmtId="49" fontId="35" fillId="51" borderId="51" xfId="37" applyNumberFormat="1" applyFont="1" applyFill="1" applyBorder="1" applyAlignment="1">
      <alignment horizontal="center" vertical="center" wrapText="1"/>
    </xf>
    <xf numFmtId="4" fontId="75" fillId="0" borderId="18" xfId="92" applyNumberFormat="1" applyFont="1" applyBorder="1" applyAlignment="1">
      <alignment horizontal="right" vertical="center"/>
    </xf>
    <xf numFmtId="4" fontId="75" fillId="0" borderId="4" xfId="92" applyNumberFormat="1" applyFont="1" applyBorder="1" applyAlignment="1">
      <alignment horizontal="right" vertical="center"/>
    </xf>
    <xf numFmtId="4" fontId="35" fillId="51" borderId="51" xfId="92" applyNumberFormat="1" applyFont="1" applyFill="1" applyBorder="1" applyAlignment="1">
      <alignment horizontal="right" vertical="center"/>
    </xf>
    <xf numFmtId="4" fontId="35" fillId="51" borderId="4" xfId="92" applyNumberFormat="1" applyFont="1" applyFill="1" applyBorder="1" applyAlignment="1">
      <alignment horizontal="right" vertical="center"/>
    </xf>
    <xf numFmtId="4" fontId="35" fillId="51" borderId="52" xfId="92" applyNumberFormat="1" applyFont="1" applyFill="1" applyBorder="1" applyAlignment="1">
      <alignment horizontal="right" vertical="center"/>
    </xf>
    <xf numFmtId="4" fontId="35" fillId="51" borderId="18" xfId="92" applyNumberFormat="1" applyFont="1" applyFill="1" applyBorder="1" applyAlignment="1">
      <alignment horizontal="right" vertical="center"/>
    </xf>
    <xf numFmtId="49" fontId="112" fillId="0" borderId="75" xfId="37" applyNumberFormat="1" applyFont="1" applyBorder="1" applyAlignment="1">
      <alignment horizontal="left" vertical="center" wrapText="1"/>
    </xf>
    <xf numFmtId="49" fontId="35" fillId="51" borderId="44" xfId="37" applyNumberFormat="1" applyFont="1" applyFill="1" applyBorder="1" applyAlignment="1">
      <alignment horizontal="center" vertical="center" wrapText="1"/>
    </xf>
    <xf numFmtId="3" fontId="35" fillId="0" borderId="24" xfId="92" applyNumberFormat="1" applyFont="1" applyBorder="1" applyAlignment="1">
      <alignment horizontal="right" vertical="center"/>
    </xf>
    <xf numFmtId="4" fontId="35" fillId="0" borderId="44" xfId="92" applyNumberFormat="1" applyFont="1" applyBorder="1" applyAlignment="1">
      <alignment horizontal="right" vertical="center"/>
    </xf>
    <xf numFmtId="4" fontId="35" fillId="0" borderId="24" xfId="92" applyNumberFormat="1" applyFont="1" applyBorder="1" applyAlignment="1">
      <alignment horizontal="right" vertical="center"/>
    </xf>
    <xf numFmtId="4" fontId="35" fillId="0" borderId="45" xfId="92" applyNumberFormat="1" applyFont="1" applyBorder="1" applyAlignment="1">
      <alignment horizontal="right" vertical="center"/>
    </xf>
    <xf numFmtId="4" fontId="35" fillId="0" borderId="28" xfId="92" applyNumberFormat="1" applyFont="1" applyBorder="1" applyAlignment="1">
      <alignment horizontal="right" vertical="center"/>
    </xf>
    <xf numFmtId="0" fontId="35" fillId="0" borderId="30" xfId="91" applyFont="1" applyBorder="1" applyAlignment="1">
      <alignment vertical="center"/>
    </xf>
    <xf numFmtId="49" fontId="35" fillId="0" borderId="76" xfId="37" applyNumberFormat="1" applyFont="1" applyBorder="1" applyAlignment="1">
      <alignment horizontal="left" vertical="center" wrapText="1"/>
    </xf>
    <xf numFmtId="49" fontId="35" fillId="0" borderId="56" xfId="37" applyNumberFormat="1" applyFont="1" applyBorder="1" applyAlignment="1">
      <alignment horizontal="center" vertical="center" wrapText="1"/>
    </xf>
    <xf numFmtId="3" fontId="35" fillId="0" borderId="57" xfId="92" applyNumberFormat="1" applyFont="1" applyBorder="1" applyAlignment="1">
      <alignment horizontal="right" vertical="center"/>
    </xf>
    <xf numFmtId="4" fontId="35" fillId="0" borderId="56" xfId="92" applyNumberFormat="1" applyFont="1" applyBorder="1" applyAlignment="1">
      <alignment horizontal="right" vertical="center"/>
    </xf>
    <xf numFmtId="4" fontId="35" fillId="0" borderId="57" xfId="92" applyNumberFormat="1" applyFont="1" applyBorder="1" applyAlignment="1">
      <alignment horizontal="right" vertical="center"/>
    </xf>
    <xf numFmtId="4" fontId="35" fillId="0" borderId="58" xfId="92" applyNumberFormat="1" applyFont="1" applyBorder="1" applyAlignment="1">
      <alignment horizontal="right" vertical="center"/>
    </xf>
    <xf numFmtId="4" fontId="35" fillId="0" borderId="77" xfId="92" applyNumberFormat="1" applyFont="1" applyBorder="1" applyAlignment="1">
      <alignment horizontal="right" vertical="center"/>
    </xf>
    <xf numFmtId="4" fontId="35" fillId="51" borderId="57" xfId="92" applyNumberFormat="1" applyFont="1" applyFill="1" applyBorder="1" applyAlignment="1">
      <alignment horizontal="right" vertical="center"/>
    </xf>
    <xf numFmtId="49" fontId="107" fillId="0" borderId="72" xfId="37" applyNumberFormat="1" applyFont="1" applyBorder="1" applyAlignment="1">
      <alignment horizontal="left" vertical="center" wrapText="1"/>
    </xf>
    <xf numFmtId="49" fontId="35" fillId="0" borderId="46" xfId="37" applyNumberFormat="1" applyFont="1" applyBorder="1" applyAlignment="1">
      <alignment horizontal="center" vertical="center" wrapText="1"/>
    </xf>
    <xf numFmtId="3" fontId="35" fillId="0" borderId="47" xfId="92" applyNumberFormat="1" applyFont="1" applyBorder="1" applyAlignment="1">
      <alignment horizontal="right" vertical="center"/>
    </xf>
    <xf numFmtId="4" fontId="35" fillId="0" borderId="46" xfId="92" applyNumberFormat="1" applyFont="1" applyBorder="1" applyAlignment="1">
      <alignment horizontal="right" vertical="center"/>
    </xf>
    <xf numFmtId="4" fontId="35" fillId="0" borderId="47" xfId="92" applyNumberFormat="1" applyFont="1" applyBorder="1" applyAlignment="1">
      <alignment horizontal="right" vertical="center"/>
    </xf>
    <xf numFmtId="4" fontId="35" fillId="0" borderId="62" xfId="92" applyNumberFormat="1" applyFont="1" applyBorder="1" applyAlignment="1">
      <alignment horizontal="right" vertical="center"/>
    </xf>
    <xf numFmtId="4" fontId="35" fillId="0" borderId="112" xfId="92" applyNumberFormat="1" applyFont="1" applyBorder="1" applyAlignment="1">
      <alignment horizontal="right" vertical="center"/>
    </xf>
    <xf numFmtId="49" fontId="35" fillId="0" borderId="61" xfId="37" applyNumberFormat="1" applyFont="1" applyBorder="1" applyAlignment="1">
      <alignment horizontal="left" vertical="center" wrapText="1"/>
    </xf>
    <xf numFmtId="49" fontId="35" fillId="0" borderId="53" xfId="37" applyNumberFormat="1" applyFont="1" applyBorder="1" applyAlignment="1">
      <alignment horizontal="center" vertical="center" wrapText="1"/>
    </xf>
    <xf numFmtId="3" fontId="35" fillId="0" borderId="16" xfId="92" applyNumberFormat="1" applyFont="1" applyBorder="1" applyAlignment="1">
      <alignment horizontal="right" vertical="center"/>
    </xf>
    <xf numFmtId="4" fontId="35" fillId="0" borderId="53" xfId="92" applyNumberFormat="1" applyFont="1" applyBorder="1" applyAlignment="1">
      <alignment horizontal="right" vertical="center"/>
    </xf>
    <xf numFmtId="4" fontId="35" fillId="0" borderId="16" xfId="92" applyNumberFormat="1" applyFont="1" applyBorder="1" applyAlignment="1">
      <alignment horizontal="right" vertical="center"/>
    </xf>
    <xf numFmtId="4" fontId="35" fillId="0" borderId="54" xfId="92" applyNumberFormat="1" applyFont="1" applyBorder="1" applyAlignment="1">
      <alignment horizontal="right" vertical="center"/>
    </xf>
    <xf numFmtId="4" fontId="35" fillId="0" borderId="29" xfId="92" applyNumberFormat="1" applyFont="1" applyBorder="1" applyAlignment="1">
      <alignment horizontal="right" vertical="center"/>
    </xf>
    <xf numFmtId="49" fontId="107" fillId="0" borderId="74" xfId="37" applyNumberFormat="1" applyFont="1" applyBorder="1" applyAlignment="1">
      <alignment horizontal="left" vertical="center" wrapText="1"/>
    </xf>
    <xf numFmtId="49" fontId="107" fillId="0" borderId="75" xfId="37" applyNumberFormat="1" applyFont="1" applyBorder="1" applyAlignment="1">
      <alignment horizontal="left" vertical="center" wrapText="1"/>
    </xf>
    <xf numFmtId="49" fontId="35" fillId="0" borderId="44" xfId="37" applyNumberFormat="1" applyFont="1" applyBorder="1" applyAlignment="1">
      <alignment horizontal="center" vertical="center" wrapText="1"/>
    </xf>
    <xf numFmtId="3" fontId="35" fillId="0" borderId="45" xfId="92" applyNumberFormat="1" applyFont="1" applyBorder="1" applyAlignment="1">
      <alignment horizontal="right" vertical="center"/>
    </xf>
    <xf numFmtId="3" fontId="35" fillId="0" borderId="58" xfId="92" applyNumberFormat="1" applyFont="1" applyBorder="1" applyAlignment="1">
      <alignment horizontal="right" vertical="center"/>
    </xf>
    <xf numFmtId="49" fontId="107" fillId="0" borderId="72" xfId="37" applyNumberFormat="1" applyFont="1" applyBorder="1" applyAlignment="1">
      <alignment horizontal="left" vertical="center"/>
    </xf>
    <xf numFmtId="49" fontId="35" fillId="0" borderId="46" xfId="37" applyNumberFormat="1" applyFont="1" applyBorder="1" applyAlignment="1">
      <alignment horizontal="center" vertical="center"/>
    </xf>
    <xf numFmtId="3" fontId="35" fillId="0" borderId="62" xfId="92" applyNumberFormat="1" applyFont="1" applyBorder="1" applyAlignment="1">
      <alignment horizontal="right" vertical="center"/>
    </xf>
    <xf numFmtId="3" fontId="35" fillId="0" borderId="54" xfId="92" applyNumberFormat="1" applyFont="1" applyBorder="1" applyAlignment="1">
      <alignment horizontal="right" vertical="center"/>
    </xf>
    <xf numFmtId="4" fontId="35" fillId="51" borderId="16" xfId="92" applyNumberFormat="1" applyFont="1" applyFill="1" applyBorder="1" applyAlignment="1">
      <alignment horizontal="right" vertical="center"/>
    </xf>
    <xf numFmtId="49" fontId="107" fillId="54" borderId="113" xfId="37" applyNumberFormat="1" applyFont="1" applyFill="1" applyBorder="1" applyAlignment="1">
      <alignment horizontal="left" vertical="center" wrapText="1"/>
    </xf>
    <xf numFmtId="0" fontId="35" fillId="54" borderId="114" xfId="91" applyFont="1" applyFill="1" applyBorder="1" applyAlignment="1">
      <alignment horizontal="center" vertical="center" wrapText="1"/>
    </xf>
    <xf numFmtId="3" fontId="35" fillId="54" borderId="115" xfId="92" applyNumberFormat="1" applyFont="1" applyFill="1" applyBorder="1" applyAlignment="1">
      <alignment horizontal="right" vertical="center"/>
    </xf>
    <xf numFmtId="3" fontId="35" fillId="54" borderId="116" xfId="92" applyNumberFormat="1" applyFont="1" applyFill="1" applyBorder="1" applyAlignment="1">
      <alignment horizontal="right" vertical="center"/>
    </xf>
    <xf numFmtId="4" fontId="35" fillId="54" borderId="114" xfId="92" applyNumberFormat="1" applyFont="1" applyFill="1" applyBorder="1" applyAlignment="1">
      <alignment horizontal="right" vertical="center"/>
    </xf>
    <xf numFmtId="4" fontId="35" fillId="54" borderId="117" xfId="92" applyNumberFormat="1" applyFont="1" applyFill="1" applyBorder="1" applyAlignment="1">
      <alignment horizontal="right" vertical="center"/>
    </xf>
    <xf numFmtId="4" fontId="35" fillId="54" borderId="118" xfId="92" applyNumberFormat="1" applyFont="1" applyFill="1" applyBorder="1" applyAlignment="1">
      <alignment horizontal="right" vertical="center"/>
    </xf>
    <xf numFmtId="4" fontId="35" fillId="54" borderId="119" xfId="92" applyNumberFormat="1" applyFont="1" applyFill="1" applyBorder="1" applyAlignment="1">
      <alignment horizontal="right" vertical="center"/>
    </xf>
    <xf numFmtId="49" fontId="35" fillId="54" borderId="50" xfId="37" applyNumberFormat="1" applyFont="1" applyFill="1" applyBorder="1" applyAlignment="1">
      <alignment horizontal="left" vertical="center" wrapText="1"/>
    </xf>
    <xf numFmtId="49" fontId="35" fillId="54" borderId="51" xfId="37" applyNumberFormat="1" applyFont="1" applyFill="1" applyBorder="1" applyAlignment="1">
      <alignment horizontal="center" vertical="center" wrapText="1"/>
    </xf>
    <xf numFmtId="3" fontId="35" fillId="54" borderId="4" xfId="92" applyNumberFormat="1" applyFont="1" applyFill="1" applyBorder="1" applyAlignment="1">
      <alignment horizontal="right" vertical="center"/>
    </xf>
    <xf numFmtId="3" fontId="35" fillId="54" borderId="52" xfId="92" applyNumberFormat="1" applyFont="1" applyFill="1" applyBorder="1" applyAlignment="1">
      <alignment horizontal="right" vertical="center"/>
    </xf>
    <xf numFmtId="4" fontId="35" fillId="54" borderId="51" xfId="92" applyNumberFormat="1" applyFont="1" applyFill="1" applyBorder="1" applyAlignment="1">
      <alignment horizontal="right" vertical="center"/>
    </xf>
    <xf numFmtId="4" fontId="35" fillId="54" borderId="4" xfId="92" applyNumberFormat="1" applyFont="1" applyFill="1" applyBorder="1" applyAlignment="1">
      <alignment horizontal="right" vertical="center"/>
    </xf>
    <xf numFmtId="4" fontId="35" fillId="54" borderId="52" xfId="92" applyNumberFormat="1" applyFont="1" applyFill="1" applyBorder="1" applyAlignment="1">
      <alignment horizontal="right" vertical="center"/>
    </xf>
    <xf numFmtId="4" fontId="35" fillId="54" borderId="18" xfId="92" applyNumberFormat="1" applyFont="1" applyFill="1" applyBorder="1" applyAlignment="1">
      <alignment horizontal="right" vertical="center"/>
    </xf>
    <xf numFmtId="49" fontId="35" fillId="54" borderId="120" xfId="37" applyNumberFormat="1" applyFont="1" applyFill="1" applyBorder="1" applyAlignment="1">
      <alignment horizontal="left" vertical="center" wrapText="1"/>
    </xf>
    <xf numFmtId="49" fontId="35" fillId="54" borderId="121" xfId="37" applyNumberFormat="1" applyFont="1" applyFill="1" applyBorder="1" applyAlignment="1">
      <alignment horizontal="center" vertical="center" wrapText="1"/>
    </xf>
    <xf numFmtId="3" fontId="35" fillId="54" borderId="82" xfId="92" applyNumberFormat="1" applyFont="1" applyFill="1" applyBorder="1" applyAlignment="1">
      <alignment horizontal="right" vertical="center"/>
    </xf>
    <xf numFmtId="3" fontId="35" fillId="54" borderId="122" xfId="92" applyNumberFormat="1" applyFont="1" applyFill="1" applyBorder="1" applyAlignment="1">
      <alignment horizontal="right" vertical="center"/>
    </xf>
    <xf numFmtId="4" fontId="35" fillId="54" borderId="121" xfId="92" applyNumberFormat="1" applyFont="1" applyFill="1" applyBorder="1" applyAlignment="1">
      <alignment horizontal="right" vertical="center"/>
    </xf>
    <xf numFmtId="4" fontId="35" fillId="54" borderId="82" xfId="92" applyNumberFormat="1" applyFont="1" applyFill="1" applyBorder="1" applyAlignment="1">
      <alignment horizontal="right" vertical="center"/>
    </xf>
    <xf numFmtId="4" fontId="35" fillId="54" borderId="122" xfId="92" applyNumberFormat="1" applyFont="1" applyFill="1" applyBorder="1" applyAlignment="1">
      <alignment horizontal="right" vertical="center"/>
    </xf>
    <xf numFmtId="4" fontId="35" fillId="54" borderId="123" xfId="92" applyNumberFormat="1" applyFont="1" applyFill="1" applyBorder="1" applyAlignment="1">
      <alignment horizontal="right" vertical="center"/>
    </xf>
    <xf numFmtId="0" fontId="39" fillId="0" borderId="64" xfId="91" applyFont="1" applyBorder="1" applyAlignment="1">
      <alignment horizontal="left" vertical="center" wrapText="1"/>
    </xf>
    <xf numFmtId="0" fontId="107" fillId="0" borderId="65" xfId="91" applyFont="1" applyBorder="1" applyAlignment="1">
      <alignment horizontal="center" vertical="center"/>
    </xf>
    <xf numFmtId="3" fontId="107" fillId="0" borderId="66" xfId="92" applyNumberFormat="1" applyFont="1" applyBorder="1" applyAlignment="1">
      <alignment horizontal="right" vertical="center"/>
    </xf>
    <xf numFmtId="3" fontId="107" fillId="0" borderId="68" xfId="91" applyNumberFormat="1" applyFont="1" applyBorder="1" applyAlignment="1">
      <alignment horizontal="right" vertical="center"/>
    </xf>
    <xf numFmtId="4" fontId="107" fillId="0" borderId="65" xfId="91" applyNumberFormat="1" applyFont="1" applyBorder="1" applyAlignment="1">
      <alignment horizontal="right" vertical="center"/>
    </xf>
    <xf numFmtId="4" fontId="107" fillId="0" borderId="66" xfId="91" applyNumberFormat="1" applyFont="1" applyBorder="1" applyAlignment="1">
      <alignment horizontal="right" vertical="center"/>
    </xf>
    <xf numFmtId="4" fontId="107" fillId="0" borderId="68" xfId="91" applyNumberFormat="1" applyFont="1" applyBorder="1" applyAlignment="1">
      <alignment horizontal="right" vertical="center"/>
    </xf>
    <xf numFmtId="4" fontId="107" fillId="0" borderId="67" xfId="91" applyNumberFormat="1" applyFont="1" applyBorder="1" applyAlignment="1">
      <alignment horizontal="right" vertical="center"/>
    </xf>
    <xf numFmtId="49" fontId="107" fillId="0" borderId="49" xfId="37" applyNumberFormat="1" applyFont="1" applyBorder="1" applyAlignment="1">
      <alignment horizontal="left" vertical="center" wrapText="1"/>
    </xf>
    <xf numFmtId="49" fontId="35" fillId="0" borderId="34" xfId="37" applyNumberFormat="1" applyFont="1" applyBorder="1" applyAlignment="1">
      <alignment horizontal="center" vertical="center" wrapText="1"/>
    </xf>
    <xf numFmtId="4" fontId="35" fillId="0" borderId="34" xfId="92" applyNumberFormat="1" applyFont="1" applyBorder="1" applyAlignment="1">
      <alignment horizontal="right" vertical="center"/>
    </xf>
    <xf numFmtId="4" fontId="35" fillId="0" borderId="7" xfId="92" applyNumberFormat="1" applyFont="1" applyBorder="1" applyAlignment="1">
      <alignment horizontal="right" vertical="center"/>
    </xf>
    <xf numFmtId="4" fontId="35" fillId="0" borderId="35" xfId="92" applyNumberFormat="1" applyFont="1" applyBorder="1" applyAlignment="1">
      <alignment horizontal="right" vertical="center"/>
    </xf>
    <xf numFmtId="4" fontId="35" fillId="0" borderId="26" xfId="92" applyNumberFormat="1" applyFont="1" applyBorder="1" applyAlignment="1">
      <alignment horizontal="right" vertical="center"/>
    </xf>
    <xf numFmtId="3" fontId="35" fillId="53" borderId="62" xfId="92" applyNumberFormat="1" applyFont="1" applyFill="1" applyBorder="1" applyAlignment="1">
      <alignment horizontal="right" vertical="center"/>
    </xf>
    <xf numFmtId="4" fontId="75" fillId="51" borderId="75" xfId="92" applyNumberFormat="1" applyFont="1" applyFill="1" applyBorder="1" applyAlignment="1">
      <alignment horizontal="right" vertical="center"/>
    </xf>
    <xf numFmtId="3" fontId="35" fillId="0" borderId="0" xfId="91" applyNumberFormat="1" applyFont="1" applyAlignment="1">
      <alignment vertical="center"/>
    </xf>
    <xf numFmtId="3" fontId="35" fillId="53" borderId="24" xfId="92" applyNumberFormat="1" applyFont="1" applyFill="1" applyBorder="1" applyAlignment="1">
      <alignment horizontal="right" vertical="center"/>
    </xf>
    <xf numFmtId="3" fontId="35" fillId="53" borderId="45" xfId="92" applyNumberFormat="1" applyFont="1" applyFill="1" applyBorder="1" applyAlignment="1">
      <alignment horizontal="right" vertical="center"/>
    </xf>
    <xf numFmtId="49" fontId="117" fillId="55" borderId="72" xfId="37" applyNumberFormat="1" applyFont="1" applyFill="1" applyBorder="1" applyAlignment="1">
      <alignment horizontal="left" vertical="center" wrapText="1"/>
    </xf>
    <xf numFmtId="49" fontId="107" fillId="49" borderId="72" xfId="37" applyNumberFormat="1" applyFont="1" applyFill="1" applyBorder="1" applyAlignment="1">
      <alignment horizontal="left" vertical="center" wrapText="1"/>
    </xf>
    <xf numFmtId="49" fontId="35" fillId="53" borderId="51" xfId="37" applyNumberFormat="1" applyFont="1" applyFill="1" applyBorder="1" applyAlignment="1">
      <alignment horizontal="center" vertical="center" wrapText="1"/>
    </xf>
    <xf numFmtId="3" fontId="35" fillId="53" borderId="4" xfId="92" applyNumberFormat="1" applyFont="1" applyFill="1" applyBorder="1" applyAlignment="1">
      <alignment horizontal="right" vertical="center"/>
    </xf>
    <xf numFmtId="3" fontId="35" fillId="53" borderId="52" xfId="92" applyNumberFormat="1" applyFont="1" applyFill="1" applyBorder="1" applyAlignment="1">
      <alignment horizontal="right" vertical="center"/>
    </xf>
    <xf numFmtId="4" fontId="35" fillId="53" borderId="51" xfId="92" applyNumberFormat="1" applyFont="1" applyFill="1" applyBorder="1" applyAlignment="1">
      <alignment horizontal="right" vertical="center"/>
    </xf>
    <xf numFmtId="4" fontId="35" fillId="53" borderId="4" xfId="92" applyNumberFormat="1" applyFont="1" applyFill="1" applyBorder="1" applyAlignment="1">
      <alignment horizontal="right" vertical="center"/>
    </xf>
    <xf numFmtId="4" fontId="35" fillId="53" borderId="52" xfId="92" applyNumberFormat="1" applyFont="1" applyFill="1" applyBorder="1" applyAlignment="1">
      <alignment horizontal="right" vertical="center"/>
    </xf>
    <xf numFmtId="4" fontId="35" fillId="53" borderId="18" xfId="92" applyNumberFormat="1" applyFont="1" applyFill="1" applyBorder="1" applyAlignment="1">
      <alignment horizontal="right" vertical="center"/>
    </xf>
    <xf numFmtId="49" fontId="117" fillId="0" borderId="72" xfId="37" applyNumberFormat="1" applyFont="1" applyBorder="1" applyAlignment="1">
      <alignment horizontal="left" vertical="center" wrapText="1"/>
    </xf>
    <xf numFmtId="49" fontId="107" fillId="56" borderId="43" xfId="37" applyNumberFormat="1" applyFont="1" applyFill="1" applyBorder="1" applyAlignment="1">
      <alignment horizontal="left" vertical="center" wrapText="1"/>
    </xf>
    <xf numFmtId="0" fontId="35" fillId="56" borderId="104" xfId="91" applyFont="1" applyFill="1" applyBorder="1" applyAlignment="1">
      <alignment horizontal="center" vertical="center" wrapText="1"/>
    </xf>
    <xf numFmtId="3" fontId="35" fillId="56" borderId="47" xfId="92" applyNumberFormat="1" applyFont="1" applyFill="1" applyBorder="1" applyAlignment="1">
      <alignment horizontal="right" vertical="center"/>
    </xf>
    <xf numFmtId="3" fontId="35" fillId="56" borderId="62" xfId="92" applyNumberFormat="1" applyFont="1" applyFill="1" applyBorder="1" applyAlignment="1">
      <alignment horizontal="right" vertical="center"/>
    </xf>
    <xf numFmtId="4" fontId="35" fillId="56" borderId="104" xfId="92" applyNumberFormat="1" applyFont="1" applyFill="1" applyBorder="1" applyAlignment="1">
      <alignment horizontal="right" vertical="center"/>
    </xf>
    <xf numFmtId="4" fontId="35" fillId="56" borderId="105" xfId="92" applyNumberFormat="1" applyFont="1" applyFill="1" applyBorder="1" applyAlignment="1">
      <alignment horizontal="right" vertical="center"/>
    </xf>
    <xf numFmtId="4" fontId="35" fillId="56" borderId="106" xfId="92" applyNumberFormat="1" applyFont="1" applyFill="1" applyBorder="1" applyAlignment="1">
      <alignment horizontal="right" vertical="center"/>
    </xf>
    <xf numFmtId="4" fontId="35" fillId="56" borderId="111" xfId="92" applyNumberFormat="1" applyFont="1" applyFill="1" applyBorder="1" applyAlignment="1">
      <alignment horizontal="right" vertical="center"/>
    </xf>
    <xf numFmtId="49" fontId="35" fillId="56" borderId="50" xfId="37" applyNumberFormat="1" applyFont="1" applyFill="1" applyBorder="1" applyAlignment="1">
      <alignment horizontal="left" vertical="center" wrapText="1"/>
    </xf>
    <xf numFmtId="49" fontId="35" fillId="56" borderId="51" xfId="37" applyNumberFormat="1" applyFont="1" applyFill="1" applyBorder="1" applyAlignment="1">
      <alignment horizontal="center" vertical="center" wrapText="1"/>
    </xf>
    <xf numFmtId="3" fontId="35" fillId="56" borderId="4" xfId="92" applyNumberFormat="1" applyFont="1" applyFill="1" applyBorder="1" applyAlignment="1">
      <alignment horizontal="right" vertical="center"/>
    </xf>
    <xf numFmtId="3" fontId="35" fillId="56" borderId="52" xfId="92" applyNumberFormat="1" applyFont="1" applyFill="1" applyBorder="1" applyAlignment="1">
      <alignment horizontal="right" vertical="center"/>
    </xf>
    <xf numFmtId="4" fontId="35" fillId="56" borderId="51" xfId="92" applyNumberFormat="1" applyFont="1" applyFill="1" applyBorder="1" applyAlignment="1">
      <alignment horizontal="right" vertical="center"/>
    </xf>
    <xf numFmtId="4" fontId="35" fillId="56" borderId="4" xfId="92" applyNumberFormat="1" applyFont="1" applyFill="1" applyBorder="1" applyAlignment="1">
      <alignment horizontal="right" vertical="center"/>
    </xf>
    <xf numFmtId="4" fontId="35" fillId="56" borderId="52" xfId="92" applyNumberFormat="1" applyFont="1" applyFill="1" applyBorder="1" applyAlignment="1">
      <alignment horizontal="right" vertical="center"/>
    </xf>
    <xf numFmtId="4" fontId="35" fillId="56" borderId="18" xfId="92" applyNumberFormat="1" applyFont="1" applyFill="1" applyBorder="1" applyAlignment="1">
      <alignment horizontal="right" vertical="center"/>
    </xf>
    <xf numFmtId="49" fontId="35" fillId="56" borderId="120" xfId="37" applyNumberFormat="1" applyFont="1" applyFill="1" applyBorder="1" applyAlignment="1">
      <alignment horizontal="left" vertical="center" wrapText="1"/>
    </xf>
    <xf numFmtId="49" fontId="35" fillId="56" borderId="121" xfId="37" applyNumberFormat="1" applyFont="1" applyFill="1" applyBorder="1" applyAlignment="1">
      <alignment horizontal="center" vertical="center" wrapText="1"/>
    </xf>
    <xf numFmtId="3" fontId="35" fillId="56" borderId="82" xfId="92" applyNumberFormat="1" applyFont="1" applyFill="1" applyBorder="1" applyAlignment="1">
      <alignment horizontal="right" vertical="center"/>
    </xf>
    <xf numFmtId="3" fontId="35" fillId="56" borderId="122" xfId="92" applyNumberFormat="1" applyFont="1" applyFill="1" applyBorder="1" applyAlignment="1">
      <alignment horizontal="right" vertical="center"/>
    </xf>
    <xf numFmtId="4" fontId="35" fillId="56" borderId="121" xfId="92" applyNumberFormat="1" applyFont="1" applyFill="1" applyBorder="1" applyAlignment="1">
      <alignment horizontal="right" vertical="center"/>
    </xf>
    <xf numFmtId="4" fontId="35" fillId="56" borderId="82" xfId="92" applyNumberFormat="1" applyFont="1" applyFill="1" applyBorder="1" applyAlignment="1">
      <alignment horizontal="right" vertical="center"/>
    </xf>
    <xf numFmtId="4" fontId="35" fillId="56" borderId="122" xfId="92" applyNumberFormat="1" applyFont="1" applyFill="1" applyBorder="1" applyAlignment="1">
      <alignment horizontal="right" vertical="center"/>
    </xf>
    <xf numFmtId="4" fontId="35" fillId="56" borderId="123" xfId="92" applyNumberFormat="1" applyFont="1" applyFill="1" applyBorder="1" applyAlignment="1">
      <alignment horizontal="right" vertical="center"/>
    </xf>
    <xf numFmtId="49" fontId="107" fillId="57" borderId="75" xfId="37" applyNumberFormat="1" applyFont="1" applyFill="1" applyBorder="1" applyAlignment="1">
      <alignment horizontal="left" vertical="center" wrapText="1"/>
    </xf>
    <xf numFmtId="0" fontId="35" fillId="57" borderId="44" xfId="91" applyFont="1" applyFill="1" applyBorder="1" applyAlignment="1">
      <alignment horizontal="center" vertical="center" wrapText="1"/>
    </xf>
    <xf numFmtId="3" fontId="35" fillId="57" borderId="24" xfId="92" applyNumberFormat="1" applyFont="1" applyFill="1" applyBorder="1" applyAlignment="1">
      <alignment horizontal="right" vertical="center"/>
    </xf>
    <xf numFmtId="3" fontId="35" fillId="57" borderId="45" xfId="92" applyNumberFormat="1" applyFont="1" applyFill="1" applyBorder="1" applyAlignment="1">
      <alignment horizontal="right" vertical="center"/>
    </xf>
    <xf numFmtId="4" fontId="35" fillId="57" borderId="44" xfId="92" applyNumberFormat="1" applyFont="1" applyFill="1" applyBorder="1" applyAlignment="1">
      <alignment horizontal="right" vertical="center"/>
    </xf>
    <xf numFmtId="4" fontId="35" fillId="57" borderId="24" xfId="92" applyNumberFormat="1" applyFont="1" applyFill="1" applyBorder="1" applyAlignment="1">
      <alignment horizontal="right" vertical="center"/>
    </xf>
    <xf numFmtId="4" fontId="35" fillId="57" borderId="45" xfId="92" applyNumberFormat="1" applyFont="1" applyFill="1" applyBorder="1" applyAlignment="1">
      <alignment horizontal="right" vertical="center"/>
    </xf>
    <xf numFmtId="4" fontId="35" fillId="57" borderId="28" xfId="92" applyNumberFormat="1" applyFont="1" applyFill="1" applyBorder="1" applyAlignment="1">
      <alignment horizontal="right" vertical="center"/>
    </xf>
    <xf numFmtId="49" fontId="35" fillId="57" borderId="74" xfId="37" applyNumberFormat="1" applyFont="1" applyFill="1" applyBorder="1" applyAlignment="1">
      <alignment horizontal="left" vertical="center" wrapText="1"/>
    </xf>
    <xf numFmtId="49" fontId="35" fillId="57" borderId="51" xfId="37" applyNumberFormat="1" applyFont="1" applyFill="1" applyBorder="1" applyAlignment="1">
      <alignment horizontal="center" vertical="center" wrapText="1"/>
    </xf>
    <xf numFmtId="3" fontId="35" fillId="57" borderId="4" xfId="92" applyNumberFormat="1" applyFont="1" applyFill="1" applyBorder="1" applyAlignment="1">
      <alignment horizontal="right" vertical="center"/>
    </xf>
    <xf numFmtId="3" fontId="35" fillId="57" borderId="52" xfId="92" applyNumberFormat="1" applyFont="1" applyFill="1" applyBorder="1" applyAlignment="1">
      <alignment horizontal="right" vertical="center"/>
    </xf>
    <xf numFmtId="4" fontId="35" fillId="57" borderId="51" xfId="92" applyNumberFormat="1" applyFont="1" applyFill="1" applyBorder="1" applyAlignment="1">
      <alignment horizontal="right" vertical="center"/>
    </xf>
    <xf numFmtId="4" fontId="35" fillId="57" borderId="4" xfId="92" applyNumberFormat="1" applyFont="1" applyFill="1" applyBorder="1" applyAlignment="1">
      <alignment horizontal="right" vertical="center"/>
    </xf>
    <xf numFmtId="4" fontId="35" fillId="57" borderId="52" xfId="92" applyNumberFormat="1" applyFont="1" applyFill="1" applyBorder="1" applyAlignment="1">
      <alignment horizontal="right" vertical="center"/>
    </xf>
    <xf numFmtId="4" fontId="35" fillId="57" borderId="18" xfId="92" applyNumberFormat="1" applyFont="1" applyFill="1" applyBorder="1" applyAlignment="1">
      <alignment horizontal="right" vertical="center"/>
    </xf>
    <xf numFmtId="49" fontId="35" fillId="57" borderId="76" xfId="37" applyNumberFormat="1" applyFont="1" applyFill="1" applyBorder="1" applyAlignment="1">
      <alignment horizontal="left" vertical="center" wrapText="1"/>
    </xf>
    <xf numFmtId="49" fontId="35" fillId="57" borderId="56" xfId="37" applyNumberFormat="1" applyFont="1" applyFill="1" applyBorder="1" applyAlignment="1">
      <alignment horizontal="center" vertical="center" wrapText="1"/>
    </xf>
    <xf numFmtId="3" fontId="35" fillId="57" borderId="57" xfId="92" applyNumberFormat="1" applyFont="1" applyFill="1" applyBorder="1" applyAlignment="1">
      <alignment horizontal="right" vertical="center"/>
    </xf>
    <xf numFmtId="3" fontId="35" fillId="57" borderId="58" xfId="92" applyNumberFormat="1" applyFont="1" applyFill="1" applyBorder="1" applyAlignment="1">
      <alignment horizontal="right" vertical="center"/>
    </xf>
    <xf numFmtId="4" fontId="35" fillId="57" borderId="56" xfId="92" applyNumberFormat="1" applyFont="1" applyFill="1" applyBorder="1" applyAlignment="1">
      <alignment horizontal="right" vertical="center"/>
    </xf>
    <xf numFmtId="4" fontId="35" fillId="57" borderId="57" xfId="92" applyNumberFormat="1" applyFont="1" applyFill="1" applyBorder="1" applyAlignment="1">
      <alignment horizontal="right" vertical="center"/>
    </xf>
    <xf numFmtId="4" fontId="35" fillId="57" borderId="58" xfId="92" applyNumberFormat="1" applyFont="1" applyFill="1" applyBorder="1" applyAlignment="1">
      <alignment horizontal="right" vertical="center"/>
    </xf>
    <xf numFmtId="4" fontId="35" fillId="57" borderId="77" xfId="92" applyNumberFormat="1" applyFont="1" applyFill="1" applyBorder="1" applyAlignment="1">
      <alignment horizontal="right" vertical="center"/>
    </xf>
    <xf numFmtId="0" fontId="35" fillId="0" borderId="44" xfId="92" applyFont="1" applyBorder="1" applyAlignment="1">
      <alignment horizontal="right" vertical="center"/>
    </xf>
    <xf numFmtId="0" fontId="35" fillId="0" borderId="24" xfId="92" applyFont="1" applyBorder="1" applyAlignment="1">
      <alignment horizontal="right" vertical="center"/>
    </xf>
    <xf numFmtId="0" fontId="35" fillId="0" borderId="45" xfId="92" applyFont="1" applyBorder="1" applyAlignment="1">
      <alignment horizontal="right" vertical="center"/>
    </xf>
    <xf numFmtId="3" fontId="35" fillId="0" borderId="51" xfId="92" applyNumberFormat="1" applyFont="1" applyBorder="1" applyAlignment="1">
      <alignment horizontal="right" vertical="center"/>
    </xf>
    <xf numFmtId="0" fontId="35" fillId="0" borderId="51" xfId="92" applyFont="1" applyBorder="1" applyAlignment="1">
      <alignment horizontal="right" vertical="center"/>
    </xf>
    <xf numFmtId="0" fontId="35" fillId="0" borderId="4" xfId="92" applyFont="1" applyBorder="1" applyAlignment="1">
      <alignment horizontal="right" vertical="center"/>
    </xf>
    <xf numFmtId="0" fontId="35" fillId="0" borderId="52" xfId="92" applyFont="1" applyBorder="1" applyAlignment="1">
      <alignment horizontal="right" vertical="center"/>
    </xf>
    <xf numFmtId="0" fontId="35" fillId="0" borderId="104" xfId="92" applyFont="1" applyBorder="1" applyAlignment="1">
      <alignment horizontal="right" vertical="center"/>
    </xf>
    <xf numFmtId="0" fontId="35" fillId="0" borderId="105" xfId="92" applyFont="1" applyBorder="1" applyAlignment="1">
      <alignment horizontal="right" vertical="center"/>
    </xf>
    <xf numFmtId="0" fontId="35" fillId="0" borderId="106" xfId="92" applyFont="1" applyBorder="1" applyAlignment="1">
      <alignment horizontal="right" vertical="center"/>
    </xf>
    <xf numFmtId="0" fontId="35" fillId="0" borderId="56" xfId="92" applyFont="1" applyBorder="1" applyAlignment="1">
      <alignment horizontal="right" vertical="center"/>
    </xf>
    <xf numFmtId="0" fontId="35" fillId="0" borderId="57" xfId="92" applyFont="1" applyBorder="1" applyAlignment="1">
      <alignment horizontal="right" vertical="center"/>
    </xf>
    <xf numFmtId="0" fontId="35" fillId="0" borderId="58" xfId="92" applyFont="1" applyBorder="1" applyAlignment="1">
      <alignment horizontal="right" vertical="center"/>
    </xf>
    <xf numFmtId="49" fontId="107" fillId="0" borderId="75" xfId="37" applyNumberFormat="1" applyFont="1" applyBorder="1" applyAlignment="1">
      <alignment horizontal="left" vertical="center"/>
    </xf>
    <xf numFmtId="49" fontId="35" fillId="0" borderId="34" xfId="37" applyNumberFormat="1" applyFont="1" applyBorder="1" applyAlignment="1">
      <alignment horizontal="center" vertical="center"/>
    </xf>
    <xf numFmtId="0" fontId="35" fillId="0" borderId="34" xfId="92" applyFont="1" applyBorder="1" applyAlignment="1">
      <alignment horizontal="right" vertical="center"/>
    </xf>
    <xf numFmtId="0" fontId="35" fillId="0" borderId="7" xfId="92" applyFont="1" applyBorder="1" applyAlignment="1">
      <alignment horizontal="right" vertical="center"/>
    </xf>
    <xf numFmtId="0" fontId="35" fillId="0" borderId="35" xfId="92" applyFont="1" applyBorder="1" applyAlignment="1">
      <alignment horizontal="right" vertical="center"/>
    </xf>
    <xf numFmtId="0" fontId="35" fillId="0" borderId="46" xfId="92" applyFont="1" applyBorder="1" applyAlignment="1">
      <alignment horizontal="right" vertical="center"/>
    </xf>
    <xf numFmtId="0" fontId="35" fillId="0" borderId="47" xfId="92" applyFont="1" applyBorder="1" applyAlignment="1">
      <alignment horizontal="right" vertical="center"/>
    </xf>
    <xf numFmtId="0" fontId="35" fillId="0" borderId="62" xfId="92" applyFont="1" applyBorder="1" applyAlignment="1">
      <alignment horizontal="right" vertical="center"/>
    </xf>
    <xf numFmtId="0" fontId="35" fillId="0" borderId="0" xfId="92" applyFont="1" applyAlignment="1">
      <alignment vertical="center"/>
    </xf>
    <xf numFmtId="4" fontId="35" fillId="0" borderId="0" xfId="92" applyNumberFormat="1" applyFont="1" applyAlignment="1">
      <alignment vertical="center"/>
    </xf>
    <xf numFmtId="0" fontId="109" fillId="0" borderId="0" xfId="91" applyFont="1" applyAlignment="1">
      <alignment vertical="center"/>
    </xf>
    <xf numFmtId="0" fontId="109" fillId="0" borderId="0" xfId="91" applyFont="1" applyAlignment="1">
      <alignment vertical="top"/>
    </xf>
    <xf numFmtId="0" fontId="109" fillId="0" borderId="0" xfId="91" applyFont="1" applyAlignment="1">
      <alignment vertical="top" wrapText="1"/>
    </xf>
    <xf numFmtId="0" fontId="109" fillId="0" borderId="0" xfId="91" applyFont="1" applyAlignment="1">
      <alignment vertical="center" wrapText="1"/>
    </xf>
    <xf numFmtId="0" fontId="75" fillId="49" borderId="0" xfId="91" applyFont="1" applyFill="1" applyAlignment="1">
      <alignment vertical="center"/>
    </xf>
    <xf numFmtId="0" fontId="77" fillId="49" borderId="0" xfId="91" applyFont="1" applyFill="1" applyAlignment="1">
      <alignment vertical="center" wrapText="1"/>
    </xf>
    <xf numFmtId="0" fontId="75" fillId="49" borderId="0" xfId="94" applyFont="1" applyFill="1" applyAlignment="1">
      <alignment vertical="center"/>
    </xf>
    <xf numFmtId="0" fontId="75" fillId="49" borderId="0" xfId="94" applyFont="1" applyFill="1" applyAlignment="1">
      <alignment horizontal="left" vertical="center"/>
    </xf>
    <xf numFmtId="0" fontId="75" fillId="49" borderId="0" xfId="91" applyFont="1" applyFill="1" applyAlignment="1">
      <alignment horizontal="left" vertical="center"/>
    </xf>
    <xf numFmtId="0" fontId="8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166" fontId="0" fillId="47" borderId="14" xfId="0" applyNumberFormat="1" applyFill="1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44" fillId="49" borderId="4" xfId="0" applyFont="1" applyFill="1" applyBorder="1" applyAlignment="1">
      <alignment horizontal="center" vertical="center"/>
    </xf>
    <xf numFmtId="0" fontId="44" fillId="49" borderId="15" xfId="0" applyFont="1" applyFill="1" applyBorder="1" applyAlignment="1">
      <alignment horizontal="center" vertical="center"/>
    </xf>
    <xf numFmtId="0" fontId="44" fillId="49" borderId="19" xfId="0" applyFont="1" applyFill="1" applyBorder="1" applyAlignment="1">
      <alignment horizontal="center" vertical="center"/>
    </xf>
    <xf numFmtId="0" fontId="44" fillId="49" borderId="18" xfId="0" applyFont="1" applyFill="1" applyBorder="1" applyAlignment="1">
      <alignment horizontal="center" vertical="center"/>
    </xf>
    <xf numFmtId="0" fontId="47" fillId="49" borderId="19" xfId="83" quotePrefix="1" applyNumberFormat="1" applyFont="1" applyFill="1" applyBorder="1" applyAlignment="1">
      <alignment horizontal="center" vertical="center"/>
    </xf>
    <xf numFmtId="0" fontId="47" fillId="49" borderId="18" xfId="83" quotePrefix="1" applyNumberFormat="1" applyFont="1" applyFill="1" applyBorder="1" applyAlignment="1">
      <alignment horizontal="center" vertical="center"/>
    </xf>
    <xf numFmtId="0" fontId="54" fillId="49" borderId="27" xfId="0" applyFont="1" applyFill="1" applyBorder="1" applyAlignment="1">
      <alignment horizontal="center" vertical="center"/>
    </xf>
    <xf numFmtId="0" fontId="54" fillId="49" borderId="29" xfId="0" applyFont="1" applyFill="1" applyBorder="1" applyAlignment="1">
      <alignment horizontal="center" vertical="center"/>
    </xf>
    <xf numFmtId="0" fontId="54" fillId="49" borderId="22" xfId="0" applyFont="1" applyFill="1" applyBorder="1" applyAlignment="1">
      <alignment horizontal="center" vertical="center"/>
    </xf>
    <xf numFmtId="0" fontId="54" fillId="49" borderId="26" xfId="0" applyFont="1" applyFill="1" applyBorder="1" applyAlignment="1">
      <alignment horizontal="center" vertical="center"/>
    </xf>
    <xf numFmtId="0" fontId="47" fillId="49" borderId="15" xfId="0" applyFont="1" applyFill="1" applyBorder="1" applyAlignment="1">
      <alignment horizontal="center" vertical="center"/>
    </xf>
    <xf numFmtId="0" fontId="47" fillId="49" borderId="19" xfId="0" applyFont="1" applyFill="1" applyBorder="1" applyAlignment="1">
      <alignment horizontal="center" vertical="center"/>
    </xf>
    <xf numFmtId="0" fontId="47" fillId="49" borderId="18" xfId="0" applyFont="1" applyFill="1" applyBorder="1" applyAlignment="1">
      <alignment horizontal="center" vertical="center"/>
    </xf>
    <xf numFmtId="0" fontId="47" fillId="49" borderId="29" xfId="82" quotePrefix="1" applyNumberFormat="1" applyFont="1" applyFill="1" applyBorder="1" applyAlignment="1">
      <alignment horizontal="center" vertical="center" wrapText="1"/>
    </xf>
    <xf numFmtId="0" fontId="47" fillId="49" borderId="26" xfId="82" quotePrefix="1" applyNumberFormat="1" applyFont="1" applyFill="1" applyBorder="1" applyAlignment="1">
      <alignment horizontal="center" vertical="center" wrapText="1"/>
    </xf>
    <xf numFmtId="0" fontId="47" fillId="49" borderId="16" xfId="0" applyFont="1" applyFill="1" applyBorder="1" applyAlignment="1">
      <alignment horizontal="center" vertical="center" wrapText="1"/>
    </xf>
    <xf numFmtId="0" fontId="47" fillId="49" borderId="7" xfId="0" applyFont="1" applyFill="1" applyBorder="1" applyAlignment="1">
      <alignment horizontal="center" vertical="center" wrapText="1"/>
    </xf>
    <xf numFmtId="0" fontId="43" fillId="49" borderId="27" xfId="0" applyFont="1" applyFill="1" applyBorder="1" applyAlignment="1">
      <alignment horizontal="center" vertical="center"/>
    </xf>
    <xf numFmtId="0" fontId="43" fillId="49" borderId="29" xfId="0" applyFont="1" applyFill="1" applyBorder="1" applyAlignment="1">
      <alignment horizontal="center" vertical="center"/>
    </xf>
    <xf numFmtId="0" fontId="43" fillId="49" borderId="25" xfId="0" applyFont="1" applyFill="1" applyBorder="1" applyAlignment="1">
      <alignment horizontal="center" vertical="center"/>
    </xf>
    <xf numFmtId="0" fontId="43" fillId="49" borderId="28" xfId="0" applyFont="1" applyFill="1" applyBorder="1" applyAlignment="1">
      <alignment horizontal="center" vertical="center"/>
    </xf>
    <xf numFmtId="0" fontId="47" fillId="49" borderId="18" xfId="82" quotePrefix="1" applyNumberFormat="1" applyFont="1" applyFill="1" applyBorder="1" applyAlignment="1">
      <alignment horizontal="center" vertical="center" wrapText="1"/>
    </xf>
    <xf numFmtId="0" fontId="47" fillId="49" borderId="4" xfId="82" quotePrefix="1" applyNumberFormat="1" applyFont="1" applyFill="1" applyBorder="1" applyAlignment="1">
      <alignment horizontal="center" vertical="center" wrapText="1"/>
    </xf>
    <xf numFmtId="0" fontId="47" fillId="49" borderId="19" xfId="82" quotePrefix="1" applyNumberFormat="1" applyFont="1" applyFill="1" applyBorder="1" applyAlignment="1">
      <alignment horizontal="center" vertical="center"/>
    </xf>
    <xf numFmtId="0" fontId="47" fillId="49" borderId="18" xfId="82" quotePrefix="1" applyNumberFormat="1" applyFont="1" applyFill="1" applyBorder="1" applyAlignment="1">
      <alignment horizontal="center" vertical="center"/>
    </xf>
    <xf numFmtId="0" fontId="44" fillId="49" borderId="16" xfId="0" applyFont="1" applyFill="1" applyBorder="1" applyAlignment="1">
      <alignment horizontal="center" vertical="center" wrapText="1"/>
    </xf>
    <xf numFmtId="0" fontId="44" fillId="49" borderId="24" xfId="0" applyFont="1" applyFill="1" applyBorder="1" applyAlignment="1">
      <alignment horizontal="center" vertical="center" wrapText="1"/>
    </xf>
    <xf numFmtId="0" fontId="43" fillId="49" borderId="27" xfId="29" applyFont="1" applyFill="1" applyBorder="1" applyAlignment="1">
      <alignment horizontal="center" vertical="center"/>
    </xf>
    <xf numFmtId="0" fontId="43" fillId="49" borderId="29" xfId="29" applyFont="1" applyFill="1" applyBorder="1" applyAlignment="1">
      <alignment horizontal="center" vertical="center"/>
    </xf>
    <xf numFmtId="0" fontId="43" fillId="49" borderId="25" xfId="29" applyFont="1" applyFill="1" applyBorder="1" applyAlignment="1">
      <alignment horizontal="center" vertical="center"/>
    </xf>
    <xf numFmtId="0" fontId="43" fillId="49" borderId="28" xfId="29" applyFont="1" applyFill="1" applyBorder="1" applyAlignment="1">
      <alignment horizontal="center" vertical="center"/>
    </xf>
    <xf numFmtId="0" fontId="47" fillId="49" borderId="18" xfId="83" quotePrefix="1" applyNumberFormat="1" applyFont="1" applyFill="1" applyBorder="1" applyAlignment="1">
      <alignment horizontal="center" vertical="center" wrapText="1"/>
    </xf>
    <xf numFmtId="0" fontId="47" fillId="49" borderId="4" xfId="83" quotePrefix="1" applyNumberFormat="1" applyFont="1" applyFill="1" applyBorder="1" applyAlignment="1">
      <alignment horizontal="center" vertical="center" wrapText="1"/>
    </xf>
    <xf numFmtId="0" fontId="55" fillId="49" borderId="15" xfId="31" applyFont="1" applyFill="1" applyBorder="1" applyAlignment="1">
      <alignment vertical="center"/>
    </xf>
    <xf numFmtId="0" fontId="55" fillId="49" borderId="19" xfId="31" applyFont="1" applyFill="1" applyBorder="1" applyAlignment="1">
      <alignment vertical="center"/>
    </xf>
    <xf numFmtId="0" fontId="55" fillId="49" borderId="83" xfId="31" applyFont="1" applyFill="1" applyBorder="1" applyAlignment="1">
      <alignment vertical="center"/>
    </xf>
    <xf numFmtId="0" fontId="55" fillId="49" borderId="29" xfId="31" applyFont="1" applyFill="1" applyBorder="1" applyAlignment="1">
      <alignment vertical="center"/>
    </xf>
    <xf numFmtId="0" fontId="47" fillId="49" borderId="16" xfId="33" applyFont="1" applyFill="1" applyBorder="1" applyAlignment="1">
      <alignment horizontal="center" vertical="center"/>
    </xf>
    <xf numFmtId="0" fontId="47" fillId="49" borderId="7" xfId="33" applyFont="1" applyFill="1" applyBorder="1" applyAlignment="1">
      <alignment horizontal="center" vertical="center"/>
    </xf>
    <xf numFmtId="0" fontId="47" fillId="49" borderId="27" xfId="33" applyFont="1" applyFill="1" applyBorder="1" applyAlignment="1">
      <alignment horizontal="center" vertical="center"/>
    </xf>
    <xf numFmtId="0" fontId="47" fillId="49" borderId="83" xfId="33" applyFont="1" applyFill="1" applyBorder="1" applyAlignment="1">
      <alignment horizontal="center" vertical="center"/>
    </xf>
    <xf numFmtId="0" fontId="47" fillId="49" borderId="29" xfId="33" applyFont="1" applyFill="1" applyBorder="1" applyAlignment="1">
      <alignment horizontal="center" vertical="center"/>
    </xf>
    <xf numFmtId="0" fontId="47" fillId="49" borderId="15" xfId="31" applyFont="1" applyFill="1" applyBorder="1" applyAlignment="1">
      <alignment horizontal="center" vertical="center"/>
    </xf>
    <xf numFmtId="0" fontId="47" fillId="49" borderId="19" xfId="31" applyFont="1" applyFill="1" applyBorder="1" applyAlignment="1">
      <alignment horizontal="center" vertical="center"/>
    </xf>
    <xf numFmtId="0" fontId="47" fillId="49" borderId="18" xfId="31" applyFont="1" applyFill="1" applyBorder="1" applyAlignment="1">
      <alignment horizontal="center" vertical="center"/>
    </xf>
    <xf numFmtId="0" fontId="48" fillId="49" borderId="0" xfId="33" applyFont="1" applyFill="1" applyBorder="1" applyAlignment="1">
      <alignment horizontal="center"/>
    </xf>
    <xf numFmtId="0" fontId="47" fillId="49" borderId="25" xfId="33" applyFont="1" applyFill="1" applyBorder="1" applyAlignment="1" applyProtection="1">
      <alignment horizontal="center" vertical="center"/>
      <protection locked="0"/>
    </xf>
    <xf numFmtId="0" fontId="47" fillId="49" borderId="30" xfId="33" applyFont="1" applyFill="1" applyBorder="1" applyAlignment="1" applyProtection="1">
      <alignment horizontal="center" vertical="center"/>
      <protection locked="0"/>
    </xf>
    <xf numFmtId="0" fontId="47" fillId="49" borderId="28" xfId="33" applyFont="1" applyFill="1" applyBorder="1" applyAlignment="1" applyProtection="1">
      <alignment horizontal="center" vertical="center"/>
      <protection locked="0"/>
    </xf>
    <xf numFmtId="0" fontId="47" fillId="49" borderId="16" xfId="33" applyFont="1" applyFill="1" applyBorder="1" applyAlignment="1">
      <alignment horizontal="center" vertical="center" wrapText="1"/>
    </xf>
    <xf numFmtId="0" fontId="47" fillId="49" borderId="7" xfId="33" applyFont="1" applyFill="1" applyBorder="1" applyAlignment="1">
      <alignment horizontal="center" vertical="center" wrapText="1"/>
    </xf>
    <xf numFmtId="0" fontId="47" fillId="49" borderId="24" xfId="33" applyFont="1" applyFill="1" applyBorder="1" applyAlignment="1">
      <alignment horizontal="center" vertical="center" wrapText="1"/>
    </xf>
    <xf numFmtId="0" fontId="47" fillId="49" borderId="16" xfId="31" applyFont="1" applyFill="1" applyBorder="1" applyAlignment="1">
      <alignment horizontal="center" vertical="center"/>
    </xf>
    <xf numFmtId="0" fontId="47" fillId="49" borderId="24" xfId="31" applyFont="1" applyFill="1" applyBorder="1" applyAlignment="1">
      <alignment horizontal="center" vertical="center"/>
    </xf>
    <xf numFmtId="0" fontId="47" fillId="49" borderId="16" xfId="31" applyFont="1" applyFill="1" applyBorder="1" applyAlignment="1">
      <alignment horizontal="center" vertical="center" wrapText="1"/>
    </xf>
    <xf numFmtId="0" fontId="47" fillId="49" borderId="7" xfId="31" applyFont="1" applyFill="1" applyBorder="1" applyAlignment="1">
      <alignment horizontal="center" vertical="center" wrapText="1"/>
    </xf>
    <xf numFmtId="0" fontId="47" fillId="49" borderId="24" xfId="31" applyFont="1" applyFill="1" applyBorder="1" applyAlignment="1">
      <alignment horizontal="center" vertical="center" wrapText="1"/>
    </xf>
    <xf numFmtId="0" fontId="55" fillId="49" borderId="18" xfId="31" applyFont="1" applyFill="1" applyBorder="1" applyAlignment="1">
      <alignment vertical="center"/>
    </xf>
    <xf numFmtId="0" fontId="47" fillId="49" borderId="27" xfId="31" applyFont="1" applyFill="1" applyBorder="1" applyAlignment="1">
      <alignment horizontal="center" vertical="center" wrapText="1"/>
    </xf>
    <xf numFmtId="0" fontId="47" fillId="49" borderId="83" xfId="31" applyFont="1" applyFill="1" applyBorder="1" applyAlignment="1">
      <alignment horizontal="center" vertical="center" wrapText="1"/>
    </xf>
    <xf numFmtId="0" fontId="47" fillId="49" borderId="29" xfId="31" applyFont="1" applyFill="1" applyBorder="1" applyAlignment="1">
      <alignment horizontal="center" vertical="center" wrapText="1"/>
    </xf>
    <xf numFmtId="0" fontId="47" fillId="49" borderId="25" xfId="31" applyFont="1" applyFill="1" applyBorder="1" applyAlignment="1">
      <alignment horizontal="center" vertical="center" wrapText="1"/>
    </xf>
    <xf numFmtId="0" fontId="47" fillId="49" borderId="30" xfId="31" applyFont="1" applyFill="1" applyBorder="1" applyAlignment="1">
      <alignment horizontal="center" vertical="center" wrapText="1"/>
    </xf>
    <xf numFmtId="0" fontId="47" fillId="49" borderId="28" xfId="31" applyFont="1" applyFill="1" applyBorder="1" applyAlignment="1">
      <alignment horizontal="center" vertical="center" wrapText="1"/>
    </xf>
    <xf numFmtId="0" fontId="47" fillId="49" borderId="27" xfId="31" applyFont="1" applyFill="1" applyBorder="1" applyAlignment="1">
      <alignment horizontal="center"/>
    </xf>
    <xf numFmtId="0" fontId="47" fillId="49" borderId="83" xfId="31" applyFont="1" applyFill="1" applyBorder="1" applyAlignment="1">
      <alignment horizontal="center"/>
    </xf>
    <xf numFmtId="0" fontId="47" fillId="49" borderId="29" xfId="31" applyFont="1" applyFill="1" applyBorder="1" applyAlignment="1">
      <alignment horizontal="center"/>
    </xf>
    <xf numFmtId="0" fontId="47" fillId="49" borderId="30" xfId="31" applyFont="1" applyFill="1" applyBorder="1" applyAlignment="1">
      <alignment horizontal="center"/>
    </xf>
    <xf numFmtId="0" fontId="47" fillId="49" borderId="28" xfId="31" applyFont="1" applyFill="1" applyBorder="1" applyAlignment="1">
      <alignment horizontal="center"/>
    </xf>
    <xf numFmtId="0" fontId="47" fillId="49" borderId="25" xfId="31" applyFont="1" applyFill="1" applyBorder="1" applyAlignment="1">
      <alignment horizontal="center"/>
    </xf>
    <xf numFmtId="0" fontId="44" fillId="49" borderId="27" xfId="0" applyFont="1" applyFill="1" applyBorder="1" applyAlignment="1">
      <alignment horizontal="center" vertical="center"/>
    </xf>
    <xf numFmtId="0" fontId="44" fillId="49" borderId="83" xfId="0" applyFont="1" applyFill="1" applyBorder="1" applyAlignment="1">
      <alignment horizontal="center" vertical="center"/>
    </xf>
    <xf numFmtId="0" fontId="50" fillId="49" borderId="0" xfId="31" applyFont="1" applyFill="1" applyAlignment="1">
      <alignment horizontal="left" vertical="center"/>
    </xf>
    <xf numFmtId="0" fontId="44" fillId="49" borderId="7" xfId="0" applyFont="1" applyFill="1" applyBorder="1" applyAlignment="1">
      <alignment horizontal="center" vertical="center" wrapText="1"/>
    </xf>
    <xf numFmtId="0" fontId="44" fillId="49" borderId="16" xfId="0" applyFont="1" applyFill="1" applyBorder="1" applyAlignment="1">
      <alignment horizontal="center" vertical="center"/>
    </xf>
    <xf numFmtId="0" fontId="44" fillId="49" borderId="7" xfId="0" applyFont="1" applyFill="1" applyBorder="1" applyAlignment="1">
      <alignment horizontal="center" vertical="center"/>
    </xf>
    <xf numFmtId="0" fontId="44" fillId="49" borderId="24" xfId="0" applyFont="1" applyFill="1" applyBorder="1" applyAlignment="1">
      <alignment horizontal="center" vertical="center"/>
    </xf>
    <xf numFmtId="0" fontId="47" fillId="49" borderId="15" xfId="0" quotePrefix="1" applyFont="1" applyFill="1" applyBorder="1" applyAlignment="1">
      <alignment horizontal="center" vertical="center" wrapText="1"/>
    </xf>
    <xf numFmtId="0" fontId="47" fillId="49" borderId="19" xfId="0" quotePrefix="1" applyFont="1" applyFill="1" applyBorder="1" applyAlignment="1">
      <alignment horizontal="center" vertical="center" wrapText="1"/>
    </xf>
    <xf numFmtId="0" fontId="47" fillId="49" borderId="18" xfId="0" quotePrefix="1" applyFont="1" applyFill="1" applyBorder="1" applyAlignment="1">
      <alignment horizontal="center" vertical="center" wrapText="1"/>
    </xf>
    <xf numFmtId="0" fontId="47" fillId="49" borderId="19" xfId="0" applyFont="1" applyFill="1" applyBorder="1" applyAlignment="1">
      <alignment horizontal="center" vertical="center" wrapText="1"/>
    </xf>
    <xf numFmtId="0" fontId="47" fillId="49" borderId="18" xfId="0" applyFont="1" applyFill="1" applyBorder="1" applyAlignment="1">
      <alignment horizontal="center" vertical="center" wrapText="1"/>
    </xf>
    <xf numFmtId="0" fontId="48" fillId="49" borderId="25" xfId="27" applyFont="1" applyFill="1" applyBorder="1" applyAlignment="1"/>
    <xf numFmtId="0" fontId="48" fillId="49" borderId="28" xfId="27" applyFont="1" applyFill="1" applyBorder="1" applyAlignment="1"/>
    <xf numFmtId="0" fontId="47" fillId="49" borderId="27" xfId="27" applyFont="1" applyFill="1" applyBorder="1" applyAlignment="1">
      <alignment horizontal="center" vertical="center" wrapText="1"/>
    </xf>
    <xf numFmtId="0" fontId="47" fillId="49" borderId="29" xfId="27" applyFont="1" applyFill="1" applyBorder="1" applyAlignment="1">
      <alignment horizontal="center" vertical="center" wrapText="1"/>
    </xf>
    <xf numFmtId="0" fontId="47" fillId="49" borderId="25" xfId="27" applyFont="1" applyFill="1" applyBorder="1" applyAlignment="1">
      <alignment horizontal="center" vertical="center" wrapText="1"/>
    </xf>
    <xf numFmtId="0" fontId="47" fillId="49" borderId="28" xfId="27" applyFont="1" applyFill="1" applyBorder="1" applyAlignment="1">
      <alignment horizontal="center" vertical="center" wrapText="1"/>
    </xf>
    <xf numFmtId="0" fontId="47" fillId="49" borderId="15" xfId="27" applyFont="1" applyFill="1" applyBorder="1" applyAlignment="1">
      <alignment horizontal="center" vertical="center" wrapText="1"/>
    </xf>
    <xf numFmtId="0" fontId="47" fillId="49" borderId="18" xfId="27" applyFont="1" applyFill="1" applyBorder="1" applyAlignment="1">
      <alignment horizontal="center" vertical="center" wrapText="1"/>
    </xf>
    <xf numFmtId="0" fontId="47" fillId="49" borderId="25" xfId="27" applyFont="1" applyFill="1" applyBorder="1"/>
    <xf numFmtId="0" fontId="47" fillId="49" borderId="16" xfId="27" applyFont="1" applyFill="1" applyBorder="1" applyAlignment="1">
      <alignment horizontal="center" vertical="center" wrapText="1"/>
    </xf>
    <xf numFmtId="0" fontId="47" fillId="49" borderId="24" xfId="27" applyFont="1" applyFill="1" applyBorder="1" applyAlignment="1">
      <alignment horizontal="center" vertical="center" wrapText="1"/>
    </xf>
    <xf numFmtId="0" fontId="48" fillId="49" borderId="27" xfId="27" applyFont="1" applyFill="1" applyBorder="1" applyAlignment="1"/>
    <xf numFmtId="0" fontId="48" fillId="49" borderId="29" xfId="27" applyFont="1" applyFill="1" applyBorder="1" applyAlignment="1"/>
    <xf numFmtId="0" fontId="47" fillId="49" borderId="83" xfId="27" applyFont="1" applyFill="1" applyBorder="1" applyAlignment="1">
      <alignment horizontal="center" vertical="center" wrapText="1"/>
    </xf>
    <xf numFmtId="0" fontId="47" fillId="49" borderId="30" xfId="27" applyFont="1" applyFill="1" applyBorder="1" applyAlignment="1">
      <alignment horizontal="center" vertical="center" wrapText="1"/>
    </xf>
    <xf numFmtId="0" fontId="47" fillId="49" borderId="83" xfId="27" applyFont="1" applyFill="1" applyBorder="1" applyAlignment="1"/>
    <xf numFmtId="0" fontId="47" fillId="49" borderId="22" xfId="27" applyFont="1" applyFill="1" applyBorder="1" applyAlignment="1"/>
    <xf numFmtId="0" fontId="47" fillId="49" borderId="0" xfId="27" applyFont="1" applyFill="1" applyBorder="1" applyAlignment="1"/>
    <xf numFmtId="0" fontId="47" fillId="49" borderId="25" xfId="27" applyFont="1" applyFill="1" applyBorder="1" applyAlignment="1"/>
    <xf numFmtId="0" fontId="47" fillId="49" borderId="30" xfId="27" applyFont="1" applyFill="1" applyBorder="1" applyAlignment="1"/>
    <xf numFmtId="0" fontId="47" fillId="49" borderId="19" xfId="27" applyFont="1" applyFill="1" applyBorder="1" applyAlignment="1">
      <alignment horizontal="center" vertical="center" wrapText="1"/>
    </xf>
    <xf numFmtId="3" fontId="47" fillId="49" borderId="15" xfId="27" applyNumberFormat="1" applyFont="1" applyFill="1" applyBorder="1" applyAlignment="1">
      <alignment horizontal="center" vertical="center"/>
    </xf>
    <xf numFmtId="3" fontId="47" fillId="49" borderId="19" xfId="27" applyNumberFormat="1" applyFont="1" applyFill="1" applyBorder="1" applyAlignment="1">
      <alignment horizontal="center" vertical="center"/>
    </xf>
    <xf numFmtId="3" fontId="47" fillId="49" borderId="18" xfId="27" applyNumberFormat="1" applyFont="1" applyFill="1" applyBorder="1" applyAlignment="1">
      <alignment horizontal="center" vertical="center"/>
    </xf>
    <xf numFmtId="0" fontId="25" fillId="49" borderId="16" xfId="0" applyFont="1" applyFill="1" applyBorder="1" applyAlignment="1" applyProtection="1">
      <alignment horizontal="center" vertical="center" wrapText="1"/>
    </xf>
    <xf numFmtId="0" fontId="66" fillId="49" borderId="24" xfId="0" applyFont="1" applyFill="1" applyBorder="1" applyAlignment="1" applyProtection="1">
      <alignment horizontal="center" vertical="center" wrapText="1"/>
    </xf>
    <xf numFmtId="0" fontId="66" fillId="49" borderId="19" xfId="83" quotePrefix="1" applyNumberFormat="1" applyFont="1" applyFill="1" applyBorder="1" applyAlignment="1">
      <alignment horizontal="center" vertical="center"/>
    </xf>
    <xf numFmtId="0" fontId="66" fillId="49" borderId="18" xfId="83" quotePrefix="1" applyNumberFormat="1" applyFont="1" applyFill="1" applyBorder="1" applyAlignment="1">
      <alignment horizontal="center" vertical="center"/>
    </xf>
    <xf numFmtId="0" fontId="48" fillId="49" borderId="22" xfId="27" applyFont="1" applyFill="1" applyBorder="1" applyAlignment="1"/>
    <xf numFmtId="0" fontId="48" fillId="49" borderId="26" xfId="27" applyFont="1" applyFill="1" applyBorder="1" applyAlignment="1"/>
    <xf numFmtId="0" fontId="48" fillId="49" borderId="0" xfId="27" applyFont="1" applyFill="1" applyBorder="1" applyAlignment="1"/>
    <xf numFmtId="0" fontId="91" fillId="50" borderId="37" xfId="27" applyFont="1" applyFill="1" applyBorder="1" applyAlignment="1">
      <alignment horizontal="center" vertical="center" wrapText="1"/>
    </xf>
    <xf numFmtId="0" fontId="91" fillId="50" borderId="91" xfId="27" applyFont="1" applyFill="1" applyBorder="1" applyAlignment="1">
      <alignment horizontal="center" vertical="center" wrapText="1"/>
    </xf>
    <xf numFmtId="0" fontId="91" fillId="50" borderId="94" xfId="27" applyFont="1" applyFill="1" applyBorder="1" applyAlignment="1">
      <alignment horizontal="center" vertical="center" wrapText="1"/>
    </xf>
    <xf numFmtId="0" fontId="28" fillId="50" borderId="37" xfId="37" applyFont="1" applyFill="1" applyBorder="1" applyAlignment="1">
      <alignment horizontal="center" wrapText="1"/>
    </xf>
    <xf numFmtId="0" fontId="28" fillId="50" borderId="91" xfId="37" applyFont="1" applyFill="1" applyBorder="1" applyAlignment="1">
      <alignment horizontal="center" wrapText="1"/>
    </xf>
    <xf numFmtId="0" fontId="28" fillId="50" borderId="94" xfId="37" applyFont="1" applyFill="1" applyBorder="1" applyAlignment="1">
      <alignment horizontal="center" wrapText="1"/>
    </xf>
    <xf numFmtId="0" fontId="26" fillId="0" borderId="16" xfId="37" applyFont="1" applyBorder="1" applyAlignment="1">
      <alignment horizontal="center" vertical="center" wrapText="1"/>
    </xf>
    <xf numFmtId="0" fontId="26" fillId="0" borderId="7" xfId="37" applyFont="1" applyBorder="1" applyAlignment="1">
      <alignment horizontal="center" vertical="center" wrapText="1"/>
    </xf>
    <xf numFmtId="0" fontId="26" fillId="0" borderId="71" xfId="35" applyFont="1" applyBorder="1" applyAlignment="1">
      <alignment horizontal="center" vertical="center" wrapText="1"/>
    </xf>
    <xf numFmtId="0" fontId="26" fillId="0" borderId="35" xfId="35" applyFont="1" applyBorder="1" applyAlignment="1">
      <alignment horizontal="center" vertical="center" wrapText="1"/>
    </xf>
    <xf numFmtId="0" fontId="26" fillId="0" borderId="69" xfId="37" applyFont="1" applyBorder="1" applyAlignment="1">
      <alignment horizontal="center" vertical="center" wrapText="1"/>
    </xf>
    <xf numFmtId="0" fontId="26" fillId="0" borderId="34" xfId="37" applyFont="1" applyBorder="1" applyAlignment="1">
      <alignment horizontal="center" vertical="center" wrapText="1"/>
    </xf>
    <xf numFmtId="0" fontId="26" fillId="0" borderId="70" xfId="37" applyFont="1" applyBorder="1" applyAlignment="1">
      <alignment horizontal="center" vertical="center" wrapText="1"/>
    </xf>
    <xf numFmtId="3" fontId="26" fillId="0" borderId="70" xfId="35" applyNumberFormat="1" applyFont="1" applyBorder="1" applyAlignment="1">
      <alignment horizontal="center" vertical="center" wrapText="1"/>
    </xf>
    <xf numFmtId="3" fontId="26" fillId="0" borderId="7" xfId="35" applyNumberFormat="1" applyFont="1" applyBorder="1" applyAlignment="1">
      <alignment horizontal="center" vertical="center" wrapText="1"/>
    </xf>
    <xf numFmtId="0" fontId="26" fillId="0" borderId="48" xfId="37" applyFont="1" applyBorder="1" applyAlignment="1">
      <alignment horizontal="left" vertical="center" wrapText="1"/>
    </xf>
    <xf numFmtId="0" fontId="26" fillId="0" borderId="73" xfId="37" applyFont="1" applyBorder="1" applyAlignment="1">
      <alignment horizontal="left" vertical="center" wrapText="1"/>
    </xf>
    <xf numFmtId="3" fontId="26" fillId="0" borderId="79" xfId="35" applyNumberFormat="1" applyFont="1" applyBorder="1" applyAlignment="1">
      <alignment horizontal="center" vertical="center" wrapText="1"/>
    </xf>
    <xf numFmtId="3" fontId="26" fillId="0" borderId="97" xfId="35" applyNumberFormat="1" applyFont="1" applyBorder="1" applyAlignment="1">
      <alignment horizontal="center" vertical="center" wrapText="1"/>
    </xf>
    <xf numFmtId="3" fontId="26" fillId="0" borderId="22" xfId="35" applyNumberFormat="1" applyFont="1" applyBorder="1" applyAlignment="1">
      <alignment horizontal="center" vertical="center" wrapText="1"/>
    </xf>
    <xf numFmtId="4" fontId="26" fillId="0" borderId="71" xfId="35" applyNumberFormat="1" applyFont="1" applyBorder="1" applyAlignment="1">
      <alignment horizontal="center" vertical="center" wrapText="1"/>
    </xf>
    <xf numFmtId="4" fontId="26" fillId="0" borderId="35" xfId="35" applyNumberFormat="1" applyFont="1" applyBorder="1" applyAlignment="1">
      <alignment horizontal="center" vertical="center" wrapText="1"/>
    </xf>
    <xf numFmtId="3" fontId="89" fillId="0" borderId="53" xfId="27" applyNumberFormat="1" applyFont="1" applyBorder="1" applyAlignment="1">
      <alignment horizontal="center" vertical="center"/>
    </xf>
    <xf numFmtId="3" fontId="89" fillId="0" borderId="34" xfId="27" applyNumberFormat="1" applyFont="1" applyBorder="1" applyAlignment="1">
      <alignment horizontal="center" vertical="center"/>
    </xf>
    <xf numFmtId="3" fontId="89" fillId="0" borderId="16" xfId="27" applyNumberFormat="1" applyFont="1" applyBorder="1" applyAlignment="1">
      <alignment horizontal="center" vertical="center" wrapText="1"/>
    </xf>
    <xf numFmtId="3" fontId="89" fillId="0" borderId="7" xfId="27" applyNumberFormat="1" applyFont="1" applyBorder="1" applyAlignment="1">
      <alignment horizontal="center" vertical="center" wrapText="1"/>
    </xf>
    <xf numFmtId="3" fontId="89" fillId="0" borderId="54" xfId="27" applyNumberFormat="1" applyFont="1" applyBorder="1" applyAlignment="1">
      <alignment horizontal="center" vertical="center" wrapText="1"/>
    </xf>
    <xf numFmtId="3" fontId="89" fillId="0" borderId="35" xfId="27" applyNumberFormat="1" applyFont="1" applyBorder="1" applyAlignment="1">
      <alignment horizontal="center" vertical="center" wrapText="1"/>
    </xf>
    <xf numFmtId="0" fontId="90" fillId="0" borderId="85" xfId="27" applyFont="1" applyBorder="1" applyAlignment="1">
      <alignment horizontal="center" vertical="center" wrapText="1"/>
    </xf>
    <xf numFmtId="0" fontId="90" fillId="0" borderId="36" xfId="27" applyFont="1" applyBorder="1" applyAlignment="1">
      <alignment horizontal="center" vertical="center" wrapText="1"/>
    </xf>
    <xf numFmtId="0" fontId="85" fillId="50" borderId="37" xfId="27" applyFont="1" applyFill="1" applyBorder="1" applyAlignment="1">
      <alignment horizontal="center" vertical="center"/>
    </xf>
    <xf numFmtId="0" fontId="85" fillId="50" borderId="91" xfId="27" applyFont="1" applyFill="1" applyBorder="1" applyAlignment="1">
      <alignment horizontal="center" vertical="center"/>
    </xf>
    <xf numFmtId="0" fontId="85" fillId="50" borderId="94" xfId="27" applyFont="1" applyFill="1" applyBorder="1" applyAlignment="1">
      <alignment horizontal="center" vertical="center"/>
    </xf>
    <xf numFmtId="0" fontId="85" fillId="50" borderId="37" xfId="27" applyFont="1" applyFill="1" applyBorder="1" applyAlignment="1">
      <alignment horizontal="center" vertical="center" wrapText="1"/>
    </xf>
    <xf numFmtId="0" fontId="85" fillId="50" borderId="91" xfId="27" applyFont="1" applyFill="1" applyBorder="1" applyAlignment="1">
      <alignment horizontal="center" vertical="center" wrapText="1"/>
    </xf>
    <xf numFmtId="0" fontId="85" fillId="50" borderId="94" xfId="27" applyFont="1" applyFill="1" applyBorder="1" applyAlignment="1">
      <alignment horizontal="center" vertical="center" wrapText="1"/>
    </xf>
    <xf numFmtId="0" fontId="30" fillId="0" borderId="85" xfId="37" applyFont="1" applyBorder="1" applyAlignment="1">
      <alignment horizontal="center" vertical="center" wrapText="1"/>
    </xf>
    <xf numFmtId="0" fontId="30" fillId="0" borderId="36" xfId="37" applyFont="1" applyBorder="1" applyAlignment="1">
      <alignment horizontal="center" vertical="center" wrapText="1"/>
    </xf>
    <xf numFmtId="0" fontId="85" fillId="50" borderId="81" xfId="27" applyFont="1" applyFill="1" applyBorder="1" applyAlignment="1">
      <alignment horizontal="center" vertical="center" wrapText="1"/>
    </xf>
    <xf numFmtId="0" fontId="88" fillId="50" borderId="87" xfId="27" applyFont="1" applyFill="1" applyBorder="1"/>
    <xf numFmtId="0" fontId="88" fillId="50" borderId="88" xfId="27" applyFont="1" applyFill="1" applyBorder="1"/>
    <xf numFmtId="0" fontId="88" fillId="50" borderId="78" xfId="27" applyFont="1" applyFill="1" applyBorder="1"/>
    <xf numFmtId="0" fontId="88" fillId="50" borderId="84" xfId="27" applyFont="1" applyFill="1" applyBorder="1"/>
    <xf numFmtId="0" fontId="88" fillId="50" borderId="90" xfId="27" applyFont="1" applyFill="1" applyBorder="1"/>
    <xf numFmtId="0" fontId="85" fillId="50" borderId="87" xfId="27" applyFont="1" applyFill="1" applyBorder="1" applyAlignment="1">
      <alignment horizontal="center" vertical="center" wrapText="1"/>
    </xf>
    <xf numFmtId="0" fontId="85" fillId="50" borderId="88" xfId="27" applyFont="1" applyFill="1" applyBorder="1" applyAlignment="1">
      <alignment horizontal="center" vertical="center" wrapText="1"/>
    </xf>
    <xf numFmtId="0" fontId="85" fillId="50" borderId="78" xfId="27" applyFont="1" applyFill="1" applyBorder="1" applyAlignment="1">
      <alignment horizontal="center" vertical="center" wrapText="1"/>
    </xf>
    <xf numFmtId="0" fontId="85" fillId="50" borderId="84" xfId="27" applyFont="1" applyFill="1" applyBorder="1" applyAlignment="1">
      <alignment horizontal="center" vertical="center" wrapText="1"/>
    </xf>
    <xf numFmtId="0" fontId="85" fillId="50" borderId="90" xfId="27" applyFont="1" applyFill="1" applyBorder="1" applyAlignment="1">
      <alignment horizontal="center" vertical="center" wrapText="1"/>
    </xf>
    <xf numFmtId="0" fontId="85" fillId="50" borderId="85" xfId="27" applyFont="1" applyFill="1" applyBorder="1" applyAlignment="1">
      <alignment horizontal="center" vertical="center" wrapText="1"/>
    </xf>
    <xf numFmtId="0" fontId="85" fillId="50" borderId="86" xfId="27" applyFont="1" applyFill="1" applyBorder="1" applyAlignment="1">
      <alignment horizontal="center" vertical="center" wrapText="1"/>
    </xf>
    <xf numFmtId="3" fontId="89" fillId="0" borderId="72" xfId="27" applyNumberFormat="1" applyFont="1" applyBorder="1" applyAlignment="1">
      <alignment horizontal="center" vertical="center"/>
    </xf>
    <xf numFmtId="3" fontId="89" fillId="0" borderId="95" xfId="27" applyNumberFormat="1" applyFont="1" applyBorder="1" applyAlignment="1">
      <alignment horizontal="center" vertical="center"/>
    </xf>
    <xf numFmtId="3" fontId="89" fillId="0" borderId="96" xfId="27" applyNumberFormat="1" applyFont="1" applyBorder="1" applyAlignment="1">
      <alignment horizontal="center" vertical="center"/>
    </xf>
    <xf numFmtId="0" fontId="30" fillId="50" borderId="81" xfId="27" applyFont="1" applyFill="1" applyBorder="1" applyAlignment="1">
      <alignment horizontal="center" vertical="center"/>
    </xf>
    <xf numFmtId="0" fontId="30" fillId="50" borderId="87" xfId="27" applyFont="1" applyFill="1" applyBorder="1" applyAlignment="1">
      <alignment horizontal="center" vertical="center"/>
    </xf>
    <xf numFmtId="0" fontId="30" fillId="50" borderId="88" xfId="27" applyFont="1" applyFill="1" applyBorder="1" applyAlignment="1">
      <alignment horizontal="center" vertical="center"/>
    </xf>
    <xf numFmtId="0" fontId="30" fillId="50" borderId="63" xfId="27" applyFont="1" applyFill="1" applyBorder="1" applyAlignment="1">
      <alignment horizontal="center" vertical="center"/>
    </xf>
    <xf numFmtId="0" fontId="30" fillId="50" borderId="0" xfId="27" applyFont="1" applyFill="1" applyAlignment="1">
      <alignment horizontal="center" vertical="center"/>
    </xf>
    <xf numFmtId="0" fontId="30" fillId="50" borderId="89" xfId="27" applyFont="1" applyFill="1" applyBorder="1" applyAlignment="1">
      <alignment horizontal="center" vertical="center"/>
    </xf>
    <xf numFmtId="0" fontId="30" fillId="50" borderId="78" xfId="27" applyFont="1" applyFill="1" applyBorder="1" applyAlignment="1">
      <alignment horizontal="center" vertical="center"/>
    </xf>
    <xf numFmtId="0" fontId="30" fillId="50" borderId="84" xfId="27" applyFont="1" applyFill="1" applyBorder="1" applyAlignment="1">
      <alignment horizontal="center" vertical="center"/>
    </xf>
    <xf numFmtId="0" fontId="30" fillId="50" borderId="90" xfId="27" applyFont="1" applyFill="1" applyBorder="1" applyAlignment="1">
      <alignment horizontal="center" vertical="center"/>
    </xf>
    <xf numFmtId="0" fontId="30" fillId="0" borderId="81" xfId="37" applyFont="1" applyBorder="1" applyAlignment="1">
      <alignment horizontal="center" vertical="center"/>
    </xf>
    <xf numFmtId="0" fontId="30" fillId="0" borderId="87" xfId="37" applyFont="1" applyBorder="1" applyAlignment="1">
      <alignment horizontal="center" vertical="center"/>
    </xf>
    <xf numFmtId="0" fontId="30" fillId="0" borderId="88" xfId="37" applyFont="1" applyBorder="1" applyAlignment="1">
      <alignment horizontal="center" vertical="center"/>
    </xf>
    <xf numFmtId="0" fontId="30" fillId="0" borderId="63" xfId="37" applyFont="1" applyBorder="1" applyAlignment="1">
      <alignment horizontal="center" vertical="center"/>
    </xf>
    <xf numFmtId="0" fontId="30" fillId="0" borderId="0" xfId="37" applyFont="1" applyAlignment="1">
      <alignment horizontal="center" vertical="center"/>
    </xf>
    <xf numFmtId="0" fontId="30" fillId="0" borderId="89" xfId="37" applyFont="1" applyBorder="1" applyAlignment="1">
      <alignment horizontal="center" vertical="center"/>
    </xf>
    <xf numFmtId="0" fontId="30" fillId="0" borderId="78" xfId="37" applyFont="1" applyBorder="1" applyAlignment="1">
      <alignment horizontal="center" vertical="center"/>
    </xf>
    <xf numFmtId="0" fontId="30" fillId="0" borderId="84" xfId="37" applyFont="1" applyBorder="1" applyAlignment="1">
      <alignment horizontal="center" vertical="center"/>
    </xf>
    <xf numFmtId="0" fontId="30" fillId="0" borderId="90" xfId="37" applyFont="1" applyBorder="1" applyAlignment="1">
      <alignment horizontal="center" vertical="center"/>
    </xf>
    <xf numFmtId="0" fontId="30" fillId="0" borderId="81" xfId="37" applyFont="1" applyBorder="1" applyAlignment="1">
      <alignment horizontal="center" vertical="center" wrapText="1"/>
    </xf>
    <xf numFmtId="0" fontId="30" fillId="0" borderId="87" xfId="37" applyFont="1" applyBorder="1" applyAlignment="1">
      <alignment horizontal="center" vertical="center" wrapText="1"/>
    </xf>
    <xf numFmtId="0" fontId="30" fillId="0" borderId="88" xfId="37" applyFont="1" applyBorder="1" applyAlignment="1">
      <alignment horizontal="center" vertical="center" wrapText="1"/>
    </xf>
    <xf numFmtId="0" fontId="30" fillId="0" borderId="63" xfId="37" applyFont="1" applyBorder="1" applyAlignment="1">
      <alignment horizontal="center" vertical="center" wrapText="1"/>
    </xf>
    <xf numFmtId="0" fontId="30" fillId="0" borderId="0" xfId="37" applyFont="1" applyAlignment="1">
      <alignment horizontal="center" vertical="center" wrapText="1"/>
    </xf>
    <xf numFmtId="0" fontId="30" fillId="0" borderId="89" xfId="37" applyFont="1" applyBorder="1" applyAlignment="1">
      <alignment horizontal="center" vertical="center" wrapText="1"/>
    </xf>
    <xf numFmtId="0" fontId="30" fillId="0" borderId="78" xfId="37" applyFont="1" applyBorder="1" applyAlignment="1">
      <alignment horizontal="center" vertical="center" wrapText="1"/>
    </xf>
    <xf numFmtId="0" fontId="30" fillId="0" borderId="84" xfId="37" applyFont="1" applyBorder="1" applyAlignment="1">
      <alignment horizontal="center" vertical="center" wrapText="1"/>
    </xf>
    <xf numFmtId="0" fontId="30" fillId="0" borderId="90" xfId="37" applyFont="1" applyBorder="1" applyAlignment="1">
      <alignment horizontal="center" vertical="center" wrapText="1"/>
    </xf>
    <xf numFmtId="49" fontId="27" fillId="0" borderId="84" xfId="37" applyNumberFormat="1" applyFont="1" applyBorder="1" applyAlignment="1">
      <alignment horizontal="left" vertical="top" wrapText="1"/>
    </xf>
    <xf numFmtId="49" fontId="26" fillId="0" borderId="85" xfId="37" applyNumberFormat="1" applyFont="1" applyBorder="1" applyAlignment="1">
      <alignment horizontal="center" wrapText="1"/>
    </xf>
    <xf numFmtId="49" fontId="26" fillId="0" borderId="36" xfId="37" applyNumberFormat="1" applyFont="1" applyBorder="1" applyAlignment="1">
      <alignment horizontal="center" wrapText="1"/>
    </xf>
    <xf numFmtId="49" fontId="26" fillId="0" borderId="86" xfId="37" applyNumberFormat="1" applyFont="1" applyBorder="1" applyAlignment="1">
      <alignment horizontal="center" wrapText="1"/>
    </xf>
    <xf numFmtId="0" fontId="35" fillId="0" borderId="16" xfId="91" applyFont="1" applyBorder="1" applyAlignment="1">
      <alignment horizontal="center" vertical="top" wrapText="1"/>
    </xf>
    <xf numFmtId="0" fontId="35" fillId="0" borderId="7" xfId="91" applyFont="1" applyBorder="1" applyAlignment="1">
      <alignment horizontal="center" vertical="top" wrapText="1"/>
    </xf>
    <xf numFmtId="0" fontId="35" fillId="0" borderId="24" xfId="91" applyFont="1" applyBorder="1" applyAlignment="1">
      <alignment horizontal="center" vertical="top" wrapText="1"/>
    </xf>
    <xf numFmtId="0" fontId="35" fillId="0" borderId="54" xfId="91" applyFont="1" applyBorder="1" applyAlignment="1">
      <alignment horizontal="center" vertical="center" wrapText="1"/>
    </xf>
    <xf numFmtId="0" fontId="35" fillId="0" borderId="35" xfId="91" applyFont="1" applyBorder="1" applyAlignment="1">
      <alignment horizontal="center" vertical="center" wrapText="1"/>
    </xf>
    <xf numFmtId="0" fontId="35" fillId="0" borderId="45" xfId="91" applyFont="1" applyBorder="1" applyAlignment="1">
      <alignment horizontal="center" vertical="center" wrapText="1"/>
    </xf>
    <xf numFmtId="168" fontId="35" fillId="0" borderId="53" xfId="93" applyNumberFormat="1" applyFont="1" applyBorder="1" applyAlignment="1" applyProtection="1">
      <alignment horizontal="center" vertical="center" wrapText="1"/>
      <protection hidden="1"/>
    </xf>
    <xf numFmtId="168" fontId="35" fillId="0" borderId="34" xfId="93" applyNumberFormat="1" applyFont="1" applyBorder="1" applyAlignment="1" applyProtection="1">
      <alignment horizontal="center" vertical="center" wrapText="1"/>
      <protection hidden="1"/>
    </xf>
    <xf numFmtId="168" fontId="35" fillId="0" borderId="44" xfId="93" applyNumberFormat="1" applyFont="1" applyBorder="1" applyAlignment="1" applyProtection="1">
      <alignment horizontal="center" vertical="center" wrapText="1"/>
      <protection hidden="1"/>
    </xf>
    <xf numFmtId="168" fontId="35" fillId="0" borderId="16" xfId="93" applyNumberFormat="1" applyFont="1" applyBorder="1" applyAlignment="1" applyProtection="1">
      <alignment horizontal="center" vertical="center" wrapText="1"/>
      <protection hidden="1"/>
    </xf>
    <xf numFmtId="168" fontId="35" fillId="0" borderId="7" xfId="93" applyNumberFormat="1" applyFont="1" applyBorder="1" applyAlignment="1" applyProtection="1">
      <alignment horizontal="center" vertical="center" wrapText="1"/>
      <protection hidden="1"/>
    </xf>
    <xf numFmtId="168" fontId="35" fillId="0" borderId="24" xfId="93" applyNumberFormat="1" applyFont="1" applyBorder="1" applyAlignment="1" applyProtection="1">
      <alignment horizontal="center" vertical="center" wrapText="1"/>
      <protection hidden="1"/>
    </xf>
    <xf numFmtId="0" fontId="34" fillId="0" borderId="0" xfId="91" applyFont="1" applyAlignment="1">
      <alignment horizontal="right" vertical="center" wrapText="1"/>
    </xf>
    <xf numFmtId="0" fontId="35" fillId="0" borderId="0" xfId="92" applyFont="1" applyAlignment="1">
      <alignment horizontal="right" vertical="center"/>
    </xf>
    <xf numFmtId="0" fontId="39" fillId="0" borderId="84" xfId="91" applyFont="1" applyBorder="1" applyAlignment="1">
      <alignment horizontal="center" vertical="center" wrapText="1"/>
    </xf>
    <xf numFmtId="0" fontId="35" fillId="0" borderId="103" xfId="91" applyFont="1" applyBorder="1" applyAlignment="1">
      <alignment horizontal="left" vertical="center" wrapText="1"/>
    </xf>
    <xf numFmtId="0" fontId="35" fillId="0" borderId="36" xfId="91" applyFont="1" applyBorder="1" applyAlignment="1">
      <alignment horizontal="left" vertical="center" wrapText="1"/>
    </xf>
    <xf numFmtId="0" fontId="35" fillId="0" borderId="110" xfId="91" applyFont="1" applyBorder="1" applyAlignment="1">
      <alignment horizontal="left" vertical="center" wrapText="1"/>
    </xf>
    <xf numFmtId="0" fontId="35" fillId="0" borderId="104" xfId="91" applyFont="1" applyBorder="1" applyAlignment="1">
      <alignment horizontal="center" vertical="center" wrapText="1"/>
    </xf>
    <xf numFmtId="0" fontId="35" fillId="0" borderId="34" xfId="91" applyFont="1" applyBorder="1" applyAlignment="1">
      <alignment horizontal="center" vertical="center" wrapText="1"/>
    </xf>
    <xf numFmtId="0" fontId="35" fillId="0" borderId="44" xfId="91" applyFont="1" applyBorder="1" applyAlignment="1">
      <alignment horizontal="center" vertical="center" wrapText="1"/>
    </xf>
    <xf numFmtId="0" fontId="35" fillId="0" borderId="105" xfId="91" applyFont="1" applyBorder="1" applyAlignment="1">
      <alignment horizontal="center" vertical="center" wrapText="1"/>
    </xf>
    <xf numFmtId="0" fontId="35" fillId="0" borderId="7" xfId="91" applyFont="1" applyBorder="1" applyAlignment="1">
      <alignment horizontal="center" vertical="center" wrapText="1"/>
    </xf>
    <xf numFmtId="0" fontId="35" fillId="0" borderId="24" xfId="91" applyFont="1" applyBorder="1" applyAlignment="1">
      <alignment horizontal="center" vertical="center" wrapText="1"/>
    </xf>
    <xf numFmtId="0" fontId="35" fillId="0" borderId="106" xfId="91" applyFont="1" applyBorder="1" applyAlignment="1">
      <alignment horizontal="center" vertical="center" wrapText="1"/>
    </xf>
    <xf numFmtId="0" fontId="35" fillId="0" borderId="107" xfId="91" applyFont="1" applyBorder="1" applyAlignment="1">
      <alignment horizontal="center" vertical="center" wrapText="1"/>
    </xf>
    <xf numFmtId="0" fontId="35" fillId="0" borderId="108" xfId="91" applyFont="1" applyBorder="1" applyAlignment="1">
      <alignment horizontal="center" vertical="center" wrapText="1"/>
    </xf>
    <xf numFmtId="0" fontId="35" fillId="0" borderId="109" xfId="91" applyFont="1" applyBorder="1" applyAlignment="1">
      <alignment horizontal="center" vertical="center" wrapText="1"/>
    </xf>
    <xf numFmtId="0" fontId="35" fillId="0" borderId="63" xfId="91" applyFont="1" applyBorder="1" applyAlignment="1">
      <alignment horizontal="center" vertical="center" wrapText="1"/>
    </xf>
    <xf numFmtId="0" fontId="35" fillId="0" borderId="0" xfId="91" applyFont="1" applyAlignment="1">
      <alignment horizontal="center" vertical="center" wrapText="1"/>
    </xf>
    <xf numFmtId="0" fontId="35" fillId="0" borderId="89" xfId="91" applyFont="1" applyBorder="1" applyAlignment="1">
      <alignment horizontal="center" vertical="center" wrapText="1"/>
    </xf>
    <xf numFmtId="0" fontId="35" fillId="0" borderId="75" xfId="91" applyFont="1" applyBorder="1" applyAlignment="1">
      <alignment horizontal="center" vertical="center" wrapText="1"/>
    </xf>
    <xf numFmtId="0" fontId="35" fillId="0" borderId="30" xfId="91" applyFont="1" applyBorder="1" applyAlignment="1">
      <alignment horizontal="center" vertical="center" wrapText="1"/>
    </xf>
    <xf numFmtId="0" fontId="35" fillId="0" borderId="98" xfId="91" applyFont="1" applyBorder="1" applyAlignment="1">
      <alignment horizontal="center" vertical="center" wrapText="1"/>
    </xf>
    <xf numFmtId="0" fontId="35" fillId="0" borderId="72" xfId="91" applyFont="1" applyBorder="1" applyAlignment="1">
      <alignment horizontal="center" vertical="center" wrapText="1"/>
    </xf>
    <xf numFmtId="0" fontId="35" fillId="0" borderId="95" xfId="91" applyFont="1" applyBorder="1" applyAlignment="1">
      <alignment horizontal="center" vertical="center" wrapText="1"/>
    </xf>
    <xf numFmtId="0" fontId="35" fillId="0" borderId="96" xfId="91" applyFont="1" applyBorder="1" applyAlignment="1">
      <alignment horizontal="center" vertical="center" wrapText="1"/>
    </xf>
    <xf numFmtId="0" fontId="35" fillId="0" borderId="74" xfId="91" applyFont="1" applyBorder="1" applyAlignment="1">
      <alignment horizontal="center" vertical="center" wrapText="1"/>
    </xf>
    <xf numFmtId="0" fontId="35" fillId="0" borderId="19" xfId="91" applyFont="1" applyBorder="1" applyAlignment="1">
      <alignment horizontal="center" vertical="center" wrapText="1"/>
    </xf>
    <xf numFmtId="0" fontId="35" fillId="0" borderId="18" xfId="91" applyFont="1" applyBorder="1" applyAlignment="1">
      <alignment horizontal="center" vertical="center" wrapText="1"/>
    </xf>
    <xf numFmtId="0" fontId="35" fillId="0" borderId="15" xfId="91" applyFont="1" applyBorder="1" applyAlignment="1">
      <alignment horizontal="center" vertical="center" wrapText="1"/>
    </xf>
    <xf numFmtId="0" fontId="35" fillId="0" borderId="99" xfId="91" applyFont="1" applyBorder="1" applyAlignment="1">
      <alignment horizontal="center" vertical="center" wrapText="1"/>
    </xf>
    <xf numFmtId="0" fontId="109" fillId="0" borderId="0" xfId="91" applyFont="1" applyAlignment="1">
      <alignment horizontal="left" vertical="center" wrapText="1"/>
    </xf>
    <xf numFmtId="0" fontId="109" fillId="0" borderId="0" xfId="91" applyFont="1" applyAlignment="1">
      <alignment vertical="center" wrapText="1"/>
    </xf>
    <xf numFmtId="0" fontId="35" fillId="0" borderId="0" xfId="91" applyFont="1" applyAlignment="1">
      <alignment vertical="center" wrapText="1"/>
    </xf>
    <xf numFmtId="168" fontId="35" fillId="0" borderId="54" xfId="93" applyNumberFormat="1" applyFont="1" applyBorder="1" applyAlignment="1" applyProtection="1">
      <alignment horizontal="center" vertical="center"/>
      <protection hidden="1"/>
    </xf>
    <xf numFmtId="168" fontId="35" fillId="0" borderId="35" xfId="93" applyNumberFormat="1" applyFont="1" applyBorder="1" applyAlignment="1" applyProtection="1">
      <alignment horizontal="center" vertical="center"/>
      <protection hidden="1"/>
    </xf>
    <xf numFmtId="168" fontId="35" fillId="0" borderId="45" xfId="93" applyNumberFormat="1" applyFont="1" applyBorder="1" applyAlignment="1" applyProtection="1">
      <alignment horizontal="center" vertical="center"/>
      <protection hidden="1"/>
    </xf>
    <xf numFmtId="168" fontId="35" fillId="0" borderId="16" xfId="93" applyNumberFormat="1" applyFont="1" applyBorder="1" applyAlignment="1" applyProtection="1">
      <alignment horizontal="center" vertical="center"/>
      <protection hidden="1"/>
    </xf>
    <xf numFmtId="168" fontId="35" fillId="0" borderId="7" xfId="93" applyNumberFormat="1" applyFont="1" applyBorder="1" applyAlignment="1" applyProtection="1">
      <alignment horizontal="center" vertical="center"/>
      <protection hidden="1"/>
    </xf>
    <xf numFmtId="168" fontId="35" fillId="0" borderId="24" xfId="93" applyNumberFormat="1" applyFont="1" applyBorder="1" applyAlignment="1" applyProtection="1">
      <alignment horizontal="center" vertical="center"/>
      <protection hidden="1"/>
    </xf>
    <xf numFmtId="0" fontId="35" fillId="0" borderId="53" xfId="91" applyFont="1" applyBorder="1" applyAlignment="1">
      <alignment horizontal="center" vertical="center" wrapText="1"/>
    </xf>
    <xf numFmtId="0" fontId="25" fillId="49" borderId="24" xfId="0" applyFont="1" applyFill="1" applyBorder="1" applyAlignment="1" applyProtection="1">
      <alignment horizontal="center" vertical="center" wrapText="1"/>
    </xf>
    <xf numFmtId="0" fontId="66" fillId="49" borderId="15" xfId="83" quotePrefix="1" applyNumberFormat="1" applyFont="1" applyFill="1" applyBorder="1" applyAlignment="1">
      <alignment horizontal="center" vertical="center"/>
    </xf>
    <xf numFmtId="0" fontId="47" fillId="49" borderId="4" xfId="64" quotePrefix="1" applyFont="1" applyFill="1" applyBorder="1" applyAlignment="1">
      <alignment horizontal="center" vertical="center" wrapText="1"/>
    </xf>
    <xf numFmtId="0" fontId="47" fillId="49" borderId="4" xfId="72" quotePrefix="1" applyNumberFormat="1" applyFont="1" applyFill="1" applyBorder="1" applyAlignment="1">
      <alignment horizontal="center" vertical="center"/>
    </xf>
    <xf numFmtId="0" fontId="52" fillId="49" borderId="4" xfId="31" applyFont="1" applyFill="1" applyBorder="1" applyAlignment="1">
      <alignment horizontal="center" vertical="center"/>
    </xf>
    <xf numFmtId="0" fontId="47" fillId="49" borderId="15" xfId="64" quotePrefix="1" applyFont="1" applyFill="1" applyBorder="1" applyAlignment="1">
      <alignment horizontal="center" vertical="center" wrapText="1"/>
    </xf>
    <xf numFmtId="0" fontId="47" fillId="49" borderId="19" xfId="64" quotePrefix="1" applyFont="1" applyFill="1" applyBorder="1" applyAlignment="1">
      <alignment horizontal="center" vertical="center" wrapText="1"/>
    </xf>
    <xf numFmtId="0" fontId="47" fillId="49" borderId="18" xfId="64" quotePrefix="1" applyFont="1" applyFill="1" applyBorder="1" applyAlignment="1">
      <alignment horizontal="center" vertical="center" wrapText="1"/>
    </xf>
    <xf numFmtId="0" fontId="2" fillId="8" borderId="92" xfId="74" applyFont="1" applyFill="1" applyBorder="1" applyAlignment="1"/>
    <xf numFmtId="0" fontId="2" fillId="8" borderId="93" xfId="74" applyFont="1" applyFill="1" applyBorder="1" applyAlignment="1"/>
  </cellXfs>
  <cellStyles count="95">
    <cellStyle name="Accent1 - 20%" xfId="1" xr:uid="{00000000-0005-0000-0000-000000000000}"/>
    <cellStyle name="Accent1 - 40%" xfId="2" xr:uid="{00000000-0005-0000-0000-000001000000}"/>
    <cellStyle name="Accent1 - 60%" xfId="3" xr:uid="{00000000-0005-0000-0000-000002000000}"/>
    <cellStyle name="Accent2 - 20%" xfId="4" xr:uid="{00000000-0005-0000-0000-000003000000}"/>
    <cellStyle name="Accent2 - 40%" xfId="5" xr:uid="{00000000-0005-0000-0000-000004000000}"/>
    <cellStyle name="Accent2 - 60%" xfId="6" xr:uid="{00000000-0005-0000-0000-000005000000}"/>
    <cellStyle name="Accent3 - 20%" xfId="7" xr:uid="{00000000-0005-0000-0000-000006000000}"/>
    <cellStyle name="Accent3 - 40%" xfId="8" xr:uid="{00000000-0005-0000-0000-000007000000}"/>
    <cellStyle name="Accent3 - 60%" xfId="9" xr:uid="{00000000-0005-0000-0000-000008000000}"/>
    <cellStyle name="Accent4 - 20%" xfId="10" xr:uid="{00000000-0005-0000-0000-000009000000}"/>
    <cellStyle name="Accent4 - 40%" xfId="11" xr:uid="{00000000-0005-0000-0000-00000A000000}"/>
    <cellStyle name="Accent4 - 60%" xfId="12" xr:uid="{00000000-0005-0000-0000-00000B000000}"/>
    <cellStyle name="Accent5 - 20%" xfId="13" xr:uid="{00000000-0005-0000-0000-00000C000000}"/>
    <cellStyle name="Accent5 - 40%" xfId="14" xr:uid="{00000000-0005-0000-0000-00000D000000}"/>
    <cellStyle name="Accent5 - 60%" xfId="15" xr:uid="{00000000-0005-0000-0000-00000E000000}"/>
    <cellStyle name="Accent6 - 20%" xfId="16" xr:uid="{00000000-0005-0000-0000-00000F000000}"/>
    <cellStyle name="Accent6 - 40%" xfId="17" xr:uid="{00000000-0005-0000-0000-000010000000}"/>
    <cellStyle name="Accent6 - 60%" xfId="18" xr:uid="{00000000-0005-0000-0000-000011000000}"/>
    <cellStyle name="Emphasis 1" xfId="19" xr:uid="{00000000-0005-0000-0000-000012000000}"/>
    <cellStyle name="Emphasis 2" xfId="20" xr:uid="{00000000-0005-0000-0000-000013000000}"/>
    <cellStyle name="Emphasis 3" xfId="21" xr:uid="{00000000-0005-0000-0000-000014000000}"/>
    <cellStyle name="Normální" xfId="0" builtinId="0" customBuiltin="1"/>
    <cellStyle name="Normální 10" xfId="22" xr:uid="{00000000-0005-0000-0000-000016000000}"/>
    <cellStyle name="Normální 2" xfId="23" xr:uid="{00000000-0005-0000-0000-000017000000}"/>
    <cellStyle name="normální 2 2" xfId="24" xr:uid="{00000000-0005-0000-0000-000018000000}"/>
    <cellStyle name="Normální 2 3" xfId="25" xr:uid="{00000000-0005-0000-0000-000019000000}"/>
    <cellStyle name="Normální 3" xfId="26" xr:uid="{00000000-0005-0000-0000-00001A000000}"/>
    <cellStyle name="Normální 4" xfId="27" xr:uid="{00000000-0005-0000-0000-00001B000000}"/>
    <cellStyle name="Normální 5" xfId="28" xr:uid="{00000000-0005-0000-0000-00001C000000}"/>
    <cellStyle name="Normální 6" xfId="29" xr:uid="{00000000-0005-0000-0000-00001D000000}"/>
    <cellStyle name="Normální 7" xfId="30" xr:uid="{00000000-0005-0000-0000-00001E000000}"/>
    <cellStyle name="Normální 7 2" xfId="31" xr:uid="{00000000-0005-0000-0000-00001F000000}"/>
    <cellStyle name="Normální 8" xfId="32" xr:uid="{00000000-0005-0000-0000-000020000000}"/>
    <cellStyle name="Normální 9" xfId="33" xr:uid="{00000000-0005-0000-0000-000021000000}"/>
    <cellStyle name="normální_131 TA" xfId="91" xr:uid="{CB7E5A3F-CA0E-493A-AD6F-66A0E5241243}"/>
    <cellStyle name="normální_333 pro rok 2012 (2) 2" xfId="34" xr:uid="{00000000-0005-0000-0000-000023000000}"/>
    <cellStyle name="normální_344 ÚPV Hejný NR 2012" xfId="35" xr:uid="{00000000-0005-0000-0000-000024000000}"/>
    <cellStyle name="normální_bilance jednoduchá" xfId="36" xr:uid="{00000000-0005-0000-0000-000025000000}"/>
    <cellStyle name="normální_Formulář 2 6 - předáno 12 10 2007 (3)" xfId="37" xr:uid="{00000000-0005-0000-0000-000026000000}"/>
    <cellStyle name="normální_Formulář 2 6 - předáno 12 10 2007 (3) 2 2" xfId="90" xr:uid="{18C493B5-F5AA-4C71-BF96-0D4B994635EB}"/>
    <cellStyle name="normální_tabulka č  9-4 SR KV proJanu 2" xfId="94" xr:uid="{03AD1EA0-0603-481C-AC9B-415B692D6D2C}"/>
    <cellStyle name="normální_Válková tabulky k SR 2" xfId="92" xr:uid="{CD4A130A-42FA-49AC-B6C6-4C2824A7291E}"/>
    <cellStyle name="normální_Vzor RO" xfId="93" xr:uid="{14452B7B-34B9-4979-82FA-79E4660BB88F}"/>
    <cellStyle name="normální_VZOR Tab  č  3" xfId="89" xr:uid="{36B2860C-6FE7-4EF0-803A-F764495D651D}"/>
    <cellStyle name="SAPBEXaggData" xfId="38" xr:uid="{00000000-0005-0000-0000-00002B000000}"/>
    <cellStyle name="SAPBEXaggDataEmph" xfId="39" xr:uid="{00000000-0005-0000-0000-00002C000000}"/>
    <cellStyle name="SAPBEXaggItem" xfId="40" xr:uid="{00000000-0005-0000-0000-00002D000000}"/>
    <cellStyle name="SAPBEXaggItemX" xfId="41" xr:uid="{00000000-0005-0000-0000-00002E000000}"/>
    <cellStyle name="SAPBEXexcBad7" xfId="42" xr:uid="{00000000-0005-0000-0000-00002F000000}"/>
    <cellStyle name="SAPBEXexcBad8" xfId="43" xr:uid="{00000000-0005-0000-0000-000030000000}"/>
    <cellStyle name="SAPBEXexcBad9" xfId="44" xr:uid="{00000000-0005-0000-0000-000031000000}"/>
    <cellStyle name="SAPBEXexcCritical4" xfId="45" xr:uid="{00000000-0005-0000-0000-000032000000}"/>
    <cellStyle name="SAPBEXexcCritical5" xfId="46" xr:uid="{00000000-0005-0000-0000-000033000000}"/>
    <cellStyle name="SAPBEXexcCritical6" xfId="47" xr:uid="{00000000-0005-0000-0000-000034000000}"/>
    <cellStyle name="SAPBEXexcGood1" xfId="48" xr:uid="{00000000-0005-0000-0000-000035000000}"/>
    <cellStyle name="SAPBEXexcGood2" xfId="49" xr:uid="{00000000-0005-0000-0000-000036000000}"/>
    <cellStyle name="SAPBEXexcGood3" xfId="50" xr:uid="{00000000-0005-0000-0000-000037000000}"/>
    <cellStyle name="SAPBEXfilterDrill" xfId="51" xr:uid="{00000000-0005-0000-0000-000038000000}"/>
    <cellStyle name="SAPBEXFilterInfo1" xfId="52" xr:uid="{00000000-0005-0000-0000-000039000000}"/>
    <cellStyle name="SAPBEXFilterInfo1 2" xfId="53" xr:uid="{00000000-0005-0000-0000-00003A000000}"/>
    <cellStyle name="SAPBEXFilterInfo2" xfId="54" xr:uid="{00000000-0005-0000-0000-00003B000000}"/>
    <cellStyle name="SAPBEXFilterInfoHlavicka" xfId="55" xr:uid="{00000000-0005-0000-0000-00003C000000}"/>
    <cellStyle name="SAPBEXfilterItem" xfId="56" xr:uid="{00000000-0005-0000-0000-00003D000000}"/>
    <cellStyle name="SAPBEXfilterText" xfId="57" xr:uid="{00000000-0005-0000-0000-00003E000000}"/>
    <cellStyle name="SAPBEXformats" xfId="58" xr:uid="{00000000-0005-0000-0000-00003F000000}"/>
    <cellStyle name="SAPBEXheaderItem" xfId="59" xr:uid="{00000000-0005-0000-0000-000040000000}"/>
    <cellStyle name="SAPBEXheaderText" xfId="60" xr:uid="{00000000-0005-0000-0000-000041000000}"/>
    <cellStyle name="SAPBEXHLevel0" xfId="61" xr:uid="{00000000-0005-0000-0000-000042000000}"/>
    <cellStyle name="SAPBEXHLevel0X" xfId="62" xr:uid="{00000000-0005-0000-0000-000043000000}"/>
    <cellStyle name="SAPBEXHLevel0X 2" xfId="63" xr:uid="{00000000-0005-0000-0000-000044000000}"/>
    <cellStyle name="SAPBEXHLevel0X_tab11a" xfId="64" xr:uid="{00000000-0005-0000-0000-000045000000}"/>
    <cellStyle name="SAPBEXHLevel1" xfId="65" xr:uid="{00000000-0005-0000-0000-000046000000}"/>
    <cellStyle name="SAPBEXHLevel1X" xfId="66" xr:uid="{00000000-0005-0000-0000-000047000000}"/>
    <cellStyle name="SAPBEXHLevel2" xfId="67" xr:uid="{00000000-0005-0000-0000-000048000000}"/>
    <cellStyle name="SAPBEXHLevel2X" xfId="68" xr:uid="{00000000-0005-0000-0000-000049000000}"/>
    <cellStyle name="SAPBEXHLevel3" xfId="69" xr:uid="{00000000-0005-0000-0000-00004A000000}"/>
    <cellStyle name="SAPBEXHLevel3X" xfId="70" xr:uid="{00000000-0005-0000-0000-00004B000000}"/>
    <cellStyle name="SAPBEXchaText" xfId="71" xr:uid="{00000000-0005-0000-0000-00004C000000}"/>
    <cellStyle name="SAPBEXchaText 2" xfId="72" xr:uid="{00000000-0005-0000-0000-00004D000000}"/>
    <cellStyle name="SAPBEXinputData" xfId="73" xr:uid="{00000000-0005-0000-0000-00004E000000}"/>
    <cellStyle name="SAPBEXItemHeader" xfId="74" xr:uid="{00000000-0005-0000-0000-00004F000000}"/>
    <cellStyle name="SAPBEXresData" xfId="75" xr:uid="{00000000-0005-0000-0000-000050000000}"/>
    <cellStyle name="SAPBEXresDataEmph" xfId="76" xr:uid="{00000000-0005-0000-0000-000051000000}"/>
    <cellStyle name="SAPBEXresItem" xfId="77" xr:uid="{00000000-0005-0000-0000-000052000000}"/>
    <cellStyle name="SAPBEXresItemX" xfId="78" xr:uid="{00000000-0005-0000-0000-000053000000}"/>
    <cellStyle name="SAPBEXstdData" xfId="79" xr:uid="{00000000-0005-0000-0000-000054000000}"/>
    <cellStyle name="SAPBEXstdData 2" xfId="80" xr:uid="{00000000-0005-0000-0000-000055000000}"/>
    <cellStyle name="SAPBEXstdDataEmph" xfId="81" xr:uid="{00000000-0005-0000-0000-000056000000}"/>
    <cellStyle name="SAPBEXstdItem" xfId="82" xr:uid="{00000000-0005-0000-0000-000057000000}"/>
    <cellStyle name="SAPBEXstdItem 2" xfId="83" xr:uid="{00000000-0005-0000-0000-000058000000}"/>
    <cellStyle name="SAPBEXstdItemX" xfId="84" xr:uid="{00000000-0005-0000-0000-000059000000}"/>
    <cellStyle name="SAPBEXtitle" xfId="85" xr:uid="{00000000-0005-0000-0000-00005A000000}"/>
    <cellStyle name="SAPBEXunassignedItem" xfId="86" xr:uid="{00000000-0005-0000-0000-00005B000000}"/>
    <cellStyle name="SAPBEXundefined" xfId="87" xr:uid="{00000000-0005-0000-0000-00005C000000}"/>
    <cellStyle name="Sheet Title" xfId="88" xr:uid="{00000000-0005-0000-0000-00005D000000}"/>
  </cellStyles>
  <dxfs count="14919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center" readingOrder="0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font>
        <sz val="8"/>
      </font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horizontal="center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wrapText="1" readingOrder="0"/>
    </dxf>
    <dxf>
      <alignment horizontal="righ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center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numFmt numFmtId="177" formatCode="0.0;0.0;&quot;No&quot;"/>
    </dxf>
    <dxf>
      <numFmt numFmtId="178" formatCode="&quot;Yes&quot;;&quot;Yes&quot;;&quot;No&quot;"/>
    </dxf>
    <dxf>
      <alignment horizontal="right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center" readingOrder="0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horizontal="center" vertic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72" formatCode="#,##0.0;\-#,##0.0;&quot;&quot;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72" formatCode="#,##0.0;\-#,##0.0;&quot;&quot;"/>
    </dxf>
    <dxf>
      <numFmt numFmtId="179" formatCode="#\ #0.0;\-#\ 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80" formatCode="###\ ###\ ###0.00;\-###\ ###\ ###0.00;&quot;&quot;"/>
    </dxf>
    <dxf>
      <numFmt numFmtId="181" formatCode="#\ #\ #0.00;\-#\ #\ #0.00;&quot;&quot;"/>
    </dxf>
    <dxf>
      <numFmt numFmtId="173" formatCode="#,##0.00;\-#,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82" formatCode="#\ ##0.0;\-#\ ##0.0;&quot;&quot;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vertical="bottom" wrapText="0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horizontal="left" vertical="bottom" wrapText="0" readingOrder="0"/>
    </dxf>
    <dxf>
      <alignment horizontal="left" vertical="bottom" wrapText="0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horizontal="left" vertical="bottom" readingOrder="0"/>
    </dxf>
    <dxf>
      <alignment wrapText="1" readingOrder="0"/>
    </dxf>
    <dxf>
      <alignment horizontal="center" vertical="center" wrapText="0" readingOrder="0"/>
    </dxf>
    <dxf>
      <alignment horizontal="center" vertical="center" wrapText="0" readingOrder="0"/>
    </dxf>
    <dxf>
      <alignment horizontal="center" vertical="center" wrapText="0" readingOrder="0"/>
    </dxf>
    <dxf>
      <alignment horizontal="center" vertical="center" wrapText="0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readingOrder="0"/>
    </dxf>
    <dxf>
      <alignment wrapText="1" readingOrder="0"/>
    </dxf>
    <dxf>
      <alignment vertical="center" wrapText="1" readingOrder="0"/>
    </dxf>
    <dxf>
      <alignment vertical="center" wrapText="1" readingOrder="0"/>
    </dxf>
    <dxf>
      <numFmt numFmtId="4" formatCode="#,##0.00"/>
    </dxf>
    <dxf>
      <numFmt numFmtId="4" formatCode="#,##0.0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none"/>
      </font>
      <numFmt numFmtId="4" formatCode="#,##0.00"/>
    </dxf>
    <dxf>
      <font>
        <sz val="9"/>
      </font>
      <fill>
        <patternFill patternType="solid">
          <bgColor theme="0"/>
        </patternFill>
      </fill>
    </dxf>
    <dxf>
      <font>
        <name val="Calibri"/>
        <scheme val="none"/>
      </font>
      <border>
        <left style="thin">
          <color indexed="64"/>
        </left>
        <right style="thin">
          <color indexed="64"/>
        </right>
        <top/>
        <bottom/>
      </border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2" formatCode="#,##0.0;\-#,##0.0;&quot;&quot;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none"/>
      </font>
      <numFmt numFmtId="4" formatCode="#,##0.00"/>
    </dxf>
    <dxf>
      <font>
        <sz val="9"/>
      </font>
      <fill>
        <patternFill patternType="solid">
          <bgColor theme="0"/>
        </patternFill>
      </fill>
    </dxf>
    <dxf>
      <font>
        <name val="Calibri"/>
        <scheme val="none"/>
      </font>
      <border>
        <left style="thin">
          <color indexed="64"/>
        </left>
        <right style="thin">
          <color indexed="64"/>
        </right>
        <top/>
        <bottom/>
      </border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numFmt numFmtId="173" formatCode="#,##0.00;\-#,##0.00;&quot;&quot;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numFmt numFmtId="3" formatCode="#,##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2" formatCode="#,##0.0;\-#,##0.0;&quot;&quot;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alignment horizontal="right" readingOrder="0"/>
    </dxf>
    <dxf>
      <alignment vertical="center" wrapText="1" readingOrder="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none"/>
      </font>
      <numFmt numFmtId="4" formatCode="#,##0.00"/>
    </dxf>
    <dxf>
      <font>
        <sz val="9"/>
      </font>
      <fill>
        <patternFill patternType="solid">
          <bgColor theme="0"/>
        </patternFill>
      </fill>
    </dxf>
    <dxf>
      <font>
        <name val="Calibri"/>
        <scheme val="none"/>
      </font>
      <border>
        <left style="thin">
          <color indexed="64"/>
        </left>
        <right style="thin">
          <color indexed="64"/>
        </right>
        <top/>
        <bottom/>
      </border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2" formatCode="#,##0.0;\-#,##0.0;&quot;&quot;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83" formatCode="#,##0.0;#,##0.0;&quot;&quot;"/>
    </dxf>
    <dxf>
      <numFmt numFmtId="183" formatCode="#,##0.0;#,##0.0;&quot;&quot;"/>
    </dxf>
    <dxf>
      <numFmt numFmtId="183" formatCode="#,##0.0;#,##0.0;&quot;&quot;"/>
    </dxf>
    <dxf>
      <numFmt numFmtId="183" formatCode="#,##0.0;#,##0.0;&quot;&quot;"/>
    </dxf>
    <dxf>
      <numFmt numFmtId="171" formatCode="#,##0.00;#,##0.00;&quot;&quot;"/>
    </dxf>
    <dxf>
      <numFmt numFmtId="171" formatCode="#,##0.00;#,##0.00;&quot;&quot;"/>
    </dxf>
    <dxf>
      <numFmt numFmtId="171" formatCode="#,##0.00;#,##0.00;&quot;&quot;"/>
    </dxf>
    <dxf>
      <numFmt numFmtId="171" formatCode="#,##0.00;#,##0.00;&quot;&quot;"/>
    </dxf>
    <dxf>
      <numFmt numFmtId="171" formatCode="#,##0.00;#,##0.0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69" formatCode="#,##0.0;\-\ #,##0.0"/>
    </dxf>
    <dxf>
      <numFmt numFmtId="185" formatCode="\-#,##0.0;\-#,##0.0;&quot;&quot;"/>
    </dxf>
    <dxf>
      <numFmt numFmtId="183" formatCode="#,##0.0;#,##0.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2" formatCode="#,##0.0;\-#,##0.0;&quot;&quot;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1" formatCode="#,##0.00;#,##0.00;&quot;&quot;"/>
    </dxf>
    <dxf>
      <numFmt numFmtId="171" formatCode="#,##0.00;#,##0.00;&quot;&quot;"/>
    </dxf>
    <dxf>
      <numFmt numFmtId="171" formatCode="#,##0.00;#,##0.00;&quot;&quot;"/>
    </dxf>
    <dxf>
      <numFmt numFmtId="171" formatCode="#,##0.00;#,##0.00;&quot;&quot;"/>
    </dxf>
    <dxf>
      <numFmt numFmtId="171" formatCode="#,##0.00;#,##0.00;&quot;&quot;"/>
    </dxf>
    <dxf>
      <numFmt numFmtId="184" formatCode="0.00;0.00;&quot;&quot;"/>
    </dxf>
    <dxf>
      <numFmt numFmtId="184" formatCode="0.00;0.00;&quot;&quot;"/>
    </dxf>
    <dxf>
      <numFmt numFmtId="184" formatCode="0.00;0.0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alignment horizontal="right" readingOrder="0"/>
    </dxf>
    <dxf>
      <alignment vertical="center" wrapText="1" readingOrder="0"/>
    </dxf>
    <dxf>
      <alignment wrapText="1" readingOrder="0"/>
    </dxf>
    <dxf>
      <alignment vertical="center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wrapText="1" readingOrder="0"/>
    </dxf>
    <dxf>
      <alignment vertical="center" readingOrder="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none"/>
      </font>
      <numFmt numFmtId="4" formatCode="#,##0.00"/>
    </dxf>
    <dxf>
      <font>
        <sz val="9"/>
      </font>
      <fill>
        <patternFill patternType="solid">
          <bgColor theme="0"/>
        </patternFill>
      </fill>
    </dxf>
    <dxf>
      <font>
        <name val="Calibri"/>
        <scheme val="none"/>
      </font>
      <border>
        <left style="thin">
          <color indexed="64"/>
        </left>
        <right style="thin">
          <color indexed="64"/>
        </right>
        <top/>
        <bottom/>
      </border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alignment horizontal="right" readingOrder="0"/>
    </dxf>
    <dxf>
      <alignment vertical="center" wrapText="1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wrapText="1" readingOrder="0"/>
    </dxf>
    <dxf>
      <alignment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none"/>
      </font>
      <numFmt numFmtId="4" formatCode="#,##0.00"/>
    </dxf>
    <dxf>
      <font>
        <sz val="9"/>
      </font>
      <fill>
        <patternFill patternType="solid">
          <bgColor theme="0"/>
        </patternFill>
      </fill>
    </dxf>
    <dxf>
      <font>
        <name val="Calibri"/>
        <scheme val="none"/>
      </font>
      <border>
        <left style="thin">
          <color indexed="64"/>
        </left>
        <right style="thin">
          <color indexed="64"/>
        </right>
        <top/>
        <bottom/>
      </border>
    </dxf>
    <dxf>
      <numFmt numFmtId="175" formatCode="#,##0.00;\-\ #,##0.00;&quot;&quot;"/>
    </dxf>
    <dxf>
      <numFmt numFmtId="175" formatCode="#,##0.00;\-\ #,##0.00;&quot;&quot;"/>
    </dxf>
    <dxf>
      <numFmt numFmtId="175" formatCode="#,##0.00;\-\ #,##0.00;&quot;&quot;"/>
    </dxf>
    <dxf>
      <numFmt numFmtId="175" formatCode="#,##0.00;\-\ 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wrapText="1" readingOrder="0"/>
    </dxf>
    <dxf>
      <alignment vertical="center" readingOrder="0"/>
    </dxf>
    <dxf>
      <numFmt numFmtId="4" formatCode="#,##0.00"/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none"/>
      </font>
      <numFmt numFmtId="4" formatCode="#,##0.00"/>
    </dxf>
    <dxf>
      <font>
        <sz val="9"/>
      </font>
      <fill>
        <patternFill patternType="solid">
          <bgColor theme="0"/>
        </patternFill>
      </fill>
    </dxf>
    <dxf>
      <font>
        <name val="Calibri"/>
        <scheme val="none"/>
      </font>
      <border>
        <left style="thin">
          <color indexed="64"/>
        </left>
        <right style="thin">
          <color indexed="64"/>
        </right>
        <top/>
        <bottom/>
      </border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wrapText="1" readingOrder="0"/>
    </dxf>
    <dxf>
      <alignment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none"/>
      </font>
      <numFmt numFmtId="4" formatCode="#,##0.00"/>
    </dxf>
    <dxf>
      <font>
        <sz val="9"/>
      </font>
      <fill>
        <patternFill patternType="solid">
          <bgColor theme="0"/>
        </patternFill>
      </fill>
    </dxf>
    <dxf>
      <font>
        <name val="Calibri"/>
        <scheme val="none"/>
      </font>
      <border>
        <left style="thin">
          <color indexed="64"/>
        </left>
        <right style="thin">
          <color indexed="64"/>
        </right>
        <top/>
        <bottom/>
      </border>
    </dxf>
    <dxf>
      <font>
        <strike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</dxf>
    <dxf>
      <font>
        <b val="0"/>
        <i val="0"/>
        <color theme="1"/>
      </font>
    </dxf>
    <dxf>
      <font>
        <b val="0"/>
        <i val="0"/>
        <color theme="1"/>
      </font>
      <fill>
        <patternFill>
          <bgColor theme="0"/>
        </patternFill>
      </fill>
      <border>
        <left style="thin">
          <color theme="0" tint="-0.34998626667073579"/>
        </left>
        <right style="thin">
          <color theme="0" tint="-0.34998626667073579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6795556505021"/>
          <bgColor theme="0"/>
        </patternFill>
      </fill>
      <border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border>
        <top style="thin">
          <color auto="1"/>
        </top>
      </border>
    </dxf>
    <dxf>
      <font>
        <b val="0"/>
        <i val="0"/>
        <color theme="1"/>
      </font>
      <fill>
        <patternFill>
          <bgColor theme="0"/>
        </patternFill>
      </fill>
      <border>
        <bottom style="thin">
          <color theme="1" tint="0.499984740745262"/>
        </bottom>
      </border>
    </dxf>
    <dxf>
      <font>
        <color theme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</dxfs>
  <tableStyles count="2" defaultTableStyle="TableStyleMedium9" defaultPivotStyle="PivotStyleLight16">
    <tableStyle name="PivotStyleLight22 2" table="0" count="10" xr9:uid="{00000000-0011-0000-FFFF-FFFF00000000}">
      <tableStyleElement type="wholeTable" dxfId="14918"/>
      <tableStyleElement type="headerRow" dxfId="14917"/>
      <tableStyleElement type="totalRow" dxfId="14916"/>
      <tableStyleElement type="firstColumn" dxfId="14915"/>
      <tableStyleElement type="firstRowStripe" dxfId="14914"/>
      <tableStyleElement type="firstColumnStripe" dxfId="14913"/>
      <tableStyleElement type="firstSubtotalColumn" dxfId="14912"/>
      <tableStyleElement type="firstSubtotalRow" dxfId="14911"/>
      <tableStyleElement type="secondSubtotalRow" dxfId="14910"/>
      <tableStyleElement type="pageFieldLabels" dxfId="14909"/>
    </tableStyle>
    <tableStyle name="Styl kontingenční tabulky 1" table="0" count="2" xr9:uid="{00000000-0011-0000-FFFF-FFFF01000000}">
      <tableStyleElement type="wholeTable" dxfId="14908"/>
      <tableStyleElement type="firstHeaderCell" dxfId="14907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6758"/>
      <rgbColor rgb="00C6F9C1"/>
      <rgbColor rgb="00FF8073"/>
      <rgbColor rgb="00FF3838"/>
      <rgbColor rgb="00FF1818"/>
      <rgbColor rgb="00CDDEE9"/>
      <rgbColor rgb="00FF9D25"/>
      <rgbColor rgb="00F58700"/>
      <rgbColor rgb="00848484"/>
      <rgbColor rgb="003C9654"/>
      <rgbColor rgb="00000000"/>
      <rgbColor rgb="00008080"/>
      <rgbColor rgb="00B7CFE8"/>
      <rgbColor rgb="00C3D6EB"/>
      <rgbColor rgb="009190D6"/>
      <rgbColor rgb="00993366"/>
      <rgbColor rgb="00FFFFCC"/>
      <rgbColor rgb="00CCFFFF"/>
      <rgbColor rgb="00660066"/>
      <rgbColor rgb="00FF8073"/>
      <rgbColor rgb="000066CC"/>
      <rgbColor rgb="00E0E5E8"/>
      <rgbColor rgb="00000080"/>
      <rgbColor rgb="00FF00FF"/>
      <rgbColor rgb="00FFFF00"/>
      <rgbColor rgb="00F2F2F2"/>
      <rgbColor rgb="00800080"/>
      <rgbColor rgb="00800000"/>
      <rgbColor rgb="00008080"/>
      <rgbColor rgb="000000FF"/>
      <rgbColor rgb="00C6C4C4"/>
      <rgbColor rgb="00D5E3F2"/>
      <rgbColor rgb="00CCFFCC"/>
      <rgbColor rgb="00FFFDC1"/>
      <rgbColor rgb="00D5E3F2"/>
      <rgbColor rgb="00FF988C"/>
      <rgbColor rgb="00C6C9CC"/>
      <rgbColor rgb="00FFCC99"/>
      <rgbColor rgb="004D6776"/>
      <rgbColor rgb="00EFF6FB"/>
      <rgbColor rgb="00ABEDA5"/>
      <rgbColor rgb="00FECC8E"/>
      <rgbColor rgb="00FDBB71"/>
      <rgbColor rgb="00FBA643"/>
      <rgbColor rgb="00B6D9E6"/>
      <rgbColor rgb="00BFC9D5"/>
      <rgbColor rgb="00003366"/>
      <rgbColor rgb="0094D88F"/>
      <rgbColor rgb="008DB0DB"/>
      <rgbColor rgb="00333300"/>
      <rgbColor rgb="00EAF1F6"/>
      <rgbColor rgb="00DBE5EC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pivotCacheDefinition" Target="pivotCache/pivotCacheDefinition4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pivotCacheDefinition" Target="pivotCache/pivotCacheDefinition2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pivotCacheDefinition" Target="pivotCache/pivotCacheDefinition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9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6.7088649060923322E-2"/>
          <c:y val="8.6705324672208997E-2"/>
          <c:w val="0.82784861294045009"/>
          <c:h val="0.817920229407838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BW_TAB1A!$F$31:$I$31</c:f>
              <c:strCache>
                <c:ptCount val="4"/>
                <c:pt idx="0">
                  <c:v>Specifické ukazatele - příjmy</c:v>
                </c:pt>
                <c:pt idx="1">
                  <c:v>SU1010000000</c:v>
                </c:pt>
                <c:pt idx="2">
                  <c:v>Daňové příjmy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BW_TAB1A!$J$31:$Q$31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E014-4F80-A3D0-5A84C6B20448}"/>
            </c:ext>
          </c:extLst>
        </c:ser>
        <c:ser>
          <c:idx val="1"/>
          <c:order val="1"/>
          <c:tx>
            <c:strRef>
              <c:f>BW_TAB1A!$F$32:$I$32</c:f>
              <c:strCache>
                <c:ptCount val="4"/>
                <c:pt idx="0">
                  <c:v>Specifické ukazatele - příjmy</c:v>
                </c:pt>
                <c:pt idx="1">
                  <c:v>SU1030000000</c:v>
                </c:pt>
                <c:pt idx="2">
                  <c:v>Nedaňové příjmy, kapitálové příjmy a přijaté transfery celkem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BW_TAB1A!$J$32:$Q$32</c:f>
              <c:numCache>
                <c:formatCode>#\ ##0.00;\-\ #\ ##0.00</c:formatCode>
                <c:ptCount val="8"/>
                <c:pt idx="0" formatCode="#,##0.00">
                  <c:v>899.49163999999996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#,##0.00">
                  <c:v>2323.3038000000001</c:v>
                </c:pt>
                <c:pt idx="5" formatCode="#,##0.00">
                  <c:v>1568.0615</c:v>
                </c:pt>
                <c:pt idx="6" formatCode="#\ ##0.0;\-\ #\ ##0.0">
                  <c:v>0</c:v>
                </c:pt>
                <c:pt idx="7" formatCode="#\ ##0.0;\-\ #\ ##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14-4F80-A3D0-5A84C6B20448}"/>
            </c:ext>
          </c:extLst>
        </c:ser>
        <c:ser>
          <c:idx val="2"/>
          <c:order val="2"/>
          <c:tx>
            <c:strRef>
              <c:f>BW_TAB1A!$F$33:$I$33</c:f>
              <c:strCache>
                <c:ptCount val="4"/>
                <c:pt idx="0">
                  <c:v>Specifické ukazatele - příjmy</c:v>
                </c:pt>
                <c:pt idx="1">
                  <c:v>SU1030010000</c:v>
                </c:pt>
                <c:pt idx="2">
                  <c:v>v tom: příjmy z rozpočtu Evropské unie bez společné zemědělské politiky celkem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BW_TAB1A!$J$33:$Q$33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E014-4F80-A3D0-5A84C6B20448}"/>
            </c:ext>
          </c:extLst>
        </c:ser>
        <c:ser>
          <c:idx val="3"/>
          <c:order val="3"/>
          <c:tx>
            <c:strRef>
              <c:f>BW_TAB1A!$F$34:$I$34</c:f>
              <c:strCache>
                <c:ptCount val="4"/>
                <c:pt idx="0">
                  <c:v>Specifické ukazatele - příjmy</c:v>
                </c:pt>
                <c:pt idx="1">
                  <c:v>SU1030030000</c:v>
                </c:pt>
                <c:pt idx="2">
                  <c:v>příjmy z prostředků finančních mechanismů</c:v>
                </c:pt>
                <c:pt idx="3">
                  <c:v>7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BW_TAB1A!$J$34:$Q$34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3-E014-4F80-A3D0-5A84C6B20448}"/>
            </c:ext>
          </c:extLst>
        </c:ser>
        <c:ser>
          <c:idx val="4"/>
          <c:order val="4"/>
          <c:tx>
            <c:strRef>
              <c:f>BW_TAB1A!$F$35:$I$35</c:f>
              <c:strCache>
                <c:ptCount val="4"/>
                <c:pt idx="0">
                  <c:v>Specifické ukazatele - příjmy</c:v>
                </c:pt>
                <c:pt idx="1">
                  <c:v>SU1030040000</c:v>
                </c:pt>
                <c:pt idx="2">
                  <c:v>ostatní nedaňové příjmy, kapitálové příjmy a přijaté transfery celkem</c:v>
                </c:pt>
                <c:pt idx="3">
                  <c:v>7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BW_TAB1A!$J$35:$Q$35</c:f>
              <c:numCache>
                <c:formatCode>#\ ##0.00;\-\ #\ ##0.00</c:formatCode>
                <c:ptCount val="8"/>
                <c:pt idx="0" formatCode="#,##0.00">
                  <c:v>899.49163999999996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#,##0.00">
                  <c:v>2323.3038000000001</c:v>
                </c:pt>
                <c:pt idx="5" formatCode="#,##0.00">
                  <c:v>1568.0615</c:v>
                </c:pt>
                <c:pt idx="6" formatCode="#\ ##0.0;\-\ #\ ##0.0">
                  <c:v>0</c:v>
                </c:pt>
                <c:pt idx="7" formatCode="#\ ##0.0;\-\ #\ ##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14-4F80-A3D0-5A84C6B20448}"/>
            </c:ext>
          </c:extLst>
        </c:ser>
        <c:ser>
          <c:idx val="5"/>
          <c:order val="5"/>
          <c:tx>
            <c:strRef>
              <c:f>BW_TAB1A!$F$36:$I$36</c:f>
              <c:strCache>
                <c:ptCount val="4"/>
                <c:pt idx="0">
                  <c:v>Specifické ukazatele - výdaje</c:v>
                </c:pt>
                <c:pt idx="1">
                  <c:v>SU5010000000</c:v>
                </c:pt>
                <c:pt idx="2">
                  <c:v>Výdaje na zabezpečení plnění úkolů OSS Ústavu pro studium totalitních režimů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BW_TAB1A!$J$36:$Q$36</c:f>
              <c:numCache>
                <c:formatCode>#,##0.00</c:formatCode>
                <c:ptCount val="8"/>
                <c:pt idx="0">
                  <c:v>108164.84208</c:v>
                </c:pt>
                <c:pt idx="1">
                  <c:v>102011.742</c:v>
                </c:pt>
                <c:pt idx="2">
                  <c:v>115130.28</c:v>
                </c:pt>
                <c:pt idx="3">
                  <c:v>124565.81379</c:v>
                </c:pt>
                <c:pt idx="4">
                  <c:v>112649.38077</c:v>
                </c:pt>
                <c:pt idx="5">
                  <c:v>9409.1586800000005</c:v>
                </c:pt>
                <c:pt idx="6" formatCode="#\ ##0.0">
                  <c:v>97.845137499882696</c:v>
                </c:pt>
                <c:pt idx="7" formatCode="#\ ##0.0">
                  <c:v>90.433624878741298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14-4F80-A3D0-5A84C6B20448}"/>
            </c:ext>
          </c:extLst>
        </c:ser>
        <c:ser>
          <c:idx val="6"/>
          <c:order val="6"/>
          <c:tx>
            <c:strRef>
              <c:f>BW_TAB1A!$F$37:$I$37</c:f>
              <c:strCache>
                <c:ptCount val="4"/>
                <c:pt idx="0">
                  <c:v>Specifické ukazatele - výdaje</c:v>
                </c:pt>
                <c:pt idx="1">
                  <c:v>SU5020000000</c:v>
                </c:pt>
                <c:pt idx="2">
                  <c:v>Výdaje na zabezpečení plnění úkolů Archivu bezpečnostních složek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BW_TAB1A!$J$37:$Q$37</c:f>
              <c:numCache>
                <c:formatCode>#,##0.00</c:formatCode>
                <c:ptCount val="8"/>
                <c:pt idx="0">
                  <c:v>89914.950989999998</c:v>
                </c:pt>
                <c:pt idx="1">
                  <c:v>83648.967000000004</c:v>
                </c:pt>
                <c:pt idx="2">
                  <c:v>85016.66</c:v>
                </c:pt>
                <c:pt idx="3">
                  <c:v>106124.62192999999</c:v>
                </c:pt>
                <c:pt idx="4">
                  <c:v>98538.92598</c:v>
                </c:pt>
                <c:pt idx="5">
                  <c:v>16910.875980000001</c:v>
                </c:pt>
                <c:pt idx="6" formatCode="#\ ##0.0">
                  <c:v>115.905430747338</c:v>
                </c:pt>
                <c:pt idx="7" formatCode="#\ ##0.0">
                  <c:v>92.852086714614103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14-4F80-A3D0-5A84C6B20448}"/>
            </c:ext>
          </c:extLst>
        </c:ser>
        <c:ser>
          <c:idx val="7"/>
          <c:order val="7"/>
          <c:tx>
            <c:strRef>
              <c:f>BW_TAB1A!$F$38:$I$38</c:f>
              <c:strCache>
                <c:ptCount val="4"/>
                <c:pt idx="0">
                  <c:v>Průřezové ukazatele</c:v>
                </c:pt>
                <c:pt idx="1">
                  <c:v>PU10010000</c:v>
                </c:pt>
                <c:pt idx="2">
                  <c:v>Platy zaměstnanců a ostatní platby za provedenou práci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BW_TAB1A!$J$38:$Q$38</c:f>
              <c:numCache>
                <c:formatCode>#,##0.00</c:formatCode>
                <c:ptCount val="8"/>
                <c:pt idx="0">
                  <c:v>115262.069</c:v>
                </c:pt>
                <c:pt idx="1">
                  <c:v>112004.22</c:v>
                </c:pt>
                <c:pt idx="2">
                  <c:v>120227.06299999999</c:v>
                </c:pt>
                <c:pt idx="3">
                  <c:v>121803.24782999999</c:v>
                </c:pt>
                <c:pt idx="4">
                  <c:v>118047.079</c:v>
                </c:pt>
                <c:pt idx="5">
                  <c:v>2112.40888</c:v>
                </c:pt>
                <c:pt idx="6" formatCode="#\ ##0.0">
                  <c:v>98.186777630923203</c:v>
                </c:pt>
                <c:pt idx="7" formatCode="#\ ##0.0">
                  <c:v>96.916199775524504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4-4F80-A3D0-5A84C6B20448}"/>
            </c:ext>
          </c:extLst>
        </c:ser>
        <c:ser>
          <c:idx val="8"/>
          <c:order val="8"/>
          <c:tx>
            <c:strRef>
              <c:f>BW_TAB1A!$F$39:$I$39</c:f>
              <c:strCache>
                <c:ptCount val="4"/>
                <c:pt idx="0">
                  <c:v>Průřezové ukazatele</c:v>
                </c:pt>
                <c:pt idx="1">
                  <c:v>PU10020000</c:v>
                </c:pt>
                <c:pt idx="2">
                  <c:v>Povinné pojistné placené zaměstnavatelem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BW_TAB1A!$J$39:$Q$39</c:f>
              <c:numCache>
                <c:formatCode>#,##0.00</c:formatCode>
                <c:ptCount val="8"/>
                <c:pt idx="0">
                  <c:v>38259.786</c:v>
                </c:pt>
                <c:pt idx="1">
                  <c:v>37587.982000000004</c:v>
                </c:pt>
                <c:pt idx="2">
                  <c:v>39137.125</c:v>
                </c:pt>
                <c:pt idx="3">
                  <c:v>40609.373169999999</c:v>
                </c:pt>
                <c:pt idx="4">
                  <c:v>38989.194000000003</c:v>
                </c:pt>
                <c:pt idx="5">
                  <c:v>1655.4961699999999</c:v>
                </c:pt>
                <c:pt idx="6" formatCode="#\ ##0.0">
                  <c:v>99.622018735407906</c:v>
                </c:pt>
                <c:pt idx="7" formatCode="#\ ##0.0">
                  <c:v>96.010331991046598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14-4F80-A3D0-5A84C6B20448}"/>
            </c:ext>
          </c:extLst>
        </c:ser>
        <c:ser>
          <c:idx val="9"/>
          <c:order val="9"/>
          <c:tx>
            <c:strRef>
              <c:f>BW_TAB1A!$F$40:$I$40</c:f>
              <c:strCache>
                <c:ptCount val="4"/>
                <c:pt idx="0">
                  <c:v>Průřezové ukazatele</c:v>
                </c:pt>
                <c:pt idx="1">
                  <c:v>PU10030000</c:v>
                </c:pt>
                <c:pt idx="2">
                  <c:v>Základní příděl fondu kulturních a sociálních potřeb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BW_TAB1A!$J$40:$Q$40</c:f>
              <c:numCache>
                <c:formatCode>#,##0.00</c:formatCode>
                <c:ptCount val="8"/>
                <c:pt idx="0">
                  <c:v>2128.9679999999998</c:v>
                </c:pt>
                <c:pt idx="1">
                  <c:v>2158.152</c:v>
                </c:pt>
                <c:pt idx="2">
                  <c:v>2250.3969999999999</c:v>
                </c:pt>
                <c:pt idx="3">
                  <c:v>2410.34429</c:v>
                </c:pt>
                <c:pt idx="4">
                  <c:v>2239.828</c:v>
                </c:pt>
                <c:pt idx="5">
                  <c:v>170.79229000000001</c:v>
                </c:pt>
                <c:pt idx="6" formatCode="#\ ##0.0">
                  <c:v>99.530349533882202</c:v>
                </c:pt>
                <c:pt idx="7" formatCode="#\ ##0.0">
                  <c:v>92.925645904303593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014-4F80-A3D0-5A84C6B20448}"/>
            </c:ext>
          </c:extLst>
        </c:ser>
        <c:ser>
          <c:idx val="10"/>
          <c:order val="10"/>
          <c:tx>
            <c:strRef>
              <c:f>BW_TAB1A!$F$41:$I$41</c:f>
              <c:strCache>
                <c:ptCount val="4"/>
                <c:pt idx="0">
                  <c:v>Průřezové ukazatele</c:v>
                </c:pt>
                <c:pt idx="1">
                  <c:v>PU10060000</c:v>
                </c:pt>
                <c:pt idx="2">
                  <c:v>Platy zaměstnanců v pracovním poměru vyjma zaměstnanců na služebních místech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BW_TAB1A!$J$41:$Q$41</c:f>
              <c:numCache>
                <c:formatCode>#,##0.00</c:formatCode>
                <c:ptCount val="8"/>
                <c:pt idx="0">
                  <c:v>79611.748000000007</c:v>
                </c:pt>
                <c:pt idx="1">
                  <c:v>76426.301000000007</c:v>
                </c:pt>
                <c:pt idx="2">
                  <c:v>79641.005999999994</c:v>
                </c:pt>
                <c:pt idx="3">
                  <c:v>81089.130879999997</c:v>
                </c:pt>
                <c:pt idx="4">
                  <c:v>79489.456999999995</c:v>
                </c:pt>
                <c:pt idx="5">
                  <c:v>1634.72488</c:v>
                </c:pt>
                <c:pt idx="6" formatCode="#\ ##0.0">
                  <c:v>99.809709837165997</c:v>
                </c:pt>
                <c:pt idx="7" formatCode="#\ ##0.0">
                  <c:v>98.027264736173706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4-4F80-A3D0-5A84C6B20448}"/>
            </c:ext>
          </c:extLst>
        </c:ser>
        <c:ser>
          <c:idx val="11"/>
          <c:order val="11"/>
          <c:tx>
            <c:strRef>
              <c:f>BW_TAB1A!$F$42:$I$42</c:f>
              <c:strCache>
                <c:ptCount val="4"/>
                <c:pt idx="0">
                  <c:v>Průřezové ukazatele</c:v>
                </c:pt>
                <c:pt idx="1">
                  <c:v>PU10240000</c:v>
                </c:pt>
                <c:pt idx="2">
                  <c:v>Platy zaměstnanců na služebních místech dle zákona o státní službě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BW_TAB1A!$J$42:$Q$42</c:f>
              <c:numCache>
                <c:formatCode>#,##0.00</c:formatCode>
                <c:ptCount val="8"/>
                <c:pt idx="0">
                  <c:v>30456.667000000001</c:v>
                </c:pt>
                <c:pt idx="1">
                  <c:v>31481.267</c:v>
                </c:pt>
                <c:pt idx="2">
                  <c:v>32838.404999999999</c:v>
                </c:pt>
                <c:pt idx="3">
                  <c:v>32482.845000000001</c:v>
                </c:pt>
                <c:pt idx="4">
                  <c:v>32482.845000000001</c:v>
                </c:pt>
                <c:pt idx="6" formatCode="#\ ##0.0">
                  <c:v>98.917243392302396</c:v>
                </c:pt>
                <c:pt idx="7" formatCode="#\ ##0.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014-4F80-A3D0-5A84C6B20448}"/>
            </c:ext>
          </c:extLst>
        </c:ser>
        <c:ser>
          <c:idx val="12"/>
          <c:order val="12"/>
          <c:tx>
            <c:strRef>
              <c:f>BW_TAB1A!$F$43:$I$43</c:f>
              <c:strCache>
                <c:ptCount val="4"/>
                <c:pt idx="0">
                  <c:v>Průřezové ukazatele</c:v>
                </c:pt>
                <c:pt idx="1">
                  <c:v>PU10080000</c:v>
                </c:pt>
                <c:pt idx="2">
                  <c:v>Výdaje na výzkum, vývoj a inovace celkem včetně programů spolufinancovaných z prostředků zahraničních programů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BW_TAB1A!$J$43:$Q$43</c:f>
              <c:numCache>
                <c:formatCode>#\ ##0.00;\-\ #\ ##0.00</c:formatCode>
                <c:ptCount val="8"/>
                <c:pt idx="0" formatCode="#,##0.00">
                  <c:v>6934.7501700000003</c:v>
                </c:pt>
                <c:pt idx="1">
                  <c:v>0</c:v>
                </c:pt>
                <c:pt idx="2" formatCode="#,##0.00">
                  <c:v>4967</c:v>
                </c:pt>
                <c:pt idx="3" formatCode="#,##0.00">
                  <c:v>5088.2395299999998</c:v>
                </c:pt>
                <c:pt idx="4" formatCode="#,##0.00">
                  <c:v>4844.0291999999999</c:v>
                </c:pt>
                <c:pt idx="5" formatCode="#,##0.00">
                  <c:v>104.86920000000001</c:v>
                </c:pt>
                <c:pt idx="6" formatCode="#\ ##0.0">
                  <c:v>97.524244010469104</c:v>
                </c:pt>
                <c:pt idx="7" formatCode="#\ ##0.0">
                  <c:v>95.200494619796302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14-4F80-A3D0-5A84C6B20448}"/>
            </c:ext>
          </c:extLst>
        </c:ser>
        <c:ser>
          <c:idx val="13"/>
          <c:order val="13"/>
          <c:tx>
            <c:strRef>
              <c:f>BW_TAB1A!$F$44:$I$44</c:f>
              <c:strCache>
                <c:ptCount val="4"/>
                <c:pt idx="0">
                  <c:v>Průřezové ukazatele</c:v>
                </c:pt>
                <c:pt idx="1">
                  <c:v>PU10080100</c:v>
                </c:pt>
                <c:pt idx="2">
                  <c:v>v tom: ze státního rozpočtu celkem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BW_TAB1A!$J$44:$Q$44</c:f>
              <c:numCache>
                <c:formatCode>#\ ##0.00;\-\ #\ ##0.00</c:formatCode>
                <c:ptCount val="8"/>
                <c:pt idx="0" formatCode="#,##0.00">
                  <c:v>6934.7501700000003</c:v>
                </c:pt>
                <c:pt idx="1">
                  <c:v>0</c:v>
                </c:pt>
                <c:pt idx="2" formatCode="#,##0.00">
                  <c:v>4967</c:v>
                </c:pt>
                <c:pt idx="3" formatCode="#,##0.00">
                  <c:v>5088.2395299999998</c:v>
                </c:pt>
                <c:pt idx="4" formatCode="#,##0.00">
                  <c:v>4844.0291999999999</c:v>
                </c:pt>
                <c:pt idx="5" formatCode="#,##0.00">
                  <c:v>104.86920000000001</c:v>
                </c:pt>
                <c:pt idx="6" formatCode="#\ ##0.0">
                  <c:v>97.524244010469104</c:v>
                </c:pt>
                <c:pt idx="7" formatCode="#\ ##0.0">
                  <c:v>95.200494619796302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014-4F80-A3D0-5A84C6B20448}"/>
            </c:ext>
          </c:extLst>
        </c:ser>
        <c:ser>
          <c:idx val="14"/>
          <c:order val="14"/>
          <c:tx>
            <c:strRef>
              <c:f>BW_TAB1A!$F$45:$I$45</c:f>
              <c:strCache>
                <c:ptCount val="4"/>
                <c:pt idx="0">
                  <c:v>Průřezové ukazatele</c:v>
                </c:pt>
                <c:pt idx="1">
                  <c:v>PU10080101</c:v>
                </c:pt>
                <c:pt idx="2">
                  <c:v>v tom: institucionální podpora celkem</c:v>
                </c:pt>
                <c:pt idx="3">
                  <c:v>7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BW_TAB1A!$J$45:$Q$45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E-E014-4F80-A3D0-5A84C6B20448}"/>
            </c:ext>
          </c:extLst>
        </c:ser>
        <c:ser>
          <c:idx val="15"/>
          <c:order val="15"/>
          <c:tx>
            <c:strRef>
              <c:f>BW_TAB1A!$F$46:$I$46</c:f>
              <c:strCache>
                <c:ptCount val="4"/>
                <c:pt idx="0">
                  <c:v>Průřezové ukazatele</c:v>
                </c:pt>
                <c:pt idx="1">
                  <c:v>PU10080102</c:v>
                </c:pt>
                <c:pt idx="2">
                  <c:v>účelová podpora celkem</c:v>
                </c:pt>
                <c:pt idx="3">
                  <c:v>14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BW_TAB1A!$J$46:$Q$46</c:f>
              <c:numCache>
                <c:formatCode>#\ ##0.00;\-\ #\ ##0.00</c:formatCode>
                <c:ptCount val="8"/>
                <c:pt idx="0" formatCode="#,##0.00">
                  <c:v>6934.7501700000003</c:v>
                </c:pt>
                <c:pt idx="1">
                  <c:v>0</c:v>
                </c:pt>
                <c:pt idx="2" formatCode="#,##0.00">
                  <c:v>4967</c:v>
                </c:pt>
                <c:pt idx="3" formatCode="#,##0.00">
                  <c:v>5088.2395299999998</c:v>
                </c:pt>
                <c:pt idx="4" formatCode="#,##0.00">
                  <c:v>4844.0291999999999</c:v>
                </c:pt>
                <c:pt idx="5" formatCode="#,##0.00">
                  <c:v>104.86920000000001</c:v>
                </c:pt>
                <c:pt idx="6" formatCode="#\ ##0.0">
                  <c:v>97.524244010469104</c:v>
                </c:pt>
                <c:pt idx="7" formatCode="#\ ##0.0">
                  <c:v>95.200494619796302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4-4F80-A3D0-5A84C6B20448}"/>
            </c:ext>
          </c:extLst>
        </c:ser>
        <c:ser>
          <c:idx val="16"/>
          <c:order val="16"/>
          <c:tx>
            <c:strRef>
              <c:f>BW_TAB1A!$F$47:$I$47</c:f>
              <c:strCache>
                <c:ptCount val="4"/>
                <c:pt idx="0">
                  <c:v>Průřezové ukazatele</c:v>
                </c:pt>
                <c:pt idx="1">
                  <c:v>PU10080200</c:v>
                </c:pt>
                <c:pt idx="2">
                  <c:v>podíl prostředků zahraničních programů</c:v>
                </c:pt>
                <c:pt idx="3">
                  <c:v>7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BW_TAB1A!$J$47:$Q$47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E014-4F80-A3D0-5A84C6B20448}"/>
            </c:ext>
          </c:extLst>
        </c:ser>
        <c:ser>
          <c:idx val="17"/>
          <c:order val="17"/>
          <c:tx>
            <c:strRef>
              <c:f>BW_TAB1A!$F$48:$I$48</c:f>
              <c:strCache>
                <c:ptCount val="4"/>
                <c:pt idx="0">
                  <c:v>Průřezové ukazatele</c:v>
                </c:pt>
                <c:pt idx="1">
                  <c:v>PU10090000</c:v>
                </c:pt>
                <c:pt idx="2">
                  <c:v>Účelová podpora na programy aplikovaného výzkumu, vývoje a inovací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BW_TAB1A!$J$48:$Q$48</c:f>
              <c:numCache>
                <c:formatCode>#\ ##0.00;\-\ #\ ##0.00</c:formatCode>
                <c:ptCount val="8"/>
                <c:pt idx="0" formatCode="#,##0.00">
                  <c:v>5452.1665300000004</c:v>
                </c:pt>
                <c:pt idx="1">
                  <c:v>0</c:v>
                </c:pt>
                <c:pt idx="2" formatCode="#,##0.00">
                  <c:v>4221</c:v>
                </c:pt>
                <c:pt idx="3" formatCode="#,##0.00">
                  <c:v>4241.3512199999996</c:v>
                </c:pt>
                <c:pt idx="4" formatCode="#,##0.00">
                  <c:v>4101.7539999999999</c:v>
                </c:pt>
                <c:pt idx="5" formatCode="#,##0.00">
                  <c:v>19.632000000000001</c:v>
                </c:pt>
                <c:pt idx="6" formatCode="#\ ##0.0">
                  <c:v>97.174934849561694</c:v>
                </c:pt>
                <c:pt idx="7" formatCode="#\ ##0.0">
                  <c:v>96.708661632601107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014-4F80-A3D0-5A84C6B20448}"/>
            </c:ext>
          </c:extLst>
        </c:ser>
        <c:ser>
          <c:idx val="18"/>
          <c:order val="18"/>
          <c:tx>
            <c:strRef>
              <c:f>BW_TAB1A!$F$49:$I$49</c:f>
              <c:strCache>
                <c:ptCount val="4"/>
                <c:pt idx="0">
                  <c:v>Průřezové ukazatele</c:v>
                </c:pt>
                <c:pt idx="1">
                  <c:v>PU10140000</c:v>
                </c:pt>
                <c:pt idx="2">
                  <c:v>Zahraniční rozvojová spolupráce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BW_TAB1A!$J$49:$Q$49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2-E014-4F80-A3D0-5A84C6B20448}"/>
            </c:ext>
          </c:extLst>
        </c:ser>
        <c:ser>
          <c:idx val="19"/>
          <c:order val="19"/>
          <c:tx>
            <c:strRef>
              <c:f>BW_TAB1A!$F$50:$I$50</c:f>
              <c:strCache>
                <c:ptCount val="4"/>
                <c:pt idx="0">
                  <c:v>Průřezové ukazatele</c:v>
                </c:pt>
                <c:pt idx="1">
                  <c:v>PU10200000</c:v>
                </c:pt>
                <c:pt idx="2">
                  <c:v>Výdaje spolufinancované zcela nebo částečně z rozpočtu Evropské unie bez společné zemědělské politiky celkem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BW_TAB1A!$J$50:$Q$50</c:f>
              <c:numCache>
                <c:formatCode>#\ ##0.00;\-\ #\ ##0.00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#,##0.00">
                  <c:v>1380.2282499999999</c:v>
                </c:pt>
                <c:pt idx="4" formatCode="#,##0.00">
                  <c:v>1370.4032999999999</c:v>
                </c:pt>
                <c:pt idx="5" formatCode="#,##0.00">
                  <c:v>1370.4032999999999</c:v>
                </c:pt>
                <c:pt idx="6" formatCode="#\ ##0.0;\-\ #\ ##0.0">
                  <c:v>0</c:v>
                </c:pt>
                <c:pt idx="7" formatCode="#\ ##0.0">
                  <c:v>99.288164837953403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014-4F80-A3D0-5A84C6B20448}"/>
            </c:ext>
          </c:extLst>
        </c:ser>
        <c:ser>
          <c:idx val="20"/>
          <c:order val="20"/>
          <c:tx>
            <c:strRef>
              <c:f>BW_TAB1A!$F$51:$I$51</c:f>
              <c:strCache>
                <c:ptCount val="4"/>
                <c:pt idx="0">
                  <c:v>Průřezové ukazatele</c:v>
                </c:pt>
                <c:pt idx="1">
                  <c:v>PU10200100</c:v>
                </c:pt>
                <c:pt idx="2">
                  <c:v>v tom: ze státního rozpočtu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BW_TAB1A!$J$51:$Q$51</c:f>
              <c:numCache>
                <c:formatCode>#\ ##0.00;\-\ #\ ##0.00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#\ ##0.0;\-\ #\ ##0.0">
                  <c:v>0</c:v>
                </c:pt>
                <c:pt idx="7" formatCode="#\ ##0.0;\-\ #\ ##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4-4F80-A3D0-5A84C6B20448}"/>
            </c:ext>
          </c:extLst>
        </c:ser>
        <c:ser>
          <c:idx val="21"/>
          <c:order val="21"/>
          <c:tx>
            <c:strRef>
              <c:f>BW_TAB1A!$F$52:$I$52</c:f>
              <c:strCache>
                <c:ptCount val="4"/>
                <c:pt idx="0">
                  <c:v>Průřezové ukazatele</c:v>
                </c:pt>
                <c:pt idx="1">
                  <c:v>PU10200200</c:v>
                </c:pt>
                <c:pt idx="2">
                  <c:v>podíl rozpočtu Evropské unie</c:v>
                </c:pt>
                <c:pt idx="3">
                  <c:v>7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BW_TAB1A!$J$52:$Q$52</c:f>
              <c:numCache>
                <c:formatCode>#\ ##0.00;\-\ #\ ##0.00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#,##0.00">
                  <c:v>1380.2282499999999</c:v>
                </c:pt>
                <c:pt idx="4" formatCode="#,##0.00">
                  <c:v>1370.4032999999999</c:v>
                </c:pt>
                <c:pt idx="5" formatCode="#,##0.00">
                  <c:v>1370.4032999999999</c:v>
                </c:pt>
                <c:pt idx="6" formatCode="#\ ##0.0;\-\ #\ ##0.0">
                  <c:v>0</c:v>
                </c:pt>
                <c:pt idx="7" formatCode="#\ ##0.0">
                  <c:v>99.288164837953403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014-4F80-A3D0-5A84C6B20448}"/>
            </c:ext>
          </c:extLst>
        </c:ser>
        <c:ser>
          <c:idx val="22"/>
          <c:order val="22"/>
          <c:tx>
            <c:strRef>
              <c:f>BW_TAB1A!$F$53:$I$53</c:f>
              <c:strCache>
                <c:ptCount val="4"/>
                <c:pt idx="0">
                  <c:v>Průřezové ukazatele</c:v>
                </c:pt>
                <c:pt idx="1">
                  <c:v>PU10220000</c:v>
                </c:pt>
                <c:pt idx="2">
                  <c:v>Výdaje na společné projekty, které jsou zcela nebo částečně financovány z prostředků finančních mechanismů celkem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BW_TAB1A!$J$53:$Q$53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6-E014-4F80-A3D0-5A84C6B20448}"/>
            </c:ext>
          </c:extLst>
        </c:ser>
        <c:ser>
          <c:idx val="23"/>
          <c:order val="23"/>
          <c:tx>
            <c:strRef>
              <c:f>BW_TAB1A!$F$54:$I$54</c:f>
              <c:strCache>
                <c:ptCount val="4"/>
                <c:pt idx="0">
                  <c:v>Průřezové ukazatele</c:v>
                </c:pt>
                <c:pt idx="1">
                  <c:v>PU10220100</c:v>
                </c:pt>
                <c:pt idx="2">
                  <c:v>v tom: ze státního rozpočtu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BW_TAB1A!$J$54:$Q$54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7-E014-4F80-A3D0-5A84C6B20448}"/>
            </c:ext>
          </c:extLst>
        </c:ser>
        <c:ser>
          <c:idx val="24"/>
          <c:order val="24"/>
          <c:tx>
            <c:strRef>
              <c:f>BW_TAB1A!$F$55:$I$55</c:f>
              <c:strCache>
                <c:ptCount val="4"/>
                <c:pt idx="0">
                  <c:v>Průřezové ukazatele</c:v>
                </c:pt>
                <c:pt idx="1">
                  <c:v>PU10220200</c:v>
                </c:pt>
                <c:pt idx="2">
                  <c:v>podíl prostředků finančních mechanismů</c:v>
                </c:pt>
                <c:pt idx="3">
                  <c:v>7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BW_TAB1A!$J$55:$Q$55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8-E014-4F80-A3D0-5A84C6B20448}"/>
            </c:ext>
          </c:extLst>
        </c:ser>
        <c:ser>
          <c:idx val="25"/>
          <c:order val="25"/>
          <c:tx>
            <c:strRef>
              <c:f>BW_TAB1A!$F$56:$I$56</c:f>
              <c:strCache>
                <c:ptCount val="4"/>
                <c:pt idx="0">
                  <c:v>Průřezové ukazatele</c:v>
                </c:pt>
                <c:pt idx="1">
                  <c:v>PU10230000</c:v>
                </c:pt>
                <c:pt idx="2">
                  <c:v>Výdaje vedené v informačním systému programového financování EDS/SMVS celkem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BW_TAB1A!$J$56:$Q$56</c:f>
              <c:numCache>
                <c:formatCode>#\ ##0.00;\-\ #\ ##0.00</c:formatCode>
                <c:ptCount val="8"/>
                <c:pt idx="0" formatCode="#,##0.00">
                  <c:v>6670.1672799999997</c:v>
                </c:pt>
                <c:pt idx="1">
                  <c:v>0</c:v>
                </c:pt>
                <c:pt idx="2">
                  <c:v>0</c:v>
                </c:pt>
                <c:pt idx="3" formatCode="#,##0.00">
                  <c:v>22019.997810000001</c:v>
                </c:pt>
                <c:pt idx="4" formatCode="#,##0.00">
                  <c:v>17261.089899999999</c:v>
                </c:pt>
                <c:pt idx="5" formatCode="#,##0.00">
                  <c:v>17261.089899999999</c:v>
                </c:pt>
                <c:pt idx="6" formatCode="#\ ##0.0;\-\ #\ ##0.0">
                  <c:v>0</c:v>
                </c:pt>
                <c:pt idx="7" formatCode="#\ ##0.0">
                  <c:v>78.388245307459499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4-4F80-A3D0-5A84C6B20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0098288"/>
        <c:axId val="1"/>
      </c:barChart>
      <c:catAx>
        <c:axId val="1480098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BFC9D5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80098288"/>
        <c:crossesAt val="1"/>
        <c:crossBetween val="between"/>
      </c:valAx>
      <c:spPr>
        <a:solidFill>
          <a:srgbClr val="F2F2F2"/>
        </a:solidFill>
        <a:ln w="12700">
          <a:solidFill>
            <a:srgbClr val="F2F2F2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379746835443042"/>
          <c:y val="0.47398843437253269"/>
          <c:w val="1"/>
          <c:h val="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75" l="0.7" r="0.7" t="0.75" header="0.3" footer="0.3"/>
    <c:pageSetup paperSize="0" orientation="portrait" horizontalDpi="0" verticalDpi="0" copies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gif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gif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gif"/><Relationship Id="rId1" Type="http://schemas.openxmlformats.org/officeDocument/2006/relationships/image" Target="../media/image16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gif"/><Relationship Id="rId1" Type="http://schemas.openxmlformats.org/officeDocument/2006/relationships/image" Target="../media/image16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gi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7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15.png"/><Relationship Id="rId2" Type="http://schemas.openxmlformats.org/officeDocument/2006/relationships/chart" Target="../charts/chart1.xml"/><Relationship Id="rId1" Type="http://schemas.openxmlformats.org/officeDocument/2006/relationships/image" Target="../media/image2.png"/><Relationship Id="rId6" Type="http://schemas.openxmlformats.org/officeDocument/2006/relationships/image" Target="../media/image23.png"/><Relationship Id="rId11" Type="http://schemas.openxmlformats.org/officeDocument/2006/relationships/image" Target="../media/image8.png"/><Relationship Id="rId5" Type="http://schemas.openxmlformats.org/officeDocument/2006/relationships/image" Target="../media/image22.png"/><Relationship Id="rId10" Type="http://schemas.openxmlformats.org/officeDocument/2006/relationships/image" Target="../media/image7.png"/><Relationship Id="rId4" Type="http://schemas.openxmlformats.org/officeDocument/2006/relationships/image" Target="../media/image21.pn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67</xdr:col>
      <xdr:colOff>9525</xdr:colOff>
      <xdr:row>1</xdr:row>
      <xdr:rowOff>19050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32A551A2-596B-4AB5-BED3-CA35C7CB3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9525"/>
          <a:ext cx="43110150" cy="3143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oneCellAnchor>
    <xdr:from>
      <xdr:col>5</xdr:col>
      <xdr:colOff>19050</xdr:colOff>
      <xdr:row>5</xdr:row>
      <xdr:rowOff>0</xdr:rowOff>
    </xdr:from>
    <xdr:ext cx="47625" cy="47625"/>
    <xdr:pic>
      <xdr:nvPicPr>
        <xdr:cNvPr id="2064" name="BExMO7VFCN4EL59982UR4AJ25JNJ" descr="XX6TINEJADZGKR0CTM7ZRT0RA" hidden="1">
          <a:extLst>
            <a:ext uri="{FF2B5EF4-FFF2-40B4-BE49-F238E27FC236}">
              <a16:creationId xmlns:a16="http://schemas.microsoft.com/office/drawing/2014/main" id="{ECF4D10F-9CE1-4EA3-8EBE-6E4CD16FC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957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5</xdr:row>
      <xdr:rowOff>0</xdr:rowOff>
    </xdr:from>
    <xdr:ext cx="47625" cy="47625"/>
    <xdr:pic>
      <xdr:nvPicPr>
        <xdr:cNvPr id="2065" name="BExU3EX5JJCXCII4YKUJBFBGIJR2" descr="OF5ZI9PI5WH36VPANJ2DYLNMI" hidden="1">
          <a:extLst>
            <a:ext uri="{FF2B5EF4-FFF2-40B4-BE49-F238E27FC236}">
              <a16:creationId xmlns:a16="http://schemas.microsoft.com/office/drawing/2014/main" id="{7AA02B2E-DAA3-4DCF-AFEA-2861A5710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6957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5</xdr:row>
      <xdr:rowOff>0</xdr:rowOff>
    </xdr:from>
    <xdr:ext cx="47625" cy="47625"/>
    <xdr:pic>
      <xdr:nvPicPr>
        <xdr:cNvPr id="2066" name="BEx1KD7H6UB1VYCJ7O61P562EIUY" descr="IQGV9140X0K0UPBL8OGU3I44J" hidden="1">
          <a:extLst>
            <a:ext uri="{FF2B5EF4-FFF2-40B4-BE49-F238E27FC236}">
              <a16:creationId xmlns:a16="http://schemas.microsoft.com/office/drawing/2014/main" id="{E9F9ADEF-0D6F-4001-808A-FFCCBA4D3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543425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5</xdr:row>
      <xdr:rowOff>0</xdr:rowOff>
    </xdr:from>
    <xdr:ext cx="47625" cy="47625"/>
    <xdr:pic>
      <xdr:nvPicPr>
        <xdr:cNvPr id="2067" name="BEx5BJQWS6YWHH4ZMSUAMD641V6Y" descr="ZTMFMXCIQSECDX38ALEFHUB00" hidden="1">
          <a:extLst>
            <a:ext uri="{FF2B5EF4-FFF2-40B4-BE49-F238E27FC236}">
              <a16:creationId xmlns:a16="http://schemas.microsoft.com/office/drawing/2014/main" id="{BDEC1F91-7095-4F8B-BBE2-8D55C089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543425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19050</xdr:colOff>
      <xdr:row>5</xdr:row>
      <xdr:rowOff>0</xdr:rowOff>
    </xdr:from>
    <xdr:ext cx="47625" cy="47625"/>
    <xdr:pic>
      <xdr:nvPicPr>
        <xdr:cNvPr id="2068" name="BExVTO5Q8G2M7BPL4B2584LQS0R0" descr="OB6Q8NA4LZFE4GM9Y3V56BPMQ" hidden="1">
          <a:extLst>
            <a:ext uri="{FF2B5EF4-FFF2-40B4-BE49-F238E27FC236}">
              <a16:creationId xmlns:a16="http://schemas.microsoft.com/office/drawing/2014/main" id="{1FA5F7C8-DD33-4336-934E-2A1E8863A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39115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19050</xdr:colOff>
      <xdr:row>5</xdr:row>
      <xdr:rowOff>0</xdr:rowOff>
    </xdr:from>
    <xdr:ext cx="47625" cy="47625"/>
    <xdr:pic>
      <xdr:nvPicPr>
        <xdr:cNvPr id="2069" name="BExIFSCLN1G86X78PFLTSMRP0US5" descr="9JK4SPV4DG7VTCZIILWHXQU5J" hidden="1">
          <a:extLst>
            <a:ext uri="{FF2B5EF4-FFF2-40B4-BE49-F238E27FC236}">
              <a16:creationId xmlns:a16="http://schemas.microsoft.com/office/drawing/2014/main" id="{FD316449-57B4-4639-9242-04504CC2C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39115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5</xdr:row>
      <xdr:rowOff>0</xdr:rowOff>
    </xdr:from>
    <xdr:ext cx="47625" cy="47625"/>
    <xdr:pic>
      <xdr:nvPicPr>
        <xdr:cNvPr id="2072" name="BEx1I152WN2D3A85O2XN0DGXCWHN" descr="KHBZFMANRA4UMJR1AB4M5NJNT" hidden="1">
          <a:extLst>
            <a:ext uri="{FF2B5EF4-FFF2-40B4-BE49-F238E27FC236}">
              <a16:creationId xmlns:a16="http://schemas.microsoft.com/office/drawing/2014/main" id="{9B0C17DC-FED9-4C91-80BB-A45A62564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957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5</xdr:row>
      <xdr:rowOff>0</xdr:rowOff>
    </xdr:from>
    <xdr:ext cx="47625" cy="47625"/>
    <xdr:pic>
      <xdr:nvPicPr>
        <xdr:cNvPr id="2073" name="BExW9676P0SKCVKK25QCGHPA3PAD" descr="9A4PWZ20RMSRF0PNECCDM75CA" hidden="1">
          <a:extLst>
            <a:ext uri="{FF2B5EF4-FFF2-40B4-BE49-F238E27FC236}">
              <a16:creationId xmlns:a16="http://schemas.microsoft.com/office/drawing/2014/main" id="{03BCCF6A-7A79-4DC1-9E21-214861BD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6957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5</xdr:row>
      <xdr:rowOff>0</xdr:rowOff>
    </xdr:from>
    <xdr:ext cx="123825" cy="123825"/>
    <xdr:pic>
      <xdr:nvPicPr>
        <xdr:cNvPr id="2074" name="BExW253QPOZK9KW8BJC3LBXGCG2N" descr="Y5HX37BEUWSN1NEFJKZJXI3SX" hidden="1">
          <a:extLst>
            <a:ext uri="{FF2B5EF4-FFF2-40B4-BE49-F238E27FC236}">
              <a16:creationId xmlns:a16="http://schemas.microsoft.com/office/drawing/2014/main" id="{B87A9BD4-DA2A-41F8-B4A1-7D7D26412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70522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19050</xdr:colOff>
      <xdr:row>5</xdr:row>
      <xdr:rowOff>0</xdr:rowOff>
    </xdr:from>
    <xdr:ext cx="47625" cy="47625"/>
    <xdr:pic>
      <xdr:nvPicPr>
        <xdr:cNvPr id="2117" name="BExS5CPQ8P8JOQPK7ANNKHLSGOKU" hidden="1">
          <a:extLst>
            <a:ext uri="{FF2B5EF4-FFF2-40B4-BE49-F238E27FC236}">
              <a16:creationId xmlns:a16="http://schemas.microsoft.com/office/drawing/2014/main" id="{ABB258D7-5207-4187-8CBD-03F1671C4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957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5</xdr:row>
      <xdr:rowOff>0</xdr:rowOff>
    </xdr:from>
    <xdr:ext cx="47625" cy="47625"/>
    <xdr:pic>
      <xdr:nvPicPr>
        <xdr:cNvPr id="2118" name="BExMM0AVUAIRNJLXB1FW8R0YB4ZZ" hidden="1">
          <a:extLst>
            <a:ext uri="{FF2B5EF4-FFF2-40B4-BE49-F238E27FC236}">
              <a16:creationId xmlns:a16="http://schemas.microsoft.com/office/drawing/2014/main" id="{11250A6E-2ADA-4D7D-98E4-87F22392E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6957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19050</xdr:colOff>
      <xdr:row>5</xdr:row>
      <xdr:rowOff>0</xdr:rowOff>
    </xdr:from>
    <xdr:ext cx="47625" cy="47625"/>
    <xdr:pic>
      <xdr:nvPicPr>
        <xdr:cNvPr id="2119" name="BExXZ7Y09CBS0XA7IPB3IRJ8RJM4" hidden="1">
          <a:extLst>
            <a:ext uri="{FF2B5EF4-FFF2-40B4-BE49-F238E27FC236}">
              <a16:creationId xmlns:a16="http://schemas.microsoft.com/office/drawing/2014/main" id="{C2EEAEA6-8536-4954-BA83-2DAC69F69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957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5</xdr:row>
      <xdr:rowOff>0</xdr:rowOff>
    </xdr:from>
    <xdr:ext cx="47625" cy="47625"/>
    <xdr:pic>
      <xdr:nvPicPr>
        <xdr:cNvPr id="2120" name="BExQ7SXS9VUG7P6CACU2J7R2SGIZ" hidden="1">
          <a:extLst>
            <a:ext uri="{FF2B5EF4-FFF2-40B4-BE49-F238E27FC236}">
              <a16:creationId xmlns:a16="http://schemas.microsoft.com/office/drawing/2014/main" id="{90ED7EDA-7DB4-499C-AAEC-6F6CCB12F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6957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5</xdr:row>
      <xdr:rowOff>0</xdr:rowOff>
    </xdr:from>
    <xdr:ext cx="47625" cy="47625"/>
    <xdr:pic>
      <xdr:nvPicPr>
        <xdr:cNvPr id="2121" name="BEx5AQZ4ETQ9LMY5EBWVH20Z7VXQ" hidden="1">
          <a:extLst>
            <a:ext uri="{FF2B5EF4-FFF2-40B4-BE49-F238E27FC236}">
              <a16:creationId xmlns:a16="http://schemas.microsoft.com/office/drawing/2014/main" id="{197451DD-87CB-4F05-B692-DA46DBE38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543425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5</xdr:row>
      <xdr:rowOff>0</xdr:rowOff>
    </xdr:from>
    <xdr:ext cx="47625" cy="47625"/>
    <xdr:pic>
      <xdr:nvPicPr>
        <xdr:cNvPr id="2122" name="BExUBK0YZ5VYFY8TTITJGJU9S06A" hidden="1">
          <a:extLst>
            <a:ext uri="{FF2B5EF4-FFF2-40B4-BE49-F238E27FC236}">
              <a16:creationId xmlns:a16="http://schemas.microsoft.com/office/drawing/2014/main" id="{8019CCD0-377A-4308-9558-8156A6C14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543425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28575</xdr:colOff>
      <xdr:row>5</xdr:row>
      <xdr:rowOff>0</xdr:rowOff>
    </xdr:from>
    <xdr:ext cx="47625" cy="47625"/>
    <xdr:pic>
      <xdr:nvPicPr>
        <xdr:cNvPr id="2123" name="BExUEZCSSJ7RN4J18I2NUIQR2FZS" hidden="1">
          <a:extLst>
            <a:ext uri="{FF2B5EF4-FFF2-40B4-BE49-F238E27FC236}">
              <a16:creationId xmlns:a16="http://schemas.microsoft.com/office/drawing/2014/main" id="{F2729A2C-E273-4930-AEDD-9CB84E7BA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400675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28575</xdr:colOff>
      <xdr:row>5</xdr:row>
      <xdr:rowOff>0</xdr:rowOff>
    </xdr:from>
    <xdr:ext cx="47625" cy="47625"/>
    <xdr:pic>
      <xdr:nvPicPr>
        <xdr:cNvPr id="2124" name="BExS3JDQWF7U3F5JTEVOE16ASIYK" hidden="1">
          <a:extLst>
            <a:ext uri="{FF2B5EF4-FFF2-40B4-BE49-F238E27FC236}">
              <a16:creationId xmlns:a16="http://schemas.microsoft.com/office/drawing/2014/main" id="{DFB970B3-6FE5-4D33-8DBE-CFD5B5564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400675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5</xdr:col>
      <xdr:colOff>38100</xdr:colOff>
      <xdr:row>0</xdr:row>
      <xdr:rowOff>19050</xdr:rowOff>
    </xdr:from>
    <xdr:to>
      <xdr:col>11</xdr:col>
      <xdr:colOff>781050</xdr:colOff>
      <xdr:row>1</xdr:row>
      <xdr:rowOff>76200</xdr:rowOff>
    </xdr:to>
    <xdr:sp macro="" textlink="">
      <xdr:nvSpPr>
        <xdr:cNvPr id="399763" name="TextQueryTitle">
          <a:extLst>
            <a:ext uri="{FF2B5EF4-FFF2-40B4-BE49-F238E27FC236}">
              <a16:creationId xmlns:a16="http://schemas.microsoft.com/office/drawing/2014/main" id="{21F0969E-BB01-44D0-99AF-64FF39BBBC18}"/>
            </a:ext>
          </a:extLst>
        </xdr:cNvPr>
        <xdr:cNvSpPr txBox="1">
          <a:spLocks noChangeArrowheads="1"/>
        </xdr:cNvSpPr>
      </xdr:nvSpPr>
      <xdr:spPr bwMode="auto">
        <a:xfrm>
          <a:off x="5210175" y="19050"/>
          <a:ext cx="10687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r>
            <a:rPr lang="cs-CZ" sz="1400" b="1">
              <a:latin typeface="Arial" panose="020B0604020202020204" pitchFamily="34" charset="0"/>
              <a:cs typeface="Arial" panose="020B0604020202020204" pitchFamily="34" charset="0"/>
            </a:rPr>
            <a:t>SZÚ Plnění závazných ukazatelů</a:t>
          </a:r>
        </a:p>
      </xdr:txBody>
    </xdr:sp>
    <xdr:clientData/>
  </xdr:twoCellAnchor>
  <xdr:oneCellAnchor>
    <xdr:from>
      <xdr:col>5</xdr:col>
      <xdr:colOff>47625</xdr:colOff>
      <xdr:row>5</xdr:row>
      <xdr:rowOff>0</xdr:rowOff>
    </xdr:from>
    <xdr:ext cx="123825" cy="123825"/>
    <xdr:pic>
      <xdr:nvPicPr>
        <xdr:cNvPr id="2127" name="BEx973S463FCQVJ7QDFBUIU0WJ3F" descr="ZQTVYL8DCSADVT0QMRXFLU0TR" hidden="1">
          <a:extLst>
            <a:ext uri="{FF2B5EF4-FFF2-40B4-BE49-F238E27FC236}">
              <a16:creationId xmlns:a16="http://schemas.microsoft.com/office/drawing/2014/main" id="{81CE5791-63B1-450A-9BF5-3404629E8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7242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85725</xdr:colOff>
      <xdr:row>19</xdr:row>
      <xdr:rowOff>0</xdr:rowOff>
    </xdr:from>
    <xdr:ext cx="123825" cy="123825"/>
    <xdr:pic>
      <xdr:nvPicPr>
        <xdr:cNvPr id="2128" name="BExRZO0PLWWMCLGRH7EH6UXYWGAJ" descr="9D4GQ34QB727H10MA3SSAR2R9" hidden="1">
          <a:extLst>
            <a:ext uri="{FF2B5EF4-FFF2-40B4-BE49-F238E27FC236}">
              <a16:creationId xmlns:a16="http://schemas.microsoft.com/office/drawing/2014/main" id="{7DEB99C3-AD26-410E-9C38-CAC8649C2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62375" y="3124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19</xdr:row>
      <xdr:rowOff>0</xdr:rowOff>
    </xdr:from>
    <xdr:ext cx="123825" cy="123825"/>
    <xdr:pic>
      <xdr:nvPicPr>
        <xdr:cNvPr id="2129" name="BExBDP6HNAAJUM39SE5G2C8BKNRQ" descr="1TM64TL2QIMYV7WYSV2VLGXY4" hidden="1">
          <a:extLst>
            <a:ext uri="{FF2B5EF4-FFF2-40B4-BE49-F238E27FC236}">
              <a16:creationId xmlns:a16="http://schemas.microsoft.com/office/drawing/2014/main" id="{81DD6008-0B34-4C18-9C86-B75FA76F5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326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19</xdr:row>
      <xdr:rowOff>0</xdr:rowOff>
    </xdr:from>
    <xdr:ext cx="123825" cy="146339"/>
    <xdr:pic>
      <xdr:nvPicPr>
        <xdr:cNvPr id="2130" name="BExQEGJP61DL2NZY6LMBHBZ0J5YT" descr="D6ZNRZJ7EX4GZT9RO8LE0C905" hidden="1">
          <a:extLst>
            <a:ext uri="{FF2B5EF4-FFF2-40B4-BE49-F238E27FC236}">
              <a16:creationId xmlns:a16="http://schemas.microsoft.com/office/drawing/2014/main" id="{834D113B-19C8-4EBD-9240-30ADCCA4E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3409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28</xdr:row>
      <xdr:rowOff>0</xdr:rowOff>
    </xdr:from>
    <xdr:ext cx="123825" cy="123825"/>
    <xdr:pic>
      <xdr:nvPicPr>
        <xdr:cNvPr id="2131" name="BExTY1BCS6HZIF6HI5491FGHDVAE" descr="MJ6976KI2UH1IE8M227DUYXMJ" hidden="1">
          <a:extLst>
            <a:ext uri="{FF2B5EF4-FFF2-40B4-BE49-F238E27FC236}">
              <a16:creationId xmlns:a16="http://schemas.microsoft.com/office/drawing/2014/main" id="{35789777-3D7D-4413-944E-9E1CC43E0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3552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5</xdr:row>
      <xdr:rowOff>0</xdr:rowOff>
    </xdr:from>
    <xdr:ext cx="123825" cy="123825"/>
    <xdr:pic>
      <xdr:nvPicPr>
        <xdr:cNvPr id="2137" name="BEx5FXJGJOT93D0J2IRJ3985IUMI" hidden="1">
          <a:extLst>
            <a:ext uri="{FF2B5EF4-FFF2-40B4-BE49-F238E27FC236}">
              <a16:creationId xmlns:a16="http://schemas.microsoft.com/office/drawing/2014/main" id="{978E8FFA-00A7-4AD4-827A-590652251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9525</xdr:colOff>
      <xdr:row>5</xdr:row>
      <xdr:rowOff>0</xdr:rowOff>
    </xdr:from>
    <xdr:ext cx="123825" cy="123825"/>
    <xdr:pic>
      <xdr:nvPicPr>
        <xdr:cNvPr id="2138" name="BEx3RTMHAR35NUAAK49TV6NU7EPA" descr="QFXLG4ZCXTRQSJYFCKJ58G9N8" hidden="1">
          <a:extLst>
            <a:ext uri="{FF2B5EF4-FFF2-40B4-BE49-F238E27FC236}">
              <a16:creationId xmlns:a16="http://schemas.microsoft.com/office/drawing/2014/main" id="{08663AB8-1F5A-4E42-8746-BFC0BB083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686175" y="16954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85725</xdr:colOff>
      <xdr:row>5</xdr:row>
      <xdr:rowOff>0</xdr:rowOff>
    </xdr:from>
    <xdr:ext cx="123825" cy="229961"/>
    <xdr:pic>
      <xdr:nvPicPr>
        <xdr:cNvPr id="2139" name="BExS8T38WLC2R738ZC7BDJQAKJAJ" descr="MRI962L5PB0E0YWXCIBN82VJH" hidden="1">
          <a:extLst>
            <a:ext uri="{FF2B5EF4-FFF2-40B4-BE49-F238E27FC236}">
              <a16:creationId xmlns:a16="http://schemas.microsoft.com/office/drawing/2014/main" id="{589CA249-7EB3-45A5-900C-1D400B885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62375" y="2124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5</xdr:row>
      <xdr:rowOff>0</xdr:rowOff>
    </xdr:from>
    <xdr:ext cx="123825" cy="123825"/>
    <xdr:pic>
      <xdr:nvPicPr>
        <xdr:cNvPr id="2140" name="BEx5F64BJ6DCM4EJH81D5ZFNPZ0V" descr="7DJ9FILZD2YPS6X1JBP9E76TU" hidden="1">
          <a:extLst>
            <a:ext uri="{FF2B5EF4-FFF2-40B4-BE49-F238E27FC236}">
              <a16:creationId xmlns:a16="http://schemas.microsoft.com/office/drawing/2014/main" id="{D30C807B-9DE5-4337-B5BF-082DB1862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5</xdr:row>
      <xdr:rowOff>0</xdr:rowOff>
    </xdr:from>
    <xdr:ext cx="123825" cy="123825"/>
    <xdr:pic>
      <xdr:nvPicPr>
        <xdr:cNvPr id="2141" name="BExQEXXHA3EEXR44LT6RKCDWM6ZT" hidden="1">
          <a:extLst>
            <a:ext uri="{FF2B5EF4-FFF2-40B4-BE49-F238E27FC236}">
              <a16:creationId xmlns:a16="http://schemas.microsoft.com/office/drawing/2014/main" id="{71003545-15F8-4624-90EA-14624834F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85725</xdr:colOff>
      <xdr:row>19</xdr:row>
      <xdr:rowOff>0</xdr:rowOff>
    </xdr:from>
    <xdr:ext cx="123825" cy="123825"/>
    <xdr:pic>
      <xdr:nvPicPr>
        <xdr:cNvPr id="2142" name="BEx1X6AMHV6ZK3UJB2BXIJTJHYJU" descr="OALR4L95ELQLZ1Y1LETHM1CS9" hidden="1">
          <a:extLst>
            <a:ext uri="{FF2B5EF4-FFF2-40B4-BE49-F238E27FC236}">
              <a16:creationId xmlns:a16="http://schemas.microsoft.com/office/drawing/2014/main" id="{685C51F6-80E0-432E-AD70-5713C9C3D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762375" y="2409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9525</xdr:colOff>
      <xdr:row>5</xdr:row>
      <xdr:rowOff>0</xdr:rowOff>
    </xdr:from>
    <xdr:ext cx="123825" cy="123825"/>
    <xdr:pic>
      <xdr:nvPicPr>
        <xdr:cNvPr id="2143" name="BExSDIVCE09QKG3CT52PHCS6ZJ09" descr="9F076L7EQCF2COMMGCQG6BQGU" hidden="1">
          <a:extLst>
            <a:ext uri="{FF2B5EF4-FFF2-40B4-BE49-F238E27FC236}">
              <a16:creationId xmlns:a16="http://schemas.microsoft.com/office/drawing/2014/main" id="{8AC843FF-BE97-4C52-934A-2EBF784A6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686175" y="16954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19</xdr:row>
      <xdr:rowOff>0</xdr:rowOff>
    </xdr:from>
    <xdr:ext cx="123825" cy="123825"/>
    <xdr:pic>
      <xdr:nvPicPr>
        <xdr:cNvPr id="2144" name="BEx1QZGQZBAWJ8591VXEIPUOVS7X" descr="MEW27CPIFG44B7E7HEQUUF5QF" hidden="1">
          <a:extLst>
            <a:ext uri="{FF2B5EF4-FFF2-40B4-BE49-F238E27FC236}">
              <a16:creationId xmlns:a16="http://schemas.microsoft.com/office/drawing/2014/main" id="{EFFB2EE8-E7CB-47FB-993D-1916C2768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3124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19</xdr:row>
      <xdr:rowOff>0</xdr:rowOff>
    </xdr:from>
    <xdr:ext cx="123825" cy="123825"/>
    <xdr:pic>
      <xdr:nvPicPr>
        <xdr:cNvPr id="2145" name="BExMF7LICJLPXSHM63A6EQ79YQKG" descr="U084VZL15IMB1OFRRAY6GVKAE" hidden="1">
          <a:extLst>
            <a:ext uri="{FF2B5EF4-FFF2-40B4-BE49-F238E27FC236}">
              <a16:creationId xmlns:a16="http://schemas.microsoft.com/office/drawing/2014/main" id="{1306FB05-7AB9-403F-AFD5-F63231A8D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2981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19</xdr:row>
      <xdr:rowOff>0</xdr:rowOff>
    </xdr:from>
    <xdr:ext cx="123825" cy="123825"/>
    <xdr:pic>
      <xdr:nvPicPr>
        <xdr:cNvPr id="2146" name="BExS343F8GCKP6HTF9Y97L133DX8" descr="ZRF0KB1IYQSNV63CTXT25G67G" hidden="1">
          <a:extLst>
            <a:ext uri="{FF2B5EF4-FFF2-40B4-BE49-F238E27FC236}">
              <a16:creationId xmlns:a16="http://schemas.microsoft.com/office/drawing/2014/main" id="{D10B7471-82A1-4540-A706-E811550D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28384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19</xdr:row>
      <xdr:rowOff>0</xdr:rowOff>
    </xdr:from>
    <xdr:ext cx="123825" cy="123825"/>
    <xdr:pic>
      <xdr:nvPicPr>
        <xdr:cNvPr id="2147" name="BExZMRC09W87CY4B73NPZMNH21AH" descr="78CUMI0OVLYJRSDRQ3V2YX812" hidden="1">
          <a:extLst>
            <a:ext uri="{FF2B5EF4-FFF2-40B4-BE49-F238E27FC236}">
              <a16:creationId xmlns:a16="http://schemas.microsoft.com/office/drawing/2014/main" id="{438DA1B1-EDAF-4361-A233-122A47B0D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26955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19</xdr:row>
      <xdr:rowOff>0</xdr:rowOff>
    </xdr:from>
    <xdr:ext cx="123825" cy="123825"/>
    <xdr:pic>
      <xdr:nvPicPr>
        <xdr:cNvPr id="2148" name="BExZXVFJ4DY4I24AARDT4AMP6EN1" descr="TXSMH2MTH86CYKA26740RQPUC" hidden="1">
          <a:extLst>
            <a:ext uri="{FF2B5EF4-FFF2-40B4-BE49-F238E27FC236}">
              <a16:creationId xmlns:a16="http://schemas.microsoft.com/office/drawing/2014/main" id="{5F8DDBC8-AED7-4FC0-AFB5-5FD5CA8C9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2562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19</xdr:row>
      <xdr:rowOff>0</xdr:rowOff>
    </xdr:from>
    <xdr:ext cx="123825" cy="123825"/>
    <xdr:pic>
      <xdr:nvPicPr>
        <xdr:cNvPr id="2149" name="BExOCUIOFQWUGTBU5ESTW3EYEP5C" descr="9BNF49V0R6VVYPHEVMJ3ABDQZ" hidden="1">
          <a:extLst>
            <a:ext uri="{FF2B5EF4-FFF2-40B4-BE49-F238E27FC236}">
              <a16:creationId xmlns:a16="http://schemas.microsoft.com/office/drawing/2014/main" id="{B1CAD4D1-E22C-4ECC-A8CB-4BA3500BD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2409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19</xdr:row>
      <xdr:rowOff>0</xdr:rowOff>
    </xdr:from>
    <xdr:ext cx="123825" cy="123825"/>
    <xdr:pic>
      <xdr:nvPicPr>
        <xdr:cNvPr id="2150" name="BExU65O9OE4B4MQ2A3OYH13M8BZJ" descr="3INNIMMPDBB0JF37L81M6ID21" hidden="1">
          <a:extLst>
            <a:ext uri="{FF2B5EF4-FFF2-40B4-BE49-F238E27FC236}">
              <a16:creationId xmlns:a16="http://schemas.microsoft.com/office/drawing/2014/main" id="{D3590787-CE17-4127-AA21-AF204681B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2266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5</xdr:row>
      <xdr:rowOff>0</xdr:rowOff>
    </xdr:from>
    <xdr:ext cx="123825" cy="229961"/>
    <xdr:pic>
      <xdr:nvPicPr>
        <xdr:cNvPr id="2151" name="BExOPRCR0UW7TKXSV5WDTL348FGL" descr="S9JM17GP1802LHN4GT14BJYIC" hidden="1">
          <a:extLst>
            <a:ext uri="{FF2B5EF4-FFF2-40B4-BE49-F238E27FC236}">
              <a16:creationId xmlns:a16="http://schemas.microsoft.com/office/drawing/2014/main" id="{C6DE93CF-474E-4874-A909-C9365AE15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2124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5</xdr:row>
      <xdr:rowOff>0</xdr:rowOff>
    </xdr:from>
    <xdr:ext cx="123825" cy="123825"/>
    <xdr:pic>
      <xdr:nvPicPr>
        <xdr:cNvPr id="2152" name="BEx5OESAY2W8SEGI3TSB65EHJ04B" descr="9CN2Y88X8WYV1HWZG1QILY9BK" hidden="1">
          <a:extLst>
            <a:ext uri="{FF2B5EF4-FFF2-40B4-BE49-F238E27FC236}">
              <a16:creationId xmlns:a16="http://schemas.microsoft.com/office/drawing/2014/main" id="{8FAFC080-1BC4-4912-A07C-D356A5E42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5</xdr:row>
      <xdr:rowOff>0</xdr:rowOff>
    </xdr:from>
    <xdr:ext cx="123825" cy="123825"/>
    <xdr:pic>
      <xdr:nvPicPr>
        <xdr:cNvPr id="2153" name="BExGMWEQ2BYRY9BAO5T1X850MJN1" descr="AZ9ST0XDIOP50HSUFO5V31BR0" hidden="1">
          <a:extLst>
            <a:ext uri="{FF2B5EF4-FFF2-40B4-BE49-F238E27FC236}">
              <a16:creationId xmlns:a16="http://schemas.microsoft.com/office/drawing/2014/main" id="{60FC3279-74E0-4641-9059-6E08F529B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twoCellAnchor editAs="absolute">
    <xdr:from>
      <xdr:col>2</xdr:col>
      <xdr:colOff>752475</xdr:colOff>
      <xdr:row>3</xdr:row>
      <xdr:rowOff>57150</xdr:rowOff>
    </xdr:from>
    <xdr:to>
      <xdr:col>3</xdr:col>
      <xdr:colOff>219075</xdr:colOff>
      <xdr:row>17</xdr:row>
      <xdr:rowOff>57150</xdr:rowOff>
    </xdr:to>
    <xdr:pic macro="[0]!Sheet2.Info_click">
      <xdr:nvPicPr>
        <xdr:cNvPr id="469669" name="Info" descr="Information" hidden="1">
          <a:extLst>
            <a:ext uri="{FF2B5EF4-FFF2-40B4-BE49-F238E27FC236}">
              <a16:creationId xmlns:a16="http://schemas.microsoft.com/office/drawing/2014/main" id="{2B424EF8-D585-4A37-B90B-B163E01E9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762000"/>
          <a:ext cx="6953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</xdr:col>
      <xdr:colOff>19050</xdr:colOff>
      <xdr:row>3</xdr:row>
      <xdr:rowOff>47625</xdr:rowOff>
    </xdr:from>
    <xdr:to>
      <xdr:col>3</xdr:col>
      <xdr:colOff>714375</xdr:colOff>
      <xdr:row>17</xdr:row>
      <xdr:rowOff>47625</xdr:rowOff>
    </xdr:to>
    <xdr:pic macro="[0]!Sheet2.InfoA_click">
      <xdr:nvPicPr>
        <xdr:cNvPr id="469670" name="InfoA" descr="Information_pressed" hidden="1">
          <a:extLst>
            <a:ext uri="{FF2B5EF4-FFF2-40B4-BE49-F238E27FC236}">
              <a16:creationId xmlns:a16="http://schemas.microsoft.com/office/drawing/2014/main" id="{5A2B499A-E588-4689-BE1C-09DAD1C65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752475"/>
          <a:ext cx="6953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600075</xdr:colOff>
      <xdr:row>3</xdr:row>
      <xdr:rowOff>57150</xdr:rowOff>
    </xdr:from>
    <xdr:to>
      <xdr:col>2</xdr:col>
      <xdr:colOff>1057275</xdr:colOff>
      <xdr:row>17</xdr:row>
      <xdr:rowOff>57150</xdr:rowOff>
    </xdr:to>
    <xdr:pic macro="[0]!Sheet2.filter_click">
      <xdr:nvPicPr>
        <xdr:cNvPr id="469671" name="Filter" descr="Filter" hidden="1">
          <a:extLst>
            <a:ext uri="{FF2B5EF4-FFF2-40B4-BE49-F238E27FC236}">
              <a16:creationId xmlns:a16="http://schemas.microsoft.com/office/drawing/2014/main" id="{2DB01353-29A6-458F-A401-B4176250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762000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104775</xdr:colOff>
      <xdr:row>3</xdr:row>
      <xdr:rowOff>47625</xdr:rowOff>
    </xdr:from>
    <xdr:to>
      <xdr:col>2</xdr:col>
      <xdr:colOff>561975</xdr:colOff>
      <xdr:row>17</xdr:row>
      <xdr:rowOff>47625</xdr:rowOff>
    </xdr:to>
    <xdr:pic macro="[0]!Sheet2.filterA_click">
      <xdr:nvPicPr>
        <xdr:cNvPr id="469672" name="FilterA" descr="Filter_pressed" hidden="1">
          <a:extLst>
            <a:ext uri="{FF2B5EF4-FFF2-40B4-BE49-F238E27FC236}">
              <a16:creationId xmlns:a16="http://schemas.microsoft.com/office/drawing/2014/main" id="{8C85BA0A-0E06-4A02-ACDD-D2BFE2ED9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752475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2</xdr:row>
      <xdr:rowOff>19050</xdr:rowOff>
    </xdr:from>
    <xdr:to>
      <xdr:col>2</xdr:col>
      <xdr:colOff>885825</xdr:colOff>
      <xdr:row>2</xdr:row>
      <xdr:rowOff>171450</xdr:rowOff>
    </xdr:to>
    <xdr:pic macro="[0]!Sheet2.filterA_click">
      <xdr:nvPicPr>
        <xdr:cNvPr id="469673" name="Picture 1059" hidden="1">
          <a:extLst>
            <a:ext uri="{FF2B5EF4-FFF2-40B4-BE49-F238E27FC236}">
              <a16:creationId xmlns:a16="http://schemas.microsoft.com/office/drawing/2014/main" id="{9E68ACD5-0A62-4FA6-8B5F-43A9DD016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76250"/>
          <a:ext cx="6953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76200</xdr:colOff>
      <xdr:row>2</xdr:row>
      <xdr:rowOff>9525</xdr:rowOff>
    </xdr:from>
    <xdr:to>
      <xdr:col>5</xdr:col>
      <xdr:colOff>771525</xdr:colOff>
      <xdr:row>2</xdr:row>
      <xdr:rowOff>161925</xdr:rowOff>
    </xdr:to>
    <xdr:pic macro="[0]!Sheet2.filter_click">
      <xdr:nvPicPr>
        <xdr:cNvPr id="469674" name="Picture 1062">
          <a:extLst>
            <a:ext uri="{FF2B5EF4-FFF2-40B4-BE49-F238E27FC236}">
              <a16:creationId xmlns:a16="http://schemas.microsoft.com/office/drawing/2014/main" id="{F4BD5AF2-88FD-4576-B70B-135386D6A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466725"/>
          <a:ext cx="6953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4</xdr:col>
      <xdr:colOff>885825</xdr:colOff>
      <xdr:row>2</xdr:row>
      <xdr:rowOff>0</xdr:rowOff>
    </xdr:from>
    <xdr:to>
      <xdr:col>5</xdr:col>
      <xdr:colOff>457200</xdr:colOff>
      <xdr:row>2</xdr:row>
      <xdr:rowOff>152400</xdr:rowOff>
    </xdr:to>
    <xdr:pic macro="[0]!Sheet2.Info_click">
      <xdr:nvPicPr>
        <xdr:cNvPr id="469675" name="Picture 1072">
          <a:extLst>
            <a:ext uri="{FF2B5EF4-FFF2-40B4-BE49-F238E27FC236}">
              <a16:creationId xmlns:a16="http://schemas.microsoft.com/office/drawing/2014/main" id="{8B26709B-C698-4CC6-A579-62386B363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457200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962025</xdr:colOff>
      <xdr:row>2</xdr:row>
      <xdr:rowOff>19050</xdr:rowOff>
    </xdr:from>
    <xdr:to>
      <xdr:col>5</xdr:col>
      <xdr:colOff>1419225</xdr:colOff>
      <xdr:row>2</xdr:row>
      <xdr:rowOff>171450</xdr:rowOff>
    </xdr:to>
    <xdr:pic macro="[0]!Sheet2.InfoA_click">
      <xdr:nvPicPr>
        <xdr:cNvPr id="469676" name="Picture 1124" hidden="1">
          <a:extLst>
            <a:ext uri="{FF2B5EF4-FFF2-40B4-BE49-F238E27FC236}">
              <a16:creationId xmlns:a16="http://schemas.microsoft.com/office/drawing/2014/main" id="{E416A178-34A7-4449-903A-8F4A96DAB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476250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19</xdr:row>
      <xdr:rowOff>0</xdr:rowOff>
    </xdr:from>
    <xdr:to>
      <xdr:col>9</xdr:col>
      <xdr:colOff>1000125</xdr:colOff>
      <xdr:row>19</xdr:row>
      <xdr:rowOff>0</xdr:rowOff>
    </xdr:to>
    <xdr:pic>
      <xdr:nvPicPr>
        <xdr:cNvPr id="469677" name="BExW7A0O6NJAPXTFEM67M5H6DDRC" descr="3OQVS5W3KNJG71LCSAW019NJP" hidden="1">
          <a:extLst>
            <a:ext uri="{FF2B5EF4-FFF2-40B4-BE49-F238E27FC236}">
              <a16:creationId xmlns:a16="http://schemas.microsoft.com/office/drawing/2014/main" id="{AFF2595D-B868-4596-B4F8-A0B8CAE0C4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076325"/>
          <a:ext cx="1676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6</xdr:col>
      <xdr:colOff>1066800</xdr:colOff>
      <xdr:row>19</xdr:row>
      <xdr:rowOff>0</xdr:rowOff>
    </xdr:to>
    <xdr:pic>
      <xdr:nvPicPr>
        <xdr:cNvPr id="469678" name="BExSGRWGUS63FMXGQMK12OH01K95" descr="Q5Z07EYJE0MBNAL39Q2BTCRTU" hidden="1">
          <a:extLst>
            <a:ext uri="{FF2B5EF4-FFF2-40B4-BE49-F238E27FC236}">
              <a16:creationId xmlns:a16="http://schemas.microsoft.com/office/drawing/2014/main" id="{121D164C-8B1C-4583-A035-91CF65780B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076325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4</xdr:col>
      <xdr:colOff>495300</xdr:colOff>
      <xdr:row>0</xdr:row>
      <xdr:rowOff>295275</xdr:rowOff>
    </xdr:to>
    <xdr:pic>
      <xdr:nvPicPr>
        <xdr:cNvPr id="469679" name="BExZVN42A177LEC6IPYAGJI8LF86" descr="XY0N02Z21UGFBLNWUW4NLP0JV" hidden="1">
          <a:extLst>
            <a:ext uri="{FF2B5EF4-FFF2-40B4-BE49-F238E27FC236}">
              <a16:creationId xmlns:a16="http://schemas.microsoft.com/office/drawing/2014/main" id="{FB98E8CB-1B5B-486A-A05F-BC6582FCC66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0"/>
          <a:ext cx="4953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6</xdr:col>
      <xdr:colOff>1066800</xdr:colOff>
      <xdr:row>19</xdr:row>
      <xdr:rowOff>0</xdr:rowOff>
    </xdr:to>
    <xdr:pic>
      <xdr:nvPicPr>
        <xdr:cNvPr id="469680" name="BExUDLAY93K0UZJDTTURDFVU8JTQ" descr="B2RDJ4MCWXJF922PADE784PX6" hidden="1">
          <a:extLst>
            <a:ext uri="{FF2B5EF4-FFF2-40B4-BE49-F238E27FC236}">
              <a16:creationId xmlns:a16="http://schemas.microsoft.com/office/drawing/2014/main" id="{D5EA4023-73A3-4514-B3A2-B27EB809B31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076325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5</xdr:col>
      <xdr:colOff>1581150</xdr:colOff>
      <xdr:row>28</xdr:row>
      <xdr:rowOff>142875</xdr:rowOff>
    </xdr:to>
    <xdr:pic>
      <xdr:nvPicPr>
        <xdr:cNvPr id="469681" name="BExMKKR11LHNCLSZBCKJZ05BXW5T" hidden="1">
          <a:extLst>
            <a:ext uri="{FF2B5EF4-FFF2-40B4-BE49-F238E27FC236}">
              <a16:creationId xmlns:a16="http://schemas.microsoft.com/office/drawing/2014/main" id="{41D26707-C5A0-4E5C-8C78-E379B9B0B7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076325"/>
          <a:ext cx="15811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19</xdr:row>
      <xdr:rowOff>0</xdr:rowOff>
    </xdr:from>
    <xdr:to>
      <xdr:col>9</xdr:col>
      <xdr:colOff>1000125</xdr:colOff>
      <xdr:row>19</xdr:row>
      <xdr:rowOff>0</xdr:rowOff>
    </xdr:to>
    <xdr:pic>
      <xdr:nvPicPr>
        <xdr:cNvPr id="469682" name="BEx9HI995VIDGWB3O6URON2VM6AX" descr="QBM79T8SR6ZR1JPU49VFEBSRL" hidden="1">
          <a:extLst>
            <a:ext uri="{FF2B5EF4-FFF2-40B4-BE49-F238E27FC236}">
              <a16:creationId xmlns:a16="http://schemas.microsoft.com/office/drawing/2014/main" id="{BBD22ACE-0607-4D91-AB8A-0D2FCAF8E8F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076325"/>
          <a:ext cx="1676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6</xdr:col>
      <xdr:colOff>1066800</xdr:colOff>
      <xdr:row>19</xdr:row>
      <xdr:rowOff>0</xdr:rowOff>
    </xdr:to>
    <xdr:pic>
      <xdr:nvPicPr>
        <xdr:cNvPr id="469683" name="BExU57NIVO7OMPU5I47IYD27S3KA" descr="B0ZJHZS0F6AKHRWHNPQ63PUCZ" hidden="1">
          <a:extLst>
            <a:ext uri="{FF2B5EF4-FFF2-40B4-BE49-F238E27FC236}">
              <a16:creationId xmlns:a16="http://schemas.microsoft.com/office/drawing/2014/main" id="{D2497920-DBF7-4EFB-B727-E283B943E5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076325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19</xdr:row>
      <xdr:rowOff>0</xdr:rowOff>
    </xdr:from>
    <xdr:to>
      <xdr:col>9</xdr:col>
      <xdr:colOff>1000125</xdr:colOff>
      <xdr:row>19</xdr:row>
      <xdr:rowOff>0</xdr:rowOff>
    </xdr:to>
    <xdr:pic>
      <xdr:nvPicPr>
        <xdr:cNvPr id="469684" name="BExTURJ5TAR0ZJAQ9GFN2NYJHBR4" descr="MP5QHF75QS9DUY49Y420JXM2E" hidden="1">
          <a:extLst>
            <a:ext uri="{FF2B5EF4-FFF2-40B4-BE49-F238E27FC236}">
              <a16:creationId xmlns:a16="http://schemas.microsoft.com/office/drawing/2014/main" id="{5502CD54-F634-4D4B-9AC4-9E04C3E05FC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076325"/>
          <a:ext cx="1676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19</xdr:row>
      <xdr:rowOff>0</xdr:rowOff>
    </xdr:from>
    <xdr:to>
      <xdr:col>9</xdr:col>
      <xdr:colOff>1000125</xdr:colOff>
      <xdr:row>19</xdr:row>
      <xdr:rowOff>0</xdr:rowOff>
    </xdr:to>
    <xdr:pic>
      <xdr:nvPicPr>
        <xdr:cNvPr id="469685" name="BExOAO5F6DQNL3T99SCQUI1V5YFP" descr="QD63FMH2M443ZK5KXEEK6PC7V" hidden="1">
          <a:extLst>
            <a:ext uri="{FF2B5EF4-FFF2-40B4-BE49-F238E27FC236}">
              <a16:creationId xmlns:a16="http://schemas.microsoft.com/office/drawing/2014/main" id="{C3DC3FEF-4377-4862-B376-22AEAF1C44E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076325"/>
          <a:ext cx="1676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6</xdr:col>
      <xdr:colOff>1066800</xdr:colOff>
      <xdr:row>19</xdr:row>
      <xdr:rowOff>0</xdr:rowOff>
    </xdr:to>
    <xdr:pic>
      <xdr:nvPicPr>
        <xdr:cNvPr id="469686" name="BExMPEQDEVM9ZOPSFIVZP3KR132B" descr="U1604WEUYS8LYRGCK4LICYKL9" hidden="1">
          <a:extLst>
            <a:ext uri="{FF2B5EF4-FFF2-40B4-BE49-F238E27FC236}">
              <a16:creationId xmlns:a16="http://schemas.microsoft.com/office/drawing/2014/main" id="{A5FDFC06-49B5-4B13-9A07-8016F66345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076325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6</xdr:col>
      <xdr:colOff>1066800</xdr:colOff>
      <xdr:row>19</xdr:row>
      <xdr:rowOff>0</xdr:rowOff>
    </xdr:to>
    <xdr:pic>
      <xdr:nvPicPr>
        <xdr:cNvPr id="469687" name="BEx01K769RJVIIWSRZ0ARO7KDLX8" descr="XR64X3LHID9RXDX8WC99U85PF" hidden="1">
          <a:extLst>
            <a:ext uri="{FF2B5EF4-FFF2-40B4-BE49-F238E27FC236}">
              <a16:creationId xmlns:a16="http://schemas.microsoft.com/office/drawing/2014/main" id="{BA3097B3-D879-4796-A426-093A1835F4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076325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6</xdr:col>
      <xdr:colOff>1066800</xdr:colOff>
      <xdr:row>19</xdr:row>
      <xdr:rowOff>0</xdr:rowOff>
    </xdr:to>
    <xdr:pic>
      <xdr:nvPicPr>
        <xdr:cNvPr id="469688" name="BExO8RTDKDQMQJ7A8W8P2TOHUDH2" descr="VPP77LRAGJ44NV8EVDMZ8FCEN" hidden="1">
          <a:extLst>
            <a:ext uri="{FF2B5EF4-FFF2-40B4-BE49-F238E27FC236}">
              <a16:creationId xmlns:a16="http://schemas.microsoft.com/office/drawing/2014/main" id="{2AC1E509-96C4-4625-A729-98A89391A3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076325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19</xdr:row>
      <xdr:rowOff>0</xdr:rowOff>
    </xdr:from>
    <xdr:to>
      <xdr:col>9</xdr:col>
      <xdr:colOff>1000125</xdr:colOff>
      <xdr:row>19</xdr:row>
      <xdr:rowOff>0</xdr:rowOff>
    </xdr:to>
    <xdr:pic>
      <xdr:nvPicPr>
        <xdr:cNvPr id="469689" name="BEx0041RRI19D5ZFTDBCL8WAVJTB" descr="H3BV6LT962ERI9HFHZFWSTS8B" hidden="1">
          <a:extLst>
            <a:ext uri="{FF2B5EF4-FFF2-40B4-BE49-F238E27FC236}">
              <a16:creationId xmlns:a16="http://schemas.microsoft.com/office/drawing/2014/main" id="{0EEBA5AF-55CE-48E8-9A64-71A15BE9949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076325"/>
          <a:ext cx="1676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19</xdr:row>
      <xdr:rowOff>0</xdr:rowOff>
    </xdr:from>
    <xdr:to>
      <xdr:col>9</xdr:col>
      <xdr:colOff>1000125</xdr:colOff>
      <xdr:row>19</xdr:row>
      <xdr:rowOff>0</xdr:rowOff>
    </xdr:to>
    <xdr:pic>
      <xdr:nvPicPr>
        <xdr:cNvPr id="469690" name="BExIIGEM0AMOSRAZQRDPJ1KNDX7H" descr="F4CUDT4I8CDM8GHW7JG5WP6CT" hidden="1">
          <a:extLst>
            <a:ext uri="{FF2B5EF4-FFF2-40B4-BE49-F238E27FC236}">
              <a16:creationId xmlns:a16="http://schemas.microsoft.com/office/drawing/2014/main" id="{0E1483E2-3AE8-4E30-9297-DD91967288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076325"/>
          <a:ext cx="1676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3</xdr:col>
      <xdr:colOff>2152650</xdr:colOff>
      <xdr:row>43</xdr:row>
      <xdr:rowOff>142875</xdr:rowOff>
    </xdr:to>
    <xdr:pic>
      <xdr:nvPicPr>
        <xdr:cNvPr id="469691" name="BExEZGWZLFTQF24ZE4DBSRHNCL2Y" descr="5G1A96VKMW4JK5G4PM3KVB8UT" hidden="1">
          <a:extLst>
            <a:ext uri="{FF2B5EF4-FFF2-40B4-BE49-F238E27FC236}">
              <a16:creationId xmlns:a16="http://schemas.microsoft.com/office/drawing/2014/main" id="{B171CE87-A778-4FA8-B774-9011656DE5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371600"/>
          <a:ext cx="3381375" cy="314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29</xdr:row>
      <xdr:rowOff>0</xdr:rowOff>
    </xdr:from>
    <xdr:to>
      <xdr:col>20</xdr:col>
      <xdr:colOff>619125</xdr:colOff>
      <xdr:row>30</xdr:row>
      <xdr:rowOff>142875</xdr:rowOff>
    </xdr:to>
    <xdr:pic>
      <xdr:nvPicPr>
        <xdr:cNvPr id="469692" name="BExDA9W2GH6D1ES7GJDE987Z6OE8" hidden="1">
          <a:extLst>
            <a:ext uri="{FF2B5EF4-FFF2-40B4-BE49-F238E27FC236}">
              <a16:creationId xmlns:a16="http://schemas.microsoft.com/office/drawing/2014/main" id="{118950E1-88EB-4A6B-959C-5890C30A4A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93075" y="1371600"/>
          <a:ext cx="11239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</xdr:row>
      <xdr:rowOff>0</xdr:rowOff>
    </xdr:from>
    <xdr:to>
      <xdr:col>16</xdr:col>
      <xdr:colOff>847725</xdr:colOff>
      <xdr:row>55</xdr:row>
      <xdr:rowOff>142875</xdr:rowOff>
    </xdr:to>
    <xdr:pic>
      <xdr:nvPicPr>
        <xdr:cNvPr id="469693" name="BExXRND8208TWULE9S50U89VKPB7" descr="ETUGZV0SKTQDQB8JOYY0DCX79" hidden="1">
          <a:extLst>
            <a:ext uri="{FF2B5EF4-FFF2-40B4-BE49-F238E27FC236}">
              <a16:creationId xmlns:a16="http://schemas.microsoft.com/office/drawing/2014/main" id="{B068838A-001A-44DE-98A1-83FE4C4EF4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371600"/>
          <a:ext cx="14773275" cy="527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0</xdr:colOff>
      <xdr:row>29</xdr:row>
      <xdr:rowOff>0</xdr:rowOff>
    </xdr:from>
    <xdr:to>
      <xdr:col>41</xdr:col>
      <xdr:colOff>1238250</xdr:colOff>
      <xdr:row>31</xdr:row>
      <xdr:rowOff>142875</xdr:rowOff>
    </xdr:to>
    <xdr:pic>
      <xdr:nvPicPr>
        <xdr:cNvPr id="469694" name="BEx9IRT9IKYKAZXXAJHUVV3QXRO6" hidden="1">
          <a:extLst>
            <a:ext uri="{FF2B5EF4-FFF2-40B4-BE49-F238E27FC236}">
              <a16:creationId xmlns:a16="http://schemas.microsoft.com/office/drawing/2014/main" id="{602034BF-3BBE-487F-BD89-BC4DF80D1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27425" y="1371600"/>
          <a:ext cx="60388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0</xdr:rowOff>
    </xdr:from>
    <xdr:to>
      <xdr:col>2</xdr:col>
      <xdr:colOff>1581150</xdr:colOff>
      <xdr:row>4</xdr:row>
      <xdr:rowOff>142875</xdr:rowOff>
    </xdr:to>
    <xdr:pic>
      <xdr:nvPicPr>
        <xdr:cNvPr id="55952" name="BExD6JBSBCCGYEOHKSORQ3Z1TVCS" hidden="1">
          <a:extLst>
            <a:ext uri="{FF2B5EF4-FFF2-40B4-BE49-F238E27FC236}">
              <a16:creationId xmlns:a16="http://schemas.microsoft.com/office/drawing/2014/main" id="{76C3645E-120C-4BFB-8694-97C4BD72EB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457200"/>
          <a:ext cx="15811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14</xdr:col>
      <xdr:colOff>342900</xdr:colOff>
      <xdr:row>35</xdr:row>
      <xdr:rowOff>142875</xdr:rowOff>
    </xdr:to>
    <xdr:pic>
      <xdr:nvPicPr>
        <xdr:cNvPr id="55953" name="BExEUMHQKKYS7OTTUGV4FVIBRWGB" hidden="1">
          <a:extLst>
            <a:ext uri="{FF2B5EF4-FFF2-40B4-BE49-F238E27FC236}">
              <a16:creationId xmlns:a16="http://schemas.microsoft.com/office/drawing/2014/main" id="{39955FCA-D1A0-4AE4-8F40-6063D84EBD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371600"/>
          <a:ext cx="16954500" cy="441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0</xdr:rowOff>
    </xdr:from>
    <xdr:to>
      <xdr:col>3</xdr:col>
      <xdr:colOff>4543425</xdr:colOff>
      <xdr:row>4</xdr:row>
      <xdr:rowOff>142875</xdr:rowOff>
    </xdr:to>
    <xdr:pic>
      <xdr:nvPicPr>
        <xdr:cNvPr id="328693" name="BExXZWTLFZ02PBXA29JKBJLNIGVJ" hidden="1">
          <a:extLst>
            <a:ext uri="{FF2B5EF4-FFF2-40B4-BE49-F238E27FC236}">
              <a16:creationId xmlns:a16="http://schemas.microsoft.com/office/drawing/2014/main" id="{B20A43B5-1DE4-4856-A964-628DDED9D0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52400"/>
          <a:ext cx="50101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27</xdr:col>
      <xdr:colOff>952500</xdr:colOff>
      <xdr:row>180</xdr:row>
      <xdr:rowOff>142875</xdr:rowOff>
    </xdr:to>
    <xdr:pic>
      <xdr:nvPicPr>
        <xdr:cNvPr id="328694" name="BExCS8AKEZRDQFRT3C6591Z0BM2J" hidden="1">
          <a:extLst>
            <a:ext uri="{FF2B5EF4-FFF2-40B4-BE49-F238E27FC236}">
              <a16:creationId xmlns:a16="http://schemas.microsoft.com/office/drawing/2014/main" id="{79C68F46-626E-45AB-8538-35DF0D574C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524000"/>
          <a:ext cx="41605200" cy="2864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533400</xdr:colOff>
      <xdr:row>5</xdr:row>
      <xdr:rowOff>0</xdr:rowOff>
    </xdr:from>
    <xdr:to>
      <xdr:col>45</xdr:col>
      <xdr:colOff>1514475</xdr:colOff>
      <xdr:row>10</xdr:row>
      <xdr:rowOff>142875</xdr:rowOff>
    </xdr:to>
    <xdr:pic>
      <xdr:nvPicPr>
        <xdr:cNvPr id="181729" name="BEx5LCCFBFDMDSA7U4FRFQEEXIA8" hidden="1">
          <a:extLst>
            <a:ext uri="{FF2B5EF4-FFF2-40B4-BE49-F238E27FC236}">
              <a16:creationId xmlns:a16="http://schemas.microsoft.com/office/drawing/2014/main" id="{A4C984EC-A776-4518-8C13-9AF1426E84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9400" y="762000"/>
          <a:ext cx="162782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18</xdr:col>
      <xdr:colOff>619125</xdr:colOff>
      <xdr:row>23</xdr:row>
      <xdr:rowOff>142875</xdr:rowOff>
    </xdr:to>
    <xdr:pic>
      <xdr:nvPicPr>
        <xdr:cNvPr id="181730" name="BExINDDNW1FG84LDN1XW2O8A28CU" hidden="1">
          <a:extLst>
            <a:ext uri="{FF2B5EF4-FFF2-40B4-BE49-F238E27FC236}">
              <a16:creationId xmlns:a16="http://schemas.microsoft.com/office/drawing/2014/main" id="{FA7A24E3-0875-4582-B48F-CA11C8F206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762000"/>
          <a:ext cx="18659475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12</xdr:col>
      <xdr:colOff>504825</xdr:colOff>
      <xdr:row>5</xdr:row>
      <xdr:rowOff>142875</xdr:rowOff>
    </xdr:to>
    <xdr:pic>
      <xdr:nvPicPr>
        <xdr:cNvPr id="199542" name="BExCRRT42NF3I9Q38SZ54YO8RCOI" hidden="1">
          <a:extLst>
            <a:ext uri="{FF2B5EF4-FFF2-40B4-BE49-F238E27FC236}">
              <a16:creationId xmlns:a16="http://schemas.microsoft.com/office/drawing/2014/main" id="{097A8F45-F04F-458F-90A5-0743283FCA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676400"/>
          <a:ext cx="822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533400</xdr:colOff>
      <xdr:row>4</xdr:row>
      <xdr:rowOff>0</xdr:rowOff>
    </xdr:from>
    <xdr:to>
      <xdr:col>24</xdr:col>
      <xdr:colOff>504825</xdr:colOff>
      <xdr:row>6</xdr:row>
      <xdr:rowOff>142875</xdr:rowOff>
    </xdr:to>
    <xdr:pic>
      <xdr:nvPicPr>
        <xdr:cNvPr id="331760" name="BExVTV7C70K9RYHCCPZKL7OQJ35W" hidden="1">
          <a:extLst>
            <a:ext uri="{FF2B5EF4-FFF2-40B4-BE49-F238E27FC236}">
              <a16:creationId xmlns:a16="http://schemas.microsoft.com/office/drawing/2014/main" id="{45061FE6-EE90-4272-8D38-000B629278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914400"/>
          <a:ext cx="119634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533400</xdr:colOff>
      <xdr:row>4</xdr:row>
      <xdr:rowOff>0</xdr:rowOff>
    </xdr:from>
    <xdr:to>
      <xdr:col>48</xdr:col>
      <xdr:colOff>1514475</xdr:colOff>
      <xdr:row>7</xdr:row>
      <xdr:rowOff>142875</xdr:rowOff>
    </xdr:to>
    <xdr:pic>
      <xdr:nvPicPr>
        <xdr:cNvPr id="331761" name="BExGLYZR8G5TV6K0XCWCSFQUESZT" hidden="1">
          <a:extLst>
            <a:ext uri="{FF2B5EF4-FFF2-40B4-BE49-F238E27FC236}">
              <a16:creationId xmlns:a16="http://schemas.microsoft.com/office/drawing/2014/main" id="{116B387A-43F8-4137-AAAB-07A452D4C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914400"/>
          <a:ext cx="178022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7</xdr:row>
      <xdr:rowOff>0</xdr:rowOff>
    </xdr:from>
    <xdr:to>
      <xdr:col>36</xdr:col>
      <xdr:colOff>828675</xdr:colOff>
      <xdr:row>46</xdr:row>
      <xdr:rowOff>142875</xdr:rowOff>
    </xdr:to>
    <xdr:pic>
      <xdr:nvPicPr>
        <xdr:cNvPr id="192035" name="BExOHLY2JXJS8FOGC9UNU7XN21RP" hidden="1">
          <a:extLst>
            <a:ext uri="{FF2B5EF4-FFF2-40B4-BE49-F238E27FC236}">
              <a16:creationId xmlns:a16="http://schemas.microsoft.com/office/drawing/2014/main" id="{A6208223-EE76-4536-9D4B-96B9FD4222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55975" y="1066800"/>
          <a:ext cx="4724400" cy="621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0</xdr:colOff>
      <xdr:row>7</xdr:row>
      <xdr:rowOff>0</xdr:rowOff>
    </xdr:from>
    <xdr:to>
      <xdr:col>30</xdr:col>
      <xdr:colOff>333375</xdr:colOff>
      <xdr:row>46</xdr:row>
      <xdr:rowOff>142875</xdr:rowOff>
    </xdr:to>
    <xdr:pic>
      <xdr:nvPicPr>
        <xdr:cNvPr id="192036" name="BExOHLY2JXJS8FOGC9UNU7XN21RP" hidden="1">
          <a:extLst>
            <a:ext uri="{FF2B5EF4-FFF2-40B4-BE49-F238E27FC236}">
              <a16:creationId xmlns:a16="http://schemas.microsoft.com/office/drawing/2014/main" id="{2CD36935-3AEA-4C7A-BFB9-1A1AD0682F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68425" y="1066800"/>
          <a:ext cx="5276850" cy="621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0</xdr:colOff>
      <xdr:row>5</xdr:row>
      <xdr:rowOff>0</xdr:rowOff>
    </xdr:from>
    <xdr:to>
      <xdr:col>50</xdr:col>
      <xdr:colOff>876300</xdr:colOff>
      <xdr:row>19</xdr:row>
      <xdr:rowOff>142875</xdr:rowOff>
    </xdr:to>
    <xdr:pic>
      <xdr:nvPicPr>
        <xdr:cNvPr id="186845" name="BEx3IVG3ERCT22VWGJ1W0PTZP2LF" hidden="1">
          <a:extLst>
            <a:ext uri="{FF2B5EF4-FFF2-40B4-BE49-F238E27FC236}">
              <a16:creationId xmlns:a16="http://schemas.microsoft.com/office/drawing/2014/main" id="{FA249921-9B43-409F-A061-15616E5476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0" y="762000"/>
          <a:ext cx="20069175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5</xdr:row>
      <xdr:rowOff>0</xdr:rowOff>
    </xdr:from>
    <xdr:to>
      <xdr:col>13</xdr:col>
      <xdr:colOff>1200150</xdr:colOff>
      <xdr:row>19</xdr:row>
      <xdr:rowOff>142875</xdr:rowOff>
    </xdr:to>
    <xdr:pic>
      <xdr:nvPicPr>
        <xdr:cNvPr id="186846" name="BExF5HG9L29S59FUYLMBYSXM6PJF" hidden="1">
          <a:extLst>
            <a:ext uri="{FF2B5EF4-FFF2-40B4-BE49-F238E27FC236}">
              <a16:creationId xmlns:a16="http://schemas.microsoft.com/office/drawing/2014/main" id="{0C806F81-2AF6-4192-9929-D376A7C63A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762000"/>
          <a:ext cx="21269325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32</xdr:col>
      <xdr:colOff>19050</xdr:colOff>
      <xdr:row>1</xdr:row>
      <xdr:rowOff>9525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89DFA012-07E4-4C4C-8095-583B54B05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0"/>
          <a:ext cx="20012025" cy="3143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>
    <xdr:from>
      <xdr:col>5</xdr:col>
      <xdr:colOff>0</xdr:colOff>
      <xdr:row>13</xdr:row>
      <xdr:rowOff>9525</xdr:rowOff>
    </xdr:from>
    <xdr:to>
      <xdr:col>15</xdr:col>
      <xdr:colOff>200025</xdr:colOff>
      <xdr:row>42</xdr:row>
      <xdr:rowOff>9525</xdr:rowOff>
    </xdr:to>
    <xdr:graphicFrame macro="">
      <xdr:nvGraphicFramePr>
        <xdr:cNvPr id="471739" name="Chart 15">
          <a:extLst>
            <a:ext uri="{FF2B5EF4-FFF2-40B4-BE49-F238E27FC236}">
              <a16:creationId xmlns:a16="http://schemas.microsoft.com/office/drawing/2014/main" id="{FBA1FABE-6D31-46D3-96E7-D4E34A9B3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14</xdr:row>
      <xdr:rowOff>19050</xdr:rowOff>
    </xdr:from>
    <xdr:to>
      <xdr:col>4</xdr:col>
      <xdr:colOff>142875</xdr:colOff>
      <xdr:row>15</xdr:row>
      <xdr:rowOff>0</xdr:rowOff>
    </xdr:to>
    <xdr:pic>
      <xdr:nvPicPr>
        <xdr:cNvPr id="3089" name="BExMJ8SV739S7OHOD6U6SFYP97Q2" hidden="1">
          <a:extLst>
            <a:ext uri="{FF2B5EF4-FFF2-40B4-BE49-F238E27FC236}">
              <a16:creationId xmlns:a16="http://schemas.microsoft.com/office/drawing/2014/main" id="{045AEA61-8B4F-4545-A881-9D66ABEE8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1571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14</xdr:row>
      <xdr:rowOff>19050</xdr:rowOff>
    </xdr:from>
    <xdr:to>
      <xdr:col>4</xdr:col>
      <xdr:colOff>314325</xdr:colOff>
      <xdr:row>15</xdr:row>
      <xdr:rowOff>0</xdr:rowOff>
    </xdr:to>
    <xdr:pic>
      <xdr:nvPicPr>
        <xdr:cNvPr id="3090" name="BExQGD6IOUL7IBCDFE6CJPBV8MUL" hidden="1">
          <a:extLst>
            <a:ext uri="{FF2B5EF4-FFF2-40B4-BE49-F238E27FC236}">
              <a16:creationId xmlns:a16="http://schemas.microsoft.com/office/drawing/2014/main" id="{B1127E17-5DD0-407C-9984-57FE8C316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1571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</xdr:row>
      <xdr:rowOff>0</xdr:rowOff>
    </xdr:from>
    <xdr:ext cx="123825" cy="123825"/>
    <xdr:pic>
      <xdr:nvPicPr>
        <xdr:cNvPr id="3091" name="BExD9X028KN82OQ34SFJXO5DMAOJ" hidden="1">
          <a:extLst>
            <a:ext uri="{FF2B5EF4-FFF2-40B4-BE49-F238E27FC236}">
              <a16:creationId xmlns:a16="http://schemas.microsoft.com/office/drawing/2014/main" id="{9285DB34-5CF4-457A-B984-2CAE08D7C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1571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15</xdr:row>
      <xdr:rowOff>28575</xdr:rowOff>
    </xdr:from>
    <xdr:to>
      <xdr:col>4</xdr:col>
      <xdr:colOff>142875</xdr:colOff>
      <xdr:row>16</xdr:row>
      <xdr:rowOff>9525</xdr:rowOff>
    </xdr:to>
    <xdr:pic>
      <xdr:nvPicPr>
        <xdr:cNvPr id="3092" name="BExW5MDJ8C7RRPM9H8TFBMDWHG8F" hidden="1">
          <a:extLst>
            <a:ext uri="{FF2B5EF4-FFF2-40B4-BE49-F238E27FC236}">
              <a16:creationId xmlns:a16="http://schemas.microsoft.com/office/drawing/2014/main" id="{59F6AA1C-2EA4-42C2-8C29-CC4584134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1724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15</xdr:row>
      <xdr:rowOff>28575</xdr:rowOff>
    </xdr:from>
    <xdr:to>
      <xdr:col>4</xdr:col>
      <xdr:colOff>314325</xdr:colOff>
      <xdr:row>16</xdr:row>
      <xdr:rowOff>9525</xdr:rowOff>
    </xdr:to>
    <xdr:pic>
      <xdr:nvPicPr>
        <xdr:cNvPr id="3093" name="BExJ1DBQDXNR9QQG371TBPHRW1W1" hidden="1">
          <a:extLst>
            <a:ext uri="{FF2B5EF4-FFF2-40B4-BE49-F238E27FC236}">
              <a16:creationId xmlns:a16="http://schemas.microsoft.com/office/drawing/2014/main" id="{EE015F4D-CC50-4D90-BAA9-D52558169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1724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</xdr:row>
      <xdr:rowOff>0</xdr:rowOff>
    </xdr:from>
    <xdr:ext cx="123825" cy="123825"/>
    <xdr:pic>
      <xdr:nvPicPr>
        <xdr:cNvPr id="3094" name="BEx1MHHDB80ZDSYCXZBRRO7AL1EB" hidden="1">
          <a:extLst>
            <a:ext uri="{FF2B5EF4-FFF2-40B4-BE49-F238E27FC236}">
              <a16:creationId xmlns:a16="http://schemas.microsoft.com/office/drawing/2014/main" id="{946A047F-8DC8-4C08-B164-6EB696ED7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1724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16</xdr:row>
      <xdr:rowOff>28575</xdr:rowOff>
    </xdr:from>
    <xdr:to>
      <xdr:col>4</xdr:col>
      <xdr:colOff>142875</xdr:colOff>
      <xdr:row>17</xdr:row>
      <xdr:rowOff>9525</xdr:rowOff>
    </xdr:to>
    <xdr:pic>
      <xdr:nvPicPr>
        <xdr:cNvPr id="3095" name="BEx5M7D0OWVY0JFHCGG5Y11MMFAT" hidden="1">
          <a:extLst>
            <a:ext uri="{FF2B5EF4-FFF2-40B4-BE49-F238E27FC236}">
              <a16:creationId xmlns:a16="http://schemas.microsoft.com/office/drawing/2014/main" id="{956194B9-5E7E-44FF-971B-B138F15D7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18669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16</xdr:row>
      <xdr:rowOff>28575</xdr:rowOff>
    </xdr:from>
    <xdr:to>
      <xdr:col>4</xdr:col>
      <xdr:colOff>314325</xdr:colOff>
      <xdr:row>17</xdr:row>
      <xdr:rowOff>9525</xdr:rowOff>
    </xdr:to>
    <xdr:pic>
      <xdr:nvPicPr>
        <xdr:cNvPr id="3096" name="BExIPAWQ9Z19AA5PIGEH094DYP51" hidden="1">
          <a:extLst>
            <a:ext uri="{FF2B5EF4-FFF2-40B4-BE49-F238E27FC236}">
              <a16:creationId xmlns:a16="http://schemas.microsoft.com/office/drawing/2014/main" id="{5D071F94-1829-4B3B-AE7C-BA7C6CB8A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18669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</xdr:row>
      <xdr:rowOff>0</xdr:rowOff>
    </xdr:from>
    <xdr:ext cx="123825" cy="123825"/>
    <xdr:pic>
      <xdr:nvPicPr>
        <xdr:cNvPr id="3097" name="BExZQRC65HRX1R2FOOBPQKAO82VE" hidden="1">
          <a:extLst>
            <a:ext uri="{FF2B5EF4-FFF2-40B4-BE49-F238E27FC236}">
              <a16:creationId xmlns:a16="http://schemas.microsoft.com/office/drawing/2014/main" id="{7450F0C8-7796-4486-A894-C13B113D6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18669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17</xdr:row>
      <xdr:rowOff>28575</xdr:rowOff>
    </xdr:from>
    <xdr:to>
      <xdr:col>4</xdr:col>
      <xdr:colOff>142875</xdr:colOff>
      <xdr:row>18</xdr:row>
      <xdr:rowOff>9525</xdr:rowOff>
    </xdr:to>
    <xdr:pic>
      <xdr:nvPicPr>
        <xdr:cNvPr id="3098" name="BExZLMFB2IT1ZBUGK1QEXXW2JKFN" hidden="1">
          <a:extLst>
            <a:ext uri="{FF2B5EF4-FFF2-40B4-BE49-F238E27FC236}">
              <a16:creationId xmlns:a16="http://schemas.microsoft.com/office/drawing/2014/main" id="{239BA068-9E5D-45B1-9FDB-7733A433D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20097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17</xdr:row>
      <xdr:rowOff>28575</xdr:rowOff>
    </xdr:from>
    <xdr:to>
      <xdr:col>4</xdr:col>
      <xdr:colOff>314325</xdr:colOff>
      <xdr:row>18</xdr:row>
      <xdr:rowOff>9525</xdr:rowOff>
    </xdr:to>
    <xdr:pic>
      <xdr:nvPicPr>
        <xdr:cNvPr id="3099" name="BExAXCVDII2N4N3BBFD9E2NMP0J5" hidden="1">
          <a:extLst>
            <a:ext uri="{FF2B5EF4-FFF2-40B4-BE49-F238E27FC236}">
              <a16:creationId xmlns:a16="http://schemas.microsoft.com/office/drawing/2014/main" id="{0EEA0DBA-C333-4ED6-BD0A-91AC6CB52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20097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</xdr:row>
      <xdr:rowOff>0</xdr:rowOff>
    </xdr:from>
    <xdr:ext cx="123825" cy="123825"/>
    <xdr:pic>
      <xdr:nvPicPr>
        <xdr:cNvPr id="3100" name="BExONHU55R6I4QLKW2SHYXDFC6RV" hidden="1">
          <a:extLst>
            <a:ext uri="{FF2B5EF4-FFF2-40B4-BE49-F238E27FC236}">
              <a16:creationId xmlns:a16="http://schemas.microsoft.com/office/drawing/2014/main" id="{BE15DF47-80C5-46F3-A6A8-36DE7B13E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20097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18</xdr:row>
      <xdr:rowOff>19050</xdr:rowOff>
    </xdr:from>
    <xdr:to>
      <xdr:col>4</xdr:col>
      <xdr:colOff>142875</xdr:colOff>
      <xdr:row>19</xdr:row>
      <xdr:rowOff>0</xdr:rowOff>
    </xdr:to>
    <xdr:pic>
      <xdr:nvPicPr>
        <xdr:cNvPr id="3101" name="BEx9FZ9EZGAWK67Z810S8BQYD12S" hidden="1">
          <a:extLst>
            <a:ext uri="{FF2B5EF4-FFF2-40B4-BE49-F238E27FC236}">
              <a16:creationId xmlns:a16="http://schemas.microsoft.com/office/drawing/2014/main" id="{3DC019DD-E862-4D4A-8815-FD5D5B6C2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2143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18</xdr:row>
      <xdr:rowOff>19050</xdr:rowOff>
    </xdr:from>
    <xdr:to>
      <xdr:col>4</xdr:col>
      <xdr:colOff>314325</xdr:colOff>
      <xdr:row>19</xdr:row>
      <xdr:rowOff>0</xdr:rowOff>
    </xdr:to>
    <xdr:pic>
      <xdr:nvPicPr>
        <xdr:cNvPr id="3102" name="BExKMR374I5SLJI2H6S92BNFJ62U" hidden="1">
          <a:extLst>
            <a:ext uri="{FF2B5EF4-FFF2-40B4-BE49-F238E27FC236}">
              <a16:creationId xmlns:a16="http://schemas.microsoft.com/office/drawing/2014/main" id="{BC41E917-44E2-48B1-9AE4-E1663975F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2143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</xdr:row>
      <xdr:rowOff>0</xdr:rowOff>
    </xdr:from>
    <xdr:ext cx="123825" cy="123825"/>
    <xdr:pic>
      <xdr:nvPicPr>
        <xdr:cNvPr id="3103" name="BExTUUJ2XZHWHBG2RZLWKQUKC1X9" hidden="1">
          <a:extLst>
            <a:ext uri="{FF2B5EF4-FFF2-40B4-BE49-F238E27FC236}">
              <a16:creationId xmlns:a16="http://schemas.microsoft.com/office/drawing/2014/main" id="{CAF3B3C6-7DF2-4109-90D1-B5F78D049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2143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19</xdr:row>
      <xdr:rowOff>19050</xdr:rowOff>
    </xdr:from>
    <xdr:to>
      <xdr:col>4</xdr:col>
      <xdr:colOff>142875</xdr:colOff>
      <xdr:row>20</xdr:row>
      <xdr:rowOff>0</xdr:rowOff>
    </xdr:to>
    <xdr:pic>
      <xdr:nvPicPr>
        <xdr:cNvPr id="3104" name="BExIW1O0YR1GRGRY4OL8O4LY43J9" hidden="1">
          <a:extLst>
            <a:ext uri="{FF2B5EF4-FFF2-40B4-BE49-F238E27FC236}">
              <a16:creationId xmlns:a16="http://schemas.microsoft.com/office/drawing/2014/main" id="{F9AF0464-4566-418C-A988-CE425E113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2286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19</xdr:row>
      <xdr:rowOff>19050</xdr:rowOff>
    </xdr:from>
    <xdr:to>
      <xdr:col>4</xdr:col>
      <xdr:colOff>314325</xdr:colOff>
      <xdr:row>20</xdr:row>
      <xdr:rowOff>0</xdr:rowOff>
    </xdr:to>
    <xdr:pic>
      <xdr:nvPicPr>
        <xdr:cNvPr id="3105" name="BExF7UPUFHMEGZAB1SPYZSOUFTAM" hidden="1">
          <a:extLst>
            <a:ext uri="{FF2B5EF4-FFF2-40B4-BE49-F238E27FC236}">
              <a16:creationId xmlns:a16="http://schemas.microsoft.com/office/drawing/2014/main" id="{E8B30CBF-8BA5-4B3A-A9BB-B857D2490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2286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19</xdr:row>
      <xdr:rowOff>19050</xdr:rowOff>
    </xdr:from>
    <xdr:ext cx="123825" cy="123825"/>
    <xdr:pic>
      <xdr:nvPicPr>
        <xdr:cNvPr id="3106" name="BExKQDWMRVP76Y4WYQZAXHYH7BW1" hidden="1">
          <a:extLst>
            <a:ext uri="{FF2B5EF4-FFF2-40B4-BE49-F238E27FC236}">
              <a16:creationId xmlns:a16="http://schemas.microsoft.com/office/drawing/2014/main" id="{010C24AD-D113-4911-B9C5-2E02ADC30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2286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20</xdr:row>
      <xdr:rowOff>28575</xdr:rowOff>
    </xdr:from>
    <xdr:to>
      <xdr:col>4</xdr:col>
      <xdr:colOff>142875</xdr:colOff>
      <xdr:row>21</xdr:row>
      <xdr:rowOff>9525</xdr:rowOff>
    </xdr:to>
    <xdr:pic>
      <xdr:nvPicPr>
        <xdr:cNvPr id="3107" name="BEx1KKUIQN903WVY4KND8NDRZH66" hidden="1">
          <a:extLst>
            <a:ext uri="{FF2B5EF4-FFF2-40B4-BE49-F238E27FC236}">
              <a16:creationId xmlns:a16="http://schemas.microsoft.com/office/drawing/2014/main" id="{769D62E6-3C26-4075-A0FB-1D028DB5C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24384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20</xdr:row>
      <xdr:rowOff>28575</xdr:rowOff>
    </xdr:from>
    <xdr:to>
      <xdr:col>4</xdr:col>
      <xdr:colOff>314325</xdr:colOff>
      <xdr:row>21</xdr:row>
      <xdr:rowOff>9525</xdr:rowOff>
    </xdr:to>
    <xdr:pic>
      <xdr:nvPicPr>
        <xdr:cNvPr id="3108" name="BExD9ULRVZCAYHUQ27T5HBXSIPD8" hidden="1">
          <a:extLst>
            <a:ext uri="{FF2B5EF4-FFF2-40B4-BE49-F238E27FC236}">
              <a16:creationId xmlns:a16="http://schemas.microsoft.com/office/drawing/2014/main" id="{28E5029F-12B9-4B17-9CE2-07C25E3B4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24384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20</xdr:row>
      <xdr:rowOff>28575</xdr:rowOff>
    </xdr:from>
    <xdr:ext cx="123825" cy="123825"/>
    <xdr:pic>
      <xdr:nvPicPr>
        <xdr:cNvPr id="3109" name="BEx3DE8U6SVRAQW2R1UPTRM2T3FK" hidden="1">
          <a:extLst>
            <a:ext uri="{FF2B5EF4-FFF2-40B4-BE49-F238E27FC236}">
              <a16:creationId xmlns:a16="http://schemas.microsoft.com/office/drawing/2014/main" id="{78915628-272B-48BE-BDAF-9DA312F6A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24384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21</xdr:row>
      <xdr:rowOff>28575</xdr:rowOff>
    </xdr:from>
    <xdr:to>
      <xdr:col>4</xdr:col>
      <xdr:colOff>142875</xdr:colOff>
      <xdr:row>22</xdr:row>
      <xdr:rowOff>9525</xdr:rowOff>
    </xdr:to>
    <xdr:pic>
      <xdr:nvPicPr>
        <xdr:cNvPr id="3110" name="BEx9J61NV2XE051NL9UMGCEHJ3A6" hidden="1">
          <a:extLst>
            <a:ext uri="{FF2B5EF4-FFF2-40B4-BE49-F238E27FC236}">
              <a16:creationId xmlns:a16="http://schemas.microsoft.com/office/drawing/2014/main" id="{000521F3-82EE-4E1A-B4FB-CAF3E5A83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25812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21</xdr:row>
      <xdr:rowOff>28575</xdr:rowOff>
    </xdr:from>
    <xdr:to>
      <xdr:col>4</xdr:col>
      <xdr:colOff>314325</xdr:colOff>
      <xdr:row>22</xdr:row>
      <xdr:rowOff>9525</xdr:rowOff>
    </xdr:to>
    <xdr:pic>
      <xdr:nvPicPr>
        <xdr:cNvPr id="3111" name="BEx3GSTMH9TP7K0H6YCQYJI1MOVC" hidden="1">
          <a:extLst>
            <a:ext uri="{FF2B5EF4-FFF2-40B4-BE49-F238E27FC236}">
              <a16:creationId xmlns:a16="http://schemas.microsoft.com/office/drawing/2014/main" id="{112A3811-80A9-485C-A991-432D9B08C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25812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21</xdr:row>
      <xdr:rowOff>28575</xdr:rowOff>
    </xdr:from>
    <xdr:ext cx="123825" cy="123825"/>
    <xdr:pic>
      <xdr:nvPicPr>
        <xdr:cNvPr id="3112" name="BExKRQRBU4YG6145MP0RHXJFPEGM" hidden="1">
          <a:extLst>
            <a:ext uri="{FF2B5EF4-FFF2-40B4-BE49-F238E27FC236}">
              <a16:creationId xmlns:a16="http://schemas.microsoft.com/office/drawing/2014/main" id="{37537D76-C78D-47B9-8DDA-4CDD4AA10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25812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22</xdr:row>
      <xdr:rowOff>19050</xdr:rowOff>
    </xdr:from>
    <xdr:to>
      <xdr:col>4</xdr:col>
      <xdr:colOff>142875</xdr:colOff>
      <xdr:row>23</xdr:row>
      <xdr:rowOff>0</xdr:rowOff>
    </xdr:to>
    <xdr:pic>
      <xdr:nvPicPr>
        <xdr:cNvPr id="3113" name="BExMQIQP3LB9Z5YSUWNF0JGFV33R" hidden="1">
          <a:extLst>
            <a:ext uri="{FF2B5EF4-FFF2-40B4-BE49-F238E27FC236}">
              <a16:creationId xmlns:a16="http://schemas.microsoft.com/office/drawing/2014/main" id="{488DFBB1-E188-4FA0-AA8C-2FD6D6302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2714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22</xdr:row>
      <xdr:rowOff>19050</xdr:rowOff>
    </xdr:from>
    <xdr:to>
      <xdr:col>4</xdr:col>
      <xdr:colOff>314325</xdr:colOff>
      <xdr:row>23</xdr:row>
      <xdr:rowOff>0</xdr:rowOff>
    </xdr:to>
    <xdr:pic>
      <xdr:nvPicPr>
        <xdr:cNvPr id="3114" name="BExB2TMIKI1ND0Q7COI2AW61PBSD" hidden="1">
          <a:extLst>
            <a:ext uri="{FF2B5EF4-FFF2-40B4-BE49-F238E27FC236}">
              <a16:creationId xmlns:a16="http://schemas.microsoft.com/office/drawing/2014/main" id="{E41F1D16-265C-4CA5-97A9-807907A9D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2714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22</xdr:row>
      <xdr:rowOff>19050</xdr:rowOff>
    </xdr:from>
    <xdr:ext cx="123825" cy="123825"/>
    <xdr:pic>
      <xdr:nvPicPr>
        <xdr:cNvPr id="3115" name="BExGPSEJEX37UKFPTVV1WERKSG54" hidden="1">
          <a:extLst>
            <a:ext uri="{FF2B5EF4-FFF2-40B4-BE49-F238E27FC236}">
              <a16:creationId xmlns:a16="http://schemas.microsoft.com/office/drawing/2014/main" id="{DFA6E515-CE3A-4B51-A049-18650B791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2714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23</xdr:row>
      <xdr:rowOff>28575</xdr:rowOff>
    </xdr:from>
    <xdr:to>
      <xdr:col>4</xdr:col>
      <xdr:colOff>142875</xdr:colOff>
      <xdr:row>24</xdr:row>
      <xdr:rowOff>9525</xdr:rowOff>
    </xdr:to>
    <xdr:pic>
      <xdr:nvPicPr>
        <xdr:cNvPr id="3116" name="BEx7IEL2X2EOW0P4TFS7X0QH8ZXI" hidden="1">
          <a:extLst>
            <a:ext uri="{FF2B5EF4-FFF2-40B4-BE49-F238E27FC236}">
              <a16:creationId xmlns:a16="http://schemas.microsoft.com/office/drawing/2014/main" id="{75AAAB01-65BC-4508-926C-1D48F74F9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2867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23</xdr:row>
      <xdr:rowOff>28575</xdr:rowOff>
    </xdr:from>
    <xdr:to>
      <xdr:col>4</xdr:col>
      <xdr:colOff>314325</xdr:colOff>
      <xdr:row>24</xdr:row>
      <xdr:rowOff>9525</xdr:rowOff>
    </xdr:to>
    <xdr:pic>
      <xdr:nvPicPr>
        <xdr:cNvPr id="3117" name="BExO7NI9QBLS19JRUKM6IWXN9OOK" hidden="1">
          <a:extLst>
            <a:ext uri="{FF2B5EF4-FFF2-40B4-BE49-F238E27FC236}">
              <a16:creationId xmlns:a16="http://schemas.microsoft.com/office/drawing/2014/main" id="{283D90A4-BF8B-49F1-BC29-73BAFA2F3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2867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23</xdr:row>
      <xdr:rowOff>28575</xdr:rowOff>
    </xdr:from>
    <xdr:ext cx="123825" cy="123825"/>
    <xdr:pic>
      <xdr:nvPicPr>
        <xdr:cNvPr id="3118" name="BExIUCIWENAH3Y6YPHNZP1FAAY10" hidden="1">
          <a:extLst>
            <a:ext uri="{FF2B5EF4-FFF2-40B4-BE49-F238E27FC236}">
              <a16:creationId xmlns:a16="http://schemas.microsoft.com/office/drawing/2014/main" id="{F075065D-0AFE-4BF0-8C92-7288550BF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2867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0</xdr:colOff>
      <xdr:row>23</xdr:row>
      <xdr:rowOff>28575</xdr:rowOff>
    </xdr:from>
    <xdr:ext cx="123825" cy="123825"/>
    <xdr:pic>
      <xdr:nvPicPr>
        <xdr:cNvPr id="3119" name="BExGXP9OE5Z8HOBOJ95ESG2D6DUV" hidden="1">
          <a:extLst>
            <a:ext uri="{FF2B5EF4-FFF2-40B4-BE49-F238E27FC236}">
              <a16:creationId xmlns:a16="http://schemas.microsoft.com/office/drawing/2014/main" id="{73630372-5378-4A65-9AEC-92711DABA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76425" y="2867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24</xdr:row>
      <xdr:rowOff>28575</xdr:rowOff>
    </xdr:from>
    <xdr:to>
      <xdr:col>4</xdr:col>
      <xdr:colOff>142875</xdr:colOff>
      <xdr:row>25</xdr:row>
      <xdr:rowOff>9525</xdr:rowOff>
    </xdr:to>
    <xdr:pic>
      <xdr:nvPicPr>
        <xdr:cNvPr id="3120" name="BExW2Y0W45S531GFG2P4UIMGFRG4" hidden="1">
          <a:extLst>
            <a:ext uri="{FF2B5EF4-FFF2-40B4-BE49-F238E27FC236}">
              <a16:creationId xmlns:a16="http://schemas.microsoft.com/office/drawing/2014/main" id="{F82635C7-5555-4DEE-A003-F792D28E9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30099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24</xdr:row>
      <xdr:rowOff>28575</xdr:rowOff>
    </xdr:from>
    <xdr:to>
      <xdr:col>4</xdr:col>
      <xdr:colOff>314325</xdr:colOff>
      <xdr:row>25</xdr:row>
      <xdr:rowOff>9525</xdr:rowOff>
    </xdr:to>
    <xdr:pic>
      <xdr:nvPicPr>
        <xdr:cNvPr id="3121" name="BExEVMGHLGEICJ8WR2F8QMAK8MOQ" hidden="1">
          <a:extLst>
            <a:ext uri="{FF2B5EF4-FFF2-40B4-BE49-F238E27FC236}">
              <a16:creationId xmlns:a16="http://schemas.microsoft.com/office/drawing/2014/main" id="{9E2D31F6-4D68-48B4-9D2F-4491B3F99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30099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24</xdr:row>
      <xdr:rowOff>28575</xdr:rowOff>
    </xdr:from>
    <xdr:ext cx="123825" cy="123825"/>
    <xdr:pic>
      <xdr:nvPicPr>
        <xdr:cNvPr id="3122" name="BExW18VRO3YYJYUKZP64P0K2VUVG" hidden="1">
          <a:extLst>
            <a:ext uri="{FF2B5EF4-FFF2-40B4-BE49-F238E27FC236}">
              <a16:creationId xmlns:a16="http://schemas.microsoft.com/office/drawing/2014/main" id="{94FEB9A8-CD59-4A05-A053-CAB4FBD29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30099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25</xdr:row>
      <xdr:rowOff>28575</xdr:rowOff>
    </xdr:from>
    <xdr:to>
      <xdr:col>4</xdr:col>
      <xdr:colOff>142875</xdr:colOff>
      <xdr:row>26</xdr:row>
      <xdr:rowOff>9525</xdr:rowOff>
    </xdr:to>
    <xdr:pic>
      <xdr:nvPicPr>
        <xdr:cNvPr id="3123" name="BExGZGI5S5R45KCZFSLCBJP7YMA9" hidden="1">
          <a:extLst>
            <a:ext uri="{FF2B5EF4-FFF2-40B4-BE49-F238E27FC236}">
              <a16:creationId xmlns:a16="http://schemas.microsoft.com/office/drawing/2014/main" id="{BDC6458D-87CC-4D1C-8F33-9AF4A7343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31527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25</xdr:row>
      <xdr:rowOff>28575</xdr:rowOff>
    </xdr:from>
    <xdr:to>
      <xdr:col>4</xdr:col>
      <xdr:colOff>314325</xdr:colOff>
      <xdr:row>26</xdr:row>
      <xdr:rowOff>9525</xdr:rowOff>
    </xdr:to>
    <xdr:pic>
      <xdr:nvPicPr>
        <xdr:cNvPr id="3124" name="BExRZZ3WB3HNDSA3YLJZAVFLF3HL" hidden="1">
          <a:extLst>
            <a:ext uri="{FF2B5EF4-FFF2-40B4-BE49-F238E27FC236}">
              <a16:creationId xmlns:a16="http://schemas.microsoft.com/office/drawing/2014/main" id="{83CD3468-2707-4085-9327-C9FD1E215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31527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25</xdr:row>
      <xdr:rowOff>28575</xdr:rowOff>
    </xdr:from>
    <xdr:ext cx="123825" cy="123825"/>
    <xdr:pic>
      <xdr:nvPicPr>
        <xdr:cNvPr id="3125" name="BExMOSEG137YQHOQYSSQSHG5YH46" hidden="1">
          <a:extLst>
            <a:ext uri="{FF2B5EF4-FFF2-40B4-BE49-F238E27FC236}">
              <a16:creationId xmlns:a16="http://schemas.microsoft.com/office/drawing/2014/main" id="{AD777CD1-9E8D-43C5-8B70-61140D5BB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31527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26</xdr:row>
      <xdr:rowOff>19050</xdr:rowOff>
    </xdr:from>
    <xdr:to>
      <xdr:col>4</xdr:col>
      <xdr:colOff>142875</xdr:colOff>
      <xdr:row>27</xdr:row>
      <xdr:rowOff>0</xdr:rowOff>
    </xdr:to>
    <xdr:pic>
      <xdr:nvPicPr>
        <xdr:cNvPr id="3126" name="BEx9HTN86LBSCYFYUY5JZ2A0F24K" hidden="1">
          <a:extLst>
            <a:ext uri="{FF2B5EF4-FFF2-40B4-BE49-F238E27FC236}">
              <a16:creationId xmlns:a16="http://schemas.microsoft.com/office/drawing/2014/main" id="{8ABD014F-76E1-446E-9DA9-E01D7F386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3286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26</xdr:row>
      <xdr:rowOff>19050</xdr:rowOff>
    </xdr:from>
    <xdr:to>
      <xdr:col>4</xdr:col>
      <xdr:colOff>314325</xdr:colOff>
      <xdr:row>27</xdr:row>
      <xdr:rowOff>0</xdr:rowOff>
    </xdr:to>
    <xdr:pic>
      <xdr:nvPicPr>
        <xdr:cNvPr id="3127" name="BExB33T7Z2C85T2SWCWZE05VGKUX" hidden="1">
          <a:extLst>
            <a:ext uri="{FF2B5EF4-FFF2-40B4-BE49-F238E27FC236}">
              <a16:creationId xmlns:a16="http://schemas.microsoft.com/office/drawing/2014/main" id="{31699456-CB9C-4357-87B3-0554C6021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3286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26</xdr:row>
      <xdr:rowOff>19050</xdr:rowOff>
    </xdr:from>
    <xdr:ext cx="123825" cy="123825"/>
    <xdr:pic>
      <xdr:nvPicPr>
        <xdr:cNvPr id="3128" name="BExOB414H67P2GMM86OZXUMXUY0N" hidden="1">
          <a:extLst>
            <a:ext uri="{FF2B5EF4-FFF2-40B4-BE49-F238E27FC236}">
              <a16:creationId xmlns:a16="http://schemas.microsoft.com/office/drawing/2014/main" id="{653DD6C6-A453-49B1-9ADA-528EAFFBA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3286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0</xdr:colOff>
      <xdr:row>26</xdr:row>
      <xdr:rowOff>19050</xdr:rowOff>
    </xdr:from>
    <xdr:ext cx="123825" cy="123825"/>
    <xdr:pic>
      <xdr:nvPicPr>
        <xdr:cNvPr id="3129" name="BEx3SW4UFVAXMRG40ZJOQLT2VED0" hidden="1">
          <a:extLst>
            <a:ext uri="{FF2B5EF4-FFF2-40B4-BE49-F238E27FC236}">
              <a16:creationId xmlns:a16="http://schemas.microsoft.com/office/drawing/2014/main" id="{08EE0AA6-FAD6-44AB-AA79-50E7EBD8F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76425" y="3286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27</xdr:row>
      <xdr:rowOff>19050</xdr:rowOff>
    </xdr:from>
    <xdr:to>
      <xdr:col>4</xdr:col>
      <xdr:colOff>142875</xdr:colOff>
      <xdr:row>28</xdr:row>
      <xdr:rowOff>0</xdr:rowOff>
    </xdr:to>
    <xdr:pic>
      <xdr:nvPicPr>
        <xdr:cNvPr id="3130" name="BEx1MITTG5I0O7A3WINGWM41U3WZ" hidden="1">
          <a:extLst>
            <a:ext uri="{FF2B5EF4-FFF2-40B4-BE49-F238E27FC236}">
              <a16:creationId xmlns:a16="http://schemas.microsoft.com/office/drawing/2014/main" id="{1BC6D6CF-7627-4E5A-9EB6-064134601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342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27</xdr:row>
      <xdr:rowOff>19050</xdr:rowOff>
    </xdr:from>
    <xdr:to>
      <xdr:col>4</xdr:col>
      <xdr:colOff>314325</xdr:colOff>
      <xdr:row>28</xdr:row>
      <xdr:rowOff>0</xdr:rowOff>
    </xdr:to>
    <xdr:pic>
      <xdr:nvPicPr>
        <xdr:cNvPr id="3131" name="BExISOFU7F2872HHSFRPPIDUU3QF" hidden="1">
          <a:extLst>
            <a:ext uri="{FF2B5EF4-FFF2-40B4-BE49-F238E27FC236}">
              <a16:creationId xmlns:a16="http://schemas.microsoft.com/office/drawing/2014/main" id="{F00F0A30-1F4C-4C63-8DF5-15E4FCDB2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342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27</xdr:row>
      <xdr:rowOff>19050</xdr:rowOff>
    </xdr:from>
    <xdr:ext cx="123825" cy="123825"/>
    <xdr:pic>
      <xdr:nvPicPr>
        <xdr:cNvPr id="3132" name="BEx5KT5VA9BZASN43MUN3W9869C2" hidden="1">
          <a:extLst>
            <a:ext uri="{FF2B5EF4-FFF2-40B4-BE49-F238E27FC236}">
              <a16:creationId xmlns:a16="http://schemas.microsoft.com/office/drawing/2014/main" id="{5337A2D6-DCD9-4647-A7E3-D2FE4DE3D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342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28</xdr:row>
      <xdr:rowOff>28575</xdr:rowOff>
    </xdr:from>
    <xdr:to>
      <xdr:col>4</xdr:col>
      <xdr:colOff>142875</xdr:colOff>
      <xdr:row>29</xdr:row>
      <xdr:rowOff>9525</xdr:rowOff>
    </xdr:to>
    <xdr:pic>
      <xdr:nvPicPr>
        <xdr:cNvPr id="3133" name="BExKJBWTGIAOWC6UP1RI7AZ4GF6L" hidden="1">
          <a:extLst>
            <a:ext uri="{FF2B5EF4-FFF2-40B4-BE49-F238E27FC236}">
              <a16:creationId xmlns:a16="http://schemas.microsoft.com/office/drawing/2014/main" id="{1CAA5771-5A89-4CC0-BF60-4018CB3F9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35814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28</xdr:row>
      <xdr:rowOff>28575</xdr:rowOff>
    </xdr:from>
    <xdr:to>
      <xdr:col>4</xdr:col>
      <xdr:colOff>314325</xdr:colOff>
      <xdr:row>29</xdr:row>
      <xdr:rowOff>9525</xdr:rowOff>
    </xdr:to>
    <xdr:pic>
      <xdr:nvPicPr>
        <xdr:cNvPr id="3134" name="BEx95WH41UYDY86TGWRNJBJREMHO" hidden="1">
          <a:extLst>
            <a:ext uri="{FF2B5EF4-FFF2-40B4-BE49-F238E27FC236}">
              <a16:creationId xmlns:a16="http://schemas.microsoft.com/office/drawing/2014/main" id="{358A0432-29C4-471C-BB45-F0F2643C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35814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28</xdr:row>
      <xdr:rowOff>28575</xdr:rowOff>
    </xdr:from>
    <xdr:ext cx="123825" cy="123825"/>
    <xdr:pic>
      <xdr:nvPicPr>
        <xdr:cNvPr id="3135" name="BExQ2JOB7LLXXQ1WH2YV0Y1KX8FZ" hidden="1">
          <a:extLst>
            <a:ext uri="{FF2B5EF4-FFF2-40B4-BE49-F238E27FC236}">
              <a16:creationId xmlns:a16="http://schemas.microsoft.com/office/drawing/2014/main" id="{32F43D1A-FEBA-4F92-9ABB-C5959F0DB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35814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5</xdr:col>
      <xdr:colOff>38100</xdr:colOff>
      <xdr:row>0</xdr:row>
      <xdr:rowOff>19050</xdr:rowOff>
    </xdr:from>
    <xdr:to>
      <xdr:col>14</xdr:col>
      <xdr:colOff>104775</xdr:colOff>
      <xdr:row>1</xdr:row>
      <xdr:rowOff>76200</xdr:rowOff>
    </xdr:to>
    <xdr:sp macro="" textlink="">
      <xdr:nvSpPr>
        <xdr:cNvPr id="401841" name="TextQueryTitle">
          <a:extLst>
            <a:ext uri="{FF2B5EF4-FFF2-40B4-BE49-F238E27FC236}">
              <a16:creationId xmlns:a16="http://schemas.microsoft.com/office/drawing/2014/main" id="{52473A37-8ECF-4AD1-A65C-E6DD92249543}"/>
            </a:ext>
          </a:extLst>
        </xdr:cNvPr>
        <xdr:cNvSpPr txBox="1">
          <a:spLocks noChangeArrowheads="1"/>
        </xdr:cNvSpPr>
      </xdr:nvSpPr>
      <xdr:spPr bwMode="auto">
        <a:xfrm>
          <a:off x="800100" y="19050"/>
          <a:ext cx="6858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r>
            <a:rPr lang="cs-CZ" sz="1400" b="1">
              <a:latin typeface="Arial" panose="020B0604020202020204" pitchFamily="34" charset="0"/>
              <a:cs typeface="Arial" panose="020B0604020202020204" pitchFamily="34" charset="0"/>
            </a:rPr>
            <a:t>SZÚ Plnění závazných ukazatelů</a:t>
          </a:r>
        </a:p>
      </xdr:txBody>
    </xdr:sp>
    <xdr:clientData/>
  </xdr:twoCellAnchor>
  <xdr:twoCellAnchor editAs="absolute">
    <xdr:from>
      <xdr:col>0</xdr:col>
      <xdr:colOff>0</xdr:colOff>
      <xdr:row>19</xdr:row>
      <xdr:rowOff>38100</xdr:rowOff>
    </xdr:from>
    <xdr:to>
      <xdr:col>4</xdr:col>
      <xdr:colOff>171450</xdr:colOff>
      <xdr:row>20</xdr:row>
      <xdr:rowOff>38100</xdr:rowOff>
    </xdr:to>
    <xdr:pic macro="[0]!Sheet3.Table_click">
      <xdr:nvPicPr>
        <xdr:cNvPr id="471788" name="TableA" descr="Table">
          <a:extLst>
            <a:ext uri="{FF2B5EF4-FFF2-40B4-BE49-F238E27FC236}">
              <a16:creationId xmlns:a16="http://schemas.microsoft.com/office/drawing/2014/main" id="{F8CD3CA3-5F4A-4C9E-A306-147332B4C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1525"/>
          <a:ext cx="4286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514350</xdr:colOff>
      <xdr:row>2</xdr:row>
      <xdr:rowOff>38100</xdr:rowOff>
    </xdr:from>
    <xdr:to>
      <xdr:col>4</xdr:col>
      <xdr:colOff>457200</xdr:colOff>
      <xdr:row>20</xdr:row>
      <xdr:rowOff>0</xdr:rowOff>
    </xdr:to>
    <xdr:pic macro="[0]!Sheet3.filterA_click">
      <xdr:nvPicPr>
        <xdr:cNvPr id="471789" name="FilterA" descr="Filter_pressed" hidden="1">
          <a:extLst>
            <a:ext uri="{FF2B5EF4-FFF2-40B4-BE49-F238E27FC236}">
              <a16:creationId xmlns:a16="http://schemas.microsoft.com/office/drawing/2014/main" id="{AD4C17FD-7B44-4FDB-9B72-78F20300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33425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2</xdr:row>
      <xdr:rowOff>38100</xdr:rowOff>
    </xdr:from>
    <xdr:to>
      <xdr:col>5</xdr:col>
      <xdr:colOff>704850</xdr:colOff>
      <xdr:row>20</xdr:row>
      <xdr:rowOff>0</xdr:rowOff>
    </xdr:to>
    <xdr:pic macro="[0]!Sheet3.filter_click">
      <xdr:nvPicPr>
        <xdr:cNvPr id="471790" name="Filter" descr="Filter">
          <a:extLst>
            <a:ext uri="{FF2B5EF4-FFF2-40B4-BE49-F238E27FC236}">
              <a16:creationId xmlns:a16="http://schemas.microsoft.com/office/drawing/2014/main" id="{58D5EE00-DBFF-4175-B693-DC78DA90A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733425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2</xdr:row>
      <xdr:rowOff>38100</xdr:rowOff>
    </xdr:from>
    <xdr:to>
      <xdr:col>5</xdr:col>
      <xdr:colOff>838200</xdr:colOff>
      <xdr:row>20</xdr:row>
      <xdr:rowOff>0</xdr:rowOff>
    </xdr:to>
    <xdr:pic macro="[0]!Sheet3.Info_click">
      <xdr:nvPicPr>
        <xdr:cNvPr id="471791" name="Info" descr="Information" hidden="1">
          <a:extLst>
            <a:ext uri="{FF2B5EF4-FFF2-40B4-BE49-F238E27FC236}">
              <a16:creationId xmlns:a16="http://schemas.microsoft.com/office/drawing/2014/main" id="{3DCC9C57-5E1E-43D2-8799-F647D34FA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733425"/>
          <a:ext cx="6953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2</xdr:row>
      <xdr:rowOff>38100</xdr:rowOff>
    </xdr:from>
    <xdr:to>
      <xdr:col>5</xdr:col>
      <xdr:colOff>838200</xdr:colOff>
      <xdr:row>20</xdr:row>
      <xdr:rowOff>0</xdr:rowOff>
    </xdr:to>
    <xdr:pic macro="[0]!Sheet3.InfoA_click">
      <xdr:nvPicPr>
        <xdr:cNvPr id="471792" name="InfoA" descr="Information_pressed">
          <a:extLst>
            <a:ext uri="{FF2B5EF4-FFF2-40B4-BE49-F238E27FC236}">
              <a16:creationId xmlns:a16="http://schemas.microsoft.com/office/drawing/2014/main" id="{416BE47B-9B0F-46AB-9175-A1FADE7AE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733425"/>
          <a:ext cx="6953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6</xdr:col>
      <xdr:colOff>647700</xdr:colOff>
      <xdr:row>2</xdr:row>
      <xdr:rowOff>0</xdr:rowOff>
    </xdr:to>
    <xdr:pic>
      <xdr:nvPicPr>
        <xdr:cNvPr id="471793" name="BExF2ZE1WFB5OMY0KIM1UK4EFABT" descr="IM62NESFL5GUR8SDHEC31H4ZG" hidden="1">
          <a:extLst>
            <a:ext uri="{FF2B5EF4-FFF2-40B4-BE49-F238E27FC236}">
              <a16:creationId xmlns:a16="http://schemas.microsoft.com/office/drawing/2014/main" id="{637E6116-E4C4-4955-9BAE-096C0CB6605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33425"/>
          <a:ext cx="1895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</xdr:row>
      <xdr:rowOff>0</xdr:rowOff>
    </xdr:from>
    <xdr:to>
      <xdr:col>7</xdr:col>
      <xdr:colOff>457200</xdr:colOff>
      <xdr:row>1</xdr:row>
      <xdr:rowOff>419100</xdr:rowOff>
    </xdr:to>
    <xdr:pic>
      <xdr:nvPicPr>
        <xdr:cNvPr id="471794" name="BEx9GANEK0G57YR83WFPDS9YB14A" descr="infofield_prev" hidden="1">
          <a:extLst>
            <a:ext uri="{FF2B5EF4-FFF2-40B4-BE49-F238E27FC236}">
              <a16:creationId xmlns:a16="http://schemas.microsoft.com/office/drawing/2014/main" id="{A5E98E5B-AABA-4C05-ACEA-9BB3D66307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304800"/>
          <a:ext cx="11144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2</xdr:row>
      <xdr:rowOff>0</xdr:rowOff>
    </xdr:from>
    <xdr:to>
      <xdr:col>9</xdr:col>
      <xdr:colOff>1019175</xdr:colOff>
      <xdr:row>2</xdr:row>
      <xdr:rowOff>0</xdr:rowOff>
    </xdr:to>
    <xdr:pic>
      <xdr:nvPicPr>
        <xdr:cNvPr id="471795" name="BEx96BRCVMI70DD5P5I8N9VM1E8F" descr="II7V7G6KK5GUXTB1GKQ46E3SI" hidden="1">
          <a:extLst>
            <a:ext uri="{FF2B5EF4-FFF2-40B4-BE49-F238E27FC236}">
              <a16:creationId xmlns:a16="http://schemas.microsoft.com/office/drawing/2014/main" id="{AE3B2202-E19F-4036-8B89-64AEDFCDE5C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733425"/>
          <a:ext cx="2276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2</xdr:row>
      <xdr:rowOff>0</xdr:rowOff>
    </xdr:from>
    <xdr:to>
      <xdr:col>9</xdr:col>
      <xdr:colOff>1019175</xdr:colOff>
      <xdr:row>2</xdr:row>
      <xdr:rowOff>0</xdr:rowOff>
    </xdr:to>
    <xdr:pic>
      <xdr:nvPicPr>
        <xdr:cNvPr id="471796" name="BExMK6ILYFD03YJ8GRQ69P4ZGBDV" descr="D9JD8IXGL045RRU8WF3EE1T9T" hidden="1">
          <a:extLst>
            <a:ext uri="{FF2B5EF4-FFF2-40B4-BE49-F238E27FC236}">
              <a16:creationId xmlns:a16="http://schemas.microsoft.com/office/drawing/2014/main" id="{A14412B2-3D11-4096-BDDE-5E962BE28F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733425"/>
          <a:ext cx="2276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6</xdr:col>
      <xdr:colOff>647700</xdr:colOff>
      <xdr:row>2</xdr:row>
      <xdr:rowOff>0</xdr:rowOff>
    </xdr:to>
    <xdr:pic>
      <xdr:nvPicPr>
        <xdr:cNvPr id="471797" name="BEx3RHSDGTIITUZKE65H7Z6TB7NV" descr="UAKIFK1OABFYOWZULN3UDJ77U" hidden="1">
          <a:extLst>
            <a:ext uri="{FF2B5EF4-FFF2-40B4-BE49-F238E27FC236}">
              <a16:creationId xmlns:a16="http://schemas.microsoft.com/office/drawing/2014/main" id="{1ECFFB2A-0292-4BF9-AEB1-E0101A4DEE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33425"/>
          <a:ext cx="1895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6</xdr:col>
      <xdr:colOff>647700</xdr:colOff>
      <xdr:row>2</xdr:row>
      <xdr:rowOff>0</xdr:rowOff>
    </xdr:to>
    <xdr:pic>
      <xdr:nvPicPr>
        <xdr:cNvPr id="471798" name="BExMO02VZ2XZHD7RBQGE7JFWSK24" descr="KLNOFVE32PLDSKU376NZJUH10" hidden="1">
          <a:extLst>
            <a:ext uri="{FF2B5EF4-FFF2-40B4-BE49-F238E27FC236}">
              <a16:creationId xmlns:a16="http://schemas.microsoft.com/office/drawing/2014/main" id="{498F78A7-C301-487E-BAB0-FFB36105A4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33425"/>
          <a:ext cx="1895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2</xdr:row>
      <xdr:rowOff>0</xdr:rowOff>
    </xdr:from>
    <xdr:to>
      <xdr:col>9</xdr:col>
      <xdr:colOff>1019175</xdr:colOff>
      <xdr:row>2</xdr:row>
      <xdr:rowOff>0</xdr:rowOff>
    </xdr:to>
    <xdr:pic>
      <xdr:nvPicPr>
        <xdr:cNvPr id="471799" name="BExQINQTP54T1UU6485615NGYM2W" descr="U9C5Q5POTC0F2WZQJR1TNXX3H" hidden="1">
          <a:extLst>
            <a:ext uri="{FF2B5EF4-FFF2-40B4-BE49-F238E27FC236}">
              <a16:creationId xmlns:a16="http://schemas.microsoft.com/office/drawing/2014/main" id="{4DF3431B-83E0-449C-BDBA-85DC8B66F8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733425"/>
          <a:ext cx="2276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2</xdr:row>
      <xdr:rowOff>0</xdr:rowOff>
    </xdr:from>
    <xdr:to>
      <xdr:col>9</xdr:col>
      <xdr:colOff>1019175</xdr:colOff>
      <xdr:row>2</xdr:row>
      <xdr:rowOff>0</xdr:rowOff>
    </xdr:to>
    <xdr:pic>
      <xdr:nvPicPr>
        <xdr:cNvPr id="471800" name="BEx3JZWJGOQ6W9U935MH1RWKCMCJ" descr="7BACE7SV6XUZ39F0Q4VEJFNKD" hidden="1">
          <a:extLst>
            <a:ext uri="{FF2B5EF4-FFF2-40B4-BE49-F238E27FC236}">
              <a16:creationId xmlns:a16="http://schemas.microsoft.com/office/drawing/2014/main" id="{367C009A-5EAD-4784-B771-0ACEC4BF45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733425"/>
          <a:ext cx="2276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6</xdr:col>
      <xdr:colOff>647700</xdr:colOff>
      <xdr:row>2</xdr:row>
      <xdr:rowOff>0</xdr:rowOff>
    </xdr:to>
    <xdr:pic>
      <xdr:nvPicPr>
        <xdr:cNvPr id="471801" name="BExIKSX4VTGG4J0VVDA899FHTCCN" descr="EUWDSMO6FSWMZUU0YEN363BUW" hidden="1">
          <a:extLst>
            <a:ext uri="{FF2B5EF4-FFF2-40B4-BE49-F238E27FC236}">
              <a16:creationId xmlns:a16="http://schemas.microsoft.com/office/drawing/2014/main" id="{7B0AEAF8-F6D4-4B9C-A562-099F866064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33425"/>
          <a:ext cx="1895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</xdr:row>
      <xdr:rowOff>0</xdr:rowOff>
    </xdr:from>
    <xdr:to>
      <xdr:col>10</xdr:col>
      <xdr:colOff>523875</xdr:colOff>
      <xdr:row>1</xdr:row>
      <xdr:rowOff>419100</xdr:rowOff>
    </xdr:to>
    <xdr:pic>
      <xdr:nvPicPr>
        <xdr:cNvPr id="471802" name="BEx1NR19G6IDKEZJ4H4HCCFEYVXP" descr="infofield_prev" hidden="1">
          <a:extLst>
            <a:ext uri="{FF2B5EF4-FFF2-40B4-BE49-F238E27FC236}">
              <a16:creationId xmlns:a16="http://schemas.microsoft.com/office/drawing/2014/main" id="{CE07A9E5-E5B2-454F-B802-F88C7BE32F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04800"/>
          <a:ext cx="15525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2</xdr:row>
      <xdr:rowOff>0</xdr:rowOff>
    </xdr:from>
    <xdr:to>
      <xdr:col>9</xdr:col>
      <xdr:colOff>1019175</xdr:colOff>
      <xdr:row>2</xdr:row>
      <xdr:rowOff>0</xdr:rowOff>
    </xdr:to>
    <xdr:pic>
      <xdr:nvPicPr>
        <xdr:cNvPr id="471803" name="BExIZZKMG5OCIEWXIPT0QCMAEKEY" descr="UBK0YYB5GXDQ5YROCMYNW3J7V" hidden="1">
          <a:extLst>
            <a:ext uri="{FF2B5EF4-FFF2-40B4-BE49-F238E27FC236}">
              <a16:creationId xmlns:a16="http://schemas.microsoft.com/office/drawing/2014/main" id="{63D57893-3EF1-4291-8735-B9D90D8809D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733425"/>
          <a:ext cx="2276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6</xdr:col>
      <xdr:colOff>647700</xdr:colOff>
      <xdr:row>2</xdr:row>
      <xdr:rowOff>0</xdr:rowOff>
    </xdr:to>
    <xdr:pic>
      <xdr:nvPicPr>
        <xdr:cNvPr id="471804" name="BExO8BS2K16MK30YFE3V0SQSMGGE" descr="9ET5KJ81U88JAIZK3AYDQGFHN" hidden="1">
          <a:extLst>
            <a:ext uri="{FF2B5EF4-FFF2-40B4-BE49-F238E27FC236}">
              <a16:creationId xmlns:a16="http://schemas.microsoft.com/office/drawing/2014/main" id="{D24BACEA-3CCA-42D8-A2AD-27B4F98A575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33425"/>
          <a:ext cx="1895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2</xdr:col>
      <xdr:colOff>0</xdr:colOff>
      <xdr:row>28</xdr:row>
      <xdr:rowOff>142875</xdr:rowOff>
    </xdr:to>
    <xdr:pic>
      <xdr:nvPicPr>
        <xdr:cNvPr id="471805" name="BExKQ9K9G4PBVY0QQ7TL063HFGUC" descr="VT5KQGOW8GHSL47AL7CGBIQAW" hidden="1">
          <a:extLst>
            <a:ext uri="{FF2B5EF4-FFF2-40B4-BE49-F238E27FC236}">
              <a16:creationId xmlns:a16="http://schemas.microsoft.com/office/drawing/2014/main" id="{A35E8DE4-F413-463D-9212-F3038CABA2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33425"/>
          <a:ext cx="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6</xdr:col>
      <xdr:colOff>647700</xdr:colOff>
      <xdr:row>2</xdr:row>
      <xdr:rowOff>0</xdr:rowOff>
    </xdr:to>
    <xdr:pic>
      <xdr:nvPicPr>
        <xdr:cNvPr id="471806" name="BEx9H4BM8OVYOUPNUE5RBQ84THA8" descr="Q3HZT8DQIXDBA14E2M4L6IARA" hidden="1">
          <a:extLst>
            <a:ext uri="{FF2B5EF4-FFF2-40B4-BE49-F238E27FC236}">
              <a16:creationId xmlns:a16="http://schemas.microsoft.com/office/drawing/2014/main" id="{C212AD78-6F1A-4421-ADB8-BDB213A823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33425"/>
          <a:ext cx="1895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2</xdr:row>
      <xdr:rowOff>0</xdr:rowOff>
    </xdr:from>
    <xdr:to>
      <xdr:col>9</xdr:col>
      <xdr:colOff>1019175</xdr:colOff>
      <xdr:row>2</xdr:row>
      <xdr:rowOff>0</xdr:rowOff>
    </xdr:to>
    <xdr:pic>
      <xdr:nvPicPr>
        <xdr:cNvPr id="471807" name="BExIN3HM1UFJ0DWNE5305EREAX8R" descr="7KYLBRZVIEDI5VUBOIH9D94KU" hidden="1">
          <a:extLst>
            <a:ext uri="{FF2B5EF4-FFF2-40B4-BE49-F238E27FC236}">
              <a16:creationId xmlns:a16="http://schemas.microsoft.com/office/drawing/2014/main" id="{9F2DD2D2-2710-4301-A054-60A4DB5DDA2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733425"/>
          <a:ext cx="2276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Odbor11\Odd113\SZ&#218;-platy\R%202022\1.%20Tab.%20&#269;.%208%20-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kumenty\E_DATA\2001%20pr&#367;b&#283;h\Pril%204%20SR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1 KPR"/>
      <sheetName val="302 PSP"/>
      <sheetName val="303 SP"/>
      <sheetName val="304 ÚV"/>
      <sheetName val="306 MZV"/>
      <sheetName val="307 MO"/>
      <sheetName val="308 NBÚ"/>
      <sheetName val="309 KVOP"/>
      <sheetName val="312 MF"/>
      <sheetName val="313 MPSV"/>
      <sheetName val="314 MV"/>
      <sheetName val="315 MŽP"/>
      <sheetName val="317 MMR"/>
      <sheetName val="321 GA"/>
      <sheetName val="322 MPO"/>
      <sheetName val="327 MD"/>
      <sheetName val="328 ČTÚ"/>
      <sheetName val="329 MZem"/>
      <sheetName val="333 MŠMT"/>
      <sheetName val="334 MK"/>
      <sheetName val="335 MZdr"/>
      <sheetName val="336 MSpr"/>
      <sheetName val="343 ÚOOÚ"/>
      <sheetName val="344 ÚPV"/>
      <sheetName val="345 ČSÚ"/>
      <sheetName val="346 ČÚZK"/>
      <sheetName val="348 ČBÚ"/>
      <sheetName val="349 ERÚ"/>
      <sheetName val="353 ÚOHS"/>
      <sheetName val="355 ÚSTR"/>
      <sheetName val="358 ÚS"/>
      <sheetName val="359 ÚNRR"/>
      <sheetName val="361 AV"/>
      <sheetName val="362 NSA"/>
      <sheetName val="371 ÚPDHPS"/>
      <sheetName val="372 RRTV"/>
      <sheetName val="373 ÚPDI"/>
      <sheetName val="374 SSHR"/>
      <sheetName val="375 SÚJB"/>
      <sheetName val="376 GIBS"/>
      <sheetName val="377 TA ČR"/>
      <sheetName val="378 NÚKIB"/>
      <sheetName val="381 NKÚ"/>
      <sheetName val="SUMÁŘ tab. č. 8"/>
      <sheetName val=" SUMÁŘ II."/>
      <sheetName val="ROPO"/>
      <sheetName val="PO"/>
      <sheetName val="OSS  celkem"/>
      <sheetName val="ostatní OSS"/>
      <sheetName val="ST. SPRÁVA"/>
      <sheetName val="ÚO"/>
      <sheetName val="OSS - státní správa"/>
      <sheetName val="SOBCPO"/>
      <sheetName val="jednotlivé OSS - státní správa"/>
      <sheetName val="jednotlivé SOBCPO"/>
      <sheetName val="platy příslušníků a vojáků"/>
      <sheetName val="průměrné platy 2022"/>
      <sheetName val="Obal"/>
      <sheetName val="Str. 1 - ÚO (počty)"/>
      <sheetName val="Str. 2-jedn. OSS-SS (počty)"/>
      <sheetName val="Str.3 - SOBCPO (počty)"/>
      <sheetName val="Str. 4 - ST.SPRÁVA (počty)"/>
      <sheetName val="Str. 5 - ostatní OSS (počty)"/>
      <sheetName val="Str. 6 - OSS sum (počty)"/>
      <sheetName val="Str. 7 - PO sum (počty)"/>
      <sheetName val="Str.8 - Přísl. a voj. (počty)"/>
      <sheetName val="Str. 1 - ÚO (objemy)"/>
      <sheetName val="Str. 2-jedn. OSS-SS (objemy)"/>
      <sheetName val="Str.3 - SOBCPO (objemy)"/>
      <sheetName val="Str. 4 - ST.SPRÁVA (objemy)"/>
      <sheetName val="Str. 5 - ostatní OSS (objemy)"/>
      <sheetName val="Str. 6 - OSS sum (objemy)"/>
      <sheetName val="Str. 7 - PO sum (objemy)"/>
      <sheetName val="Str.8 - Přísl. a voj. (objemy)"/>
      <sheetName val="kom - prostředky na platy"/>
      <sheetName val="kom - počty zaměstnanci"/>
      <sheetName val="kom - prům.platy"/>
      <sheetName val="Tab relace prům platů"/>
      <sheetName val="Graf prům platů sféry NH"/>
      <sheetName val="quasi výdaje"/>
      <sheetName val="Li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1-KPR"/>
      <sheetName val="302-PSP"/>
      <sheetName val="303-SP"/>
      <sheetName val="304-ÚV"/>
      <sheetName val="305-BIS"/>
      <sheetName val="306-MZV"/>
      <sheetName val="307-MO"/>
      <sheetName val="308-NBÚ"/>
      <sheetName val="309-KVOP"/>
      <sheetName val="312-MF"/>
      <sheetName val="313-MPSV"/>
      <sheetName val="314-MV"/>
      <sheetName val="315-MŽP"/>
      <sheetName val="317-MMR"/>
      <sheetName val="321-GA"/>
      <sheetName val="322-MPO"/>
      <sheetName val="327-MDS"/>
      <sheetName val="328-ČTÚ"/>
      <sheetName val="329-MZe"/>
      <sheetName val="333-MŠMT"/>
      <sheetName val="334-MK"/>
      <sheetName val="335-MZd"/>
      <sheetName val="336-MSp"/>
      <sheetName val="341-ÚVIS"/>
      <sheetName val="343-ÚOOÚ"/>
      <sheetName val="344-ÚPV"/>
      <sheetName val="345-ČSÚ"/>
      <sheetName val="346-ČÚZK"/>
      <sheetName val="347-KCP"/>
      <sheetName val="348-ČBÚ"/>
      <sheetName val="353-ÚOHS"/>
      <sheetName val="358-ÚS"/>
      <sheetName val="361-AV"/>
      <sheetName val="372-RRTV"/>
      <sheetName val="374-SSHR"/>
      <sheetName val="375-SÚJB"/>
      <sheetName val="380-OÚ"/>
      <sheetName val="380BE"/>
      <sheetName val="380BI"/>
      <sheetName val="380BK"/>
      <sheetName val="380BN"/>
      <sheetName val="380BR"/>
      <sheetName val="380BV"/>
      <sheetName val="380CB"/>
      <sheetName val="380CH"/>
      <sheetName val="380CK"/>
      <sheetName val="380CL"/>
      <sheetName val="380CR"/>
      <sheetName val="380CV"/>
      <sheetName val="380DC"/>
      <sheetName val="380DO"/>
      <sheetName val="380FM"/>
      <sheetName val="380HB"/>
      <sheetName val="380HK"/>
      <sheetName val="380HO"/>
      <sheetName val="380JC"/>
      <sheetName val="380JE"/>
      <sheetName val="380JH"/>
      <sheetName val="380JI"/>
      <sheetName val="380JN"/>
      <sheetName val="380KD"/>
      <sheetName val="380KH"/>
      <sheetName val="380KI"/>
      <sheetName val="380KM"/>
      <sheetName val="380KO"/>
      <sheetName val="380KT"/>
      <sheetName val="380KV"/>
      <sheetName val="380LI"/>
      <sheetName val="380LN"/>
      <sheetName val="380LT"/>
      <sheetName val="380MB"/>
      <sheetName val="380ME"/>
      <sheetName val="380MO"/>
      <sheetName val="380NA"/>
      <sheetName val="380NB"/>
      <sheetName val="380NJ"/>
      <sheetName val="380OC"/>
      <sheetName val="380OP"/>
      <sheetName val="380PB"/>
      <sheetName val="380PE"/>
      <sheetName val="380PI"/>
      <sheetName val="380PJ"/>
      <sheetName val="380PR"/>
      <sheetName val="380PS"/>
      <sheetName val="380PT"/>
      <sheetName val="380PU"/>
      <sheetName val="380PV"/>
      <sheetName val="380PY"/>
      <sheetName val="380PZ"/>
      <sheetName val="380RA"/>
      <sheetName val="380RK"/>
      <sheetName val="380RO"/>
      <sheetName val="380SM"/>
      <sheetName val="380SO"/>
      <sheetName val="380ST"/>
      <sheetName val="380SU"/>
      <sheetName val="380SY"/>
      <sheetName val="380TA"/>
      <sheetName val="380TC"/>
      <sheetName val="380TP"/>
      <sheetName val="380TR"/>
      <sheetName val="380TU"/>
      <sheetName val="380UH"/>
      <sheetName val="380UL"/>
      <sheetName val="380UO"/>
      <sheetName val="380VS"/>
      <sheetName val="380VY"/>
      <sheetName val="380ZL"/>
      <sheetName val="380ZN"/>
      <sheetName val="380ZR"/>
      <sheetName val="381-NKÚ"/>
      <sheetName val="396-SD"/>
      <sheetName val="397-SFA"/>
      <sheetName val="398-VPS"/>
      <sheetName val="301_KPR"/>
      <sheetName val="SOUHRN 314"/>
      <sheetName val="314020"/>
      <sheetName val="314030"/>
      <sheetName val="314040"/>
      <sheetName val="314050"/>
      <sheetName val="314060"/>
      <sheetName val="314070"/>
      <sheetName val="314120"/>
      <sheetName val="314130"/>
      <sheetName val="314140"/>
      <sheetName val="314210"/>
      <sheetName val="314310"/>
      <sheetName val="314610"/>
      <sheetName val="314620"/>
      <sheetName val="Poznámky"/>
      <sheetName val="List1"/>
      <sheetName val="List3"/>
      <sheetName val="SOUHRN_314"/>
      <sheetName val="314Poz_Boris"/>
      <sheetName val="ISPROFIN_314"/>
      <sheetName val="ISPROFIN 2003_314"/>
      <sheetName val="314 volné 1"/>
      <sheetName val="214 volné 2"/>
      <sheetName val="214 názvy prg"/>
      <sheetName val="List2"/>
      <sheetName val="ISPROFIN 2003_SOUHRN_314"/>
      <sheetName val="REZERVA"/>
      <sheetName val="možnosti výběr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ecalc_adm" refreshedDate="44963.334678587962" createdVersion="1" refreshedVersion="4" recordCount="171" upgradeOnRefresh="1" xr:uid="{00000000-000A-0000-FFFF-FFFF00000000}">
  <cacheSource type="worksheet">
    <worksheetSource name="TAB2A"/>
  </cacheSource>
  <cacheFields count="35">
    <cacheField name="Polozka" numFmtId="0">
      <sharedItems count="178">
        <s v="2111"/>
        <s v="2131"/>
        <s v="2132"/>
        <s v="2212"/>
        <s v="2229"/>
        <s v="2310"/>
        <s v="2321"/>
        <s v="2324"/>
        <s v="3112"/>
        <s v="3113"/>
        <s v="4132"/>
        <s v="4135"/>
        <s v="4152"/>
        <s v="4153"/>
        <s v="5011"/>
        <s v="5013"/>
        <s v="5021"/>
        <s v="5022"/>
        <s v="5024"/>
        <s v="5026"/>
        <s v="5031"/>
        <s v="5032"/>
        <s v="5041"/>
        <s v="5042"/>
        <s v="5131"/>
        <s v="5132"/>
        <s v="5133"/>
        <s v="5134"/>
        <s v="5136"/>
        <s v="5137"/>
        <s v="5139"/>
        <s v="5142"/>
        <s v="5151"/>
        <s v="5153"/>
        <s v="5154"/>
        <s v="5156"/>
        <s v="5159"/>
        <s v="5161"/>
        <s v="5162"/>
        <s v="5163"/>
        <s v="5164"/>
        <s v="5166"/>
        <s v="5167"/>
        <s v="5168"/>
        <s v="5169"/>
        <s v="5171"/>
        <s v="5172"/>
        <s v="5173"/>
        <s v="5175"/>
        <s v="5176"/>
        <s v="5179"/>
        <s v="5191"/>
        <s v="5192"/>
        <s v="5194"/>
        <s v="5195"/>
        <s v="5213"/>
        <s v="5221"/>
        <s v="5222"/>
        <s v="5229"/>
        <s v="5332"/>
        <s v="5334"/>
        <s v="5342"/>
        <s v="5362"/>
        <s v="5363"/>
        <s v="5365"/>
        <s v="5424"/>
        <s v="5493"/>
        <s v="5532"/>
        <s v="5542"/>
        <s v="5904"/>
        <s v="5909"/>
        <s v="6111"/>
        <s v="6121"/>
        <s v="6122"/>
        <s v="6123"/>
        <s v="6125"/>
        <s v="5122" u="1"/>
        <s v="5152" u="1"/>
        <s v="5223" u="1"/>
        <s v="5182" u="1"/>
        <s v="5138" u="1"/>
        <s v="5219" u="1"/>
        <s v="4111" u="1"/>
        <s v="4151" u="1"/>
        <s v="2144" u="1"/>
        <s v="4218" u="1"/>
        <s v="2441" u="1"/>
        <s v="5123" u="1"/>
        <s v="5214" u="1"/>
        <s v="5410" u="1"/>
        <s v="5149" u="1"/>
        <s v="5511" u="1"/>
        <s v="5345" u="1"/>
        <s v="5189" u="1"/>
        <s v="5531" u="1"/>
        <s v="5199" u="1"/>
        <s v="5541" u="1"/>
        <s v="4122" u="1"/>
        <s v="5652" u="1"/>
        <s v="6321" u="1"/>
        <s v="4118" u="1"/>
        <s v="4233" u="1"/>
        <s v="6341" u="1"/>
        <s v="6351" u="1"/>
        <s v="6442" u="1"/>
        <s v="2412" u="1"/>
        <s v="2442" u="1"/>
        <s v="2452" u="1"/>
        <s v="3111" u="1"/>
        <s v="3202" u="1"/>
        <s v="5144" u="1"/>
        <s v="5039" u="1"/>
        <s v="5225" u="1"/>
        <s v="5336" u="1"/>
        <s v="6130" u="1"/>
        <s v="5491" u="1"/>
        <s v="1356" u="1"/>
        <s v="2211" u="1"/>
        <s v="6312" u="1"/>
        <s v="2221" u="1"/>
        <s v="4214" u="1"/>
        <s v="6322" u="1"/>
        <s v="6342" u="1"/>
        <s v="4139" u="1"/>
        <s v="6352" u="1"/>
        <s v="2322" u="1"/>
        <s v="2328" u="1"/>
        <s v="5135" u="1"/>
        <s v="2449" u="1"/>
        <s v="5321" u="1"/>
        <s v="5155" u="1"/>
        <s v="5331" u="1"/>
        <s v="5361" u="1"/>
        <s v="1361" u="1"/>
        <s v="5492" u="1"/>
        <s v="4114" u="1"/>
        <s v="2141" u="1"/>
        <s v="6127" u="1"/>
        <s v="6313" u="1"/>
        <s v="2222" u="1"/>
        <s v="6323" u="1"/>
        <s v="6319" u="1"/>
        <s v="6329" u="1"/>
        <s v="6349" u="1"/>
        <s v="6359" u="1"/>
        <s v="2329" u="1"/>
        <s v="5025" u="1"/>
        <s v="5211" u="1"/>
        <s v="5146" u="1"/>
        <s v="5196" u="1"/>
        <s v="6909" u="1"/>
        <s v="2112" u="1"/>
        <s v="5811" u="1"/>
        <s v="2142" u="1"/>
        <s v="5499" u="1"/>
        <s v="6354" u="1"/>
        <s v="5141" u="1"/>
        <s v="5212" u="1"/>
        <s v="5181" u="1"/>
        <s v="5147" u="1"/>
        <s v="5323" u="1"/>
        <s v="5157" u="1"/>
        <s v="5333" u="1"/>
        <s v="1333" u="1"/>
        <s v="5197" u="1"/>
        <s v="5329" u="1"/>
        <s v="5339" u="1"/>
        <s v="6113" u="1"/>
        <s v="1339" u="1"/>
        <s v="5494" u="1"/>
        <s v="2123" u="1"/>
        <s v="2133" u="1"/>
        <s v="6119" u="1"/>
        <s v="2143" u="1"/>
        <s v="6129" u="1"/>
        <s v="2119" u="1"/>
        <s v="2129" u="1"/>
        <s v="5051" u="1"/>
      </sharedItems>
    </cacheField>
    <cacheField name="Polozka(popis)" numFmtId="0">
      <sharedItems count="215">
        <s v="Příjem z poskytování služeb, výrobků, prací, výkonů a práv"/>
        <s v="Příjem z pronájmu nebo pachtu pozemků"/>
        <s v="Příjem z pronájmu nebo pachtu ostatních nemovitých věcí a jejich částí"/>
        <s v="Příjem sankčních plateb přijatých od jiných osob"/>
        <s v="Ostatní přijaté vratky transferů a podobné příjmy"/>
        <s v="Příjem z prodeje krátkodobého a drobného dlouhodobého neinvestičního majetku"/>
        <s v="Přijaté peněžité neinvestiční dary"/>
        <s v="Přijaté neinvestiční příspěvky a náhrady"/>
        <s v="Příjem z prodeje ostatních nemovitých věcí a jejich částí"/>
        <s v="Příjem z prodeje ostatního hmotného dlouhodobého majetku"/>
        <s v="Převody z ostatních vlastních fondů"/>
        <s v="Převody z rezervních fondů organizačních složek státu"/>
        <s v="Neinvestiční přijaté transfery od mezinárodních organizací a některých zahraničních orgánů a právnických osob"/>
        <s v="Neinvestiční transfery přijaté od Evropské unie"/>
        <s v="Platy zaměstnanců v pracovním poměru vyjma zaměstnanců na služebních místech"/>
        <s v="Platy zaměstnanců na služebních místech podle zákona o státní službě"/>
        <s v="Ostatní osobní výdaje"/>
        <s v="Platy představitelů státní moci a některých orgánů"/>
        <s v="Odstupné"/>
        <s v="Odchodné"/>
        <s v="Povinné pojistné na sociální zabezpečení a příspěvek na státní politiku zaměstnanosti"/>
        <s v="Povinné pojistné na veřejné zdravotní pojištění"/>
        <s v="Odměny za užití duševního vlastnictví"/>
        <s v="Odměny za užití počítačových programů"/>
        <s v="Potraviny"/>
        <s v="Ochranné pomůcky"/>
        <s v="Léky a zdravotnický materiál"/>
        <s v="Prádlo, oděv a obuv s výjimkou ochranných pomůcek"/>
        <s v="Knihy a obdobné listinné informační prostředky"/>
        <s v="Drobný dlouhodobý hmotný majetek"/>
        <s v="Nákup materiálu jinde nezařazený"/>
        <s v="Kursové rozdíly ve výdajích"/>
        <s v="Studená voda včetně stočného a úplaty za odvod dešťových vod"/>
        <s v="Plyn"/>
        <s v="Elektrická energie"/>
        <s v="Pohonné hmoty a maziva"/>
        <s v="Nákup ostatních paliv a energie"/>
        <s v="Poštovní služby"/>
        <s v="Služby elektronických komunikací"/>
        <s v="Služby peněžních ústavů"/>
        <s v="Nájemné"/>
        <s v="Konzultační, poradenské a právní služby"/>
        <s v="Služby školení a vzdělávání"/>
        <s v="Zpracování dat a služby související s informačními a komunikačními technologiemi"/>
        <s v="Nákup ostatních služeb"/>
        <s v="Opravy a udržování"/>
        <s v="Podlimitní programové vybavení"/>
        <s v="Cestovné"/>
        <s v="Pohoštění"/>
        <s v="Účastnické úplaty na konference"/>
        <s v="Ostatní nákupy jinde nezařazené"/>
        <s v="Zaplacené sankce a odstupné"/>
        <s v="Poskytnuté náhrady"/>
        <s v="Výdaje na věcné dary"/>
        <s v="Odvody za neplnění povinnosti zaměstnávat zdravotně postižené"/>
        <s v="Neinvestiční transfery nefinančním podnikatelům # právnickým osobám"/>
        <s v="Neinvestiční transfery fundacím, ústavům a obecně prospěšným společnostem"/>
        <s v="Neinvestiční transfery spolkům"/>
        <s v="Ostatní neinvestiční transfery neziskovým a podobným osobám"/>
        <s v="Neinvestiční transfery veřejným vysokým školám"/>
        <s v="Neinvestiční transfery veřejným výzkumným institucím"/>
        <s v="Základní příděl fondu kulturních a sociálních potřeb a sociálnímu fondu obcí a krajů"/>
        <s v="Platby daní státnímu rozpočtu"/>
        <s v="Úhrady sankcí jiným rozpočtům"/>
        <s v="Platby daní krajům, obcím a státním fondům"/>
        <s v="Náhrady mezd a příspěvky v době nemoci nebo karantény"/>
        <s v="Účelové neinvestiční transfery fyzickým osobám"/>
        <s v="Ostatní neinvestiční transfery do zahraničí"/>
        <s v="Členské příspěvky mezinárodním nevládním organizacím"/>
        <s v="Převody domněle neoprávněně použitých dotací zpět poskytovateli"/>
        <s v="Ostatní neinvestiční výdaje jinde nezařazené"/>
        <s v="Programové vybavení"/>
        <s v="Stavby"/>
        <s v="Stroje, přístroje a zařízení"/>
        <s v="Dopravní prostředky"/>
        <s v="Informační a komunikační technologie"/>
        <s v="Ostatní neinvestiční transfery rozpočtům územní úrovně" u="1"/>
        <s v="Investiční transfery příspěvkovým organizacím zřízeným jinými zřizovateli" u="1"/>
        <s v="Příjmy z pronájmu ostatních nemovitých věcí a jejich částí" u="1"/>
        <s v="Investiční transfery vysokým školám" u="1"/>
        <s v="Investiční transfery přijaté od Evropské unie" u="1"/>
        <s v="Investiční transfery veřejným výzkumným institucím" u="1"/>
        <s v="Investiční půjčené prostředky krajům" u="1"/>
        <s v="Vratky jistot" u="1"/>
        <s v="Učebnice a školní potřeby" u="1"/>
        <s v="Výdaje na náhrady za nezpůsobenou újmu" u="1"/>
        <s v="Ostatní investiční transfery podnikatelským subjektům" u="1"/>
        <s v="Příjem z poplatků za ukládání odpadů na skládku" u="1"/>
        <s v="Splátky půjčených prostředků od obcí" u="1"/>
        <s v="Příjem z ostatních poplatků a jiných obdobných peněžitých plnění v oblasti životního prostředí a pokuta za nedodaný objem biopaliv" u="1"/>
        <s v="Příjmy z poskytování služeb a výrobků" u="1"/>
        <s v="Stipendia žákům, studentům a doktorandům" u="1"/>
        <s v="Příjem z prodeje majetkových podílů" u="1"/>
        <s v="Ostatní splátky půjčených prostředků od rozpočtů územní úrovně" u="1"/>
        <s v="Nákup kolků" u="1"/>
        <s v="Investiční transfery krajům" u="1"/>
        <s v="Neinvestiční převody z Národního fondu" u="1"/>
        <s v="Úroky vlastní" u="1"/>
        <s v="Účastnické poplatky na konference" u="1"/>
        <s v="Investiční transfery nefinančním podnikatelským subjektům-právnickým osobám" u="1"/>
        <s v="Neinvestiční transfery finančním institucím" u="1"/>
        <s v="Neinvestiční transfery mezinárodním vládním organizacím" u="1"/>
        <s v="Ostatní odvody příspěvkových organizací" u="1"/>
        <s v="Náhrady mezd v době nemoci" u="1"/>
        <s v="Knihy, učební pomůcky a tisk" u="1"/>
        <s v="Neinvestiční transfery školským právnickým osobám zřízeným státem, kraji a obcemi" u="1"/>
        <s v="Odbytné vyplácené státním zaměstnancům ve správních úřadech" u="1"/>
        <s v="Náhrady zvýšených nákladů spojených s výkonem funkce v zahraničí" u="1"/>
        <s v="Neinvestiční transfery obyvatelstvu nemající charakter daru" u="1"/>
        <s v="Splátky půjčených prostředků od vysokých škol" u="1"/>
        <s v="Neinvestiční transfery nefinančním podnikatelskýmsubjektům-fyzickým osobám" u="1"/>
        <s v="Příjmy z pronájmu pozemků" u="1"/>
        <s v="Odbytné" u="1"/>
        <s v="Investiční transfery nefinančním podnikatelům - fyzickým osobám" u="1"/>
        <s v="Neinvestiční transfery obcím" u="1"/>
        <s v="Přijaté nekapitálové příspěvky a náhrady" u="1"/>
        <s v="Neinvestiční půjčené prostředky veřejným vysokým školám" u="1"/>
        <s v="Pozemky" u="1"/>
        <s v="Úrokové výdaje na finanční deriváty kromě výdajů na deriváty k vlastním dluhopisům" u="1"/>
        <s v="Členské příspěvky mezinárodním vládním organizacím" u="1"/>
        <s v="Prádlo, oděv a obuv" u="1"/>
        <s v="Platové a mzdové náhrady" u="1"/>
        <s v="Investiční transfery ostatním příspěvkovým organizacím" u="1"/>
        <s v="Investiční transfery zřízeným příspěvkovým organizacím" u="1"/>
        <s v="Převody vnitřním organizačním jednotkám" u="1"/>
        <s v="Platby daní a poplatků státnímu rozpočtu" u="1"/>
        <s v="Neinvestiční transfery nefinančním podnikatelům # fyzickým osobám" u="1"/>
        <s v="Příjem ze správních poplatků" u="1"/>
        <s v="Neinvestiční transfery finančním a podobným institucím ve vlastnictví státu" u="1"/>
        <s v="Správní poplatky" u="1"/>
        <s v="Ostatní úroky a ostatní finanční výdaje" u="1"/>
        <s v="Ostatní převody z vlastních fondů" u="1"/>
        <s v="Přijaté pojistné náhrady" u="1"/>
        <s v="Neinvestiční transfery krajům" u="1"/>
        <s v="Investiční transfery církvím a náboženským společnostem" u="1"/>
        <s v="Neinvestiční přijaté transfery od krajů" u="1"/>
        <s v="Ostatní příjmy z finančního vypořádání od jiných rozpočtů" u="1"/>
        <s v="Investiční převody z Národního fondu" u="1"/>
        <s v="Převody vlastním rozpočtovým účtům" u="1"/>
        <s v="Přijaté vratky nespotřebovaných transferů" u="1"/>
        <s v="Příjem z pronájmu nebo pachtu movitých věcí" u="1"/>
        <s v="Teplo" u="1"/>
        <s v="Platby daní a poplatků krajům, obcím a státním fondům" u="1"/>
        <s v="Ostatní povinné pojistné placené zaměstnavatelem" u="1"/>
        <s v="Příjmy z pronájmu movitých věcí" u="1"/>
        <s v="Splátky půjčených prostředků od krajů" u="1"/>
        <s v="Budovy, haly a stavby" u="1"/>
        <s v="Sankční platby přijaté od státu, obcí a krajů" u="1"/>
        <s v="Nehmotné výsledky výzkumné a obdobné činnosti" u="1"/>
        <s v="Investiční transfery fundacím, ústavům a obecně prospěšným společnostem" u="1"/>
        <s v="Ostatní neinvestiční transfery obyvatelstvu" u="1"/>
        <s v="Teplá voda" u="1"/>
        <s v="Neinvestiční přijaté transfery od cizích států" u="1"/>
        <s v="Příjmy z prodeje ostatního hmotného dlouhodobého majetku" u="1"/>
        <s v="Jistoty" u="1"/>
        <s v="Kursové rozdíly v příjmech" u="1"/>
        <s v="Neinvestiční transfery cizím příspěvkovým organizacím" u="1"/>
        <s v="Neinvestiční přijaté transfery ze zvláštních fondů ústřední úrovně" u="1"/>
        <s v="Podlimitní technické zhodnocení" u="1"/>
        <s v="Ostatní nákup dlouhodobého nehmotného majetku" u="1"/>
        <s v="Ostatní neinvestiční transfery veřejným rozpočtům územní úrovně" u="1"/>
        <s v="Pevná paliva" u="1"/>
        <s v="Věcné dary" u="1"/>
        <s v="Investiční transfery veřejným vysokým školám" u="1"/>
        <s v="Neinvestiční transfery nefinančním podnikatelským subjektům-právnickým osobám" u="1"/>
        <s v="Příjem z prodeje zboží (již nakoupeného za účelem prodeje)" u="1"/>
        <s v="Ostatní nedaňové příjmy jinde nezařazené" u="1"/>
        <s v="Investiční transfery spolkům" u="1"/>
        <s v="Příjmy z úroků (část)" u="1"/>
        <s v="Neinvestiční transfery vysokým školám" u="1"/>
        <s v="Neinvestiční transfery společenstvím vlastníků jednotek" u="1"/>
        <s v="Splátky půjčených prostředků od nefinančních podnikatelů # právnických osob" u="1"/>
        <s v="Nákup zboží za účelem dalšího prodeje" u="1"/>
        <s v="Nákup ostatního dlouhodobého hmotného majetku" u="1"/>
        <s v="Investiční transfery obcím" u="1"/>
        <s v="Příjem z prodeje pozemků" u="1"/>
        <s v="Příjmy z prodeje pozemků" u="1"/>
        <s v="Sankční platby přijaté od jiných subjektů" u="1"/>
        <s v="Převody vlastní pokladně" u="1"/>
        <s v="Neinvestiční příspěvky zřízeným příspěvkovým organizacím" u="1"/>
        <s v="Neinvestiční transfery zřízeným příspěvkovým organizacím" u="1"/>
        <s v="Náhrady a příspěvky související s výkonem ústavní funkce a funkce soudce" u="1"/>
        <s v="Příjem z úroků ze státních dluhopisů" u="1"/>
        <s v="Ostatní neinvestiční transfery podnikatelům" u="1"/>
        <s v="Neinvestiční transfery církvím a náboženským společnostem" u="1"/>
        <s v="Příjem z výnosů z likvidace zbytkových podniků" u="1"/>
        <s v="Kulturní předměty" u="1"/>
        <s v="Úplaty dluhové služby" u="1"/>
        <s v="Investiční transfery nefinančním podnikatelům - právnickým osobám" u="1"/>
        <s v="Příjem z úroků" u="1"/>
        <s v="Neidentifikované příjmy" u="1"/>
        <s v="Ostatní investiční transfery neziskovým a podobným osobám" u="1"/>
        <s v="Ostatní investiční transfery neziskovým a podobným organizacím" u="1"/>
        <s v="Ostatní investiční výdaje jinde nezařazené" u="1"/>
        <s v="Investiční přijaté transfery ze zvláštních fondů ústřední úrovně" u="1"/>
        <s v="Studená voda" u="1"/>
        <s v="Ostatní investiční transfery podnikatelům" u="1"/>
        <s v="Neinvestiční  transfery cizím příspěvkovým organizacím" u="1"/>
        <s v="Ostatní neinvestiční transfery neziskovým a podobným organizacím" u="1"/>
        <s v="Ostatní investiční transfery veřejným rozpočtům územní úrovně" u="1"/>
        <s v="Dary obyvatelstvu" u="1"/>
        <s v="Neinvestiční přijaté transfery z všeobecné pokladní správy státního rozpočtu" u="1"/>
        <s v="Neinvestiční přijaté transfery od jiných států" u="1"/>
        <s v="Příjem z podílů na zisku a dividend" u="1"/>
        <s v="Ostatní příjmy z vlastní činnosti" u="1"/>
        <s v="Podlimitní věcná břemena" u="1"/>
        <s v="Peněžní dary do zahraničí" u="1"/>
        <s v="Příjem z pojistných plnění" u="1"/>
        <s v="Ostatní příjmy z finančního vypořádání od jiných veřejných rozpočtů" u="1"/>
        <s v="Úrokové výdaje na finanční deriváty k vlastním dluhopisům" u="1"/>
        <s v="Ostatní výdaje související s neinvestičními nákupy" u="1"/>
        <s v="Sociální dávky" u="1"/>
        <s v="Výpočetní technika" u="1"/>
        <s v="Příjem z úhrad za dobývání nerostů a poplatků za geologické práce" u="1"/>
        <s v="Příjem sankčních plateb přijatých od státu, obcí a krajů" u="1"/>
      </sharedItems>
    </cacheField>
    <cacheField name="Podseskupeni" numFmtId="0">
      <sharedItems count="59">
        <s v="211"/>
        <s v="213"/>
        <s v="221"/>
        <s v="222"/>
        <s v="231"/>
        <s v="232"/>
        <s v="311"/>
        <s v="413"/>
        <s v="415"/>
        <s v="501"/>
        <s v="502"/>
        <s v="503"/>
        <s v="504"/>
        <s v="513"/>
        <s v="514"/>
        <s v="515"/>
        <s v="516"/>
        <s v="517"/>
        <s v="519"/>
        <s v="521"/>
        <s v="522"/>
        <s v="533"/>
        <s v="534"/>
        <s v="536"/>
        <s v="542"/>
        <s v="549"/>
        <s v="553"/>
        <s v="554"/>
        <s v="590"/>
        <s v="611"/>
        <s v="612"/>
        <s v="532" u="1"/>
        <s v="133" u="1"/>
        <s v="135" u="1"/>
        <s v="136" u="1"/>
        <s v="613" u="1"/>
        <s v="212" u="1"/>
        <s v="214" u="1"/>
        <s v="581" u="1"/>
        <s v="512" u="1"/>
        <s v="518" u="1"/>
        <s v="421" u="1"/>
        <s v="423" u="1"/>
        <s v="505" u="1"/>
        <s v="411" u="1"/>
        <s v="412" u="1"/>
        <s v="565" u="1"/>
        <s v="644" u="1"/>
        <s v="241" u="1"/>
        <s v="244" u="1"/>
        <s v="245" u="1"/>
        <s v="320" u="1"/>
        <s v="551" u="1"/>
        <s v="631" u="1"/>
        <s v="632" u="1"/>
        <s v="634" u="1"/>
        <s v="635" u="1"/>
        <s v="690" u="1"/>
        <s v="541" u="1"/>
      </sharedItems>
    </cacheField>
    <cacheField name="Podseskupeni(popis)" numFmtId="0">
      <sharedItems count="89">
        <s v="Příjem z vlastní činnosti"/>
        <s v="Příjem z pronájmu nebo pachtu majetku"/>
        <s v="Přijaté sankční platby"/>
        <s v="Přijaté vratky transferů a ostatní podobné příjmy"/>
        <s v="Příjem z prodeje krátkodobého a drobného dlouhodobého majetku"/>
        <s v="Ostatní nedaňové příjmy"/>
        <s v="Příjem z prodeje dlouhodobého majetku (kromě drobného)"/>
        <s v="Neinvestiční převody z vlastních fondů a ve vztahu k útvarům bez právní osobnosti"/>
        <s v="Neinvestiční přijaté transfery ze zahraničí"/>
        <s v="Platy"/>
        <s v="Výdaje na ostatní platby za provedenou práci"/>
        <s v="Povinné a zákonné pojistné placené zaměstnavatelem"/>
        <s v="Výdaje na odměny za užití duševního vlastnictví"/>
        <s v="Výdaje na nákup materiálu"/>
        <s v="Úroky a ostatní finanční výdaje"/>
        <s v="Výdaje na nákup vody, paliv a energie"/>
        <s v="Výdaje na nákup služeb"/>
        <s v="Výdaje na ostatní nákupy"/>
        <s v="Výdaje související s neinvestičními nákupy, příspěvky, náhrady a výdaje na věcné dary"/>
        <s v="Neinvestiční transfery podnikatelům"/>
        <s v="Neinvestiční transfery neziskovým a podobným osobám"/>
        <s v="Neinvestiční transfery příspěvkovým a podobným organizacím"/>
        <s v="Neinvestiční převody vlastním fondům a ve vztahu k útvarům bez právní osobnosti"/>
        <s v="Ostatní neinvestiční transfery jiným rozpočtům a platby daní"/>
        <s v="Náhrady placené fyzickým osobám"/>
        <s v="Ostatní neinvestiční transfery fyzickým osobám"/>
        <s v="Ostatní neinvestiční transfery do zahraničí"/>
        <s v="Členské příspěvky mezinárodním organizacím"/>
        <s v="Ostatní neinvestiční výdaje"/>
        <s v="Pořízení dlouhodobého nehmotného majetku"/>
        <s v="Pořízení dlouhodobého hmotného majetku"/>
        <s v="Neinvestiční transfery mezinárodním vládním organizacím a nadnárodním orgánům" u="1"/>
        <s v="Investiční transfery neziskovým a podobným osobám" u="1"/>
        <s v="Investiční přijaté transfery od veřejných rozpočtů ústřední úrovně" u="1"/>
        <s v="Přijaté výnosy z finančního majetku" u="1"/>
        <s v="Výdaje na náhrady za nezpůsobenou újmu a výdaje na náhrady škod způsobených nezákonným rozhodnutím nebo nesprávným úředním postupem při výkonu veřejné moci" u="1"/>
        <s v="Povinné pojistné placené zaměstnavatelem" u="1"/>
        <s v="Výdaje na náhrady za nezpůsobenou újmu" u="1"/>
        <s v="Neinvestiční transfery veřejným rozpočtům územní úrovně" u="1"/>
        <s v="Ostatní neinvestiční transfery jiným veřejným rozpočtům, platby daní a další povinné platby" u="1"/>
        <s v="Investiční transfery podnikatelským subjektům" u="1"/>
        <s v="Příjem z ostatních odvodů z vybraných činností a služeb" u="1"/>
        <s v="Správní a soudní poplatky" u="1"/>
        <s v="Neinvestiční transfery rozpočtům územní úrovně" u="1"/>
        <s v="Neinvestiční přijaté transfery od veřejných rozpočtů ústřední úrovně" u="1"/>
        <s v="Nákup služeb" u="1"/>
        <s v="Investiční transfery příspěvkovým a podobným organizacím" u="1"/>
        <s v="Neinvestiční přijaté transfery od rozpočtů ústřední úrovně" u="1"/>
        <s v="Neinvestiční půjčené prostředky příspěvkovým a podobným organizacím" u="1"/>
        <s v="Příjem z prodeje dlouhodobého finančního majetku" u="1"/>
        <s v="Neinvestiční transfery podnikatelským subjektům" u="1"/>
        <s v="Příjem ze správních a soudních poplatků" u="1"/>
        <s v="Splátky půjčených prostředků  od zřízených a podobných subjektů" u="1"/>
        <s v="Pozemky" u="1"/>
        <s v="Investiční přijaté transfery od rozpočtů ústřední úrovně" u="1"/>
        <s v="Splátky půjčených prostředků od rozpočtů územní úrovně" u="1"/>
        <s v="Investiční transfery neziskovým a podobným organizacím" u="1"/>
        <s v="Výdaje na netransferové převody uvnitř rozpočtové jednotky, na převzaté povinnosti a na jistoty" u="1"/>
        <s v="Splátky půjčených prostředků od podnikatelů" u="1"/>
        <s v="Investiční transfery rozpočtům územní úrovně" u="1"/>
        <s v="Náhrady placené obyvatelstvu" u="1"/>
        <s v="Výdaje související s neinvestičními nákupy, příspěvky, náhrady a věcné dary" u="1"/>
        <s v="Ostatní neinvestiční transfery obyvatelstvu" u="1"/>
        <s v="Příjmy z pronájmu majetku" u="1"/>
        <s v="Ostatní investiční výdaje" u="1"/>
        <s v="Neinvestiční přijaté transfery od veřejných rozpočtů územní úrovně" u="1"/>
        <s v="Splátky půjčených prostředků od zřízených a obdobných osob" u="1"/>
        <s v="Investiční přijaté transfery ze zahraničí" u="1"/>
        <s v="Odměny za užití duševního vlastnictví" u="1"/>
        <s v="Výdaje na netransferové převody uvnitř organizace, na převzaté povinnosti a na jistoty" u="1"/>
        <s v="Ostatní platby za provedenou práci" u="1"/>
        <s v="Výnosy z finančního majetku" u="1"/>
        <s v="Ostatní nákupy" u="1"/>
        <s v="Neinvestiční transfery neziskovým a podobným organizacím" u="1"/>
        <s v="Výdaje na některé úpravy hmotných věcí a pořízení některých práv k hmotným věcem" u="1"/>
        <s v="Příjem z poplatků a odvodů v oblasti životního prostředí" u="1"/>
        <s v="Příjmy z vlastní činnosti" u="1"/>
        <s v="Výdaje na platové a mzdové náhrady" u="1"/>
        <s v="Neinvestiční převody z vlastních fondů a ve vztahu k útvarům bez plné právní subjektivity" u="1"/>
        <s v="Příjmy z prodeje dlouhodobého majetku (kromě drobného)" u="1"/>
        <s v="Odvody přebytků organizací s přímým vztahem" u="1"/>
        <s v="Nákup vody, paliv a energie" u="1"/>
        <s v="Nákup materiálu" u="1"/>
        <s v="Investiční transfery podnikatelům" u="1"/>
        <s v="Investiční půjčené prostředky rozpočtům územní úrovně" u="1"/>
        <s v="Investiční transfery veřejným rozpočtům územní úrovně" u="1"/>
        <s v="Neinvestiční převody vlastním fondům a ve vztahu k útvarům bez plné právní subjektivity" u="1"/>
        <s v="Příjem z odvodů organizací s přímým vztahem" u="1"/>
        <s v="Sociální dávky" u="1"/>
      </sharedItems>
    </cacheField>
    <cacheField name="Seskupeni" numFmtId="0">
      <sharedItems count="22">
        <s v="21"/>
        <s v="22"/>
        <s v="23"/>
        <s v="31"/>
        <s v="41"/>
        <s v="50"/>
        <s v="51"/>
        <s v="52"/>
        <s v="53"/>
        <s v="54"/>
        <s v="55"/>
        <s v="59"/>
        <s v="61"/>
        <s v="42" u="1"/>
        <s v="24" u="1"/>
        <s v="13" u="1"/>
        <s v="63" u="1"/>
        <s v="69" u="1"/>
        <s v="56" u="1"/>
        <s v="58" u="1"/>
        <s v="32" u="1"/>
        <s v="64" u="1"/>
      </sharedItems>
    </cacheField>
    <cacheField name="Seskupeni(popis)" numFmtId="0">
      <sharedItems count="30">
        <s v="Příjem z vlastní činnosti a odvody přebytků organizací s přímým vztahem"/>
        <s v="Přijaté sankční platby a vratky transferů"/>
        <s v="Příjem z prodeje neinvestičního majetku a ostatní nedaňové příjmy"/>
        <s v="Příjem z prodeje dlouhodobého majetku a ostatní kapitálové příjmy"/>
        <s v="Neinvestiční přijaté transfery"/>
        <s v="Výdaje na platy a obdobné a související výdaje"/>
        <s v="Výdaje na neinvestiční nákupy a související výdaje"/>
        <s v="Neinvestiční transfery soukromoprávním osobám"/>
        <s v="Neinvestiční transfery veřejnoprávním osobám a mezi peněžními fondy téže osoby a platby daní"/>
        <s v="Neinvestiční transfery a některé náhrady fyzickým osobám"/>
        <s v="Neinvestiční transfery a související platby do zahraničí"/>
        <s v="Ostatní neinvestiční výdaje"/>
        <s v="Investiční nákupy a související výdaje"/>
        <s v="Platy a podobné a související výdaje" u="1"/>
        <s v="Příjem z prodeje dlouhodobého finančního majetku" u="1"/>
        <s v="Ostatní investiční výdaje" u="1"/>
        <s v="Příjmy z vlastní činnosti a odvody přebytků organizací s přímým vztahem" u="1"/>
        <s v="Investiční přijaté transfery" u="1"/>
        <s v="Neinvestiční transfery soukromoprávním subjektům" u="1"/>
        <s v="Investiční transfery" u="1"/>
        <s v="Příjmy z prodeje dlouhodobého majetku a ostatní kapitálové příjmy" u="1"/>
        <s v="Neinvestiční půjčené prostředky" u="1"/>
        <s v="Daně a poplatky z vybraných činností a služeb" u="1"/>
        <s v="Neinvestiční transfery veřejnoprávním subjektům a mezi peněžními fondy téhož subjektu a platby daní" u="1"/>
        <s v="Investiční půjčené prostředky" u="1"/>
        <s v="Neinvestiční transfery obyvatelstvu" u="1"/>
        <s v="Příjmy z prodeje nekapitálového majetku a ostatnínedaňové příjmy" u="1"/>
        <s v="Přijaté splátky půjčených prostředků" u="1"/>
        <s v="Výdaje na náhrady za nezpůsobenou újmu" u="1"/>
        <s v="Neinvestiční nákupy a související výdaje" u="1"/>
      </sharedItems>
    </cacheField>
    <cacheField name="Trida" numFmtId="0">
      <sharedItems count="6">
        <s v="2"/>
        <s v="3"/>
        <s v="4"/>
        <s v="5"/>
        <s v="6"/>
        <s v="1" u="1"/>
      </sharedItems>
    </cacheField>
    <cacheField name="Trida(popis)" numFmtId="0">
      <sharedItems count="6">
        <s v="Nedaňové příjmy"/>
        <s v="Kapitálové příjmy"/>
        <s v="Přijaté transfery"/>
        <s v="Běžné výdaje"/>
        <s v="Kapitálové výdaje"/>
        <s v="Daňové příjmy" u="1"/>
      </sharedItems>
    </cacheField>
    <cacheField name="Skupina" numFmtId="0">
      <sharedItems containsBlank="1" count="8">
        <s v="0"/>
        <s v="3"/>
        <s v="6"/>
        <m u="1"/>
        <s v="4" u="1"/>
        <s v="5" u="1"/>
        <s v="1" u="1"/>
        <s v="2" u="1"/>
      </sharedItems>
    </cacheField>
    <cacheField name="Skupina(popis)" numFmtId="0">
      <sharedItems containsBlank="1" count="9">
        <s v="0"/>
        <s v="Služby pro fyzické osoby"/>
        <s v="Všeobecná veřejná správa a služby"/>
        <m u="1"/>
        <s v="Bezpečnost státu a právní ochrana" u="1"/>
        <s v="Průmyslová a ostatní odvětví hospodářství" u="1"/>
        <s v="Zemědělství, lesní hospodářství a rybářství" u="1"/>
        <s v="Služby pro obyvatelstvo" u="1"/>
        <s v="Sociální věci a politika zaměstnanosti" u="1"/>
      </sharedItems>
    </cacheField>
    <cacheField name="Oddil" numFmtId="0">
      <sharedItems count="20">
        <s v="00"/>
        <s v="33"/>
        <s v="38"/>
        <s v="62"/>
        <s v="53" u="1"/>
        <s v="42" u="1"/>
        <s v="31" u="1"/>
        <s v="35" u="1"/>
        <s v="37" u="1"/>
        <s v="24" u="1"/>
        <s v="61" u="1"/>
        <s v="63" u="1"/>
        <s v="52" u="1"/>
        <s v="41" u="1"/>
        <s v="32" u="1"/>
        <s v="34" u="1"/>
        <s v="21" u="1"/>
        <s v="23" u="1"/>
        <s v="25" u="1"/>
        <s v="51" u="1"/>
      </sharedItems>
    </cacheField>
    <cacheField name="Oddil(popis)" numFmtId="0">
      <sharedItems count="19">
        <s v="00"/>
        <s v="Kultura, církve a sdělovací prostředky"/>
        <s v="Ostatní výzkum a vývoj"/>
        <s v="Jiné veřejné služby a činnosti"/>
        <s v="Spoje" u="1"/>
        <s v="Vzdělávání a školské služby" u="1"/>
        <s v="Vodní hospodářství" u="1"/>
        <s v="Bezpečnost a veřejný pořádek" u="1"/>
        <s v="Obrana" u="1"/>
        <s v="Zdravotnictví" u="1"/>
        <s v="Dávky a podpory v sociálním zabezpečení" u="1"/>
        <s v="Ochrana životního prostředí" u="1"/>
        <s v="Státní moc, státní správa, územní samospráva a politické strany" u="1"/>
        <s v="Finanční operace" u="1"/>
        <s v="Sport a zájmová činnost" u="1"/>
        <s v="Politika zaměstnanosti" u="1"/>
        <s v="Civilní připravenost na krizové stavy" u="1"/>
        <s v="Průmysl, stavebnictví, obchod a služby" u="1"/>
        <s v="Všeobecné hospodářské záležitosti a ostatní ekonomické funkce" u="1"/>
      </sharedItems>
    </cacheField>
    <cacheField name="Pododdil" numFmtId="0">
      <sharedItems count="48">
        <s v="000"/>
        <s v="338"/>
        <s v="380"/>
        <s v="621"/>
        <s v="526" u="1"/>
        <s v="321" u="1"/>
        <s v="527" u="1"/>
        <s v="639" u="1"/>
        <s v="322" u="1"/>
        <s v="341" u="1"/>
        <s v="211" u="1"/>
        <s v="323" u="1"/>
        <s v="342" u="1"/>
        <s v="529" u="1"/>
        <s v="212" u="1"/>
        <s v="213" u="1"/>
        <s v="214" u="1"/>
        <s v="251" u="1"/>
        <s v="326" u="1"/>
        <s v="233" u="1"/>
        <s v="216" u="1"/>
        <s v="329" u="1"/>
        <s v="218" u="1"/>
        <s v="219" u="1"/>
        <s v="256" u="1"/>
        <s v="622" u="1"/>
        <s v="259" u="1"/>
        <s v="531" u="1"/>
        <s v="311" u="1"/>
        <s v="517" u="1"/>
        <s v="312" u="1"/>
        <s v="331" u="1"/>
        <s v="313" u="1"/>
        <s v="425" u="1"/>
        <s v="314" u="1"/>
        <s v="315" u="1"/>
        <s v="539" u="1"/>
        <s v="372" u="1"/>
        <s v="354" u="1"/>
        <s v="373" u="1"/>
        <s v="374" u="1"/>
        <s v="377" u="1"/>
        <s v="631" u="1"/>
        <s v="379" u="1"/>
        <s v="249" u="1"/>
        <s v="522" u="1"/>
        <s v="411" u="1"/>
        <s v="617" u="1"/>
      </sharedItems>
    </cacheField>
    <cacheField name="Pododdil(popis)" numFmtId="0">
      <sharedItems count="48">
        <s v="000"/>
        <s v="Výzkum a vývoj v oblasti kultury, církví a sdělovacích prostředků"/>
        <s v="Ostatní výzkum a vývoj"/>
        <s v="Ostatní veřejné služby"/>
        <s v="Ochrana proti záření" u="1"/>
        <s v="Předškolní a základní vzdělávání" u="1"/>
        <s v="Zahraniční pomoc a mezinárodní spolupráce jinde nezařazená" u="1"/>
        <s v="Školská zařízení pro výkon ústavní a ochranné výchovy" u="1"/>
        <s v="Správa ve vzdělávání" u="1"/>
        <s v="Všeobecná hospodářská správa" u="1"/>
        <s v="Ostatní finanční operace" u="1"/>
        <s v="Vnitřní obchod, služby a cestovní ruch" u="1"/>
        <s v="Příspěvky na sociální důsledky restrukturalizace" u="1"/>
        <s v="Krizové řízení" u="1"/>
        <s v="Zařízení související s vysokoškolským vzděláváním" u="1"/>
        <s v="Vodní toky a vodohospodářská díla" u="1"/>
        <s v="Základní umělecké, jazykové a zájmové vzdělávání" u="1"/>
        <s v="Bezpečnost a veřejný pořádek" u="1"/>
        <s v="Zájmová činnost a rekreace" u="1"/>
        <s v="Státní správa v oblasti hospodářských opatření" u="1"/>
        <s v="Výzkum a vývoj v průmyslu, stavebnictví, obchodu a službách" u="1"/>
        <s v="Podpora podnikání" u="1"/>
        <s v="Ochrana přírody a krajiny" u="1"/>
        <s v="Ostatní záležitosti civilní připravenosti pro krizové stavy" u="1"/>
        <s v="Nakládání s odpady" u="1"/>
        <s v="Ostatní odvětvové a oborové záležitosti v průmyslu a stavebnictví" u="1"/>
        <s v="Ostatní činnosti v životním prostředí" u="1"/>
        <s v="Správa v odvětví energetiky, průmyslu, stavebnictví, obchodu a služeb" u="1"/>
        <s v="Záležitosti těžebního průmyslu a energetiky" u="1"/>
        <s v="Ostatní záležitosti bezpečnosti a veřejného pořádku" u="1"/>
        <s v="Ostatní činnosti a nespecifikované výdaje" u="1"/>
        <s v="Vyšší odborné vzdělávání" u="1"/>
        <s v="Regionální a místní správa" u="1"/>
        <s v="Hospodářská opatření pro krizové stavy" u="1"/>
        <s v="Zabezpečení potřeb ozbrojených sil" u="1"/>
        <s v="Ostatní činnost a nespecifikované výdaje ve spojích" u="1"/>
        <s v="Zahraniční pomoc a mezinárodní spolupráce (jinde nezařazená)" u="1"/>
        <s v="Ostatní činnost a nespecifikované výdaje" u="1"/>
        <s v="Zahraniční obchod" u="1"/>
        <s v="Střední vzdělávání a vzdělávání v konzervatořích" u="1"/>
        <s v="Obecné příjmy a výdaje z finančních operací" u="1"/>
        <s v="Ostatní zařízení související s výchovou a vzděláváním mládeže" u="1"/>
        <s v="Zdravotnické programy" u="1"/>
        <s v="Kultura" u="1"/>
        <s v="Vysokoškolské vzdělávání" u="1"/>
        <s v="Ochrana a sanace půdy a podzemní vody" u="1"/>
        <s v="Dávky důchodového pojištění" u="1"/>
        <s v="Sport" u="1"/>
      </sharedItems>
    </cacheField>
    <cacheField name="Paragraf" numFmtId="0">
      <sharedItems containsBlank="1" count="296">
        <s v="0000"/>
        <s v="3380"/>
        <s v="3802"/>
        <s v="3809"/>
        <s v="6211"/>
        <s v="6219"/>
        <m u="1"/>
        <s v="3721" u="1"/>
        <s v="3731" u="1"/>
        <s v="3771" u="1"/>
        <s v="5380" u="1"/>
        <s v="3639" u="1"/>
        <s v="3669" u="1"/>
        <s v="3699" u="1"/>
        <s v="2499" u="1"/>
        <s v="2111" u="1"/>
        <s v="6120" u="1"/>
        <s v="2131" u="1"/>
        <s v="2141" u="1"/>
        <s v="2161" u="1"/>
        <s v="6180" u="1"/>
        <s v="6190" u="1"/>
        <s v="2191" u="1"/>
        <s v="5311" u="1"/>
        <s v="3299" u="1"/>
        <s v="4111" u="1"/>
        <s v="3722" u="1"/>
        <s v="4121" u="1"/>
        <s v="3732" u="1"/>
        <s v="4131" u="1"/>
        <s v="4141" u="1"/>
        <s v="4151" u="1"/>
        <s v="2562" u="1"/>
        <s v="3772" u="1"/>
        <s v="4171" u="1"/>
        <s v="6409" u="1"/>
        <s v="4191" u="1"/>
        <s v="5299" u="1"/>
        <s v="6111" u="1"/>
        <s v="3322" u="1"/>
        <s v="6141" u="1"/>
        <s v="6151" u="1"/>
        <s v="2162" u="1"/>
        <s v="6171" u="1"/>
        <s v="2182" u="1"/>
        <s v="3392" u="1"/>
        <s v="5312" u="1"/>
        <s v="4112" u="1"/>
        <s v="3723" u="1"/>
        <s v="4122" u="1"/>
        <s v="4132" u="1"/>
        <s v="3743" u="1"/>
        <s v="4152" u="1"/>
        <s v="4172" u="1"/>
        <s v="2123" u="1"/>
        <s v="6142" u="1"/>
        <s v="2143" u="1"/>
        <s v="6152" u="1"/>
        <s v="3714" u="1"/>
        <s v="4113" u="1"/>
        <s v="3724" u="1"/>
        <s v="4123" u="1"/>
        <s v="4133" u="1"/>
        <s v="3744" u="1"/>
        <s v="4153" u="1"/>
        <s v="2564" u="1"/>
        <s v="4173" u="1"/>
        <s v="4193" u="1"/>
        <s v="3314" u="1"/>
        <s v="2124" u="1"/>
        <s v="6143" u="1"/>
        <s v="4114" u="1"/>
        <s v="4124" u="1"/>
        <s v="4134" u="1"/>
        <s v="4154" u="1"/>
        <s v="2565" u="1"/>
        <s v="6114" u="1"/>
        <s v="3315" u="1"/>
        <s v="2115" u="1"/>
        <s v="3325" u="1"/>
        <s v="2125" u="1"/>
        <s v="4115" u="1"/>
        <s v="4125" u="1"/>
        <s v="4195" u="1"/>
        <s v="6115" u="1"/>
        <s v="3326" u="1"/>
        <s v="6145" u="1"/>
        <s v="5316" u="1"/>
        <s v="4116" u="1"/>
        <s v="4126" u="1"/>
        <s v="4136" u="1"/>
        <s v="4117" u="1"/>
        <s v="4177" u="1"/>
        <s v="4187" u="1"/>
        <s v="3480" u="1"/>
        <s v="6117" u="1"/>
        <s v="4210" u="1"/>
        <s v="4230" u="1"/>
        <s v="4240" u="1"/>
        <s v="4250" u="1"/>
        <s v="3719" u="1"/>
        <s v="3729" u="1"/>
        <s v="3739" u="1"/>
        <s v="4138" u="1"/>
        <s v="3749" u="1"/>
        <s v="2549" u="1"/>
        <s v="2569" u="1"/>
        <s v="4188" u="1"/>
        <s v="3799" u="1"/>
        <s v="3411" u="1"/>
        <s v="2211" u="1"/>
        <s v="1011" u="1"/>
        <s v="3421" u="1"/>
        <s v="1031" u="1"/>
        <s v="2241" u="1"/>
        <s v="1061" u="1"/>
        <s v="6118" u="1"/>
        <s v="1081" u="1"/>
        <s v="3319" u="1"/>
        <s v="1091" u="1"/>
        <s v="3329" u="1"/>
        <s v="2129" u="1"/>
        <s v="2139" u="1"/>
        <s v="2199" u="1"/>
        <s v="4221" u="1"/>
        <s v="5471" u="1"/>
        <s v="5491" u="1"/>
        <s v="4119" u="1"/>
        <s v="4129" u="1"/>
        <s v="4149" u="1"/>
        <s v="4179" u="1"/>
        <s v="4189" u="1"/>
        <s v="5399" u="1"/>
        <s v="4199" u="1"/>
        <s v="6221" u="1"/>
        <s v="1012" u="1"/>
        <s v="1032" u="1"/>
        <s v="1062" u="1"/>
        <s v="6149" u="1"/>
        <s v="3803" u="1"/>
        <s v="4222" u="1"/>
        <s v="6222" u="1"/>
        <s v="1013" u="1"/>
        <s v="4223" u="1"/>
        <s v="6223" u="1"/>
        <s v="1014" u="1"/>
        <s v="1024" u="1"/>
        <s v="4225" u="1"/>
        <s v="1036" u="1"/>
        <s v="4226" u="1"/>
        <s v="1037" u="1"/>
        <s v="3900" u="1"/>
        <s v="4227" u="1"/>
        <s v="2310" u="1"/>
        <s v="1098" u="1"/>
        <s v="4350" u="1"/>
        <s v="3150" u="1"/>
        <s v="5580" u="1"/>
        <s v="4380" u="1"/>
        <s v="6310" u="1"/>
        <s v="3511" u="1"/>
        <s v="6320" u="1"/>
        <s v="2321" u="1"/>
        <s v="2331" u="1"/>
        <s v="3541" u="1"/>
        <s v="2341" u="1"/>
        <s v="5180" u="1"/>
        <s v="3419" u="1"/>
        <s v="2219" u="1"/>
        <s v="1019" u="1"/>
        <s v="1029" u="1"/>
        <s v="1039" u="1"/>
        <s v="1069" u="1"/>
        <s v="5511" u="1"/>
        <s v="3111" u="1"/>
        <s v="1099" u="1"/>
        <s v="3121" u="1"/>
        <s v="3131" u="1"/>
        <s v="4341" u="1"/>
        <s v="3141" u="1"/>
        <s v="4351" u="1"/>
        <s v="5561" u="1"/>
        <s v="4361" u="1"/>
        <s v="4371" u="1"/>
        <s v="4391" u="1"/>
        <s v="4229" u="1"/>
        <s v="5111" u="1"/>
        <s v="3522" u="1"/>
        <s v="2332" u="1"/>
        <s v="5161" u="1"/>
        <s v="5171" u="1"/>
        <s v="6391" u="1"/>
        <s v="5191" u="1"/>
        <s v="6229" u="1"/>
        <s v="5512" u="1"/>
        <s v="4312" u="1"/>
        <s v="3112" u="1"/>
        <s v="3122" u="1"/>
        <s v="3132" u="1"/>
        <s v="4342" u="1"/>
        <s v="4352" u="1"/>
        <s v="4362" u="1"/>
        <s v="4372" u="1"/>
        <s v="5112" u="1"/>
        <s v="3533" u="1"/>
        <s v="2333" u="1"/>
        <s v="3543" u="1"/>
        <s v="5162" u="1"/>
        <s v="5192" u="1"/>
        <s v="3113" u="1"/>
        <s v="3123" u="1"/>
        <s v="3133" u="1"/>
        <s v="3143" u="1"/>
        <s v="4353" u="1"/>
        <s v="5563" u="1"/>
        <s v="4363" u="1"/>
        <s v="4373" u="1"/>
        <s v="5113" u="1"/>
        <s v="3114" u="1"/>
        <s v="4324" u="1"/>
        <s v="3124" u="1"/>
        <s v="4334" u="1"/>
        <s v="4344" u="1"/>
        <s v="4354" u="1"/>
        <s v="4374" u="1"/>
        <s v="3125" u="1"/>
        <s v="4345" u="1"/>
        <s v="3145" u="1"/>
        <s v="4355" u="1"/>
        <s v="4375" u="1"/>
        <s v="3526" u="1"/>
        <s v="3126" u="1"/>
        <s v="3146" u="1"/>
        <s v="4356" u="1"/>
        <s v="4376" u="1"/>
        <s v="5517" u="1"/>
        <s v="3147" u="1"/>
        <s v="4357" u="1"/>
        <s v="4377" u="1"/>
        <s v="3128" u="1"/>
        <s v="3148" u="1"/>
        <s v="4358" u="1"/>
        <s v="4378" u="1"/>
        <s v="3611" u="1"/>
        <s v="5220" u="1"/>
        <s v="3661" u="1"/>
        <s v="3691" u="1"/>
        <s v="2491" u="1"/>
        <s v="3529" u="1"/>
        <s v="3539" u="1"/>
        <s v="2339" u="1"/>
        <s v="3589" u="1"/>
        <s v="3599" u="1"/>
        <s v="2399" u="1"/>
        <s v="3211" u="1"/>
        <s v="3221" u="1"/>
        <s v="3231" u="1"/>
        <s v="3261" u="1"/>
        <s v="3291" u="1"/>
        <s v="5529" u="1"/>
        <s v="4329" u="1"/>
        <s v="4339" u="1"/>
        <s v="3139" u="1"/>
        <s v="4349" u="1"/>
        <s v="3149" u="1"/>
        <s v="4359" u="1"/>
        <s v="4369" u="1"/>
        <s v="4379" u="1"/>
        <s v="6401" u="1"/>
        <s v="5599" u="1"/>
        <s v="3612" u="1"/>
        <s v="4399" u="1"/>
        <s v="3632" u="1"/>
        <s v="5261" u="1"/>
        <s v="5271" u="1"/>
        <s v="5281" u="1"/>
        <s v="5119" u="1"/>
        <s v="5291" u="1"/>
        <s v="5169" u="1"/>
        <s v="6399" u="1"/>
        <s v="5199" u="1"/>
        <s v="3212" u="1"/>
        <s v="3262" u="1"/>
        <s v="3292" u="1"/>
        <s v="5272" u="1"/>
        <s v="3233" u="1"/>
        <s v="3293" u="1"/>
        <s v="5273" u="1"/>
        <s v="3294" u="1"/>
        <s v="3615" u="1"/>
        <s v="3635" u="1"/>
        <s v="5274" u="1"/>
        <s v="3636" u="1"/>
        <s v="2510" u="1"/>
        <s v="2580" u="1"/>
        <s v="2590" u="1"/>
      </sharedItems>
    </cacheField>
    <cacheField name="Paragraf(popis)" numFmtId="0">
      <sharedItems containsBlank="1" count="319">
        <s v="Pro příjmy (technický záznam)"/>
        <s v="Výzkum a vývoj v oblasti kultury, církví a sdělovacích prostředků"/>
        <s v="Grantová agentura České republiky"/>
        <s v="Ostatní výzkum a vývoj odvětvově nespecifikovaný"/>
        <s v="Archivní činnost"/>
        <s v="Ostatní veřejné služby jinde nezařazené"/>
        <m u="1"/>
        <s v="Podpůrné složky ozbrojených sil" u="1"/>
        <s v="Činnost ústředního orgánu státní správy v odvětví energetiky, průmyslu, stavebnictví, obchodu a služeb" u="1"/>
        <s v="Ostatní činnosti související se službami pro fyzické osoby" u="1"/>
        <s v="Příspěvek na zvláštní pomůcku" u="1"/>
        <s v="Dávky válečným veteránům a perzekvovaným osobám" u="1"/>
        <s v="Gymnazia" u="1"/>
        <s v="Činnost ústředního orgánu státní správy v požární ochraně" u="1"/>
        <s v="Příspěvek na podporu zaměstnávání osob se zdravotním postiže" u="1"/>
        <s v="Záležitosti vodních toků a vodohospodářských děl jinde nezař" u="1"/>
        <s v="Pitná voda" u="1"/>
        <s v="Ostatní správa v zemědělství" u="1"/>
        <s v="Vzdělávací akce k integraci Romů" u="1"/>
        <s v="Ostatní školská zařízení pro výkon ústavní a ochranné výchovy" u="1"/>
        <s v="Sociálně terapeutické dílny" u="1"/>
        <s v="Mezinárodní spolupráce v oblasti bydlení, komunálních služeb" u="1"/>
        <s v="Ostatní zařízení související s výchovou a vzděláváním mládeže" u="1"/>
        <s v="Vnitřní obchod" u="1"/>
        <s v="Ostatní záležitosti požární ochrany a integrovaného záchranného systému" u="1"/>
        <s v="Opatření ke snižování produkce skleníkových plynů a plynů poškozujících ozónovou vrstvu" u="1"/>
        <s v="Opatření ke zvýšení konkurenceschopnosti průmyslových odvětv" u="1"/>
        <s v="Činnost orgánů krizového řízení na ústřední úrovni a dalších správních úřadů v oblasti krizového řízení" u="1"/>
        <s v="Opatření proti legalizaci výnosů z trestné činnosti a proti financování terorismu" u="1"/>
        <s v="Sirotčí důchody" u="1"/>
        <s v="Podpora individuální bytové výstavby" u="1"/>
        <s v="Lázeňské léčebny, ozdravovny, sanatoria" u="1"/>
        <s v="Úmrtné a příspěvek na pohřeb příslušníka" u="1"/>
        <s v="Přídavek na dítě" u="1"/>
        <s v="Ostatní záležitosti ochrany památek a péče o kulturní dědict" u="1"/>
        <s v="Činnost ústředního orgánu státní správy v odvětví energetiky" u="1"/>
        <s v="Veřejně prospěšné práce" u="1"/>
        <s v="Volby do zastupitelstev územních samosprávných celků" u="1"/>
        <s v="Soudní a mimosoudní rehabilitace" u="1"/>
        <s v="Činnost ústředního orgánu státní správy ve vzdělávání" u="1"/>
        <s v="Sociální péče a pomoc přistěhovalcům a vybraným etnikům" u="1"/>
        <s v="Střediska volného času" u="1"/>
        <s v="Výzkum v oblasti sportu, zájmové činnosti a rekreace" u="1"/>
        <s v="Všeobecná ambulantní péče" u="1"/>
        <s v="Školní družiny a kluby" u="1"/>
        <s v="Politické strany a hnutí" u="1"/>
        <s v="Ostatní zařízení související s výchovou a vzděláváním mládež" u="1"/>
        <s v="Zemědělský výzkum a vývoj" u="1"/>
        <s v="Vysoké školy" u="1"/>
        <s v="Činnosti muzeí a galerií" u="1"/>
        <s v="Průvodcovské a předčitatelské služby" u="1"/>
        <s v="Příspěvek na živobytí" u="1"/>
        <s v="Mateřské školy pro děti se speciálními vzdělávacími potřebam" u="1"/>
        <s v="Ostatní složky a činnosti integrovaného záchranného systému" u="1"/>
        <s v="Činnost ústředního orgánu státní správy v sociálním zabezpeč" u="1"/>
        <s v="Ostatní dávky sociální pomoci" u="1"/>
        <s v="Pořízení, zachování a obnova hodnot místního kulturního, národního a historického povědomí" u="1"/>
        <s v="Ostatní zdravotnická zařízení a služby pro zdravotnictví" u="1"/>
        <s v="Zařízení výchovného poradenství" u="1"/>
        <s v="Osobní asistence, pečovatelská služba a podpora samostatného" u="1"/>
        <s v="Vzdělávání národnostních menšin a multikulturní výchova" u="1"/>
        <s v="Činnost orgánů krizového řízení na ústřední úrovni a dalších" u="1"/>
        <s v="Podpory v nezaměstnanosti" u="1"/>
        <s v="Vzdělávací a technická zařízení požární ochrany" u="1"/>
        <s v="Odborné sociální poradenství" u="1"/>
        <s v="Ozdravování hospodářských zvířat, polních a speciálních plod" u="1"/>
        <s v="Ostatní všeobecná vnitřní správa jinde nezařazená" u="1"/>
        <s v="Transfery všeobecné povahy jiným úrovním vlády" u="1"/>
        <s v="Záležitosti průmyslu, stavebnictví, obchodu a služeb jinde nezařazené" u="1"/>
        <s v="Protierozní, protilavinová a protipožární ochrana" u="1"/>
        <s v="Dávky nemocenského pojištění jinde nezařazené" u="1"/>
        <s v="Zahraniční vojenská pomoc" u="1"/>
        <s v="Peněžitá pomoc v mateřství" u="1"/>
        <s v="Starobní důchody" u="1"/>
        <s v="Činnost ústředního orgánu státní správy v zahraniční službě" u="1"/>
        <s v="Ostatní zemědělská a potravinářská činnost a rozvoj" u="1"/>
        <s v="Aktivní politika zaměstnanosti jinde nezařazená" u="1"/>
        <s v="Ostatní záležitosti lesního hospodářství" u="1"/>
        <s v="Ostatní záležitosti vodního hospodářství" u="1"/>
        <s v="Výzkum, vývoj a inovace na vysokých školách" u="1"/>
        <s v="Správa v lesním hospodářství" u="1"/>
        <s v="Střední školy poskytující střední vzdělání s výučním listem" u="1"/>
        <s v="Pomoc zdravotně postiženým a chronicky nemocným" u="1"/>
        <s v="Zájmová činnost v kultuře" u="1"/>
        <s v="Činnost ostatních orgánů státní správy v průmyslu, stavebnic" u="1"/>
        <s v="Úřad vlády" u="1"/>
        <s v="Ostatní správa v oblasti krizového řízení" u="1"/>
        <s v="Činnost ústředního orgánu státní správy ve vojenské obraně" u="1"/>
        <s v="Cestovní ruch" u="1"/>
        <s v="Sociální služby poskytované ve zdravotnických zařízeních úst" u="1"/>
        <s v="Protiradonová opatření" u="1"/>
        <s v="Činnost ostatních orgánů státní správy v zemědělství" u="1"/>
        <s v="Pražský hrad" u="1"/>
        <s v="Střediska praktického vyučování a školní hospodářství" u="1"/>
        <s v="Příspěvek na péči" u="1"/>
        <s v="Dávky otcovské poporodní péče" u="1"/>
        <s v="Dávky pěstounské péče" u="1"/>
        <s v="Opatření proti legalizaci výnosů z trestné činnosti a proti" u="1"/>
        <s v="Ostatní ekologické záležitosti" u="1"/>
        <s v="Výzkum ve státní správě a samosprávě" u="1"/>
        <s v="Domovy pro seniory" u="1"/>
        <s v="Využívání a zneškodňování nebezpečných odpadů" u="1"/>
        <s v="Železniční dráhy" u="1"/>
        <s v="Výzkum a vývoj v oblasti všeobecných hospodářských záležitos" u="1"/>
        <s v="Dekontaminace půd a čištění spodní vody" u="1"/>
        <s v="Mezinárodní spolupráce ve všeobecných hospodářských záležito" u="1"/>
        <s v="Domovy pro osoby se zdravotním postižením a domovy se zvláštním režimem" u="1"/>
        <s v="Činnost ostatních orgánů státní správy v integrovaném záchranném systému" u="1"/>
        <s v="Armáda" u="1"/>
        <s v="Sportovní školy - gymnázia" u="1"/>
        <s v="Pohřebnictví" u="1"/>
        <s v="Správa národního majetku" u="1"/>
        <s v="Výsluhový příspěvek" u="1"/>
        <s v="Rekvalifikace" u="1"/>
        <s v="Podnikání a restrukturalizace v zemědělství a potravinářství" u="1"/>
        <s v="Zabezpečení potřeb ozbrojených sil" u="1"/>
        <s v="Záležitosti průmyslu, stavebnictví, obchodu a služeb jinde n" u="1"/>
        <s v="Státní sportovní reprezentace" u="1"/>
        <s v="Ostatní odvětvová a oborová opatření" u="1"/>
        <s v="Ostatní finanční operace" u="1"/>
        <s v="Ostatní dávky zdravotně postiženým občanům" u="1"/>
        <s v="Organizace trhu s výrobky vzniklými zpracováním produktů živ" u="1"/>
        <s v="Činnosti knihovnické" u="1"/>
        <s v="Výzkum v sociálním zabezpečení a politice zaměstnanosti" u="1"/>
        <s v="Ostatní sociální péče a pomoc ostatním skupinám obyvatelstva" u="1"/>
        <s v="Příspěvky na sociální důsledky restrukturalizace" u="1"/>
        <s v="Přímá podpora exportu" u="1"/>
        <s v="Výzkum a vývoj v oblasti obrany" u="1"/>
        <s v="Ostatní sociální péče a pomoc rodině a manželství" u="1"/>
        <s v="Dlouhodobé ošetřovné" u="1"/>
        <s v="Tísňová péče" u="1"/>
        <s v="Porodné" u="1"/>
        <s v="Technologická agentura České republiky" u="1"/>
        <s v="Střední školy a konzervatoře pro žáky se speciálními vzdělávacími potřebami" u="1"/>
        <s v="Cílené programy k řešení zaměstnanosti" u="1"/>
        <s v="Kancelář prezidenta republiky" u="1"/>
        <s v="Domovy pro osoby se zdravotním postižením a domovy se zvlášt" u="1"/>
        <s v="Mezinárodní spolupráce v obraně" u="1"/>
        <s v="Pohřebné" u="1"/>
        <s v="Azylové domy, nízkoprahová denní centra a noclehárny" u="1"/>
        <s v="Ostatní záležitosti spojů" u="1"/>
        <s v="Činnost místní správy" u="1"/>
        <s v="Základní školy pro žáky se speciálními vzdělávacími potřebam" u="1"/>
        <s v="Ostatní služby a činnosti v oblasti sociální prevence" u="1"/>
        <s v="Zařízení pro další vzdělávání pedagogických pracovníků" u="1"/>
        <s v="Domy na půl cesty" u="1"/>
        <s v="Volby do Parlamentu ČR" u="1"/>
        <s v="Podpora rozvoje průmyslových zón" u="1"/>
        <s v="Ostatní správa ve vojenské obraně" u="1"/>
        <s v="Územní rozvoj" u="1"/>
        <s v="Týdenní stacionáře" u="1"/>
        <s v="Střediska výchovné péče" u="1"/>
        <s v="Mezinárodní spolupráce ve vzdělávání" u="1"/>
        <s v="Ostatní ozbrojené síly" u="1"/>
        <s v="Ostatní správa v sociálním zabezpečení a politice zaměstnano" u="1"/>
        <s v="Centra sociálně rehabilitačních služeb" u="1"/>
        <s v="Sběr a svoz komunálních odpadů" u="1"/>
        <s v="Ostatní služby a činnosti v oblasti sociální péče" u="1"/>
        <s v="Doplatek na bydlení" u="1"/>
        <s v="Mezinárodní spolupráce v oblasti krizového řízení" u="1"/>
        <s v="Rekultivace půdy v důsledku těžební a důlní činnosti, po skl" u="1"/>
        <s v="Ostatní dávky důchodového pojištění" u="1"/>
        <s v="Konzervatoře" u="1"/>
        <s v="Vyrovnávací příspěvek v těhotenství a mateřství" u="1"/>
        <s v="Mateřské školy pro děti se speciálními vzdělávacími potřebami" u="1"/>
        <s v="Územní plánování" u="1"/>
        <s v="Ostatní výdaje na zemědělství" u="1"/>
        <s v="Odvádění a čištění odpadních vod a nakládání s kaly" u="1"/>
        <s v="Mezinárodní spolupráce v sociálním zabezpečení a podpoře zam" u="1"/>
        <s v="Nemocenské" u="1"/>
        <s v="Ostatní zahraniční pomoc" u="1"/>
        <s v="Základní školy" u="1"/>
        <s v="Podpora podnikání" u="1"/>
        <s v="Ostatní sportovní činnost" u="1"/>
        <s v="Činnost ústředního orgánu státní správy v oblasti bydlení, k" u="1"/>
        <s v="Ostatní výzkum a vývoj ve zdravotnictví" u="1"/>
        <s v="Ostatní ochrana půdy a spodní vody" u="1"/>
        <s v="Střední odborné školy" u="1"/>
        <s v="Volba prezidenta republiky" u="1"/>
        <s v="Prevence před drogami, alkoholem, nikotinem aj. závislostmi" u="1"/>
        <s v="Hospodářská opatření pro krizové stavy" u="1"/>
        <s v="Internáty" u="1"/>
        <s v="Ostatní záležitosti sociálních věcí a politiky zaměstnanosti" u="1"/>
        <s v="Všeobecná hospodářská správa jinde nezařazená" u="1"/>
        <s v="Příspěvek na mobilitu" u="1"/>
        <s v="Vyšší odborné školy" u="1"/>
        <s v="Obecné příjmy a výdaje z finančních operací" u="1"/>
        <s v="Mezinárodní spolupráce (jinde nezařazená)" u="1"/>
        <s v="Ostatní činnosti k ochraně ovzduší" u="1"/>
        <s v="Všeobecné hospodářské služby jinde nezařazené" u="1"/>
        <s v="Státní správa v oblasti hospodářských opatření pro krizové stavy a v oblasti krizového řízení" u="1"/>
        <s v="Služby následné péče, terapeutické komunity a kontaktní cent" u="1"/>
        <s v="Bytové hospodářství" u="1"/>
        <s v="Celní správa" u="1"/>
        <s v="Ostatní ústavní péče" u="1"/>
        <s v="Činnost ostatních orgánů státní správy ve vojenské obraně" u="1"/>
        <s v="Vdovské důchody" u="1"/>
        <s v="Parlament" u="1"/>
        <s v="Školní stravování" u="1"/>
        <s v="Chráněné bydlení" u="1"/>
        <s v="Státní příspěvky na důchodové připojištění" u="1"/>
        <s v="Prevence před drogami, alkoholem, nikotinem a jinými závislostmi" u="1"/>
        <s v="Kancelář finančního arbitra" u="1"/>
        <s v="Ostatní záležitosti civilní připravenosti na krizové stavy" u="1"/>
        <s v="Uhelné hornictví" u="1"/>
        <s v="Úpravy vodohospodářsky významných a vodárenských toků" u="1"/>
        <s v="Terénní programy" u="1"/>
        <s v="Ostatní školská zařízení pro výkon ústavní a ochranné výchov" u="1"/>
        <s v="Ostatní záležitosti regulace zemědělské produkce, organizace" u="1"/>
        <s v="Mateřské školy" u="1"/>
        <s v="Ochrana zaměstnanců při platební neschopnosti zaměstnavatelů" u="1"/>
        <s v="Činnost orgánů krizového řízení na územní úrovni a dalších územních správních úřadů v oblasti krizového řízení" u="1"/>
        <s v="Orgány Celní správy České republiky" u="1"/>
        <s v="Ústřední orgány vnitřní státní správy a jejich dislokovaná pracoviště nezařazené v jiných paragrafech" u="1"/>
        <s v="Sociální rehabilitace" u="1"/>
        <s v="Nízkoprahová zařízení pro děti a mládež" u="1"/>
        <s v="Požární ochrana - profesionální část" u="1"/>
        <s v="Pěstební činnost" u="1"/>
        <s v="Krizová pomoc" u="1"/>
        <s v="Činnost ostatních orgánů státní správy v sociálním zabezpeče" u="1"/>
        <s v="Mimořádná okamžitá pomoc osobám ohroženým sociálním vyloučen" u="1"/>
        <s v="Finanční správa" u="1"/>
        <s v="Ostatní záležitosti bydlení, komunálních služeb a územního r" u="1"/>
        <s v="Výzkum týkající se bezpečnosti a veřejného pořádku" u="1"/>
        <s v="Udržování výrobního potenciálu zemědělství, zemědělský půdní" u="1"/>
        <s v="Činnost ústředního orgánu státní správy v oblasti bezpečnosti a veřejného pořádku" u="1"/>
        <s v="Dálnice" u="1"/>
        <s v="Ostatní výdaje na lesní hospodářství" u="1"/>
        <s v="Odchodné" u="1"/>
        <s v="Vdovecké důchody" u="1"/>
        <s v="Ostatní záležitosti obrany" u="1"/>
        <s v="Střední školy a konzervatoře pro žáky se speciálními vzděláv" u="1"/>
        <s v="Mimořádná okamžitá pomoc" u="1"/>
        <s v="Genetický potenciál hospodářských zvířat, osiv a sádí" u="1"/>
        <s v="Opatření ke zvýšení konkurenceschopnosti průmyslových odvětví" u="1"/>
        <s v="Ostatní činnosti jinde nezařazené" u="1"/>
        <s v="Ochrana půdy a podzemní vody proti znečišťujícím infiltracím" u="1"/>
        <s v="Příspěvek na bydlení" u="1"/>
        <s v="Odbytné" u="1"/>
        <s v="Mezinárodní spolupráce v průmyslu, stavebnictví, obchodu a s" u="1"/>
        <s v="Bezpečnost a veřejný pořádek" u="1"/>
        <s v="Bezpečnostní složky ozbrojených sil" u="1"/>
        <s v="Mezinárodní spolupráce v průmyslu, stavebnictví, obchodu a službách" u="1"/>
        <s v="Činnost ústředního orgánu státní správy v oblasti bezpečnost" u="1"/>
        <s v="Ostatní dávky povahy sociálního zabezpečení jinde nezařazené" u="1"/>
        <s v="Ostatní podpora zaměstnanosti" u="1"/>
        <s v="Sociální příplatek" u="1"/>
        <s v="Ostatní správa v oblasti v oblasti bydlení, komunálních služ" u="1"/>
        <s v="Ostatní záležitosti zahraničního obchodu" u="1"/>
        <s v="Výzkum a vývoj v oblasti ochrany fyzických osob" u="1"/>
        <s v="Sběr a svoz nebezpečných odpadů" u="1"/>
        <s v="Základní školy pro žáky se speciálními vzdělávacími potřebami" u="1"/>
        <s v="Požární ochrana - dobrovolná část" u="1"/>
        <s v="Rekultivace půdy v důsledku těžební a důlní činnosti, po skládkách odpadů apod." u="1"/>
        <s v="Úpravy drobných vodních toků" u="1"/>
        <s v="Úspora energie a obnovitelné zdroje" u="1"/>
        <s v="Denní stacionáře a centra denních služeb" u="1"/>
        <s v="Využití volného času dětí a mládeže" u="1"/>
        <s v="Ošetřovné" u="1"/>
        <s v="Dětské domovy" u="1"/>
        <s v="Vysokoškolské koleje a menzy" u="1"/>
        <s v="Ostatní činnosti k ochraně přírody a krajiny" u="1"/>
        <s v="Výzkum a vývoj v požární ochraně a integrovaném záchranném systému" u="1"/>
        <s v="Zařízení pro děti vyžadující okamžitou pomoc" u="1"/>
        <s v="Výzkum a vývoj v průmyslu kromě paliv a energetiky" u="1"/>
        <s v="Vodní díla v zemědělské krajině" u="1"/>
        <s v="Diagnostické ústavy" u="1"/>
        <s v="Dávky státní sociální podpory jinde nezařazené" u="1"/>
        <s v="Sběr a svoz ostatních odpadů jiných než nebezpečných a komunálních" u="1"/>
        <s v="Činnost ostatních orgánů a organizací v oblasti normalizace, standardizace a metrologie" u="1"/>
        <s v="Společensky účelná pracovní místa" u="1"/>
        <s v="Mezinárodní spolupráce v oblasti právní ochrany" u="1"/>
        <s v="Vodní díla na vodohospodářsky významných a vodárenských tocích" u="1"/>
        <s v="Komunální služby a územní rozvoj jinde nezařazené" u="1"/>
        <s v="Rodičovský příspěvek" u="1"/>
        <s v="Mezinárodní spolupráce ve všeobecných hospodářských záležitostech" u="1"/>
        <s v="Zastupitelství a stálé mise ČR v zahraničí" u="1"/>
        <s v="Raná péče a sociálně aktivizační služby pro rodiny s dětmi" u="1"/>
        <s v="Podpora podnikání a inovací" u="1"/>
        <s v="Humanitární zahraniční pomoc přímá" u="1"/>
        <s v="Ostatní nakládání s odpady" u="1"/>
        <s v="Ostatní orgány státní správy v oblasti politiky zaměstnanost" u="1"/>
        <s v="Činnost ostatních orgánů státní správy v oblasti bezpečnosti" u="1"/>
        <s v="Ostatní nemocnice" u="1"/>
        <s v="Podpora ostatních produkčních činností" u="1"/>
        <s v="Přeprava a nakládání s radioaktivním odpadem" u="1"/>
        <s v="Podpora zaměstnanosti zdravotně postižených občanů" u="1"/>
        <s v="Zdravotnická záchranná služba" u="1"/>
        <s v="Ostatní záležitosti kultury" u="1"/>
        <s v="Činnost ústředního orgánu státní správy v zemědělství" u="1"/>
        <s v="Invalidní důchody pro invaliditu druhého stupně" u="1"/>
        <s v="Invalidní důchody pro invaliditu prvního stupně" u="1"/>
        <s v="Invalidní důchody pro invaliditu třetího stupně" u="1"/>
        <s v="Pečovatelská služba pro rodinu a děti" u="1"/>
        <s v="Základní umělecké školy" u="1"/>
        <s v="Sociální pomoc osobám v hmotné nouzi a občanům sociálně nepřizpůsobivým" u="1"/>
        <s v="Pojištění funkčně nespecifikované" u="1"/>
        <s v="Ostatní sociální péče a pomoc dětem a mládeži" u="1"/>
        <s v="Orgány Finanční správy České republiky" u="1"/>
        <s v="Celospolečenské funkce lesů" u="1"/>
        <s v="Ostatní záležitosti vzdělávání" u="1"/>
        <s v="Ústřední orgány vnitřní státní správy a jejich dislokovaná p" u="1"/>
        <s v="Domovy mládeže" u="1"/>
        <s v="Mezinárodní spolupráce v zemědělství" u="1"/>
        <s v="Činnost ostatních orgánů státní správy v průmyslu, stavebnictví, obchodu a službách" u="1"/>
        <s v="Rozvojová zahraniční pomoc" u="1"/>
        <s v="Činnost ostatních orgánů a organizací v oblasti normalizace," u="1"/>
        <s v="Ostatní záležitosti pozemních komunikací" u="1"/>
        <s v="Volby do Evropského parlamentu" u="1"/>
        <s v="Ostatní činnost ve zdravotnictví" u="1"/>
        <s v="Podpora krizového řízení a nouzového plánování" u="1"/>
        <s v="Činnost ostatních orgánů státní správy ve vzdělávání" u="1"/>
        <s v="Gymnázia" u="1"/>
        <s v="Mezinárodní spolupráce ve spojích" u="1"/>
        <s v="Ústřední orgány vnitřní státní správy a jejich dislokovaná pracoviště (nezařazené v jiných funkcích)" u="1"/>
        <s v="Ostatní záležitosti bezpečnosti,veřejného pořádku" u="1"/>
        <s v="Podpora stavebního spoření a hypotečních úvěrů" u="1"/>
        <s v="Výchovné ústavy a dětské domovy se školou" u="1"/>
        <s v="Zachování a obnova kulturních památek" u="1"/>
      </sharedItems>
    </cacheField>
    <cacheField name="Program" numFmtId="0">
      <sharedItems containsBlank="1" count="958">
        <s v="#"/>
        <s v="15502"/>
        <m u="1"/>
        <s v="13381" u="1"/>
        <s v="06003" u="1"/>
        <s v="012V211008000" u="1"/>
        <s v="10101" u="1"/>
        <s v="012V021002123" u="1"/>
        <s v="10401" u="1"/>
        <s v="012V012006000" u="1"/>
        <s v="012V213008000" u="1"/>
        <s v="10601" u="1"/>
        <s v="10701" u="1"/>
        <s v="012V321000006" u="1"/>
        <s v="10901" u="1"/>
        <s v="112V011002015" u="1"/>
        <s v="06004" u="1"/>
        <s v="112V213001230" u="1"/>
        <s v="10502" u="1"/>
        <s v="108V021009005" u="1"/>
        <s v="10602" u="1"/>
        <s v="012V11100P007" u="1"/>
        <s v="10902" u="1"/>
        <s v="012V121001015" u="1"/>
        <s v="012V121001107" u="1"/>
        <s v="012V11100P015" u="1"/>
        <s v="01491" u="1"/>
        <s v="012V121001023" u="1"/>
        <s v="012V121001115" u="1"/>
        <s v="012V121001079" u="1"/>
        <s v="012V121001031" u="1"/>
        <s v="012V121001123" u="1"/>
        <s v="012V121001087" u="1"/>
        <s v="012V221001007" u="1"/>
        <s v="112V091000016" u="1"/>
        <s v="10903" u="1"/>
        <s v="012V121001095" u="1"/>
        <s v="10904" u="1"/>
        <s v="01393" u="1"/>
        <s v="012V021002116" u="1"/>
        <s v="Z1201" u="1"/>
        <s v="012V091002001" u="1"/>
        <s v="Z1401" u="1"/>
        <s v="012V012006001" u="1"/>
        <s v="012V212004000" u="1"/>
        <s v="012V321000007" u="1"/>
        <s v="10905" u="1"/>
        <s v="012V011002100" u="1"/>
        <s v="108V021002012" u="1"/>
        <s v="Z1202" u="1"/>
        <s v="012V011002300" u="1"/>
        <s v="012V211008501" u="1"/>
        <s v="012V11100P008" u="1"/>
        <s v="012V212003000" u="1"/>
        <s v="10722" u="1"/>
        <s v="012V211008601" u="1"/>
        <s v="012V121001016" u="1"/>
        <s v="012V121001108" u="1"/>
        <s v="012V13100A504" u="1"/>
        <s v="108V022005005" u="1"/>
        <s v="012V11100P016" u="1"/>
        <s v="012V211008701" u="1"/>
        <s v="012V121001024" u="1"/>
        <s v="012V121001116" u="1"/>
        <s v="012V11100P024" u="1"/>
        <s v="Z1203" u="1"/>
        <s v="112V12A007001" u="1"/>
        <s v="012V121001124" u="1"/>
        <s v="22223" u="1"/>
        <s v="Z1403" u="1"/>
        <s v="112V091000009" u="1"/>
        <s v="012V211007501" u="1"/>
        <s v="012V121001088" u="1"/>
        <s v="012V221001008" u="1"/>
        <s v="012V121001040" u="1"/>
        <s v="012V211007601" u="1"/>
        <s v="112V012000008" u="1"/>
        <s v="012V121001096" u="1"/>
        <s v="012V121001140" u="1"/>
        <s v="Z1204" u="1"/>
        <s v="012V211007801" u="1"/>
        <s v="012V211006401" u="1"/>
        <s v="Z1404" u="1"/>
        <s v="10708" u="1"/>
        <s v="10732" u="1"/>
        <s v="012V211006601" u="1"/>
        <s v="012V211006701" u="1"/>
        <s v="Z1205" u="1"/>
        <s v="012V211006801" u="1"/>
        <s v="012V181000041" u="1"/>
        <s v="012V011002001" u="1"/>
        <s v="10709" u="1"/>
        <s v="012V321000008" u="1"/>
        <s v="10733" u="1"/>
        <s v="012V212005501" u="1"/>
        <s v="012V011002101" u="1"/>
        <s v="10741" u="1"/>
        <s v="012V211005601" u="1"/>
        <s v="012V212005601" u="1"/>
        <s v="012V011002201" u="1"/>
        <s v="012V211005701" u="1"/>
        <s v="Z1206" u="1"/>
        <s v="012V212005701" u="1"/>
        <s v="Z1414" u="1"/>
        <s v="012V211005801" u="1"/>
        <s v="012V211008502" u="1"/>
        <s v="Z1430" u="1"/>
        <s v="012V121001009" u="1"/>
        <s v="012V151000001" u="1"/>
        <s v="012V212005801" u="1"/>
        <s v="012V011001001" u="1"/>
        <s v="012V11100P009" u="1"/>
        <s v="012V211004501" u="1"/>
        <s v="012V211008602" u="1"/>
        <s v="10734" u="1"/>
        <s v="012V121001109" u="1"/>
        <s v="10742" u="1"/>
        <s v="012V212004501" u="1"/>
        <s v="108V022005006" u="1"/>
        <s v="012V11100P017" u="1"/>
        <s v="012V211008702" u="1"/>
        <s v="012V121001025" u="1"/>
        <s v="012V212004601" u="1"/>
        <s v="012V211004701" u="1"/>
        <s v="012V121001125" u="1"/>
        <s v="012V212004701" u="1"/>
        <s v="Z1431" u="1"/>
        <s v="012V121001089" u="1"/>
        <s v="012V221001009" u="1"/>
        <s v="012V121001041" u="1"/>
        <s v="012V121001133" u="1"/>
        <s v="012V131000001" u="1"/>
        <s v="012V212004801" u="1"/>
        <s v="10719" u="1"/>
        <s v="112V132000009" u="1"/>
        <s v="012V211007602" u="1"/>
        <s v="012V121001097" u="1"/>
        <s v="012V213002001" u="1"/>
        <s v="012V121001141" u="1"/>
        <s v="10751" u="1"/>
        <s v="012V211003601" u="1"/>
        <s v="012V212003601" u="1"/>
        <s v="012V211006502" u="1"/>
        <s v="10752" u="1"/>
        <s v="012V212002501" u="1"/>
        <s v="012V021002118" u="1"/>
        <s v="012V211002601" u="1"/>
        <s v="012V211006702" u="1"/>
        <s v="012V212002601" u="1"/>
        <s v="012V091002003" u="1"/>
        <s v="012V211006802" u="1"/>
        <s v="012V213002601" u="1"/>
        <s v="012V212002701" u="1"/>
        <s v="012V011002002" u="1"/>
        <s v="012V211002801" u="1"/>
        <s v="012V213002701" u="1"/>
        <s v="012V331000001" u="1"/>
        <s v="012V211001401" u="1"/>
        <s v="10729" u="1"/>
        <s v="012V212002801" u="1"/>
        <s v="012V332000001" u="1"/>
        <s v="012V011002010" u="1"/>
        <s v="012V011002102" u="1"/>
        <s v="10745" u="1"/>
        <s v="012V211005602" u="1"/>
        <s v="012V212002901" u="1"/>
        <s v="07000" u="1"/>
        <s v="012V212001501" u="1"/>
        <s v="012V212005602" u="1"/>
        <s v="012V011002110" u="1"/>
        <s v="012V011002202" u="1"/>
        <s v="112V213001233" u="1"/>
        <s v="012V211001601" u="1"/>
        <s v="012V211005702" u="1"/>
        <s v="012V212001601" u="1"/>
        <s v="012V212005702" u="1"/>
        <s v="012V211001701" u="1"/>
        <s v="012V211004402" u="1"/>
        <s v="012V211008503" u="1"/>
        <s v="012V151000002" u="1"/>
        <s v="012V212001701" u="1"/>
        <s v="012V011001002" u="1"/>
        <s v="012V311000001" u="1"/>
        <s v="012V211000401" u="1"/>
        <s v="012V211008603" u="1"/>
        <s v="012V121001018" u="1"/>
        <s v="012V212001801" u="1"/>
        <s v="012V312000001" u="1"/>
        <s v="10746" u="1"/>
        <s v="10762" u="1"/>
        <s v="012V213000401" u="1"/>
        <s v="10770" u="1"/>
        <s v="012V121001118" u="1"/>
        <s v="012V314000001" u="1"/>
        <s v="03000" u="1"/>
        <s v="012V212004602" u="1"/>
        <s v="012V11100P026" u="1"/>
        <s v="03100" u="1"/>
        <s v="012V213001901" u="1"/>
        <s v="03200" u="1"/>
        <s v="012V211004702" u="1"/>
        <s v="012V213000501" u="1"/>
        <s v="03300" u="1"/>
        <s v="012V121001034" u="1"/>
        <s v="012V121001126" u="1"/>
        <s v="03600" u="1"/>
        <s v="012V211000701" u="1"/>
        <s v="012V213000601" u="1"/>
        <s v="012V121001042" u="1"/>
        <s v="012V121001134" u="1"/>
        <s v="03800" u="1"/>
        <s v="012V131000002" u="1"/>
        <s v="03900" u="1"/>
        <s v="012V411000001" u="1"/>
        <s v="012V213000701" u="1"/>
        <s v="012V121001098" u="1"/>
        <s v="012V121001050" u="1"/>
        <s v="012V121001142" u="1"/>
        <s v="10763" u="1"/>
        <s v="012V213000801" u="1"/>
        <s v="012V012000010" u="1"/>
        <s v="012V121001150" u="1"/>
        <s v="11000" u="1"/>
        <s v="012V212003602" u="1"/>
        <s v="11100" u="1"/>
        <s v="11200" u="1"/>
        <s v="03701" u="1"/>
        <s v="012V211006503" u="1"/>
        <s v="012V111000002" u="1"/>
        <s v="012V511000001" u="1"/>
        <s v="012V212002402" u="1"/>
        <s v="012V512000001" u="1"/>
        <s v="012V211006603" u="1"/>
        <s v="012V111000010" u="1"/>
        <s v="012V021002119" u="1"/>
        <s v="10780" u="1"/>
        <s v="012V211006703" u="1"/>
        <s v="11001" u="1"/>
        <s v="11101" u="1"/>
        <s v="012V212002602" u="1"/>
        <s v="11201" u="1"/>
        <s v="23301" u="1"/>
        <s v="012V091002004" u="1"/>
        <s v="11301" u="1"/>
        <s v="012V211006803" u="1"/>
        <s v="012V213002602" u="1"/>
        <s v="11401" u="1"/>
        <s v="Z1429" u="1"/>
        <s v="03702" u="1"/>
        <s v="012V011002003" u="1"/>
        <s v="012V091002012" u="1"/>
        <s v="012V213002702" u="1"/>
        <s v="012V331000002" u="1"/>
        <s v="012V211001402" u="1"/>
        <s v="012V181000051" u="1"/>
        <s v="012V212002802" u="1"/>
        <s v="012V332000002" u="1"/>
        <s v="012V212001402" u="1"/>
        <s v="012V011002103" u="1"/>
        <s v="10749" u="1"/>
        <s v="012V211001410" u="1"/>
        <s v="012V211005603" u="1"/>
        <s v="012V332000010" u="1"/>
        <s v="012V212001502" u="1"/>
        <s v="012V011002203" u="1"/>
        <s v="10781" u="1"/>
        <s v="012V211005703" u="1"/>
        <s v="108V021002015" u="1"/>
        <s v="11102" u="1"/>
        <s v="012V212001602" u="1"/>
        <s v="108V022002015" u="1"/>
        <s v="11302" u="1"/>
        <s v="012V011002303" u="1"/>
        <s v="11402" u="1"/>
        <s v="012V211001702" u="1"/>
        <s v="03703" u="1"/>
        <s v="012V212001702" u="1"/>
        <s v="012V211001710" u="1"/>
        <s v="012V213001702" u="1"/>
        <s v="012V311000002" u="1"/>
        <s v="012V121001019" u="1"/>
        <s v="012V312000002" u="1"/>
        <s v="012V311000010" u="1"/>
        <s v="012V211000502" u="1"/>
        <s v="012V213000402" u="1"/>
        <s v="012V121001027" u="1"/>
        <s v="012V121001119" u="1"/>
        <s v="012V312000010" u="1"/>
        <s v="012V314000002" u="1"/>
        <s v="012V212004603" u="1"/>
        <s v="012V213001902" u="1"/>
        <s v="012V213000502" u="1"/>
        <s v="11303" u="1"/>
        <s v="012V121001127" u="1"/>
        <s v="11311" u="1"/>
        <s v="11403" u="1"/>
        <s v="11411" u="1"/>
        <s v="31410" u="1"/>
        <s v="012V213000602" u="1"/>
        <s v="012V121001043" u="1"/>
        <s v="012V121001135" u="1"/>
        <s v="012V131000003" u="1"/>
        <s v="012V411000002" u="1"/>
        <s v="012V012000003" u="1"/>
        <s v="012V121001099" u="1"/>
        <s v="012V121001051" u="1"/>
        <s v="012V121001143" u="1"/>
        <s v="10759" u="1"/>
        <s v="012V213000802" u="1"/>
        <s v="10775" u="1"/>
        <s v="012V012000011" u="1"/>
        <s v="012V213003603" u="1"/>
        <s v="11412" u="1"/>
        <s v="11420" u="1"/>
        <s v="012V111000003" u="1"/>
        <s v="012V511000002" u="1"/>
        <s v="012V212002403" u="1"/>
        <s v="012V512000002" u="1"/>
        <s v="012V211006604" u="1"/>
        <s v="012V111000011" u="1"/>
        <s v="10768" u="1"/>
        <s v="11005" u="1"/>
        <s v="Z2201" u="1"/>
        <s v="012V212002603" u="1"/>
        <s v="012V091002005" u="1"/>
        <s v="012V211006804" u="1"/>
        <s v="11221" u="1"/>
        <s v="11413" u="1"/>
        <s v="012V212002703" u="1"/>
        <s v="012V331000003" u="1"/>
        <s v="012V211001403" u="1"/>
        <s v="012V332000003" u="1"/>
        <s v="012V211001411" u="1"/>
        <s v="012V211005604" u="1"/>
        <s v="10769" u="1"/>
        <s v="012V011002204" u="1"/>
        <s v="Z2202" u="1"/>
        <s v="Z2210" u="1"/>
        <s v="012V212001603" u="1"/>
        <s v="108V022002016" u="1"/>
        <s v="012V011002304" u="1"/>
        <s v="012V211001703" u="1"/>
        <s v="11322" u="1"/>
        <s v="11414" u="1"/>
        <s v="108V031009002" u="1"/>
        <s v="012V212001703" u="1"/>
        <s v="012V211001711" u="1"/>
        <s v="012V213001703" u="1"/>
        <s v="012V311000003" u="1"/>
        <s v="012V312000003" u="1"/>
        <s v="012V011002320" u="1"/>
        <s v="012V311000011" u="1"/>
        <s v="10778" u="1"/>
        <s v="012V121001028" u="1"/>
        <s v="012V312000011" u="1"/>
        <s v="012V314000003" u="1"/>
        <s v="012V212004604" u="1"/>
        <s v="012V213001903" u="1"/>
        <s v="Z2203" u="1"/>
        <s v="012V213000503" u="1"/>
        <s v="Z2211" u="1"/>
        <s v="012V121001036" u="1"/>
        <s v="012V121001128" u="1"/>
        <s v="11415" u="1"/>
        <s v="11331" u="1"/>
        <s v="012V121001136" u="1"/>
        <s v="012V131000004" u="1"/>
        <s v="012V411000003" u="1"/>
        <s v="012V012000004" u="1"/>
        <s v="012V412000003" u="1"/>
        <s v="012V121001052" u="1"/>
        <s v="012V121001144" u="1"/>
        <s v="012V213000803" u="1"/>
        <s v="10779" u="1"/>
        <s v="012V211003604" u="1"/>
        <s v="012V012000012" u="1"/>
        <s v="012V121001060" u="1"/>
        <s v="012V131000020" u="1"/>
        <s v="Z2212" u="1"/>
        <s v="012V012000020" u="1"/>
        <s v="Z2220" u="1"/>
        <s v="012V121001160" u="1"/>
        <s v="012V18100A401" u="1"/>
        <s v="11416" u="1"/>
        <s v="11424" u="1"/>
        <s v="012V111000004" u="1"/>
        <s v="012V511000003" u="1"/>
        <s v="012V512000003" u="1"/>
        <s v="012V211006605" u="1"/>
        <s v="012V111000012" u="1"/>
        <s v="Z2205" u="1"/>
        <s v="11209" u="1"/>
        <s v="Z2213" u="1"/>
        <s v="012V091002006" u="1"/>
        <s v="Z2221" u="1"/>
        <s v="012V213002604" u="1"/>
        <s v="31408" u="1"/>
        <s v="11417" u="1"/>
        <s v="11425" u="1"/>
        <s v="012V011002005" u="1"/>
        <s v="012V091002014" u="1"/>
        <s v="012V331000004" u="1"/>
        <s v="012V211001404" u="1"/>
        <s v="012V332000004" u="1"/>
        <s v="012V011002105" u="1"/>
        <s v="012V211001412" u="1"/>
        <s v="012V211001504" u="1"/>
        <s v="108V022002009" u="1"/>
        <s v="012V011002021" u="1"/>
        <s v="012V011002205" u="1"/>
        <s v="012V211001420" u="1"/>
        <s v="Z2214" u="1"/>
        <s v="012V212001604" u="1"/>
        <s v="Z2222" u="1"/>
        <s v="31409" u="1"/>
        <s v="Z2230" u="1"/>
        <s v="012V211001704" u="1"/>
        <s v="11418" u="1"/>
        <s v="11426" u="1"/>
        <s v="012V212001704" u="1"/>
        <s v="012V011002313" u="1"/>
        <s v="012V213001704" u="1"/>
        <s v="012V311000004" u="1"/>
        <s v="012V011002321" u="1"/>
        <s v="012V311000012" u="1"/>
        <s v="012V121001029" u="1"/>
        <s v="012V312000012" u="1"/>
        <s v="112V01100P021" u="1"/>
        <s v="Z2207" u="1"/>
        <s v="Z2215" u="1"/>
        <s v="012V121001037" u="1"/>
        <s v="012V312000020" u="1"/>
        <s v="11419" u="1"/>
        <s v="012V213000604" u="1"/>
        <s v="11335" u="1"/>
        <s v="11427" u="1"/>
        <s v="112V12A007014" u="1"/>
        <s v="11435" u="1"/>
        <s v="012V121001045" u="1"/>
        <s v="012V121001137" u="1"/>
        <s v="012V12100A401" u="1"/>
        <s v="012V131000005" u="1"/>
        <s v="11451" u="1"/>
        <s v="012V012000005" u="1"/>
        <s v="012V121001053" u="1"/>
        <s v="012V121001145" u="1"/>
        <s v="012V213000804" u="1"/>
        <s v="012V012000013" u="1"/>
        <s v="012V121001061" u="1"/>
        <s v="012V131000021" u="1"/>
        <s v="10799" u="1"/>
        <s v="012V212003605" u="1"/>
        <s v="Z2208" u="1"/>
        <s v="Z2216" u="1"/>
        <s v="012V012000021" u="1"/>
        <s v="Z2224" u="1"/>
        <s v="012V121001161" u="1"/>
        <s v="Z2232" u="1"/>
        <s v="Z2240" u="1"/>
        <s v="11436" u="1"/>
        <s v="012V111000005" u="1"/>
        <s v="012V511000004" u="1"/>
        <s v="012V111000013" u="1"/>
        <s v="Z2209" u="1"/>
        <s v="Z2217" u="1"/>
        <s v="012V091002007" u="1"/>
        <s v="Z2225" u="1"/>
        <s v="012V213002605" u="1"/>
        <s v="Z2241" u="1"/>
        <s v="012V011002006" u="1"/>
        <s v="11437" u="1"/>
        <s v="012V02100A002" u="1"/>
        <s v="012V331000005" u="1"/>
        <s v="012V211001405" u="1"/>
        <s v="012V332000005" u="1"/>
        <s v="012V011002106" u="1"/>
        <s v="012V211001413" u="1"/>
        <s v="012V211001505" u="1"/>
        <s v="012V011002206" u="1"/>
        <s v="Z2218" u="1"/>
        <s v="108V022002018" u="1"/>
        <s v="012V011002306" u="1"/>
        <s v="Z2226" u="1"/>
        <s v="112V213001337" u="1"/>
        <s v="012V211001705" u="1"/>
        <s v="08700" u="1"/>
        <s v="012V212001705" u="1"/>
        <s v="112V011002046" u="1"/>
        <s v="012V311000005" u="1"/>
        <s v="012V312000005" u="1"/>
        <s v="012V011002322" u="1"/>
        <s v="012V312000013" u="1"/>
        <s v="04000" u="1"/>
        <s v="04100" u="1"/>
        <s v="04300" u="1"/>
        <s v="Z2219" u="1"/>
        <s v="012V121001038" u="1"/>
        <s v="04400" u="1"/>
        <s v="Z2227" u="1"/>
        <s v="16600" u="1"/>
        <s v="Z2243" u="1"/>
        <s v="012V213000605" u="1"/>
        <s v="11439" u="1"/>
        <s v="012V121001046" u="1"/>
        <s v="04800" u="1"/>
        <s v="012V131000006" u="1"/>
        <s v="04900" u="1"/>
        <s v="012V121001054" u="1"/>
        <s v="012V121001146" u="1"/>
        <s v="012V213000805" u="1"/>
        <s v="012V012000014" u="1"/>
        <s v="012V121001062" u="1"/>
        <s v="012V121001154" u="1"/>
        <s v="012V221009000" u="1"/>
        <s v="12000" u="1"/>
        <s v="012V131000022" u="1"/>
        <s v="00000" u="1"/>
        <s v="04101" u="1"/>
        <s v="012V012000022" u="1"/>
        <s v="Z2228" u="1"/>
        <s v="012V121001070" u="1"/>
        <s v="00400" u="1"/>
        <s v="04601" u="1"/>
        <s v="00600" u="1"/>
        <s v="00700" u="1"/>
        <s v="012V121001170" u="1"/>
        <s v="012V111000006" u="1"/>
        <s v="012V212003806" u="1"/>
        <s v="012V511000005" u="1"/>
        <s v="00900" u="1"/>
        <s v="012V111000014" u="1"/>
        <s v="12001" u="1"/>
        <s v="04102" u="1"/>
        <s v="00101" u="1"/>
        <s v="012V091002008" u="1"/>
        <s v="00301" u="1"/>
        <s v="012V213002606" u="1"/>
        <s v="00401" u="1"/>
        <s v="012V022006000" u="1"/>
        <s v="012V011002007" u="1"/>
        <s v="04710" u="1"/>
        <s v="012V211001406" u="1"/>
        <s v="012V011002107" u="1"/>
        <s v="012V211001414" u="1"/>
        <s v="012V211001506" u="1"/>
        <s v="012V011002207" u="1"/>
        <s v="12002" u="1"/>
        <s v="012V211001422" u="1"/>
        <s v="012V213001230" u="1"/>
        <s v="012V212001606" u="1"/>
        <s v="108V022002019" u="1"/>
        <s v="012V011002307" u="1"/>
        <s v="012V211001706" u="1"/>
        <s v="04603" u="1"/>
        <s v="012V223007000" u="1"/>
        <s v="012V332000030" u="1"/>
        <s v="012V311000006" u="1"/>
        <s v="012V312000006" u="1"/>
        <s v="012V312000014" u="1"/>
        <s v="12003" u="1"/>
        <s v="12103" u="1"/>
        <s v="012V121001039" u="1"/>
        <s v="012V312000022" u="1"/>
        <s v="012V213000606" u="1"/>
        <s v="012V121001047" u="1"/>
        <s v="012V121001139" u="1"/>
        <s v="012V312000030" u="1"/>
        <s v="012V012000007" u="1"/>
        <s v="012V121001055" u="1"/>
        <s v="012V121001147" u="1"/>
        <s v="11491" u="1"/>
        <s v="012V213000806" u="1"/>
        <s v="012V012000015" u="1"/>
        <s v="012V121001063" u="1"/>
        <s v="012V221009001" u="1"/>
        <s v="12004" u="1"/>
        <s v="012V131000023" u="1"/>
        <s v="12104" u="1"/>
        <s v="012V012000023" u="1"/>
        <s v="012V121001071" u="1"/>
        <s v="012V121001163" u="1"/>
        <s v="12220" u="1"/>
        <s v="04605" u="1"/>
        <s v="012V222005000" u="1"/>
        <s v="012V121001171" u="1"/>
        <s v="012V111000007" u="1"/>
        <s v="012V511000006" u="1"/>
        <s v="012V111000015" u="1"/>
        <s v="012V212003907" u="1"/>
        <s v="12105" u="1"/>
        <s v="Z3301" u="1"/>
        <s v="012V213002607" u="1"/>
        <s v="12221" u="1"/>
        <s v="04606" u="1"/>
        <s v="012V011002008" u="1"/>
        <s v="012V222004000" u="1"/>
        <s v="012V211001407" u="1"/>
        <s v="012V211001415" u="1"/>
        <s v="012V211001507" u="1"/>
        <s v="012V011002208" u="1"/>
        <s v="012V211001423" u="1"/>
        <s v="012V213001231" u="1"/>
        <s v="108V031002012" u="1"/>
        <s v="012V221007001" u="1"/>
        <s v="012V332000023" u="1"/>
        <s v="Z3302" u="1"/>
        <s v="12222" u="1"/>
        <s v="012V211001707" u="1"/>
        <s v="012V221003000" u="1"/>
        <s v="012V311000007" u="1"/>
        <s v="108V032005005" u="1"/>
        <s v="012V312000015" u="1"/>
        <s v="12107" u="1"/>
        <s v="012V221006001" u="1"/>
        <s v="12223" u="1"/>
        <s v="04608" u="1"/>
        <s v="012V213000607" u="1"/>
        <s v="012V121001048" u="1"/>
        <s v="012V222002000" u="1"/>
        <s v="012V121001056" u="1"/>
        <s v="012V121001148" u="1"/>
        <s v="012V012000016" u="1"/>
        <s v="012V121001064" u="1"/>
        <s v="012V121001156" u="1"/>
        <s v="012V131000024" u="1"/>
        <s v="12108" u="1"/>
        <s v="12216" u="1"/>
        <s v="012V012000024" u="1"/>
        <s v="Z3312" u="1"/>
        <s v="012V121001072" u="1"/>
        <s v="012V221005001" u="1"/>
        <s v="12224" u="1"/>
        <s v="012V222005001" u="1"/>
        <s v="012V221001000" u="1"/>
        <s v="012V111000008" u="1"/>
        <s v="012V212003908" u="1"/>
        <s v="Z3305" u="1"/>
        <s v="12225" u="1"/>
        <s v="012V221004001" u="1"/>
        <s v="012V011002009" u="1"/>
        <s v="012V222004001" u="1"/>
        <s v="012V211001408" u="1"/>
        <s v="012V332000008" u="1"/>
        <s v="012V021002101" u="1"/>
        <s v="012V211001416" u="1"/>
        <s v="012V332000016" u="1"/>
        <s v="012V021009003" u="1"/>
        <s v="012V211001424" u="1"/>
        <s v="012V221007002" u="1"/>
        <s v="12218" u="1"/>
        <s v="012V011002309" u="1"/>
        <s v="Z3314" u="1"/>
        <s v="012V211001708" u="1"/>
        <s v="Z3330" u="1"/>
        <s v="012V332000032" u="1"/>
        <s v="012V141001001" u="1"/>
        <s v="012V161000001" u="1"/>
        <s v="012V011002317" u="1"/>
        <s v="04719" u="1"/>
        <s v="012V311000008" u="1"/>
        <s v="112V01100P017" u="1"/>
        <s v="012V312000016" u="1"/>
        <s v="12219" u="1"/>
        <s v="Z3315" u="1"/>
        <s v="Z3323" u="1"/>
        <s v="Z3331" u="1"/>
        <s v="012V221002001" u="1"/>
        <s v="012V121001049" u="1"/>
        <s v="112V011001001" u="1"/>
        <s v="012V11100P001" u="1"/>
        <s v="012V012000009" u="1"/>
        <s v="012V022000001" u="1"/>
        <s v="012V121001057" u="1"/>
        <s v="012V121001149" u="1"/>
        <s v="012V121001101" u="1"/>
        <s v="012V012000017" u="1"/>
        <s v="012V121001065" u="1"/>
        <s v="012V121001157" u="1"/>
        <s v="012V131000025" u="1"/>
        <s v="Z3308" u="1"/>
        <s v="012V012000025" u="1"/>
        <s v="Z3316" u="1"/>
        <s v="012V121001073" u="1"/>
        <s v="012V121001165" u="1"/>
        <s v="012V221005002" u="1"/>
        <s v="Z3324" u="1"/>
        <s v="Z3332" u="1"/>
        <s v="Z3340" u="1"/>
        <s v="012V121001081" u="1"/>
        <s v="012V121001173" u="1"/>
        <s v="012V221001001" u="1"/>
        <s v="112V091000010" u="1"/>
        <s v="012V222001101" u="1"/>
        <s v="012V213002609" u="1"/>
        <s v="Z3325" u="1"/>
        <s v="Z3333" u="1"/>
        <s v="012V181000002" u="1"/>
        <s v="Z3341" u="1"/>
        <s v="012V211001409" u="1"/>
        <s v="012V181000058" u="1"/>
        <s v="012V332000009" u="1"/>
        <s v="04746" u="1"/>
        <s v="012V021002102" u="1"/>
        <s v="012V223000001" u="1"/>
        <s v="012V21100P501" u="1"/>
        <s v="09000" u="1"/>
        <s v="012V021009004" u="1"/>
        <s v="012V211001425" u="1"/>
        <s v="012V21100P601" u="1"/>
        <s v="108V032002014" u="1"/>
        <s v="Z3318" u="1"/>
        <s v="Z3326" u="1"/>
        <s v="012V211001709" u="1"/>
        <s v="Z3334" u="1"/>
        <s v="012V21100P701" u="1"/>
        <s v="Z3342" u="1"/>
        <s v="012V161000002" u="1"/>
        <s v="012V011002318" u="1"/>
        <s v="Z3350" u="1"/>
        <s v="012V13100P002" u="1"/>
        <s v="012V311000009" u="1"/>
        <s v="012V321000001" u="1"/>
        <s v="012V21100P801" u="1"/>
        <s v="012V312000009" u="1"/>
        <s v="012V312000017" u="1"/>
        <s v="05300" u="1"/>
        <s v="012V312000025" u="1"/>
        <s v="05400" u="1"/>
        <s v="Z3335" u="1"/>
        <s v="012V213000609" u="1"/>
        <s v="Z3343" u="1"/>
        <s v="Z3351" u="1"/>
        <s v="012V421000001" u="1"/>
        <s v="012V422000001" u="1"/>
        <s v="012V121001058" u="1"/>
        <s v="012V121001102" u="1"/>
        <s v="012V012000018" u="1"/>
        <s v="012V121001066" u="1"/>
        <s v="13000" u="1"/>
        <s v="012V121001110" u="1"/>
        <s v="012V131000026" u="1"/>
        <s v="13100" u="1"/>
        <s v="01100" u="1"/>
        <s v="01200" u="1"/>
        <s v="012V012000026" u="1"/>
        <s v="01300" u="1"/>
        <s v="012V121001074" u="1"/>
        <s v="Z3328" u="1"/>
        <s v="Z3336" u="1"/>
        <s v="012V121001082" u="1"/>
        <s v="012V121001174" u="1"/>
        <s v="012V221001002" u="1"/>
        <s v="01800" u="1"/>
        <s v="Z3360" u="1"/>
        <s v="112V411000001" u="1"/>
        <s v="012V221001010" u="1"/>
        <s v="01001" u="1"/>
        <s v="13201" u="1"/>
        <s v="01201" u="1"/>
        <s v="13301" u="1"/>
        <s v="01301" u="1"/>
        <s v="Z3329" u="1"/>
        <s v="Z3337" u="1"/>
        <s v="Z3345" u="1"/>
        <s v="012V181000059" u="1"/>
        <s v="012V021002103" u="1"/>
        <s v="012V211001418" u="1"/>
        <s v="012V223000002" u="1"/>
        <s v="012V332000018" u="1"/>
        <s v="012V021009005" u="1"/>
        <s v="012V211001426" u="1"/>
        <s v="13202" u="1"/>
        <s v="01202" u="1"/>
        <s v="01302" u="1"/>
        <s v="17411" u="1"/>
        <s v="01402" u="1"/>
        <s v="Z3338" u="1"/>
        <s v="Z3346" u="1"/>
        <s v="012V13100P003" u="1"/>
        <s v="112V011002011" u="1"/>
        <s v="012V312000018" u="1"/>
        <s v="012V312000026" u="1"/>
        <s v="01211" u="1"/>
        <s v="01303" u="1"/>
        <s v="13311" u="1"/>
        <s v="01311" u="1"/>
        <s v="01403" u="1"/>
        <s v="01411" u="1"/>
        <s v="Z3339" u="1"/>
        <s v="Z3347" u="1"/>
        <s v="108V022009001" u="1"/>
        <s v="112V12A007028" u="1"/>
        <s v="012V121001059" u="1"/>
        <s v="012V121001103" u="1"/>
        <s v="012V11100P011" u="1"/>
        <s v="012V012000019" u="1"/>
        <s v="012V121001067" u="1"/>
        <s v="012V121001159" u="1"/>
        <s v="17013" u="1"/>
        <s v="012V121001111" u="1"/>
        <s v="012V131000027" u="1"/>
        <s v="112V12A007044" u="1"/>
        <s v="01212" u="1"/>
        <s v="012V121001075" u="1"/>
        <s v="012V121001167" u="1"/>
        <s v="13312" u="1"/>
        <s v="01412" u="1"/>
        <s v="Z3348" u="1"/>
        <s v="012V121001083" u="1"/>
        <s v="012V121001175" u="1"/>
        <s v="012V221001003" u="1"/>
        <s v="29821" u="1"/>
        <s v="012V121001091" u="1"/>
        <s v="012V221001011" u="1"/>
        <s v="01213" u="1"/>
        <s v="01221" u="1"/>
        <s v="13321" u="1"/>
        <s v="01413" u="1"/>
        <s v="012V181000004" u="1"/>
        <s v="17430" u="1"/>
        <s v="01421" u="1"/>
        <s v="Z3349" u="1"/>
        <s v="29822" u="1"/>
        <s v="012V181000012" u="1"/>
        <s v="012V021002104" u="1"/>
        <s v="012V211001419" u="1"/>
        <s v="012V223000003" u="1"/>
        <s v="012V021009006" u="1"/>
        <s v="17031" u="1"/>
        <s v="012V332000027" u="1"/>
        <s v="01214" u="1"/>
        <s v="012V09100A001" u="1"/>
        <s v="01222" u="1"/>
        <s v="Z0401" u="1"/>
        <s v="13322" u="1"/>
        <s v="01322" u="1"/>
        <s v="01414" u="1"/>
        <s v="01422" u="1"/>
        <s v="012V161000004" u="1"/>
        <s v="112V011002004" u="1"/>
        <s v="012V13100P004" u="1"/>
        <s v="29823" u="1"/>
        <s v="112V011002012" u="1"/>
        <s v="17032" u="1"/>
        <s v="012V312000027" u="1"/>
        <s v="01215" u="1"/>
        <s v="Z0402" u="1"/>
        <s v="01231" u="1"/>
        <s v="13331" u="1"/>
        <s v="108V021009002" u="1"/>
        <s v="01331" u="1"/>
        <s v="01423" u="1"/>
        <s v="29824" u="1"/>
        <s v="012V022000004" u="1"/>
        <s v="012V121001104" u="1"/>
        <s v="012V11100P012" u="1"/>
        <s v="012V121001068" u="1"/>
        <s v="012V121001020" u="1"/>
        <s v="012V121001112" u="1"/>
        <s v="012V131000028" u="1"/>
        <s v="01216" u="1"/>
        <s v="012V121001076" u="1"/>
        <s v="012V121001168" u="1"/>
        <s v="012V121001120" u="1"/>
        <s v="Z0403" u="1"/>
        <s v="13324" u="1"/>
        <s v="01232" u="1"/>
        <s v="13332" u="1"/>
        <s v="01424" u="1"/>
        <s v="012V121001084" u="1"/>
        <s v="012V221001004" u="1"/>
        <s v="012V121001092" u="1"/>
        <s v="012V221001012" u="1"/>
        <s v="01209" u="1"/>
        <s v="Z0404" u="1"/>
        <s v="01233" u="1"/>
        <s v="012V181000005" u="1"/>
        <s v="13333" u="1"/>
        <s v="01241" u="1"/>
        <s v="01333" u="1"/>
        <s v="01425" u="1"/>
        <s v="012V021002105" u="1"/>
        <s v="012V223000004" u="1"/>
        <s v="012V021002121" u="1"/>
        <s v="01218" u="1"/>
        <s v="17051" u="1"/>
        <s v="Z0405" u="1"/>
        <s v="13334" u="1"/>
        <s v="01242" u="1"/>
        <s v="01426" u="1"/>
        <s v="Z0705" u="1"/>
        <s v="012V13100P005" u="1"/>
        <s v="012V01100A001" u="1"/>
        <s v="012V321000004" u="1"/>
        <s v="012V312000028" u="1"/>
        <s v="17052" u="1"/>
        <s v="Z0406" u="1"/>
        <s v="13335" u="1"/>
        <s v="108V021009003" u="1"/>
        <s v="01427" u="1"/>
        <s v="01251" u="1"/>
        <s v="Z0706" u="1"/>
        <s v="13351" u="1"/>
        <s v="012V11100P005" u="1"/>
        <s v="012V121001013" u="1"/>
        <s v="012V121001105" u="1"/>
        <s v="012V121001069" u="1"/>
        <s v="012V121001021" u="1"/>
        <s v="012V121001113" u="1"/>
        <s v="012V131000029" u="1"/>
        <s v="012V11100P021" u="1"/>
        <s v="112V12A007046" u="1"/>
        <s v="012V121001077" u="1"/>
        <s v="012V121001169" u="1"/>
        <s v="012V121001121" u="1"/>
        <s v="Z0407" u="1"/>
        <s v="01252" u="1"/>
        <s v="Z0707" u="1"/>
        <s v="012V221001005" u="1"/>
        <s v="13352" u="1"/>
        <s v="112V091000014" u="1"/>
        <s v="112V012004022" u="1"/>
        <s v="Z0408" u="1"/>
        <s v="13353" u="1"/>
        <s v="108V032002018" u="1"/>
        <s v="012V332000037" u="1"/>
        <s v="012V13100P006" u="1"/>
        <s v="13362" u="1"/>
        <s v="108V021002002" u="1"/>
        <s v="012V312000029" u="1"/>
        <s v="18700" u="1"/>
        <s v="13371" u="1"/>
        <s v="012V121001014" u="1"/>
        <s v="012V121001106" u="1"/>
        <s v="012V11100P014" u="1"/>
        <s v="012V121001022" u="1"/>
        <s v="012V121001114" u="1"/>
        <s v="012V11100P022" u="1"/>
        <s v="02200" u="1"/>
        <s v="14300" u="1"/>
        <s v="012V121001078" u="1"/>
        <s v="012V121001122" u="1"/>
        <s v="02700" u="1"/>
        <s v="012V121001086" u="1"/>
        <s v="012V221001006" u="1"/>
        <s v="012V121001130" u="1"/>
        <s v="02800" u="1"/>
        <s v="14900" u="1"/>
        <s v="13372" u="1"/>
        <s v="012V121001094" u="1"/>
        <s v="06002" u="1"/>
        <s v="10100" u="1"/>
        <s v="012V011007000" u="1"/>
        <s v="10200" u="1"/>
        <s v="10300" u="1"/>
        <s v="10400" u="1"/>
        <s v="10700" u="1"/>
        <s v="10800" u="1"/>
      </sharedItems>
    </cacheField>
    <cacheField name="Program(popis)" numFmtId="0">
      <sharedItems containsBlank="1" count="1365">
        <s v="Nepřiřazeno"/>
        <s v="Rozvoj a obnova materiálně technické základny ÚSTR a ABS"/>
        <m u="1"/>
        <s v="Mobilní zavazadlový" u="1"/>
        <s v="Střítež - vodovodní" u="1"/>
        <s v="Technické zhodnocení" u="1"/>
        <s v="PC sestavy pro stříh" u="1"/>
        <s v="OP Beroun - rekonstr" u="1"/>
        <s v="Rekonstrukce výtahů v budovách finanční správy" u="1"/>
        <s v="Elektronická fakturace I. - přípravná fáze" u="1"/>
        <s v="OP rozvoj venkova a multifunkčního zemědělství" u="1"/>
        <s v="FKSP Přístřešek RZ Jazovice" u="1"/>
        <s v="Pořízení počítačových programů pro Finanční správu" u="1"/>
        <s v="Karlovy Vary - zajištění požárního schodiště" u="1"/>
        <s v="Rozvoj mat. tech. základny mimoškol. aktivit dětí a mládeže" u="1"/>
        <s v="Pořízení, obnova a provozování ICT Generálního finančního ředitelství" u="1"/>
        <s v="Klientský, serverový" u="1"/>
        <s v="Podpora vybraných projektů rozvoje výukových kapacit základního vzdělávání zřizovaného obcemi a dobrovolnými svazky obcí" u="1"/>
        <s v="Investiční vybavenos" u="1"/>
        <s v="Informační systém pro privatizaci (PRIVATIX II)" u="1"/>
        <s v="ÚzP pro Prahu 6 a Prahu 7  - rekonstrukce výtahů" u="1"/>
        <s v="Výzva na podporu školního stravování žáků základních škol" u="1"/>
        <s v="Podatelna a výpravna" u="1"/>
        <s v="Rozmnožování sbírky muzejní povahy" u="1"/>
        <s v="Dotace na obnovitelné zdroje energie" u="1"/>
        <s v="Vnitřní informační s" u="1"/>
        <s v="Obnova HW a komunika" u="1"/>
        <s v="Realizace NPO v resortu MV" u="1"/>
        <s v="Laboratorní technika pro CTL agregace" u="1"/>
        <s v="Zajištění kompatibility mobilních komunikačních prostředků velení a řízení pozemních sil AČR" u="1"/>
        <s v="Zateplení fasády, Vo" u="1"/>
        <s v="Aktualizace licencí software Microsoft" u="1"/>
        <s v="Změna účelu užívání" u="1"/>
        <s v="Drobné stavební úpra" u="1"/>
        <s v="Podpora a rozvoj oblastí života obcí a krajů, kterým stanovuje prioritu vláda ČR" u="1"/>
        <s v="Rekonstrukce střechy" u="1"/>
        <s v="Rekonstrukce Jíloviš" u="1"/>
        <s v="ÚzP v Kladně - osazení patního měření teplé vody" u="1"/>
        <s v="ADIS - kontrolní hlá" u="1"/>
        <s v="Vývoj aplikace RZL r" u="1"/>
        <s v="Podpora projektů a technologií" u="1"/>
        <s v="Telekomunikace KFA" u="1"/>
        <s v="Program COVID Gastro - Uzavřené provozovny" u="1"/>
        <s v="VZ Smilovice - rekonstrukce ubytovny - PD" u="1"/>
        <s v="Obnova automyčky GŘC" u="1"/>
        <s v="Rekonstrukce CÚ Prah" u="1"/>
        <s v="ÚP Plzeň město - kom" u="1"/>
        <s v="Zvýšení bezpečnosti na letišti V.H. Praha" u="1"/>
        <s v="Agregace potřeb a zdrojů" u="1"/>
        <s v="Zajištění provozu informačního systému elektronické evidence tržeb" u="1"/>
        <s v="Rozvoj IT systému COPIS" u="1"/>
        <s v="GFŘ - investiční vybavenost finanční správy" u="1"/>
        <s v="Lidská práva, začleňování Romů a domácí a genderově podmíněné násilí" u="1"/>
        <s v="Twinning out" u="1"/>
        <s v="ÚzP v Ústí nad Orlicí - stavební úpravy objektu č.p. 1393" u="1"/>
        <s v="Rekonstrukce budov M" u="1"/>
        <s v="Náchod Běloves - rekonstrukce objektu" u="1"/>
        <s v="Pořízení, obnova a provoz ICT MF 2017-2020 ( agregace, bez IS)" u="1"/>
        <s v="GFŘ - rekonstrukce 2 bytových jednotek v budově na nábřeží Kpt. Jaroše č.p. 1000/7" u="1"/>
        <s v="Komunikační služby" u="1"/>
        <s v="Pořízení klimatizačních jednotek" u="1"/>
        <s v="Mělník - příprava elektro pro ohřev TV" u="1"/>
        <s v="Licence software pro antivirovou ochranu" u="1"/>
        <s v="ÚP ve Valašském Meziříčí - rekonstrukce budovy - Snížení energetické náročnosti budovy" u="1"/>
        <s v="Vývoj systému ME-SPD" u="1"/>
        <s v="Evropská jazyková cena LABEL" u="1"/>
        <s v="Hardware, software a technologické systémy" u="1"/>
        <s v="Posílení techniky k" u="1"/>
        <s v="OP Kladno - rekonstrukce obvodového pláště budovy" u="1"/>
        <s v="Obnova MDP pátrání C" u="1"/>
        <s v="VZ Smilovice - měřen" u="1"/>
        <s v="Výstavba, obnova a provozování Státní pokladny" u="1"/>
        <s v="ÚP v Otrokovicích - nabytí administrativního objektu" u="1"/>
        <s v="ÚzP v Boskovicích - rekonstrukce budovy č.p. 2026 a č.p. 2096" u="1"/>
        <s v="Speciální technika p" u="1"/>
        <s v="ÚP v Jičíně - rekonstrukce plynové kotelny" u="1"/>
        <s v="Nákup kynologických" u="1"/>
        <s v="Dislokace Finanční správy v Brně" u="1"/>
        <s v="Úzp v Hustopečích -" u="1"/>
        <s v="Nákup chodbových multifunkčních zařízení" u="1"/>
        <s v="Výzva na podporu romských žáků a studentů středních škol, konzervatoří a vyšších odborných škol" u="1"/>
        <s v="ÚzP v Opavě - stavební úpravy budov č.p. 310 a č.p. 455." u="1"/>
        <s v="Zajištění provozu transakční části elektronické evidence tržeb" u="1"/>
        <s v="VZ Pozlovice - rekon" u="1"/>
        <s v="EPD - Elektronický s" u="1"/>
        <s v="TOVEK - modul Advanced security" u="1"/>
        <s v="Modernizace chlazení serveroven" u="1"/>
        <s v="Jalová energie a chlazení trafostanic" u="1"/>
        <s v="OP Životní prostředí - ERDF2014+" u="1"/>
        <s v="Pořízení, obnova a provoz prostředků objektové bezpečnosti" u="1"/>
        <s v="Semily -výměna oken" u="1"/>
        <s v="Jiné programy/projekty EU - Konference, semináře" u="1"/>
        <s v="Vývoj aplikací pro p" u="1"/>
        <s v="Zhodnocení ADIS" u="1"/>
        <s v="Běžné výdaje na ICT GFŘ a FÚ" u="1"/>
        <s v="Rozvoj a obnova materiálně technické základny Ministerstva p" u="1"/>
        <s v="ÚP Praha - východ -" u="1"/>
        <s v="Vývoj systému ERIAN a aplikace Mezinárodní sankce" u="1"/>
        <s v="FÚ pro Jihomoravský" u="1"/>
        <s v="Pořízení vozidel pro odb. Dohledu CS" u="1"/>
        <s v="Obnova zastaralých analytických systémů laboratoře CS r. 2015-2018" u="1"/>
        <s v="Agregace pořízení vozidel a techniky HS r. 2020-2022" u="1"/>
        <s v="Jeseník - rekonstruk" u="1"/>
        <s v="Rozvoj, obnova a provozování Státní pokladny" u="1"/>
        <s v="Běžné výdaje na loká" u="1"/>
        <s v="Vývoj systému CRS" u="1"/>
        <s v="ÚP pro Prahu 3 a 9 -" u="1"/>
        <s v="Obnova MDP útvarů Pátrání" u="1"/>
        <s v="Zajištění rozvoje a" u="1"/>
        <s v="Agregace mov. majetk" u="1"/>
        <s v="ÚP pro Prahu 5 - pře" u="1"/>
        <s v="ÚzP v Táboře - rekonstrukce výtahů" u="1"/>
        <s v="FÚ pro Plzeňský kraj - klimatizování zasedacích místností a vybraných kanceláří v 6. NP" u="1"/>
        <s v="Vývoj systému ASEO" u="1"/>
        <s v="ÚP v Soběslavi - rek" u="1"/>
        <s v="OP Podnikání a inovace pro konkurenceschopnost 2014+" u="1"/>
        <s v="Informační systémy" u="1"/>
        <s v="ÚP Ostrava I - stavební úpravy Jurečkova 1 a 2" u="1"/>
        <s v="ÚP v Jeseníku - stavební úpravy" u="1"/>
        <s v="Agregace - legislativní změny a požadavky uživatelů" u="1"/>
        <s v="ÚzP v Lounech - vybu" u="1"/>
        <s v="Vývoj aplikací MED a" u="1"/>
        <s v="ÚP v Kralovicích - vybudování bočního vchodu" u="1"/>
        <s v="KP Erasmus +" u="1"/>
        <s v="ÚzP v Chrudimi - vyb" u="1"/>
        <s v="Integrovaný regionální operační program 2021+" u="1"/>
        <s v="Implementace zákona o kybernetické bezpečnosti" u="1"/>
        <s v="Personální IS VEMA" u="1"/>
        <s v="Revitalizace kontrolních hal Rozvadov" u="1"/>
        <s v="Agregace pořízení vo" u="1"/>
        <s v="Pořízení a obnova la" u="1"/>
        <s v="Rozvoj a obnova  MTZ VVŠ" u="1"/>
        <s v="Jihlava - vzduchotechnika" u="1"/>
        <s v="Obnova technologií SAN a diskových polí" u="1"/>
        <s v="Pořízení a obnova bezpečnostních systémů CS ČR" u="1"/>
        <s v="ÚP v Poděbradech - zvýšení požární odolnosti místnosti č. 1.10" u="1"/>
        <s v="Centrální registr ad" u="1"/>
        <s v="Stavební úpravy v CÚ pro Kraj Vysočina" u="1"/>
        <s v="Úprava prostor polyg" u="1"/>
        <s v="Program Czech Rise Up - Chytrá opatření proti COVID-19" u="1"/>
        <s v="Rekonstrukce objektu MF - Cihelná" u="1"/>
        <s v="Integrace a modernizace Operačního centra GŘC" u="1"/>
        <s v="ÚzP v Rokycanech - s" u="1"/>
        <s v="Praha 5 - rekonstrukce střechy" u="1"/>
        <s v="Zapojení AČR do operací a pohotovostních sil II" u="1"/>
        <s v="ÚP v Kladně - úprava vstupní haly" u="1"/>
        <s v="Program podpory malých podniků postižených celosvětovým šířením onemocnění COVID-19 způsobeného virem SARS-CoV-19 - &quot;OŠETŘOVNÉ&quot; PRO OSVČ" u="1"/>
        <s v="Pořízení a obnova ma" u="1"/>
        <s v="Odkup pozemku v areálu Českomoravská" u="1"/>
        <s v="ÚzP ve Strakonicích - stavební úpravy budovy č.p. 1067" u="1"/>
        <s v="Rozvoj a obnova mat.tech.základny systému řízení Ministerstva financí-od r.2007" u="1"/>
        <s v="Obměna aktivních prv" u="1"/>
        <s v="Projektová kancelář - ICT" u="1"/>
        <s v="PC sestavy pro stříhání videa" u="1"/>
        <s v="Jiné EU - Azylový a migrační fond 2014+" u="1"/>
        <s v="Drobná a pomocná ana" u="1"/>
        <s v="ICT - Telekomunikace" u="1"/>
        <s v="Měřící technika VaV" u="1"/>
        <s v="Modernizace kotelny" u="1"/>
        <s v="Servisní podpora, údržba a provoz ICT MF 2014-2016" u="1"/>
        <s v="Vývoj Portálu CS a p" u="1"/>
        <s v="Aktualizace antivirových produktů F-Secure" u="1"/>
        <s v="Provozní výdaje na HW a technologické systémy" u="1"/>
        <s v="IS Evidence správy o" u="1"/>
        <s v="Vybudování Zabezpeče" u="1"/>
        <s v="ÚzP v Hradci Králové" u="1"/>
        <s v="Modernizace chlazení" u="1"/>
        <s v="Výdaje spojené se zajištěním plnění úkolů na území kraje a hlavního města Prahy podle usnesení vlády č. 579 ze dne 29. 6. 2022" u="1"/>
        <s v="Vývoj sytémů TARIC a" u="1"/>
        <s v="Rozvoj a obnova materiálně technické základny Státního úřadu" u="1"/>
        <s v="OP Technická pomoc - Platební a certifikační orgán" u="1"/>
        <s v="Služby Národního datového centra 2017-2020" u="1"/>
        <s v="ÚP pro Prahu 6 a Prahu 7 - rekonstrukce nákladního výtahu NGS 500" u="1"/>
        <s v="Evidenční dotační sy" u="1"/>
        <s v="Velkokapacitní mobil" u="1"/>
        <s v="GFŘ - Sodobar pro centrálu SFÚ" u="1"/>
        <s v="FÚ pro Královéhradecký kraj - rekonstrukce osobního výtahu" u="1"/>
        <s v="Vývoj systému COPIS" u="1"/>
        <s v="Praha 5 - vybudování spisovny" u="1"/>
        <s v="Kurzy českého jazyka pro studenty a pedagogické pracovníky z Ukrajiny" u="1"/>
        <s v="Korejská" u="1"/>
        <s v="Financování činnosti vysokých škol" u="1"/>
        <s v="Ostrava II - opatření proti holubům" u="1"/>
        <s v="Most - částečné zate" u="1"/>
        <s v="ÚzP v Pardubicích -" u="1"/>
        <s v="Rozvoj a obnova mat. tech. základny systému řízení SSHR" u="1"/>
        <s v="IS CEDR - RKS" u="1"/>
        <s v="Nehmotné výsledky vý" u="1"/>
        <s v="Pomocné ICT soubory" u="1"/>
        <s v="Obnova detekční RTG techniky" u="1"/>
        <s v="GFŘ - Sodobar pro ce" u="1"/>
        <s v="ÚP Plzeň - zateplení" u="1"/>
        <s v="Pořízení a rozvoj da" u="1"/>
        <s v="ÚzP v Třeboni - reko" u="1"/>
        <s v="Odstraňování následků těžby uranu v oblasti Stráže pod Ralskem státním podnikem DIAMO" u="1"/>
        <s v="Dotace pro jednotky SDH obcí" u="1"/>
        <s v="FKSP Výměna kotle RZ" u="1"/>
        <s v="VZ Smilovice - ubyto" u="1"/>
        <s v="Software" u="1"/>
        <s v="OP Lidské zdroje a zaměstnanost" u="1"/>
        <s v="FÚ v Jičíně - stavební úpravy administrativní budovy č. p. 56" u="1"/>
        <s v="ÚP v Chebu - výměna" u="1"/>
        <s v="ÚzP v Teplicích - modernizace klientské zóny" u="1"/>
        <s v="Prezentační pracoviš" u="1"/>
        <s v="Jiné prostředky ze zahraničí" u="1"/>
        <s v="OP Praha Konkurenceschopnost" u="1"/>
        <s v="Pořízení, obnova a provozování ICT KFA" u="1"/>
        <s v="Podpora rozvoje dvojjazyčného vzdělávání na středních školách v České republice" u="1"/>
        <s v="Rozvoj a obnova materiálně technické základny lékařských a pedagogických fakult veřejných vysokých škol" u="1"/>
        <s v="Celní kodex Unie-elektronizace celního řízení - IROP" u="1"/>
        <s v="NPO Excelentní výzkum a vývoj v prioritních oblastech veřejného zájmu ve zdravotnictví" u="1"/>
        <s v="Provozní výdaje na H" u="1"/>
        <s v="Nové kanceláře CÚ Ka" u="1"/>
        <s v="Program podpory na zvýšené náklady na zemní plyn a elektřinu v důsledku mimořádně prudkého růstu jejich cen" u="1"/>
        <s v="Realizace nDIS" u="1"/>
        <s v="Pořízení klimatizace" u="1"/>
        <s v="Provozování ICT CS r" u="1"/>
        <s v="Rozšíření analytický" u="1"/>
        <s v="Úprava prostor polygrafie MF" u="1"/>
        <s v="Bezpečnostní služby" u="1"/>
        <s v="Běžné výdaje na ICT" u="1"/>
        <s v="Stroje, přístroje a" u="1"/>
        <s v="Nákup tiskového stro" u="1"/>
        <s v="LIMS a MobiLIMS - up" u="1"/>
        <s v="VZ Smilovice - rekon" u="1"/>
        <s v="Operační program Podnikání a inovace pro konkurenceschopnost" u="1"/>
        <s v="ÚP v Hradci Králové" u="1"/>
        <s v="Pořízení, obnova, rozvoj a provozování ICT systému řízení a MTZ MPO (aparát, OSS, PO)" u="1"/>
        <s v="Zateplení Jeremenkov" u="1"/>
        <s v="Serverové technologie pro IS ADIS" u="1"/>
        <s v="Stavební úpravy 1. N" u="1"/>
        <s v="Dotace na činnost soukromých škol a školských zařízení" u="1"/>
        <s v="Pořízení a obnova SW prostředků ICT MF" u="1"/>
        <s v="ÚP v Pardubicích - o" u="1"/>
        <s v="Celní kodex Unie-ele" u="1"/>
        <s v="Zpracování PD a real" u="1"/>
        <s v="Rozšíření analytických možností techniky CTL" u="1"/>
        <s v="OP Kolín - rekonstrukce výtahu" u="1"/>
        <s v="Automobily" u="1"/>
        <s v="Prostředky NATO" u="1"/>
        <s v="Nákup vozidel pro od" u="1"/>
        <s v="ÚzP v Mělníce - odku" u="1"/>
        <s v="Páteřní světelné a zásuvkové obvody objektu GŘC Budějovická" u="1"/>
        <s v="Hardware, software a" u="1"/>
        <s v="Svitavy - vybudování" u="1"/>
        <s v="Agregace - IS Viola" u="1"/>
        <s v="Podpora materiálně technické základny sportu 2017 až 2024" u="1"/>
        <s v="ÚP v Trutnově - nabytí spoluvlastnického podílu" u="1"/>
        <s v="ÚzP v Ústí nad Orlic" u="1"/>
        <s v="ISMS" u="1"/>
        <s v="Obnova HW Informační" u="1"/>
        <s v="Ochrana spotřebitele - NNO" u="1"/>
        <s v="Rakovník - rekonstrukce obvodového pláště" u="1"/>
        <s v="VZ Smilovice - měření spotřeby tepla a elektřiny pro vybrané provozy" u="1"/>
        <s v="Strategické investiční akce - investiční pobídky" u="1"/>
        <s v="Informační systém pr" u="1"/>
        <s v="Rozvoj a obnova MTZ FS" u="1"/>
        <s v="Program švýcarsko-české spolupráce" u="1"/>
        <s v="Aplikační podpora auditorské činnosti" u="1"/>
        <s v="ÚP ve Velkém Meziříč" u="1"/>
        <s v="Státní sportovní reprezentace II" u="1"/>
        <s v="Plzeň Americká - vybudování výtahu" u="1"/>
        <s v="KP Hercule" u="1"/>
        <s v="Agregace laboratorní" u="1"/>
        <s v="Jiné EU - Operační program Potravinové a materiální pomoci 2" u="1"/>
        <s v="Webový mapový server" u="1"/>
        <s v="Národní plán obnovy - Doučování" u="1"/>
        <s v="Informační systém EDS/SMVS" u="1"/>
        <s v="Elektronický systém" u="1"/>
        <s v="OP Jihlava - výtah" u="1"/>
        <s v="Pořízení ISMS a rozvoj" u="1"/>
        <s v="Rozvoj systémů Singl" u="1"/>
        <s v="ÚzP v Kladně - osaze" u="1"/>
        <s v="Centrální aplikace - servis" u="1"/>
        <s v="Nákup vozidel pro odb. 31 (JTI, ITL)" u="1"/>
        <s v="Náhrada zastaralých" u="1"/>
        <s v="Přebíraný majetek do správy ÚZSVM" u="1"/>
        <s v="PIS VEMA" u="1"/>
        <s v="Kadaň - rekonstrukce pavlače" u="1"/>
        <s v="Pořízení a obnova HW" u="1"/>
        <s v="Praha - rekonstrukce zasedačky Štěpánská" u="1"/>
        <s v="ÚzP Brno 1 - rekonst" u="1"/>
        <s v="Úzp Brno 2 - rekonst" u="1"/>
        <s v="Rozvoj a obnova materiálně-technické základny školství, vzdělávání a tělovýchovy" u="1"/>
        <s v="Agregace - budovy a stavby Finanční správy - rozpočet" u="1"/>
        <s v="Rozvoj a obnova materiálně technické základny ČSSZ" u="1"/>
        <s v="OP Nadnárodní spolupráce pro cíl EÚS" u="1"/>
        <s v="Rozvoj a obnova MTZ MŠMT" u="1"/>
        <s v="Informační systém pro kontrolu státních příspěvků stavebního spoření" u="1"/>
        <s v="Agregace budovy a st" u="1"/>
        <s v="Technické vybavení p" u="1"/>
        <s v="Obměna aktivních prvků" u="1"/>
        <s v="Jiné programy/projekty EU - Samostatné granty EK" u="1"/>
        <s v="Běžné výdaje na daňo" u="1"/>
        <s v="Rozvoj a obnova materiálně technického zabezpečení celní správy" u="1"/>
        <s v="Rozvoj a obnova materiálně-technického zabezpečení celní správy" u="1"/>
        <s v="FÚ pro hlavní město" u="1"/>
        <s v="Rozvoj a obnova funkcionalit ICT Policie ČR" u="1"/>
        <s v="Rozvoj a obnova movitého majetku Policie ČR" u="1"/>
        <s v="ÚzP v Mělníce - odkup spoluvlastnického podílu na pozemku p. č. 116/4, zpevnění dvora a částečné zateplení fasády budovy č. p. 105" u="1"/>
        <s v="ÚzP v Litoměřicích - rekonstrukce osobního výtahu" u="1"/>
        <s v="Hardware a serverové systémy" u="1"/>
        <s v="Agregace - kapitálov" u="1"/>
        <s v="Další rozvoj systémů celního a daňového řízení" u="1"/>
        <s v="Programy přeshraniční spolupráce INTERREG V-A ČR-Ss 2014+" u="1"/>
        <s v="Zajištění provozu in" u="1"/>
        <s v="Odkup pozemku v areá" u="1"/>
        <s v="Hradní stráž a Vojenská kancelář prezidenta republiky" u="1"/>
        <s v="Motorová vozidla na" u="1"/>
        <s v="Fond soudržnosti (Kohezní fond)" u="1"/>
        <s v="Grafický informační" u="1"/>
        <s v="Státní program na podporu úspor energie" u="1"/>
        <s v="Podp.invest.opatř.vzděl.dětí, žáků a studentů se spec.vzděl." u="1"/>
        <s v="Horažďovice - rekonstrukce" u="1"/>
        <s v="Aktualizace databází" u="1"/>
        <s v="Udržení a rozvoj komunikační a informační podprory" u="1"/>
        <s v="Rozvoj materiálně technické základny Senátu Parlamentu od r. 2014" u="1"/>
        <s v="Vývoj aplikace NCTS/" u="1"/>
        <s v="Licence software pro" u="1"/>
        <s v="ÚP v Soběslavi - sní" u="1"/>
        <s v="Prezentační systém finančních a účetních informací státu" u="1"/>
        <s v="FÚ pro hl. m. Prahu" u="1"/>
        <s v="ÚP v Jeseníku - stav" u="1"/>
        <s v="Modernizace FW soustavy v ZIC CS" u="1"/>
        <s v="Lazarská - realizace opatření PBŘ" u="1"/>
        <s v="Běžné výdaje na serverové systémy v r. 2016" u="1"/>
        <s v="ÚzP Ostrava I - výměna dveří do objektu SFÚ" u="1"/>
        <s v="ÚP ve Vlašimi - vybudování nových kanceláří" u="1"/>
        <s v="Vývoj aplikace eDovoz" u="1"/>
        <s v="FÚ pro Jihomoravský kraj - odkup pozemku v areálu ZETOR Brno" u="1"/>
        <s v="Podpora zajištění vybraných investičních podpůrných opatření při vzdělávání dětí, žáků a studentů se speciálními vzdělávacími potřebami + NRPM (Národní rozvojový program mobility pro všechny)" u="1"/>
        <s v="Program COVID Nájemné" u="1"/>
        <s v="FÚ pro Olomoucký kraj - vybudování kuchyňky a hygienického zázemí ve 4. NP" u="1"/>
        <s v="Projektová kancelář" u="1"/>
        <s v="Rozvoj systémů celní" u="1"/>
        <s v="GFŘ - stavební úprav" u="1"/>
        <s v="ÚzP pro Prahu 1 - st" u="1"/>
        <s v="Podpora spolkové činnosti spolků působících na úseku požární ochrany, jejichž členové vyvíjejí činnost i v jednotkách SDH obcí" u="1"/>
        <s v="Parkovací stání pro" u="1"/>
        <s v="Běžné výdaje na serverové systémy v r. 2017" u="1"/>
        <s v="Vývoj aplikací pro podporu celního řízení" u="1"/>
        <s v="ÚP v Poděbradech - z" u="1"/>
        <s v="Pořízení a obnova te" u="1"/>
        <s v="Rozpočtový informačn" u="1"/>
        <s v="SDPF - Státní dozor nad penzijními fondy" u="1"/>
        <s v="VZ Pozlovice - rekonstrukce venkovního schodiště" u="1"/>
        <s v="Rekonstrukce objektu Bohumín" u="1"/>
        <s v="ÚzP pro Prahu 2 - st" u="1"/>
        <s v="ADIS - legislativní a procesní změny v roce 2015 a 2016" u="1"/>
        <s v="ÚzP v Třebíči - reko" u="1"/>
        <s v="ÚzP v Teplicích - rekonstrukce střešního pláště" u="1"/>
        <s v="Rekonstrukce CÚ Praha" u="1"/>
        <s v="Vývoj aplikace ASEO" u="1"/>
        <s v="ÚP pro Prahu 5 - přeměna garáží na spisovnu a zpevnění plochy" u="1"/>
        <s v="Obnova a rozvoj funkcionalit ICT Policie ČR" u="1"/>
        <s v="Analytické zpracován" u="1"/>
        <s v="Programy přeshraniční spolupráce INTERREG V-A - Technická po" u="1"/>
        <s v="Evidence soudních sp" u="1"/>
        <s v="Uherské Hradiště - bezbariérový vstup" u="1"/>
        <s v="Spravedlnost" u="1"/>
        <s v="COVID - ADVENTNÍ TRHY" u="1"/>
        <s v="Rekonstrukce výtahů GŘC" u="1"/>
        <s v="Rekonstrukce výtahů" u="1"/>
        <s v="Pořízení a obnova materiálně technické základny FAÚ" u="1"/>
        <s v="Integrovaný regionální operační program REACT-EU 2014+" u="1"/>
        <s v="Dlouhodobý koncepční rozvoj výzkumných organizací" u="1"/>
        <s v="ÚP v Jablonci nad Nisou - nabytí spoluvlastnického podílu" u="1"/>
        <s v="Financování vybraných akcí Operačního programu Výzkum, vývoj a vzdělávání" u="1"/>
        <s v="Společná organizace trhu - mimo včely 2014+" u="1"/>
        <s v="ÚP Praha západ - bez" u="1"/>
        <s v="ÚzP pro Prahu 5 - st" u="1"/>
        <s v="ÚP v Mladé Boleslavi" u="1"/>
        <s v="OP Praha - pól růstu ČR 2014+" u="1"/>
        <s v="ÚP v Ústí nad Labem" u="1"/>
        <s v="Mělník - příprava el" u="1"/>
        <s v="Pořízení a obnova os" u="1"/>
        <s v="Praha 5 - vybudování" u="1"/>
        <s v="Úprava ve 2. NP v budově BCV" u="1"/>
        <s v="FÚ pro Moravskoslezský kraj - zateplení fasády budovy č. p. 3162/3" u="1"/>
        <s v="Hardware a technologické systémy na GFŘ na roky 2011-2013" u="1"/>
        <s v="OP Kladno - rekonstr" u="1"/>
        <s v="Program rozvoje venkova" u="1"/>
        <s v="Vývoj systémů ECDC a" u="1"/>
        <s v="VZ Smilovice - ubytovna - měření tepla" u="1"/>
        <s v="Podpora veřejně prospěšných aktivit v oblasti rovnosti žen a mužů" u="1"/>
        <s v="OP Přeshraniční spolupráce pro cíl EÚS ČR - Polsko" u="1"/>
        <s v="Příspěvek na úhradu nákladů za energie" u="1"/>
        <s v="Budování LAN sítí" u="1"/>
        <s v="OP ESPON pro cíl EÚS" u="1"/>
        <s v="Pořízení a obnova HW prostředků" u="1"/>
        <s v="Blansko - odkup poze" u="1"/>
        <s v="Pořízení mobilních l" u="1"/>
        <s v="Chomutov - uzavření parkoviště" u="1"/>
        <s v="Aplikační podpora au" u="1"/>
        <s v="Měřící technika" u="1"/>
        <s v="Zvýšení bezpečnosti" u="1"/>
        <s v="IISSP -  licenční poplatky" u="1"/>
        <s v="Program protidrogové politiky" u="1"/>
        <s v="ÚzPv Prostějově - re" u="1"/>
        <s v="Rozvoj informačních systémů finanční správy" u="1"/>
        <s v="Úprava ve 2. NP v bu" u="1"/>
        <s v="IS Evidence správy odvodů" u="1"/>
        <s v="Program švýcarsko#české spolupráce v resortu MPSV" u="1"/>
        <s v="ÚP Plzeň město - komplexní zajištění bezbariérového přístupu do budovy" u="1"/>
        <s v="Agregace" u="1"/>
        <s v="GFŘ - investiční vybavenost daňové správy" u="1"/>
        <s v="Udržení a rozvoj schopností logistiky AČR" u="1"/>
        <s v="Udržení a rozvoj schopností logistické podpory" u="1"/>
        <s v="ÚzP v Karviné - stavební úpravy budovy č.p. 974" u="1"/>
        <s v="Podpora implementace Evropské charty regionálních či menšinových jazyků" u="1"/>
        <s v="Praha - rekonstrukce" u="1"/>
        <s v="ÚzP Ostrava I - reko" u="1"/>
        <s v="Agregace MF" u="1"/>
        <s v="Nákup MDP odb. 31 r. 2014" u="1"/>
        <s v="ÚzP v Novém Jičíně - stavební úpravy budovy č.p. 2027" u="1"/>
        <s v="ICT - Telekomunikace MF" u="1"/>
        <s v="ÚzP v Opavě - staveb" u="1"/>
        <s v="Rozvoj IT systému CO" u="1"/>
        <s v="Opravy, servis, provoz a doplňky ICT" u="1"/>
        <s v="ÚzP ve Frýdku-Místku - stavební úpravy administrativní budovy č. p. 3208" u="1"/>
        <s v="Mobilní RTG skener Hercule III" u="1"/>
        <s v="FÚ v Jičíně - staveb" u="1"/>
        <s v="Obnova MDP pátrání CS" u="1"/>
        <s v="ÚzP v Českých Budějovicích -  rekonstrukce osobního výtahu" u="1"/>
        <s v="Služby Národního datového centra 2014-2016" u="1"/>
        <s v="Příprava a obnova úložišť radioaktivních odpadů" u="1"/>
        <s v="Nákup HW do Informačního centra (IC) r. 2016" u="1"/>
        <s v="Náchod - stavební úp" u="1"/>
        <s v="Revitalizace kontrolní haly Chotěbuz" u="1"/>
        <s v="Praha 3 a 9 - snížení energetické náročnosti" u="1"/>
        <s v="ÚP v Táboře - osazen" u="1"/>
        <s v="ÚzP pro Prahu 3 a Prahu 9 - rekonstrukce výtahů" u="1"/>
        <s v="Portál spořících stá" u="1"/>
        <s v="Teplice - zateplení" u="1"/>
        <s v="Rozvoj systémů spotř" u="1"/>
        <s v="ÚzP v Lounech - vybudování kuchyněk a denních místností" u="1"/>
        <s v="OP Technická pomoc - Ostatní 2014+" u="1"/>
        <s v="Aplikační podpora II" u="1"/>
        <s v="Rozvoj systémů rizikové analýzy a Mezinárodních sankcí" u="1"/>
        <s v="Přímé platby zemědělcům 2014+" u="1"/>
        <s v="Agregace laboratorní technika CTL r. 2020-2022" u="1"/>
        <s v="Rekonstrukce areálu" u="1"/>
        <s v="Rozvoj informačních systémů KFA" u="1"/>
        <s v="Podatelna a výpravna MF - rekonstrukce" u="1"/>
        <s v="Výpočetní technika" u="1"/>
        <s v="OP Technická pomoc Auditní orgán 2014+" u="1"/>
        <s v="ÚzP v Chrudimi - vybudování větrání a klimatizace v místnosti č. 2.36 a 2.37" u="1"/>
        <s v="Inter-Excellence II" u="1"/>
        <s v="Podpora mobility výzkumných pracovníků a pracovnic v rámci mezinárodní spolupráce ve VaVaI" u="1"/>
        <s v="Rozvoj cPortál" u="1"/>
        <s v="Stavební úpravy - Rakovník" u="1"/>
        <s v="FM EHP/Norsko 2" u="1"/>
        <s v="Program COVID Nepokryté náklady" u="1"/>
        <s v="Změna účelu užívání z bytů na kanceláře" u="1"/>
        <s v="GFŘ - NKJ - vybudování systému chlazení v přístavku ve dvorním traktu" u="1"/>
        <s v="ÚP Praha západ - bezpečnostní dveře" u="1"/>
        <s v="Integrovaný informač" u="1"/>
        <s v="Hromadná radiokomunikační síť integrovaného záchranného systému (HRAS IZS)" u="1"/>
        <s v="Studie proveditelnosti" u="1"/>
        <s v="Národní plán obnovy - VVŠ" u="1"/>
        <s v="Modernizace FW soust" u="1"/>
        <s v="Stavební úpravy v CÚ" u="1"/>
        <s v="Parkoviště a vnitřní st. úpravy - Strakonice" u="1"/>
        <s v="Speciální síly AČR" u="1"/>
        <s v="IS SDPF III - Inform" u="1"/>
        <s v="Výdaje na provoz vni" u="1"/>
        <s v="Karlovy Vary - zajiš" u="1"/>
        <s v="Pořízení a reprodukce majetku Kanceláře prezidenta republiky - od roku 2020" u="1"/>
        <s v="Vývoj aplikace NCTS/ECS/NWKII" u="1"/>
        <s v="Drobné investiční akce - vybavení, stroje a zařízení" u="1"/>
        <s v="Chomutov - uzavření" u="1"/>
        <s v="OP rozvoj lidských zdrojů" u="1"/>
        <s v="Jiné EU - Fond pro vnitřní bezpečnost 2014+" u="1"/>
        <s v="Parkovací stání pro celní řízení  - Sladkovského" u="1"/>
        <s v="Jednotný programový dokument pro cíl 2" u="1"/>
        <s v="Strategický program udržení a rozvoje schopností Vzdušných sil AČR" u="1"/>
        <s v="Děčín - zateplení podkroví" u="1"/>
        <s v="Vývoj aplikace eDovo" u="1"/>
        <s v="Uherské Hradiště - b" u="1"/>
        <s v="Rozvoj systémů čísel" u="1"/>
        <s v="Rozvoj a obnova materiálně - technické základny organizací služeb rezortu MV" u="1"/>
        <s v="Analýza a varianty n" u="1"/>
        <s v="Rozvoj a obnova materiálně technické základny veřejných vysokých škol" u="1"/>
        <s v="Evidence náhradových" u="1"/>
        <s v="Dotace nestátním neziskovým organizacím" u="1"/>
        <s v="Vývoj aplikací PHM, PBL a DES" u="1"/>
        <s v="GFŘ - dispoziční úpr" u="1"/>
        <s v="Pořízení a obnova vo" u="1"/>
        <s v="Infrastruktura pro IS GFŘ a FÚ" u="1"/>
        <s v="OP Olomouc - zateplení" u="1"/>
        <s v="Rozvoj a obnova materiálně technické základny soci" u="1"/>
        <s v="Jeseník - odkup poze" u="1"/>
        <s v="Kadaň - rekonstrukce" u="1"/>
        <s v="FAÚ - Tiskárny" u="1"/>
        <s v="Jednotný programový dokument pro cíl 3" u="1"/>
        <s v="Servisní podpora, údržba a provoz ICT MF 2017-2020" u="1"/>
        <s v="Informační systém CEDR EHP a Norské fondy" u="1"/>
        <s v="ÚzP v Bílině - rekonstrukce odběrných plynových zařízení" u="1"/>
        <s v="Olomouc Povel - rekonstrukce komunikace a areálových rozvodů" u="1"/>
        <s v="Podpora zajištění vybraných investičních podpůrných opatření při vzdělávání dětí, žáků a studentů se speciálními vzdělávacími" u="1"/>
        <s v="Služby Service Desk  (2015-2020)" u="1"/>
        <s v="IS SDPF III - Informační systém pro státní dozor nad penzijními společnostmi" u="1"/>
        <s v="Půdní vestavba a rekonstrukce CÚ Plzeň" u="1"/>
        <s v="Pořízení a obnova SW" u="1"/>
        <s v="Specifický vysokoškolský výzkum" u="1"/>
        <s v="Rozšíření strategické průmyslové zóny Solnice - Kvasiny a zlepšení veřejné infrastruktury v Královéhradeckém regionu # vzdělávací a sportovní infrastruktura" u="1"/>
        <s v="Rozšíření strategické průmyslové zóny Solnice - Kvasiny a zlepšení veřejné infrastruktury v Královéhradeckém regionu – vzdělávací a sportovní infrastruktura" u="1"/>
        <s v="Sanace proti vlhkosti objektů MF" u="1"/>
        <s v="ÚzP v Novém Jičíně -" u="1"/>
        <s v="Rozvoj systémů rizikové analýzy" u="1"/>
        <s v="Pořízení spec. laboratorních systémů, techniky a zařízení CTL" u="1"/>
        <s v="Elektronizace vrácení DPH FO ze třetích zemí při vývozu zboží" u="1"/>
        <s v="Rekonstrukce ŠS Doln" u="1"/>
        <s v="Informační systém CE" u="1"/>
        <s v="Rozvoj a obnova materiálně technické základny Úřadu práce Če" u="1"/>
        <s v="OP Náchod - rekonstr" u="1"/>
        <s v="GFŘ - stavební úpravy budovy Hvožďanská" u="1"/>
        <s v="Benešov - kasárna" u="1"/>
        <s v="Agregace potřeb a zdrojů na IS MF" u="1"/>
        <s v="ÚzP Ostrava I - rekonstrukce osobního výtahu" u="1"/>
        <s v="Rozvoj a obnova materiálně technické základny ÚV" u="1"/>
        <s v="Rekonstrukce a dosta" u="1"/>
        <s v="Drobné investiční akce sídel ÚZSVM" u="1"/>
        <s v="Rozšíření funkčnosti aplikace HelpLine" u="1"/>
        <s v="Výzva Jazykové kurzy pro děti cizince migrující z Ukrajiny" u="1"/>
        <s v="Výdaje spojené se zajištěním peněžních náhrad za poskytnutí pomoci nebo omezení práva dle z.č. o IZS - NP České Švýcarsko" u="1"/>
        <s v="Rozvoj a obnova materiálně technické základny Úřadu práce ČR" u="1"/>
        <s v="ÚzP v Teplicích - mo" u="1"/>
        <s v="Podpora materiálně technické základny sportu" u="1"/>
        <s v="ÚP v Otrokovicích - stavební úpravy budovy č. p. 491" u="1"/>
        <s v="Státní sportovní reprezentace" u="1"/>
        <s v="KP Customs 2020" u="1"/>
        <s v="Výdaje na vývoj a provoz systému elektronické evidence tržeb" u="1"/>
        <s v="ÚzP ve Frýdku-Místku - nabytí spoluvlastnického podílu u administrativního objektu č.p. 3208" u="1"/>
        <s v="Úprava LIMS pro potř" u="1"/>
        <s v="ÚzP v Teplicích - re" u="1"/>
        <s v="Výzva Adaptační skupiny pro děti cizince migrující z Ukrajiny" u="1"/>
        <s v="Rozvoj hlasového systému GŘC" u="1"/>
        <s v="Uherské Hradiště - vybudování sociálního zařízení" u="1"/>
        <s v="OP Jan Amos Komenský" u="1"/>
        <s v="Praha 5 - rekonstruk" u="1"/>
        <s v="ÚP v Opavě - odkup p" u="1"/>
        <s v="Rozvoj a obnova nemovitého majetku Policie ČR" u="1"/>
        <s v="Agregace mov. majetku pro projekty EU- OP, KP, jiné" u="1"/>
        <s v="Rozvoj Internet/Intr" u="1"/>
        <s v="Nástroje na řízení IT" u="1"/>
        <s v="ÚzP v Pardubicích - rekonstrukce výtahu HOV 630" u="1"/>
        <s v="Rozvoj a obnova  materiálně technické základny speciálních škol a systému náhradní výchovné péče na období 2019 až 2025" u="1"/>
        <s v="TOVEK - modul Advanc" u="1"/>
        <s v="GFŘ - NKJ - rekonstrukce výměníkové stanice" u="1"/>
        <s v="EHP/Norsko 3" u="1"/>
        <s v="Dotace na činnost škol a školských zařízení zřizovaných ÚSC a DSO" u="1"/>
        <s v="Programy přeshraniční spolupráce INTERREG V-A ČR-Pl 2014+" u="1"/>
        <s v="Vývoj aplikací Inter" u="1"/>
        <s v="ÚP ve Valašském Mezi" u="1"/>
        <s v="Realizace formulářov" u="1"/>
        <s v="Vývoj aplikací Internet/Intranet" u="1"/>
        <s v="ÚP v Kladně - úprava" u="1"/>
        <s v="Dokončení rekonstrukce objektu CÚ Praha" u="1"/>
        <s v="Vývoj aplikace TIS" u="1"/>
        <s v="Jaroměř - rekonstruk" u="1"/>
        <s v="Stavební úpravy pro zvýšení plochy archivů MF" u="1"/>
        <s v="Integrovaný informační systém Státní pokladny (IISSP)" u="1"/>
        <s v="Rekonstrukce objektu Třinec" u="1"/>
        <s v="Svitavy - vybudování závory" u="1"/>
        <s v="Režimové pracoviště" u="1"/>
        <s v="Rekonstrukce Vrbensk" u="1"/>
        <s v="Rekonstrukce VRS Lan" u="1"/>
        <s v="ÚzP ve Frýdku-Místku" u="1"/>
        <s v="9B Evropské partnerství v oblasti metrologie" u="1"/>
        <s v="Rozvoj areálu Policie České republiky v Praze 5 - Zbraslav" u="1"/>
        <s v="Obnova vozového parku ÚZSVM" u="1"/>
        <s v="Aplikační vybavení a soubory informací včetně podpory pro odborné útvary MF" u="1"/>
        <s v="Vývoj vnitřních informačních systémů" u="1"/>
        <s v="Zajištění provozu tr" u="1"/>
        <s v="EuroHPC projekty" u="1"/>
        <s v="OP Kolín - rekonstrukce opláštění" u="1"/>
        <s v="ÚzP v Plzni - rekonstrukce osobního výtahu" u="1"/>
        <s v="Hardware a systémy t" u="1"/>
        <s v="Výpočetní a měřící t" u="1"/>
        <s v="Posílení bezpečnosti - detektory výbušnin, Raman. spektrometry" u="1"/>
        <s v="Pořízení MDP - proje" u="1"/>
        <s v="Parkoviště a vnitřní" u="1"/>
        <s v="Drobné investiční ak" u="1"/>
        <s v="Agregace bezpečnostn" u="1"/>
        <s v="Aplikační a bázová p" u="1"/>
        <s v="Iniciativa společenství EQUAL" u="1"/>
        <s v="Sjednocení řídícího SW pro dělící metody v CTL" u="1"/>
        <s v="Vývoj systému Single Window" u="1"/>
        <s v="Další rozvoj systémů finančních modulů a spisové agendy" u="1"/>
        <s v="ÚP v Jičíně - vytvoř" u="1"/>
        <s v="Udržení a rozvoj schopností spojovacího vojska AČR a informatizace MO" u="1"/>
        <s v="Rozvoj a obnova MTZ systému řízení MF" u="1"/>
        <s v="Vývoj aplikace RZMO" u="1"/>
        <s v="Protikorupční opatře" u="1"/>
        <s v="OP meziregionální spolupráce 2014+" u="1"/>
        <s v="Servisní podpora, úd" u="1"/>
        <s v="Běžné výdaje na lokální techniku pro GFŘ a FÚ" u="1"/>
        <s v="Národní plán obnovy - komponenty adminstrované MPO" u="1"/>
        <s v="Informační systém elektronické evidence tržeb" u="1"/>
        <s v="Úprava LIMS pro potřeby mobilní laboratoře r. 2016" u="1"/>
        <s v="Smilovice - rekonstrukce balkonů" u="1"/>
        <s v="Zhodnocení ADIS v roce 2015" u="1"/>
        <s v="Software pro GFŘ a FÚ" u="1"/>
        <s v="Technologické změny" u="1"/>
        <s v="ÚP Ostrava III- stavební úpravy budovy" u="1"/>
        <s v="IISSP -  licenční po" u="1"/>
        <s v="Blansko - odkup pozemků" u="1"/>
        <s v="Vnitřní informační systémy FAÚ" u="1"/>
        <s v="Podpora veřejně prospěšných aktivit spolků osob se zdravotním postižením" u="1"/>
        <s v="Stavební úpravy pro" u="1"/>
        <s v="Revitalizace objektu" u="1"/>
        <s v="Zhodnocení ADIS v ro" u="1"/>
        <s v="Výzva na podporu školního stravování žáků základních škol na rok 2022" u="1"/>
        <s v="OP Jihlava - rekonst" u="1"/>
        <s v="Horizont Evropa" u="1"/>
        <s v="Praha 3 a 9 - snížen" u="1"/>
        <s v="Program Iniciativy Společenství Interreg IIIA" u="1"/>
        <s v="VZ Pozlovice - zatep" u="1"/>
        <s v="Pořízení kancelářské techniky a inventáře" u="1"/>
        <s v="MOJE daně" u="1"/>
        <s v="Zajištění rozvoje a zhodnocení aplikace ADIS" u="1"/>
        <s v="IS Státní dozor nad penzijními společnostmi" u="1"/>
        <s v="Bezpečnostní vybaven" u="1"/>
        <s v="Portál spořících státních dluhopisů" u="1"/>
        <s v="ÚzP pro Prahu 1 - stavební úpravy budovy Štěpánská 619/28" u="1"/>
        <s v="ÚP v Rychnově nad Kněžnou - stavební připravenost pro instalaci rotomatu" u="1"/>
        <s v="NPO Digitální vysokorychlostní sítě" u="1"/>
        <s v="Pořízení a obnova osobních a technologických vozidel" u="1"/>
        <s v="Rozvoj systémů rizik" u="1"/>
        <s v="Bez nástroje" u="1"/>
        <s v="Licenční poplatky SA" u="1"/>
        <s v="Rozvoj a obnova materiálně technické základny systému řízení Ministerstva financí" u="1"/>
        <s v="Hlavní směry rozvoje sportovní infrastruktury České republiky 2017-2024" u="1"/>
        <s v="Zateplení střešního pláště (zimní zahrada)" u="1"/>
        <s v="Kadaň - zabezpečení" u="1"/>
        <s v="Kancelářská technika a vybavení" u="1"/>
        <s v="Kultura" u="1"/>
        <s v="IS VIOLA" u="1"/>
        <s v="Centrální registr administrativních budov (CRAB)" u="1"/>
        <s v="Portál MOJE daně" u="1"/>
        <s v="Zpracování PD a realizace - rekonstrukce a vybavení pro změnu účelu k užívání 2 dětských skupin" u="1"/>
        <s v="Další rozvoj aplikace EVDPH" u="1"/>
        <s v="Akce financované z rozhodnutí Poslanecké sněmovny Parlamentu a Vlády ČR" u="1"/>
        <s v="IS SDSL - Státní doz" u="1"/>
        <s v="ÚzP v Plzni - rekons" u="1"/>
        <s v="ÚP ve Velkém Meziříčí - zateplení štítu" u="1"/>
        <s v="OP Prostějov - kotel" u="1"/>
        <s v="Vývoj sytémů TARIC a NIT" u="1"/>
        <s v="Rekonstrukce Jíloviště II. etapa" u="1"/>
        <s v="Na učitelích záleží" u="1"/>
        <s v="Konverzní pracoviště ADOBE LC" u="1"/>
        <s v="Úzp v Hustopečích - vodovodní přípojka" u="1"/>
        <s v="HelpLine Celní správy ČR" u="1"/>
        <s v="OP nadnárodní spolupráce Danube 2014+" u="1"/>
        <s v="FÚ pro hl. m. Prahu - zvýšení bezpečnosti budovy a vybudování plošiny v suterénu" u="1"/>
        <s v="CTL GŘC - vestavba p" u="1"/>
        <s v="Rekonstrukce budov MF" u="1"/>
        <s v="OP nadnárodní spolupráce Central Europe 2014+" u="1"/>
        <s v="Modernizace technolo" u="1"/>
        <s v="ÚP v Kutné Hoře - za" u="1"/>
        <s v="Nákup licencí pro vi" u="1"/>
        <s v="Výzva na podporu integrace romské menšiny" u="1"/>
        <s v="Podpora  podnikatelských nemovitostí a infrastruktury" u="1"/>
        <s v="ÚP Ostrava II - revitalizace veřejných prostor" u="1"/>
        <s v="Jihlava - vzduchotec" u="1"/>
        <s v="Pořízení a obnova HW prostředků ICT MF 2014-2016" u="1"/>
        <s v="KP Erasmus" u="1"/>
        <s v="Hradec Králové - rek" u="1"/>
        <s v="Technika a zařízení" u="1"/>
        <s v="Kryptografická techn" u="1"/>
        <s v="Podpora bezpečnosti v obcích v souvislosti s migrací" u="1"/>
        <s v="Rozvoj a obnova MTZ celní správy" u="1"/>
        <s v="KP Horizont 2020 2014+" u="1"/>
        <s v="Uherské Hradiště - v" u="1"/>
        <s v="Rozvoj Vojenského zpravodajství IV" u="1"/>
        <s v="Výdaje na vývoj a pr" u="1"/>
        <s v="ÚP v Děčíně - vybudo" u="1"/>
        <s v="GFŘ - rekonstrukce 2" u="1"/>
        <s v="Modernizace technologie MaR" u="1"/>
        <s v="Pořízení, obnova a provozování ICT finanční správy" u="1"/>
        <s v="SW pro dohled nad komunikační a informační infrastrukturou CS" u="1"/>
        <s v="Kybernetická bezpečnost" u="1"/>
        <s v="Rozvoj a obnova mat.tech.základny systému řízení Ministerstva školství, mládeže a tělovýchovy" u="1"/>
        <s v="Rozvoj informačních" u="1"/>
        <s v="Podpora reprodukce majetku k realizaci procesu ZNHČ od roku 2019" u="1"/>
        <s v="Vývoj aplikací pro I" u="1"/>
        <s v="IS KSP – Informační systém pro kontrolu stavebního spoření" u="1"/>
        <s v="Speciální technika pro OPČ" u="1"/>
        <s v="Podpora akceschopnosti Vodní záchranné služby ČČK, z.s." u="1"/>
        <s v="Obnova HW" u="1"/>
        <s v="Pořízení a obnova techn. vybavení CS" u="1"/>
        <s v="FKSP Stavební úpravy RZ Kytlice" u="1"/>
        <s v="OP Kolín - rekonstru" u="1"/>
        <s v="Hradní stráž a Vojenská kacelář prezidenta republiky II" u="1"/>
        <s v="Rozvoj a obnova mat.tech.základny systému řízení M" u="1"/>
        <s v="program TRIO (2016-2022)" u="1"/>
        <s v="Analýza rizik u cest" u="1"/>
        <s v="Rakovník - rekonstru" u="1"/>
        <s v="OP Liberec - rekonst" u="1"/>
        <s v="Rozšíření funkčnosti" u="1"/>
        <s v="Vývoj systému Datový" u="1"/>
        <s v="Podpora projektů a t" u="1"/>
        <s v="OP Zaměstnanost 2014+" u="1"/>
        <s v="Rozvoj a modernizace materiálně technické základny VZS ČČK" u="1"/>
        <s v="Strategický program pozemních sil" u="1"/>
        <s v="Jeseník - odkup pozemků" u="1"/>
        <s v="Jiné programy/projekty EU" u="1"/>
        <s v="Rozvoj a obnova materiálně technické základny Česk" u="1"/>
        <s v="Informační systém pro dohled nad  trhem s hazardními hrami (IS AISG)" u="1"/>
        <s v="NPO Inovace ve vzdělávání v kontextu digitalizace" u="1"/>
        <s v="Rozvoj a obnova materiálně technické základny úřad" u="1"/>
        <s v="Doplnění a obnova aktivních prvků WAN a LAN sítí CS" u="1"/>
        <s v="Rozvoj systémů Single Window" u="1"/>
        <s v="Brno - víceúčelová h" u="1"/>
        <s v="ÚzP v Karviné - stav" u="1"/>
        <s v="FÚ pro hlavní město Prahu - rekonstrukce osobních výtahů TOV 250" u="1"/>
        <s v="Vývoj IS AVIS a IS VEMA" u="1"/>
        <s v="Technické vybavení pro výkon  trestního řízení - ISF" u="1"/>
        <s v="ÚzP v Rokycanech - stavební úpravy budovy čp. 118" u="1"/>
        <s v="ÚP pro Prahu 3 a 9 - rekonstrukce budovy - projektová dokumentace" u="1"/>
        <s v="OP Liberec - rekonstrukce" u="1"/>
        <s v="ÚzP v Chrudimi - ins" u="1"/>
        <s v="ÚP pro Prahu 6 a 7 - výměna oken části budovy" u="1"/>
        <s v="ÚP v Hustopečích - r" u="1"/>
        <s v="FKSP Výměna kotle RZ Filipka" u="1"/>
        <s v="Rozvoj a obnova materiálně technické základny Úřadu pro zastupování státu ve věcech majetkových (ÚZSVM)" u="1"/>
        <s v="Obnova MDP útvarů Pá" u="1"/>
        <s v="Studie proveditelnos" u="1"/>
        <s v="Mobilní RTG skener H" u="1"/>
        <s v="Elektronický přístup" u="1"/>
        <s v="Speciální technika O" u="1"/>
        <s v="Vývoj systémů Single Window a REX" u="1"/>
        <s v="Pořízení a obnova majetkové základny Policie ČR" u="1"/>
        <s v="Doplnění a obnova ak" u="1"/>
        <s v="Vývoj aplikací RDS, SEED a NDEA" u="1"/>
        <s v="Integrovaný regionální operační program 2014+" u="1"/>
        <s v="OP Podnikání a inovace" u="1"/>
        <s v="Podpora celostátních mezioborových sítí nestátních neziskových organizací" u="1"/>
        <s v="GFŘ - investiční vyb" u="1"/>
        <s v=" Pořízení a obnova m" u="1"/>
        <s v="Multifunkční zařízení KFA" u="1"/>
        <s v="ÚP v Ústí nad Labem - rekonstrukce budovy - Snížení energetické náročnosti budovy" u="1"/>
        <s v="Reprodukce majetku Kanceláře prezidenta republiky-" u="1"/>
        <s v="Nové kanceláře CÚ Ús" u="1"/>
        <s v="Investiční dotace pro nestátní neziskové organizace na úseku PO" u="1"/>
        <s v="Rozvoj ozbrojených sil České republiky (2015-2022)" u="1"/>
        <s v="Rekonstrukce ŠS Dolní Lomná 120" u="1"/>
        <s v="ÚP v Tachově - úprav" u="1"/>
        <s v="Multifunkční zařízen" u="1"/>
        <s v="Plynová chromatograf" u="1"/>
        <s v="DPS - rekonstrukce elektroinstalace MF" u="1"/>
        <s v="Rozvoj a obnova materiálně-technické základny Policie ČR" u="1"/>
        <s v="Výdaje spojené se zajištěním provozu a činností Krajských asistenčních center pomoci Ukrajině poskytovaná do rozpočtu krajů" u="1"/>
        <s v="Infrastruktura FS" u="1"/>
        <s v="Podpora terénní práce" u="1"/>
        <s v="Rekonstrukce a  poří" u="1"/>
        <s v="Agregace speciální vozidla a technika pro OPČ r. 2020-2022" u="1"/>
        <s v="Obnova technologií S" u="1"/>
        <s v="Elektronická faktura" u="1"/>
        <s v="Pořízení ISMS a rozv" u="1"/>
        <s v="Drobná a pomocná analytická zařízení - 2015" u="1"/>
        <s v="Rozvoj a obnova materiálně technické základny školství vzdělávání a tělovýchovy" u="1"/>
        <s v="Lazarská - realizace" u="1"/>
        <s v="Obnova zastaralých a" u="1"/>
        <s v="Provozování a podpor" u="1"/>
        <s v="Podpora provozu apli" u="1"/>
        <s v="OP Přeshraniční spolupráce pro cíl EÚS - MMR" u="1"/>
        <s v="IS CEDR MF – Informační systém pro centrální evidenci dotací" u="1"/>
        <s v="Páteřní světelné a z" u="1"/>
        <s v="Pořízení SW a HW pro projekt ROKOTR" u="1"/>
        <s v="ÚP v Pardubicích - opatření proti hnízdění holubů" u="1"/>
        <s v="ÚP ve Svitavách - stavební připravenost pro instalaci regálové techniky" u="1"/>
        <s v="Licence IBM" u="1"/>
        <s v="ÚP v Rakovníku - úpr" u="1"/>
        <s v="ISAO – Informační systém auditního orgánu" u="1"/>
        <s v="Hlavní směry rozvoje sport. infrastruktury ČR 2017-2024" u="1"/>
        <s v="Ambice - podpora rozvoje obl. s význam. výsl. v NATO a EU (2020-2026)" u="1"/>
        <s v="Modernizace bezpečnostních systémů v objektu GŘC" u="1"/>
        <s v="ADIS - legislativní a procesní změny" u="1"/>
        <s v="Agregace podprogramu ICT CS r. 2020 - 2021" u="1"/>
        <s v="Pořízení počítačovýc" u="1"/>
        <s v="Drobná a pomocná analytická zařízení - 2016" u="1"/>
        <s v="Agregace KFA" u="1"/>
        <s v="Jaroměř - rekonstrukce" u="1"/>
        <s v="Speciální technika pro OPČ r. 2015" u="1"/>
        <s v="ÚzP Praha - západ -" u="1"/>
        <s v="Konzultační a právní služby" u="1"/>
        <s v="Pořízení MDP a techniky pro útvary dohledu" u="1"/>
        <s v="Rozvoj a obnova materiálně technické základny státních archivů" u="1"/>
        <s v="Rozvoj a obnova materiálně-technické základny státních archivů" u="1"/>
        <s v="ÚP v Tachově - úprava klientské zóny" u="1"/>
        <s v="Centralizace auditní" u="1"/>
        <s v="ÚzP Brno 1 - rekonstrukce výměníkové předávací stanice" u="1"/>
        <s v="Úzp Brno 2 - rekonstrukce výměníkové předávací stanice" u="1"/>
        <s v="OP Praha Adaptabilita" u="1"/>
        <s v="Rozvoj a obnova služebních dopravních prostředků Policie ČR" u="1"/>
        <s v="Vývoj aplikace EMCS" u="1"/>
        <s v="Olomouc Povel - reko" u="1"/>
        <s v="Podpůrné IS FAÚ" u="1"/>
        <s v="Ústí nad Labem - rek" u="1"/>
        <s v="Vývoj, údržba a systémová podpora provozu IS VIOLA" u="1"/>
        <s v="Evidenční dotační systém a správa majetku ve vlastnictví státu (IS EDS/ISPROFIN a SMVS/ISPROFIN)" u="1"/>
        <s v="ÚP v Českých Budějovicích - přestavba vstupní haly" u="1"/>
        <s v="OP Přeshraniční spolupráce pro cíl EÚS ČR - Bavorsko" u="1"/>
        <s v="ÚzP v Táboře - rekon" u="1"/>
        <s v="Hardware a serverové" u="1"/>
        <s v="ÚP v Rychnově nad Kn" u="1"/>
        <s v="OP Výzkum a vývoj pro inovace" u="1"/>
        <s v="Bezpečnostní vybavení budov MF" u="1"/>
        <s v="ÚzP v Chrudimi - instalace vnitřních okenních žaluzií" u="1"/>
        <s v="OP Technická pomoc CKB AFCOS 2014+" u="1"/>
        <s v="OP Výzkum,vývoj a vzdělávání 2014+" u="1"/>
        <s v="Vývoj systému Single" u="1"/>
        <s v="Zvýšení bezpečnosti na ost. mezin. letištích" u="1"/>
        <s v="Výdaje na provoz vnitřních informačních systémů" u="1"/>
        <s v="IS KSP – Informační" u="1"/>
        <s v="Jednotky pro elektro" u="1"/>
        <s v="Aplikační a bázová podpora IISSP" u="1"/>
        <s v="EDS Fondy a RISPF" u="1"/>
        <s v="Pořízení radiostanic" u="1"/>
        <s v="FÚ pro Plzeňský kraj" u="1"/>
        <s v="Rozvoj  a obnova MTZ ÚZSVM" u="1"/>
        <s v="Rozvoj a obnova materiálně technické základny Finančně analytického úřadu (FAÚ)" u="1"/>
        <s v="Vývoj vnitřních IS" u="1"/>
        <s v="Dislokace Finanční správy v Brně - projektová dokumentace" u="1"/>
        <s v="Rozvoj a obnova  materiálně technické základny speciálních škol a systému náhradní výchovné péče" u="1"/>
        <s v="Rozšíř.prům.zóny Solnice-Kvasiny a zlepš.veř.infr.v HK reg." u="1"/>
        <s v="ÚP Ostrava II - revi" u="1"/>
        <s v="ÚP v Českých Budějov" u="1"/>
        <s v="Stavební úpravy 1. NP objektu U Plynárny" u="1"/>
        <s v="Rekonstrukce kotelen" u="1"/>
        <s v="Dotace na podporu dalších úkolů v oblasti VŠ" u="1"/>
        <s v="Horizont 2020 - rámcový program pro výzkum a inovace" u="1"/>
        <s v="Autoprovoz" u="1"/>
        <s v="Modernizace bezpečno" u="1"/>
        <s v="GFŘ Lazarská - rozdělení zasedací místnosti č. 310 mobilními stěnami." u="1"/>
        <s v="Vojenská policie" u="1"/>
        <s v="Pořízení HSM modulů" u="1"/>
        <s v="Vývoj aplikací MED a CEPAN" u="1"/>
        <s v="ÚP ve Vlašimi - vybu" u="1"/>
        <s v="Klimatizace a vzduchotechnika v budovách FS" u="1"/>
        <s v="VZ Smilovice - zabez" u="1"/>
        <s v="Podpora reprodukce majetku k realizaci procesu ZNHČ" u="1"/>
        <s v="Vývoj systému eSAT" u="1"/>
        <s v="OP nadnárodní spolupráce - Technická pomoc 2014+" u="1"/>
        <s v="Rozvoj systému EOS/C" u="1"/>
        <s v="Ostrava II - opatřen" u="1"/>
        <s v="Podpora a rozvoj apl" u="1"/>
        <s v="Rekonstrukce kantýny" u="1"/>
        <s v="Rozvoj a obnova nemovitého majetku Policie ČR - II." u="1"/>
        <s v="Nákup chodbových mul" u="1"/>
        <s v="Konverzní pracoviště" u="1"/>
        <s v="Rekonstrukce střechy - Praha, Českomoravská" u="1"/>
        <s v="OP Vsetín - rekonstr" u="1"/>
        <s v="ÚzP v Bílině - rekon" u="1"/>
        <s v="Další rozvoj systémů" u="1"/>
        <s v="ÚzP v Jičíně - sanač" u="1"/>
        <s v="Rekonstrukce objektu" u="1"/>
        <s v="Nové kanceláře CÚ Br" u="1"/>
        <s v="Rozvoj výukových kapacit mateřských a základních škol zřizov" u="1"/>
        <s v="Vývoj systému VSD" u="1"/>
        <s v="Vestavba Palackého CÚ Pardubice" u="1"/>
        <s v="Kybernetická bezpečn" u="1"/>
        <s v="Rozvoj systému VSD" u="1"/>
        <s v="Obnova detekční RTG" u="1"/>
        <s v="Systémy IR-infračerv" u="1"/>
        <s v="Analýza rizik u cestujících - ISF" u="1"/>
        <s v="Rozvoj a obnova materiálně technické základny systému řízení SSHR II" u="1"/>
        <s v="Provozování ICT CS r. 2015" u="1"/>
        <s v="Hardware a technologické systémy" u="1"/>
        <s v="ÚzP v Boskovicích -" u="1"/>
        <s v="Provozování ICT CS r. 2016" u="1"/>
        <s v="Smilovice - rekonstr" u="1"/>
        <s v="Provozování ICT CS r. 2017" u="1"/>
        <s v="ÚP v Soběslavi - rekonstrukce budovy - Snížení energetické náročnosti budovy" u="1"/>
        <s v="Provozování ICT CS r. 2018" u="1"/>
        <s v="ÚP v Trutnově - naby" u="1"/>
        <s v="Řádná správa věcí veřejných" u="1"/>
        <s v="Rozvoj Internet/Intranet aplikací - II" u="1"/>
        <s v="Nákup HW do Informač" u="1"/>
        <s v="Rozvoj systému eSpis" u="1"/>
        <s v="Rekonstrukce výtahu, plošin v objektu CÚ SČK Washingtonova" u="1"/>
        <s v="Rozvoj systému COPIS" u="1"/>
        <s v="ÚzP v Litoměřicích -" u="1"/>
        <s v="OP Olomouc - zateple" u="1"/>
        <s v="Rekonstrukce a dostavba areálu VZSK Heřmanice" u="1"/>
        <s v="Rozvoj a obnova materiálně technické základny syst" u="1"/>
        <s v="EPD - Elektronický systém spisové služby" u="1"/>
        <s v="ÚzP pro Prahu 3 a Pr" u="1"/>
        <s v="Grafický informační systém pro správu budov MF" u="1"/>
        <s v="Teplice - odkup poze" u="1"/>
        <s v="Rozvoj a obnova mat.-technické základny sociálních služeb" u="1"/>
        <s v="Rekonstrukce, obnova a vybavení ZK, Letenská" u="1"/>
        <s v="Rozvoj a obnova nemovitého majetku HZS" u="1"/>
        <s v="Rozvoj systémů celního a daňového řízení" u="1"/>
        <s v="Obnova spec. technik" u="1"/>
        <s v="Software pro celni l" u="1"/>
        <s v="Modernizace areálu K" u="1"/>
        <s v="Jiné programy/projekty EU - EURES/T" u="1"/>
        <s v="Regenerace a podnikatelské využití brownfieldů" u="1"/>
        <s v="Zateplení Jeremenkova 88" u="1"/>
        <s v="Nákup motocyklů a po" u="1"/>
        <s v="ÚzP v Třebíči - rekonstrukce plynové kotelny a úpravy otopné soustavy" u="1"/>
        <s v="FKSP Přístřešek RZ J" u="1"/>
        <s v="ÚzP v Karviné - stavební úpravy budovy č.p. 974 - II. etapa" u="1"/>
        <s v="FÚ pro Pardubický kraj - vybudování ocelových přístřešků" u="1"/>
        <s v="Pořízení vozidel pro útvar Podpory pátrání" u="1"/>
        <s v="Pořízení a obnova MTZ Kanceláře finančního arbitra" u="1"/>
        <s v="Náhrada zastaralých serverů pro provoz DC na pracovištích CS" u="1"/>
        <s v="ČVUT - návratná finanční výpomoc" u="1"/>
        <s v="Upgrade antivirových" u="1"/>
        <s v="ÚP v Trutnově - stavební úpravy budovy" u="1"/>
        <s v="ÚzP v Českých Budějo" u="1"/>
        <s v="Regionální operační programy" u="1"/>
        <s v="Rozvoj a obnova materiálně technické  základny systému řízení MŠMT" u="1"/>
        <s v="Rozvoj a obnova  materiálně technické základny veřejných vysokých škol" u="1"/>
        <s v="OP Vsetín - rekonstrukce otopného systému" u="1"/>
        <s v="ÚP Ostrava III- stav" u="1"/>
        <s v="Rozvoj a obn.mat.tech.zákl.spec.škol a syst. náhr.vých.péče" u="1"/>
        <s v="Pořízení a obnova HW prostředků ICT MF 2017-2020" u="1"/>
        <s v="Pořízení a obnova SW prostředků ICT MF 2017-2020" u="1"/>
        <s v="Modernizace areálu Kněževes" u="1"/>
        <s v="Zateplení fasády, Voctářova, Praha 8" u="1"/>
        <s v="Náchod Běloves - rek" u="1"/>
        <s v="Rekonstrukce objektu Kněževes" u="1"/>
        <s v="ÚzP pro Prahu 6 a Pr" u="1"/>
        <s v="ÚP v Mladé Boleslavi - úprava daňové pokladny" u="1"/>
        <s v="GFŘ Lazarská - rozdě" u="1"/>
        <s v="ÚzP v Jičíně - sanační práce" u="1"/>
        <s v="Serverové technologi" u="1"/>
        <s v="ÚP v Hustopečích - rekonstrukce plynové kotelny" u="1"/>
        <s v="Běžné výdaje na vnitřní informační systémy v r. 2017" u="1"/>
        <s v="Agregace - budovy a" u="1"/>
        <s v="Rozvoj výukových kapacit mateřských a základních škol zřizovaných územně samosprávnými celky" u="1"/>
        <s v="Zabezpečení civilně-správní části MO a státní příspěvkové organizace" u="1"/>
        <s v="Rozvoj a obnova movitého majetku HZS" u="1"/>
        <s v="Reprodukce majetku center sociálních služeb Ministerstva prá" u="1"/>
        <s v="Podpora refundací cestovného studentů/akademických pracovníků vyjíždějících do zahraničí na základě mezinárodních smluv" u="1"/>
        <s v="Rozvoj a obnova materiálně technické základny Kanceláře finančního arbitra (KFA)" u="1"/>
        <s v="Rekonstrukce kotelen a výměníkových stanic" u="1"/>
        <s v="Pořízení a provozová" u="1"/>
        <s v="Projektový manažer" u="1"/>
        <s v="Aplikační vybavení a" u="1"/>
        <s v="ÚP Brno - zateplení" u="1"/>
        <s v="Most - částečné zateplení" u="1"/>
        <s v="ÚP v Jičíně - rekons" u="1"/>
        <s v="Pořízení a reprod. maj. Kanceláře prezidenta rep.-od r. 2019" u="1"/>
        <s v="Elektroinstalace Jih" u="1"/>
        <s v="Rekonstrukce areálu U Plynárny" u="1"/>
        <s v="COVID 2022 # Sektorová podpora" u="1"/>
        <s v="Zdraví" u="1"/>
        <s v="Obnova HW Informačního centra (IC)" u="1"/>
        <s v="Z3350" u="1"/>
        <s v="Zachování a obnova historických hodnot I" u="1"/>
        <s v="Služby Service Desk" u="1"/>
        <s v="Projekt Výcvik služebních psů - ISF" u="1"/>
        <s v="ÚP ve Valašském Meziříčí - rekonstrukce budovy - Snížení energetické náročnosti objektu" u="1"/>
        <s v="Udržení a rozvoj schopností nadzvukového letectva" u="1"/>
        <s v="Drobné stavební úpravy objektů CS" u="1"/>
        <s v="INOSTART" u="1"/>
        <s v="Nové kanceláře CÚ Karlovy Vary" u="1"/>
        <s v="Úpravy centrálních aplikací a rozvoj" u="1"/>
        <s v="Agregace podprogramu 012V2110  ICT CS na r. 2018-2020" u="1"/>
        <s v="Informační systém pro řízení procesů kybernertické bezpečnosti" u="1"/>
        <s v="GFŘ - NKJ - rekonstr" u="1"/>
        <s v="Rozvoj a obnova dopravních prostředků Policie ČR" u="1"/>
        <s v="ISAO – Informační sy" u="1"/>
        <s v="Rozvoj spec. info a" u="1"/>
        <s v="Horažďovice - rekons" u="1"/>
        <s v="Virologie České Budějovice" u="1"/>
        <s v="Vývoj aplikací PHM," u="1"/>
        <s v="ÚzP v Kroměříži - in" u="1"/>
        <s v="NPO Podpora výzkumu a vývoje v podnicích a zavádění inovací do podnikové praxe" u="1"/>
        <s v="Datové a hlasové komunikační služby MF 2014-2016" u="1"/>
        <s v="Rozvoj a obnova materiálně technického zabezpečení finanční správy" u="1"/>
        <s v="Podpora rozvoje infrastruktury základního vzdělávání zřizovaného obcemi a dobrovolnými svazky obcí" u="1"/>
        <s v="Upgrade antivirových produktů F-SECURE" u="1"/>
        <s v="Agregace - legislati" u="1"/>
        <s v="Pořízení spec. labor" u="1"/>
        <s v="Frankovací automaty" u="1"/>
        <s v="Software pro celní laboratoře" u="1"/>
        <s v="Úpravy centrálních a" u="1"/>
        <s v="Běžné výdaje na daňové informační systémy" u="1"/>
        <s v="Pořízení MDP a techn" u="1"/>
        <s v="Licence software Microsoft r. 2015-2018" u="1"/>
        <s v="ÚP v Kralovicích - v" u="1"/>
        <s v="Rekonstrukce a dostavba SSP Bochoř" u="1"/>
        <s v="Běžné výdaje na serv" u="1"/>
        <s v="ÚzP Praha - západ - stavební úpravy budovy č.p. 975/95" u="1"/>
        <s v="Rekonstrukce v objek" u="1"/>
        <s v="IS CEDR MF – Informa" u="1"/>
        <s v="ÚzP pro Prahu 2 - stavební úpravy budovy Vinohradská č.p. 2488/49" u="1"/>
        <s v="Hardware a systémy technické ochrany na GFŘ a FÚ" u="1"/>
        <s v="Hradec Králové - rekonstrukce front Office" u="1"/>
        <s v="Podpora koordinátorů pro romské záležitosti" u="1"/>
        <s v="Software pro celní l" u="1"/>
        <s v="ÚP Ostrava I - stave" u="1"/>
        <s v="Vývoj aplikací RDS," u="1"/>
        <s v="Převod licencí CISCO ISE na HW verzi" u="1"/>
        <s v="virologie České Budě" u="1"/>
        <s v="Z3360" u="1"/>
        <s v="FÚ pro Královéhradecký kraj - vybudování podatelny a sociálního zařízení pro imobilní občany" u="1"/>
        <s v="Plynová chromatografie GC - 2016" u="1"/>
        <s v="Protikorupční opatření EHP - Norsko" u="1"/>
        <s v="Fond solidarity" u="1"/>
        <s v="Motorová vozidla na alternativní pohon" u="1"/>
        <s v="Laboratorní technika" u="1"/>
        <s v="ÚP v Trutnově - stav" u="1"/>
        <s v="Agregace podprogramu" u="1"/>
        <s v="Prezentační systém f" u="1"/>
        <s v="Rozvoj a obnova mat. technické základny veřejných VŠ" u="1"/>
        <s v="Mobilní zavazadlový RTG skener Hercule III" u="1"/>
        <s v="KP Program pro zaměstnanost a sociální inovace (EASI)" u="1"/>
        <s v="FÚ pro Pardubický kraj - vybudování systému chlazení v místnosti č. 602 a v místnosti č. 605" u="1"/>
        <s v="Pořízení a obnova vozidel GŘC" u="1"/>
        <s v="OP Liberec - rekonstrukce střechy" u="1"/>
        <s v="FÚ pro Olomoucký kra" u="1"/>
        <s v="ÚP v Chebu - výměna plošiny pro invalidy" u="1"/>
        <s v="Podp.proj.rozvoje výuk.kapacit zákl.vzděl.zřiz.obcemi a DSO" u="1"/>
        <s v="Vývoj IS AVIS a IS V" u="1"/>
        <s v="program The Country for the Future (2020-2027)" u="1"/>
        <s v="HW vybavení FAÚ" u="1"/>
        <s v="Běžné výdaje na vnitřní informační systémy v r. 2015" u="1"/>
        <s v="Pořízení, obnova a p" u="1"/>
        <s v="ÚP v Děčíně - vybudování osobního výtahu" u="1"/>
        <s v="Rozvoj IS OPERA" u="1"/>
        <s v="Rozšíření řídícího SW EUROSPEC pro spektrometr NMR" u="1"/>
        <s v="Účelová neinvestiční dotace na výdaje jednotek SDH obcí poskytovaná obcím prostřednictvím krajů a hl. m. Prahy z rozpočtu MV-GŘ HZS ČR" u="1"/>
        <s v="Vývoj systémů ECDC a OWNRES" u="1"/>
        <s v="Integrace a moderniz" u="1"/>
        <s v="Zpracování PD a realizace modernizace II. části objektu MF, Janovského 438/2, Praha 7 - sídlo GSA" u="1"/>
        <s v="OP Rychnov nad Kněžn" u="1"/>
        <s v="Udržení a rozvoj schopnosti pozemních sil AČR" u="1"/>
        <s v="Udržení a rozvoj schopnosti vzdušných sil AČR" u="1"/>
        <s v="GFŘ - stavební úpravy v místnosti č. 620 v budově Lazarská" u="1"/>
        <s v="FÚ pro Pardubický kr" u="1"/>
        <s v="OP Vzdělávání pro konkurenceschopnost" u="1"/>
        <s v="Hardware a technologické systémy na GFŘ a FÚ" u="1"/>
        <s v="Modernizace Operačního centra GŘC" u="1"/>
        <s v="ÚzP v Kroměříži - instalace klimatizační jednotky do místnosti č. 123" u="1"/>
        <s v="Výzva na podporu vzdělávání v jazycích národnostních menšin" u="1"/>
        <s v="SW a licence" u="1"/>
        <s v="FKSP Stavební úpravy" u="1"/>
        <s v="ÚzP v Hradci Králové - rekonstrukce výtahů" u="1"/>
        <s v="ÚzP ve Velkém Meziříčí - rekonstrukce výtahu" u="1"/>
        <s v="Rekonstrukce areálu Planá u ČB" u="1"/>
        <s v="ÚP v Blansku - výměn" u="1"/>
        <s v="Výstavba informačních a komunikačních systémů a sítí resrtu MV" u="1"/>
        <s v="Výzva na podporu aktivit integrace cizinců v regionálním školství" u="1"/>
        <s v="Rozvoj hlasového sys" u="1"/>
        <s v="Rekonstrukce v objektu GŘC Budějovická" u="1"/>
        <s v="Aktualizace licencí" u="1"/>
        <s v="Převod licencí CISCO" u="1"/>
        <s v="Rekonstrukce VRS Lanžhot - I. etapa" u="1"/>
        <s v="Program COVID KULTURA" u="1"/>
        <s v="Aplikační podpora IISSP" u="1"/>
        <s v="Aktualizace databází izotopových parametrů systému SNIF-NMR" u="1"/>
        <s v="Brno - víceúčelová hala" u="1"/>
        <s v="Rozšíření licencí FlowMon" u="1"/>
        <s v="OP Kroměříž - výtah" u="1"/>
        <s v="Pořízení a rozvoj datového skladu" u="1"/>
        <s v="Obnova vozového parku CS 2016" u="1"/>
        <s v="OP Technická pomoc - Auditní orgán" u="1"/>
        <s v="Zabezpečovací systém" u="1"/>
        <s v="Speciální technika OPČ  r. 2016" u="1"/>
        <s v="ÚzPv Prostějově - rekonstrukce plynové kotelny a úpravy otopné soustavy" u="1"/>
        <s v="Rekonstrukce a zhodnocení nemovitého majetku Policie ČR" u="1"/>
        <s v="Centralizace auditních orgánů MF- ICT 2014-2016" u="1"/>
        <s v="Děčín - zateplení po" u="1"/>
        <s v="OP Technická pomoc - MMR" u="1"/>
        <s v="Dotace z úhrad z vydobytých nerostů" u="1"/>
        <s v="OP Životní prostředí - CF" u="1"/>
        <s v="Vývoj, údržba a syst" u="1"/>
        <s v="Agregace bezpečnostní systémy CS r. 2020-2022" u="1"/>
        <s v="Technické zhodnocení vozidel odb. Dohledu" u="1"/>
        <s v="Agregace MTZ" u="1"/>
        <s v="Rekonstrukce objektu Česká Třebová" u="1"/>
        <s v="OP Tábor - stavební" u="1"/>
        <s v="OP Tábor - stavební úpravy" u="1"/>
        <s v="Modernizace kotelny Š a RS Rokytnice n/J" u="1"/>
        <s v="ÚP v Táboře - osazení bezpečnostních mříží" u="1"/>
        <s v="FÚ pro hl. m. Prahu - rekonstrukce sociálního zařízení" u="1"/>
        <s v="Sanace proti vlhkost" u="1"/>
        <s v="Podpora prevence kriminality" u="1"/>
        <s v="Obnova vozového parku CS 2015" u="1"/>
        <s v="SW pro dohled nad ko" u="1"/>
        <s v="Posílení bezpečnosti" u="1"/>
        <s v="Vývoj aplikace RZL r. 2014-2016" u="1"/>
        <s v="Rada pro veřejný dohled nad auditem" u="1"/>
        <s v="Jiné EU 2014+" u="1"/>
        <s v="LIMS a MobiLIMS - upgrade funkcionalit" u="1"/>
        <s v="HelpLine Celní správ" u="1"/>
        <s v="IS SDSL - Státní dozor nad loteriemi a sázkami" u="1"/>
        <s v="Pořizování a obnova majetku HZS ČR" u="1"/>
        <s v="Pořízení vozidel pro" u="1"/>
        <s v="Dokončení rekonstruk" u="1"/>
        <s v="Rozvoj a obnova ICT resortních informačních systémů" u="1"/>
        <s v="Stavební úpravy objektu B Olomouc Polská" u="1"/>
        <s v="Jednotky pro elektromobily a CNG" u="1"/>
        <s v="Vývoj aplikace pro evidenci ZZ a MS" u="1"/>
        <s v="Provozování a podpora provozu IS a aplikací v r. 2013" u="1"/>
        <s v="Nástroje na řízení I" u="1"/>
        <s v="Nákup motocyklů a podvalníku odb. 31 r. 2015" u="1"/>
        <s v="Pořízení a provozování ICT KFA" u="1"/>
        <s v="Rozvoj systému Datov" u="1"/>
        <s v="Výzva SG na podporu přípravy sportovních talentů ve školách s oborem vzdělání Gymnázium se sportovní přípravou" u="1"/>
        <s v="Rozvoj Vojenského zpravodajství III" u="1"/>
        <s v="Vývoj aplikací pro IC-CDS" u="1"/>
        <s v="OP Technická pomoc Platební a certifikační orgán 2014+" u="1"/>
        <s v="OP průmysl a podnikání" u="1"/>
        <s v="Rozvoj a obnova materiálně technické základny BIS" u="1"/>
        <s v="Provozování a podpora provozu IS a aplikací v r. 2014" u="1"/>
        <s v="Rozvoj a obnova funkcionalit ICT u HZS" u="1"/>
        <s v="Ústí nad Labem - rekonstrukce opláštění" u="1"/>
        <s v="Vývoj systému Datový sklad" u="1"/>
        <s v="Rekonstrukce kotelen a výměníkových stanic v budovách finanční správy" u="1"/>
        <s v="ÚzP pro Prahu 5 - stavební úpravy hlavního vchodu do budovy" u="1"/>
        <s v="Program EFEKT 3" u="1"/>
        <s v="Kontrola přepravy ne" u="1"/>
        <s v="Středoevropský fond fondů - převod vkladu do Fondu VC 2017" u="1"/>
        <s v="Rozvoj systémů finan" u="1"/>
        <s v="Rozvoj a obnova  MTZ škol. a výchov. zařízení" u="1"/>
        <s v="Rozvoj a obnova materiálně technické základny Úřadu vlády ČR od roku 2018" u="1"/>
        <s v="Informační systém Ří" u="1"/>
        <s v="Pořízení kancelářské" u="1"/>
        <s v="ÚP v Českých Budějovicích - zastřešení rampy" u="1"/>
        <s v="Podpora a rozvoj aplikace Monitor" u="1"/>
        <s v="Podpora rozvoje a obnovy obecní infrastruktury a občanské vybavenosti" u="1"/>
        <s v="Rozvoj systému Datového skladu - II" u="1"/>
        <s v="FÚ pro Olomoucký kraj a ÚzP v Olomouci - rekonstrukce plynových kotelen a úprava otopných soustav" u="1"/>
        <s v="Běžné výdaje na daňové informační systémy v r. 2017" u="1"/>
        <s v="Obnova vozového parku" u="1"/>
        <s v="Elektronizace vrácen" u="1"/>
        <s v="Rekonstrukce admin. objektu Brno - Gorkého" u="1"/>
        <s v="Agregace budovy a stavby CS r. 2020-2022" u="1"/>
        <s v="Jalová energie a chl" u="1"/>
        <s v="9D Doplňkový program Evropského společenství pro atomovou energii (EURATOM) pro výzkum a odbornou přípravu (2021#2025)" u="1"/>
        <s v="Vývoj a rozšíření intranetového portálu a portálových aplikací" u="1"/>
        <s v="Podpora zvýšení účasti dětí na předškolním vzdělávání v Karlovarském a Ústeckém kraji" u="1"/>
        <s v="Agregace ICT pro pro" u="1"/>
        <s v="Reprodukce majetku Kanceláře prezidenta republiky-od r.2009" u="1"/>
        <s v="Jiné EU - Evropský fond pro přizpůsobení se globalizaci 2014" u="1"/>
        <s v="DPS - rekonstrukce e" u="1"/>
        <s v="Nákup kynologických vozidel" u="1"/>
        <s v="FÚ pro Prahu 3 a Pra" u="1"/>
        <s v="Obnova vozového park" u="1"/>
        <s v="NPO Adaptace kapacity a zaměření školních programů" u="1"/>
        <s v="Náchod - stavební úpravy" u="1"/>
        <s v="Rozvoj systému EOS/CD" u="1"/>
        <s v="KP COSME 2014+" u="1"/>
        <s v="Vývoj vnitřních info" u="1"/>
        <s v="ÚP Plzeň město, Plze" u="1"/>
        <s v="Rozšíření funkčnosti LIMS r. 2016" u="1"/>
        <s v="Vývoj systému GMS" u="1"/>
        <s v="Pořízení MDP - projekt EET" u="1"/>
        <s v="Klimatizace a vzduch" u="1"/>
        <s v="Poděbrady - opatření" u="1"/>
        <s v="Jeseník - rekonstrukce opláštění" u="1"/>
        <s v="Kybernetická bezpečnost resortu MF" u="1"/>
        <s v="OP Jihlava - rekonstrukce obvodového pláště" u="1"/>
        <s v="Rozvoj a obnova informačních a komunikačních technologií, systémů a sítí resortu MV" u="1"/>
        <s v="Uherské Hradiště - věznice" u="1"/>
        <s v="13324" u="1"/>
        <s v="ÚP v Jablonci nad Ni" u="1"/>
        <s v="Dotace na činnost škol a školských zařízení - církevní zřizovatel" u="1"/>
        <s v="VZ Pozlovice - zateplení 4. NP" u="1"/>
        <s v="Běžné výdaje na vnitřní informační systémy v r. 2016 a 2017" u="1"/>
        <s v="ÚP v Otrokovicích -" u="1"/>
        <s v="Výzva na aktivity v oblasti primární prevence rizikového chování a podpory duševního zdraví ve školách a školských zařízeních" u="1"/>
        <s v="OP Prostějov - kotelna" u="1"/>
        <s v="Strategické řízení obrany státu" u="1"/>
        <s v="Rekonstrukce Šumperk" u="1"/>
        <s v="Nové kanceláře CÚ Ústí nad Labem" u="1"/>
        <s v="Smart Parks for the Future" u="1"/>
        <s v="Sjednocení řídícího" u="1"/>
        <s v="Stavební úpravy - Ra" u="1"/>
        <s v="Podpora provozu aplikací" u="1"/>
        <s v="IS Státní dozor nad" u="1"/>
        <s v="Kancelářská technika" u="1"/>
        <s v="Vestavba Palackého C" u="1"/>
        <s v="ADIS - legislativní" u="1"/>
        <s v="ÚP Praha - východ - rekonstrukce osobního výtahu" u="1"/>
        <s v="Software pro GFŘ a F" u="1"/>
        <s v="ÚzP ve Velkém Meziří" u="1"/>
        <s v="Program Pomoc po tornádu" u="1"/>
        <s v="Dotace na mezinárodní akreditaci pro ČIA, o.p.s." u="1"/>
        <s v="Infrastruktura pro I" u="1"/>
        <s v="KP Eurostar" u="1"/>
        <s v="ÚzP v Třeboni - rekonstrukce střechy opbjektu č. p. 47" u="1"/>
        <s v="ÚP Plzeň město, Plzeň sever - klimatizování zasedací místnosti v přízemí objektu" u="1"/>
        <s v="Rekonstrukce admin." u="1"/>
        <s v="ARES – Administrativ" u="1"/>
        <s v="Program rozvoje venkova 2014+" u="1"/>
        <s v="Elektroinstalace Jihlava Vrchlického" u="1"/>
        <s v="Prezentační pracoviště na GŘC" u="1"/>
        <s v="Opravy, servis, prov" u="1"/>
        <s v="VZ Smilovice - zabezpečení areálu a revitalizace" u="1"/>
        <s v="Agregace - kapitálové výdaje na ICT na GFŘ a FÚ - rozpočet" u="1"/>
        <s v="Modernizace Operační" u="1"/>
        <s v="Vývoj systémů Single" u="1"/>
        <s v="FÚ pro Prahu 3 a Prahu 9 - odkup spoluvlastnického podílu" u="1"/>
        <s v="13334" u="1"/>
        <s v="Rekonstrukce výtahu," u="1"/>
        <s v="Analýza a varianty nDIS" u="1"/>
        <s v="ADIS - kontrolní hlášení" u="1"/>
        <s v="Evidence náhradových agend" u="1"/>
        <s v="Datové a hlasové komunikační služby MF 2017-2020" u="1"/>
        <s v="Centrální aplikace -" u="1"/>
        <s v="EZS, EPS r. 2014" u="1"/>
        <s v="Implementace zákona" u="1"/>
        <s v="Obnova HW a komunikace" u="1"/>
        <s v="Informační systém Řízení státního dluhu" u="1"/>
        <s v="Datové a hlasové kom" u="1"/>
        <s v="Agregace potřeb a zd" u="1"/>
        <s v="Dislokace Finanční s" u="1"/>
        <s v="Evropská zájmová skupina pro spolupráci s Japonskem" u="1"/>
        <s v="Kadaň - zabezpečení budovy" u="1"/>
        <s v="OP Beroun - rekonstrukce fasády a zateplení" u="1"/>
        <s v="Kontrola přepravy nebezpečných látek - ISF" u="1"/>
        <s v="Serverová farma" u="1"/>
        <s v="Jiné programy/projekty EU - Veterinární opatření" u="1"/>
        <s v="Software VaV" u="1"/>
        <s v="Rozvoj a obnova MTZ FAÚ" u="1"/>
        <s v="Speciální technika pro OPČ JTI 2016" u="1"/>
        <s v="Informační systém ED" u="1"/>
        <s v="Program Czech Rise Up 2.0 - Výzkum proti COVID -19" u="1"/>
        <s v="OP Rychnov nad Kněžnou - kanalizace" u="1"/>
        <s v="GFŘ - NKJ - vybudová" u="1"/>
        <s v="Systémy IR-infračervená spektroskopie - 2016" u="1"/>
        <s v="Podpora NNO působících na úseku PO, IZS, ochrany obyvatelstva a krizového řízení" u="1"/>
        <s v="Agregace speciální v" u="1"/>
        <s v="Program rozvoje venkova ÚO" u="1"/>
        <s v="Zachování a obnova historických hodnot" u="1"/>
        <s v="ÚP ve Svitavách - st" u="1"/>
        <s v="Nákup licencí pro virtuální farmu a zálohování" u="1"/>
        <s v="Rozvoj materiálně technické základny mimoškolních aktivit dětí a mládeže" u="1"/>
        <s v="Revitalizace kontrol" u="1"/>
        <s v="Teplice - odkup pozemku" u="1"/>
        <s v="Pořízení klimatizačn" u="1"/>
        <s v="Půdní vestavba a rek" u="1"/>
        <s v="Pořízení mobilních laboratoří pro CTL" u="1"/>
        <s v="ÚP v Opavě - odkup pozemku a stavební úpravy" u="1"/>
        <s v="Makroregionální spolupráce ve výzkumu, vývoji a inovacích" u="1"/>
        <s v="Zajištění bezpečnost" u="1"/>
        <s v="Běžné výdaje na ICT na GFŘ a FÚ v r. 2015" u="1"/>
        <s v="Hardware a technolog" u="1"/>
        <s v="Běžné výdaje na ICT na GFŘ a FÚ v r. 2016" u="1"/>
        <s v="Nákup MDP odb. 31 r." u="1"/>
        <s v="ÚP Brno - zateplení stěny" u="1"/>
        <s v="Běžné výdaje na ICT na GFŘ a FÚ v r. 2017" u="1"/>
        <s v="Další rozvoj systémů spotřebních daní" u="1"/>
        <s v="Pořízení a obnova laboratorní techniky CTL" u="1"/>
        <s v="ÚP Brno - zateplení budovy A" u="1"/>
        <s v="Rozvoj, obnova a provozování ICT resortních inform" u="1"/>
        <s v="Rozšíření řídícího S" u="1"/>
        <s v="ÚzP v Hradci Králové - zateplení fasády 5.NP budovy" u="1"/>
        <s v="Zateplení střešního" u="1"/>
        <s v="Nákup tiskového stroje a multifunkčních tiskáren pro GŘC" u="1"/>
        <s v="Podpora bezpečnosti v obcích v souvislosti s rozšířením strategické průmyslové zóny Solnice-Kvasiny-Rychnov nad Kněžnou" u="1"/>
        <s v="Náhrada zastaralých aktivních prvků WAN a LAN sítí CS" u="1"/>
        <s v="Vnitřní zařízení, st" u="1"/>
        <s v="Rozvoj systému eSpisovna" u="1"/>
        <s v="Vývoj systému APAČ" u="1"/>
        <s v="FÚ pro Moravskoslezs" u="1"/>
        <s v="Střítež - vodovodní přípojka a ČOV" u="1"/>
        <s v="OP Semily - garáže" u="1"/>
        <s v="Rozvoj informačních systémů" u="1"/>
        <s v="Realizace formulářového řešení pro ETŘ" u="1"/>
        <s v="Rozvoj Internet/Intranet aplikací" u="1"/>
        <s v="Software pro celni laboratoře - II" u="1"/>
        <s v="Vývoj aplikace pro e" u="1"/>
        <s v="Integrovaný operační program" u="1"/>
        <s v="Dotace na zahlazování následků hornické činnosti" u="1"/>
        <s v="Běžné výdaje na vnit" u="1"/>
        <s v="ÚP v Blansku - výměna garážových vrat a vjezdové brány" u="1"/>
        <s v="Obnova vozového parku HS CS" u="1"/>
        <s v="Jiné programy/projekty EU - IEE/CA" u="1"/>
        <s v="ÚP pro Prahu 6 a Pra" u="1"/>
        <s v="Pomocné ICT soubory v objektech MF 2014-2016" u="1"/>
        <s v="Pořízení SW a HW pro" u="1"/>
        <s v="Rekonstrukce, obnova a vybavení ZK, Letenská (PD, dodávka technologie a stavební úpravy)" u="1"/>
        <s v="GFŘ - dispoziční úpravy části administrativní budovy BCV č.p.  1685/17, Praha - Nusle." u="1"/>
        <s v="Benešov - zateplení OP" u="1"/>
        <s v="Vývoj aplikací TQS" u="1"/>
        <s v="Projekt Výcvik služe" u="1"/>
        <s v="Informační systém AR" u="1"/>
        <s v="Nové kanceláře CÚ Brno Koliště" u="1"/>
        <s v="Poděbrady - opatření proti holubům" u="1"/>
        <s v="Klientský, serverový a infrastrukturní SW" u="1"/>
        <s v="Rekonstrukce Vrbenská JČK" u="1"/>
        <s v="Běžné výdaje na serverové systémy" u="1"/>
        <s v="ÚP v Kutné Hoře - zateplení ploché střechy" u="1"/>
        <s v="Aktualizace antiviro" u="1"/>
        <s v="Výzva na podporu aktivit integrace cizinců v regionálním školství v roce 2022" u="1"/>
        <s v="Vybudování Zabezpečené oblasti" u="1"/>
        <s v="Výzva Prázdninové jazykové kurzy pro děti cizince migrující z Ukrajiny" u="1"/>
        <s v="SDPF - Státní dozor" u="1"/>
        <s v="Vývoj aplikace ETN" u="1"/>
        <s v="Vývoj a rozšíření in" u="1"/>
        <s v="Národní plán obnovy - digitalizace" u="1"/>
        <s v="CTL GŘC - vestavba podtlakové laboratoře" u="1"/>
        <s v="Běžné výdaje na daňové a informační systémy v r. 2016 a 2017" u="1"/>
        <s v="Prevence sociálního vyloučení a komunitní práce" u="1"/>
        <s v="Elektronický přístup ke správě státních dluhopisů" u="1"/>
        <s v="ÚzP ve Strakonicích" u="1"/>
        <s v="Pořízení MDP - projekt ROKOTR" u="1"/>
        <s v="Program rozvoje venkova 2014+ ÚO" u="1"/>
        <s v="Udržení a rozvoj schopností zdravotnické podpory" u="1"/>
        <s v="OP Životní prostředí - CF 2014+" u="1"/>
        <s v="OP Životní prostředí - ERDF" u="1"/>
        <s v="Vývoj systému ERIAN" u="1"/>
        <s v="Plzeň Americká - vyb" u="1"/>
        <s v="ÚP v Soběslavi - snížení energetické náročnosti objektu - PD" u="1"/>
        <s v="Benešov - zateplení" u="1"/>
        <s v="Stavební úpravy obje" u="1"/>
        <s v="ÚzP Ostrava I - výmě" u="1"/>
        <s v="OBCHŮDEK 2021+" u="1"/>
        <s v="Zateplení střešního pláště a výměna oken" u="1"/>
        <s v="Informační systém el" u="1"/>
        <s v="Financování vybraných akcí OP Výzkum, vývoj a vzdělávání" u="1"/>
        <s v="Pořízení a obnova be" u="1"/>
        <s v="ÚP v Ústí nad Labem - snížení energetické náročnosti objektu - PD" u="1"/>
        <s v="Společný regionální operační program" u="1"/>
        <s v="OP Rybářství 2014+" u="1"/>
        <s v="Neinvestiční dotace na správu skládek s. p. Diamo" u="1"/>
        <s v="Evidence soudních sporů" u="1"/>
        <s v="Multifunkční zařízení MF" u="1"/>
        <s v="Rozvoj systému Datového skladu" u="1"/>
        <s v="Podpora projektů a studia zahraničních stipendistů studujících na veřejných vysokých školách" u="1"/>
        <s v="Podpora práce s dětmi a mládeží" u="1"/>
        <s v="Společná organizace trhu - včely 2014+" u="1"/>
        <s v="Rekonstrukce, obnova" u="1"/>
        <s v="Agregace podprogramu 012V2130  budovy a stavby CS na r. 2018-2020" u="1"/>
        <s v="Další rozvoj aplikac" u="1"/>
        <s v="ÚP v Rakovníku - úprava vstupního prostoru" u="1"/>
        <s v="Vývoj Portálu CS a portálového aplikačního SW" u="1"/>
        <s v="ÚP v Jičíně - vytvoření zádveří" u="1"/>
        <s v="Rozvoj systémů finančních modulů a Spisové agendy" u="1"/>
        <s v="OP Technická pomoc - MMR 2014+" u="1"/>
        <s v="Podpora rozvoje a obnovy mat. tech. základny regionálního školství" u="1"/>
        <s v="13372" u="1"/>
        <s v="FÚ pro Královéhradec" u="1"/>
        <s v="Velkokapacitní mobilní RTG" u="1"/>
        <s v="ÚP pro Prahu 6 a 7 -" u="1"/>
        <s v="ARES – Administrativní registr ekonomických subjektů" u="1"/>
        <s v="Umělá inteligence pro bezpečnější společnost" u="1"/>
        <s v="Teplice - zateplení půdy" u="1"/>
        <s v="Obnova spec. techniky pro OPČ-MRZ" u="1"/>
        <s v="Program podpory excelentního výzkumu v prioritních oblastech veřejného zájmu ve zdravotnictví EXCELES" u="1"/>
        <s v="Bezpečnostní systémy" u="1"/>
        <s v="Konzultační a právní" u="1"/>
        <s v="Rekonstrukce areálu CÚ Karlovarský kraj" u="1"/>
        <s v="Licence software pro informační systémy FS" u="1"/>
        <s v="ÚP v Hradci Králové - instalace dveřní clony" u="1"/>
        <s v="Rozšíření licencí Fl" u="1"/>
        <s v="Stroje, přístroje a zařízení pro potřeby MF" u="1"/>
        <s v="Rekonstrukce objektu Frýdek-Místek, Husova" u="1"/>
        <s v="Licence software Mic" u="1"/>
        <s v="Informační systém ARES" u="1"/>
        <s v="Rozvoj systémů spotřebních daní" u="1"/>
        <s v="OP Rybářství" u="1"/>
        <s v="Podpora MTZ sportu" u="1"/>
        <s v="Služby Národního dat" u="1"/>
        <s v="Licenční poplatky SAP" u="1"/>
      </sharedItems>
    </cacheField>
    <cacheField name="1" numFmtId="0">
      <sharedItems containsString="0" containsBlank="1" containsNumber="1" minValue="0" maxValue="54349.154000000002"/>
    </cacheField>
    <cacheField name="2" numFmtId="0">
      <sharedItems containsString="0" containsBlank="1" containsNumber="1" minValue="0" maxValue="53740.135000000002"/>
    </cacheField>
    <cacheField name="3" numFmtId="0">
      <sharedItems containsString="0" containsBlank="1" containsNumber="1" minValue="0" maxValue="55250.84"/>
    </cacheField>
    <cacheField name="4" numFmtId="0">
      <sharedItems containsString="0" containsBlank="1" containsNumber="1" minValue="0.45800000000000002" maxValue="55290.214"/>
    </cacheField>
    <cacheField name="5" numFmtId="0">
      <sharedItems containsString="0" containsBlank="1" containsNumber="1" minValue="0" maxValue="53022.300999999999"/>
    </cacheField>
    <cacheField name="6" numFmtId="0">
      <sharedItems containsString="0" containsBlank="1" containsNumber="1" minValue="4.9000000000000002E-2" maxValue="51687.737000000001"/>
    </cacheField>
    <cacheField name="7" numFmtId="0">
      <sharedItems containsString="0" containsBlank="1" containsNumber="1" minValue="0" maxValue="55282.426249999997"/>
    </cacheField>
    <cacheField name="8" numFmtId="0">
      <sharedItems containsString="0" containsBlank="1" containsNumber="1" minValue="0" maxValue="56885.564879999998"/>
    </cacheField>
    <cacheField name="Plnění RZ(%)" numFmtId="0" formula="IF(ISERR('4'/'3'),0,'4'/'3'*100)" databaseField="0"/>
    <cacheField name="Rozdil" numFmtId="0" formula="'4'-'1'" databaseField="0"/>
    <cacheField name="Index -3/-4" numFmtId="0" formula="IF(ISERROR('6'/'7'),0,IF('6'/'7'*100&gt;999999,&quot;&quot;,'6'/'7'*100))" databaseField="0"/>
    <cacheField name="Index -2/-3" numFmtId="0" formula="IF(ISERROR('5'/'6'),0,IF('5'/'6'*100&gt;999999,&quot;&quot;,'5'/'6'*100))" databaseField="0"/>
    <cacheField name="Index -1/-2" numFmtId="0" formula="IF(ISERROR('1'/'5'),0,IF('1'/'5'*100&gt;999999,&quot;&quot;,'1'/'5'*100))" databaseField="0"/>
    <cacheField name="Index 0/-1" numFmtId="0" formula="IF(ISERROR('4'/'1'),0,IF('4'/'1'*100&gt;999999,&quot;&quot;,'4'/'1'*100))" databaseField="0"/>
    <cacheField name="SUM" numFmtId="0" formula="'1'+'2'+'3'+'4'+'8'" databaseField="0"/>
    <cacheField name="SUM_H" numFmtId="0" formula="'7'+'6'+'5'+'4'+'1'" databaseField="0"/>
    <cacheField name="Plnění KR(%)" numFmtId="0" formula="IF(ISERR('4'/'8'),0,'4'/'8'*10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ecalc_adm" refreshedDate="44963.334733564814" createdVersion="1" refreshedVersion="4" recordCount="1" upgradeOnRefresh="1" xr:uid="{00000000-000A-0000-FFFF-FFFF01000000}">
  <cacheSource type="worksheet">
    <worksheetSource name="TAB7A"/>
  </cacheSource>
  <cacheFields count="38">
    <cacheField name="Nastroj" numFmtId="0">
      <sharedItems count="27">
        <s v="178"/>
        <s v="049" u="1"/>
        <s v="102" u="1"/>
        <s v="121" u="1"/>
        <s v="103" u="1"/>
        <s v="122" u="1"/>
        <s v="104" u="1"/>
        <s v="160" u="1"/>
        <s v="142" u="1"/>
        <s v="031" u="1"/>
        <s v="106" u="1"/>
        <s v="143" u="1"/>
        <s v="162" u="1"/>
        <s v="107" u="1"/>
        <s v="163" u="1"/>
        <s v="164" u="1"/>
        <s v="129" u="1"/>
        <s v="166" u="1"/>
        <s v="168" u="1"/>
        <s v="111" u="1"/>
        <s v="130" u="1"/>
        <s v="112" u="1"/>
        <s v="131" u="1"/>
        <s v="170" u="1"/>
        <s v="060" u="1"/>
        <s v="046" u="1"/>
        <s v="047" u="1"/>
      </sharedItems>
    </cacheField>
    <cacheField name="Nastroj analytika" numFmtId="0">
      <sharedItems count="32">
        <s v="17800"/>
        <s v="17032" u="1"/>
        <s v="04605" u="1"/>
        <s v="10200" u="1"/>
        <s v="06004" u="1"/>
        <s v="10300" u="1"/>
        <s v="12200" u="1"/>
        <s v="10400" u="1"/>
        <s v="14200" u="1"/>
        <s v="17022" u="1"/>
        <s v="03100" u="1"/>
        <s v="14300" u="1"/>
        <s v="10700" u="1"/>
        <s v="17031" u="1"/>
        <s v="11102" u="1"/>
        <s v="16600" u="1"/>
        <s v="06002" u="1"/>
        <s v="12104" u="1"/>
        <s v="11200" u="1"/>
        <s v="12103" u="1"/>
        <s v="17016" u="1"/>
        <s v="17000" u="1"/>
        <s v="17025" u="1"/>
        <s v="04710" u="1"/>
        <s v="12108" u="1"/>
        <s v="10602" u="1"/>
        <s v="16803" u="1"/>
        <s v="04606" u="1"/>
        <s v="04900" u="1"/>
        <s v="17014" u="1"/>
        <s v="17051" u="1"/>
        <s v="10601" u="1"/>
      </sharedItems>
    </cacheField>
    <cacheField name="Nastroj analytika(popis)" numFmtId="0">
      <sharedItems count="32">
        <s v="Erasmus + 2021+"/>
        <s v="Integrovaný regionální operační program 2014+" u="1"/>
        <s v="OP Výzkum a vývoj pro inovace" u="1"/>
        <s v="OP nadnárodní spolupráce Danube 2014+" u="1"/>
        <s v="Program pro jednotný trh # Cosme" u="1"/>
        <s v="NPO Adaptace kapacity a zaměření školních programů" u="1"/>
        <s v="NPO Zrychlení a digitalizace stavebního řízení" u="1"/>
        <s v="KP COSME 2014+" u="1"/>
        <s v="OP Zaměstnanost 2014+" u="1"/>
        <s v="Národní plán obnovy - Nástroj pro oživení a odolnosti (RRF)" u="1"/>
        <s v="OP Životní prostředí - CF 2014+" u="1"/>
        <s v="Jiné programy/projekty EU - Samostatné granty EK" u="1"/>
        <s v="OP Technologie a aplikace pro konkurenceschopnost" u="1"/>
        <s v="OP Výzkum,vývoj a vzdělávání 2014+" u="1"/>
        <s v="KP Erasmus +" u="1"/>
        <s v="NPO Excelentní výzkum a vývoj v prioritních oblastech veřejného zájmu ve zdravotnictví" u="1"/>
        <s v="Fond solidarity" u="1"/>
        <s v="OP Životní prostředí - ERDF2014+" u="1"/>
        <s v="Horizont Evropa" u="1"/>
        <s v="OP meziregionální spolupráce 2014+" u="1"/>
        <s v="KP Horizont 2020 2014+" u="1"/>
        <s v="OP Podnikání a inovace pro konkurenceschopnost 2014+" u="1"/>
        <s v="KP Eurostar" u="1"/>
        <s v="Program švýcarsko-české spolupráce" u="1"/>
        <s v="NPO Snižování spotřeby energie" u="1"/>
        <s v="Jiné programy/projekty EU - IEE/CA" u="1"/>
        <s v="OP Jan Amos Komenský" u="1"/>
        <s v="Program ELENA (Horizont 2020)" u="1"/>
        <s v="EHP/Norsko 3" u="1"/>
        <s v="NPO Renovace budov a ochrana ovzduší" u="1"/>
        <s v="NPO Digitální ekonomika a společnost, inovativní start-upy a nové technologie" u="1"/>
        <s v="NPO Inovace ve vzdělávání v kontextu digitalizace" u="1"/>
      </sharedItems>
    </cacheField>
    <cacheField name="Trida" numFmtId="0">
      <sharedItems/>
    </cacheField>
    <cacheField name="Trida(popis)" numFmtId="0">
      <sharedItems count="2">
        <s v="Běžné výdaje"/>
        <s v="Kapitálové výdaje" u="1"/>
      </sharedItems>
    </cacheField>
    <cacheField name="1" numFmtId="0">
      <sharedItems containsNonDate="0" containsString="0" containsBlank="1"/>
    </cacheField>
    <cacheField name="2" numFmtId="0">
      <sharedItems containsSemiMixedTypes="0" containsString="0" containsNumber="1" containsInteger="1" minValue="0" maxValue="0"/>
    </cacheField>
    <cacheField name="3" numFmtId="0">
      <sharedItems containsSemiMixedTypes="0" containsString="0" containsNumber="1" containsInteger="1" minValue="0" maxValue="0"/>
    </cacheField>
    <cacheField name="4" numFmtId="0">
      <sharedItems containsNonDate="0" containsString="0" containsBlank="1"/>
    </cacheField>
    <cacheField name="5" numFmtId="0">
      <sharedItems containsSemiMixedTypes="0" containsString="0" containsNumber="1" containsInteger="1" minValue="0" maxValue="0"/>
    </cacheField>
    <cacheField name="6" numFmtId="0">
      <sharedItems containsSemiMixedTypes="0" containsString="0" containsNumber="1" containsInteger="1" minValue="0" maxValue="0"/>
    </cacheField>
    <cacheField name="7" numFmtId="0">
      <sharedItems containsNonDate="0" containsString="0" containsBlank="1"/>
    </cacheField>
    <cacheField name="8" numFmtId="0">
      <sharedItems containsSemiMixedTypes="0" containsString="0" containsNumber="1" minValue="1380.2282499999999" maxValue="1380.2282499999999"/>
    </cacheField>
    <cacheField name="9" numFmtId="0">
      <sharedItems containsSemiMixedTypes="0" containsString="0" containsNumber="1" minValue="1380.2282499999999" maxValue="1380.2282499999999"/>
    </cacheField>
    <cacheField name="10" numFmtId="0">
      <sharedItems containsNonDate="0" containsString="0" containsBlank="1"/>
    </cacheField>
    <cacheField name="11" numFmtId="0">
      <sharedItems containsSemiMixedTypes="0" containsString="0" containsNumber="1" minValue="1370.4032999999999" maxValue="1370.4032999999999"/>
    </cacheField>
    <cacheField name="12" numFmtId="0">
      <sharedItems containsSemiMixedTypes="0" containsString="0" containsNumber="1" minValue="1370.4032999999999" maxValue="1370.4032999999999"/>
    </cacheField>
    <cacheField name="13" numFmtId="0">
      <sharedItems containsNonDate="0" containsString="0" containsBlank="1"/>
    </cacheField>
    <cacheField name="14" numFmtId="0">
      <sharedItems containsSemiMixedTypes="0" containsString="0" containsNumber="1" containsInteger="1" minValue="0" maxValue="0"/>
    </cacheField>
    <cacheField name="15" numFmtId="0">
      <sharedItems containsSemiMixedTypes="0" containsString="0" containsNumber="1" containsInteger="1" minValue="0" maxValue="0"/>
    </cacheField>
    <cacheField name="16" numFmtId="0">
      <sharedItems containsNonDate="0" containsString="0" containsBlank="1"/>
    </cacheField>
    <cacheField name="17" numFmtId="0">
      <sharedItems containsSemiMixedTypes="0" containsString="0" containsNumber="1" minValue="99.288164837953403" maxValue="99.288164837953403"/>
    </cacheField>
    <cacheField name="18" numFmtId="0">
      <sharedItems containsSemiMixedTypes="0" containsString="0" containsNumber="1" minValue="99.288164837953403" maxValue="99.288164837953403"/>
    </cacheField>
    <cacheField name="Plnění RZ(%)" numFmtId="0" formula="IF(ISERROR('3'/'4'*100),0,'3'/'4'*100)" databaseField="0"/>
    <cacheField name="Rozdil" numFmtId="0" formula="'4'-'1'" databaseField="0"/>
    <cacheField name="Index -3/-4" numFmtId="0" formula="'6'/'7'" databaseField="0"/>
    <cacheField name="Index -2/-3" numFmtId="0" formula="'5'/'6'" databaseField="0"/>
    <cacheField name="Index -1/-2" numFmtId="0" formula="'1'/'5'" databaseField="0"/>
    <cacheField name="Index 0/-1" numFmtId="0" formula="'4'/'1'" databaseField="0"/>
    <cacheField name="SUM" numFmtId="0" formula="'1'+'2'+'3'+'4'+'5'+'6'+'7'+'8'+'9'" databaseField="0"/>
    <cacheField name="SUM_H" numFmtId="0" formula="'7'+'6'+'5'+'4'+'1'" databaseField="0"/>
    <cacheField name="Plnění KR(%)" numFmtId="0" formula="'8'/'4'*100" databaseField="0"/>
    <cacheField name="sl13" numFmtId="0" formula="'10'/'4'*100" databaseField="0"/>
    <cacheField name="sl14" numFmtId="0" formula="'11'/'5'*100" databaseField="0"/>
    <cacheField name="sl15" numFmtId="0" formula="'12'/'6'*100" databaseField="0"/>
    <cacheField name="sl16" numFmtId="0" formula="'10'/'7'*100" databaseField="0"/>
    <cacheField name="sl17" numFmtId="0" formula="'11'/'8'*100" databaseField="0"/>
    <cacheField name="sl18" numFmtId="0" formula="'12'/'9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ecalc_adm" refreshedDate="44963.334734143522" createdVersion="1" refreshedVersion="4" recordCount="3" upgradeOnRefresh="1" xr:uid="{00000000-000A-0000-FFFF-FFFF02000000}">
  <cacheSource type="worksheet">
    <worksheetSource name="TAB7B"/>
  </cacheSource>
  <cacheFields count="23">
    <cacheField name="Nastroj" numFmtId="0">
      <sharedItems count="23">
        <s v="106"/>
        <s v="178"/>
        <s v="049" u="1"/>
        <s v="102" u="1"/>
        <s v="121" u="1"/>
        <s v="103" u="1"/>
        <s v="104" u="1"/>
        <s v="160" u="1"/>
        <s v="161" u="1"/>
        <s v="162" u="1"/>
        <s v="107" u="1"/>
        <s v="163" u="1"/>
        <s v="164" u="1"/>
        <s v="109" u="1"/>
        <s v="129" u="1"/>
        <s v="111" u="1"/>
        <s v="130" u="1"/>
        <s v="112" u="1"/>
        <s v="131" u="1"/>
        <s v="132" u="1"/>
        <s v="060" u="1"/>
        <s v="046" u="1"/>
        <s v="047" u="1"/>
      </sharedItems>
    </cacheField>
    <cacheField name="Nastroj s dilci anal" numFmtId="0">
      <sharedItems count="18">
        <s v="10601"/>
        <s v="10602"/>
        <s v="17800"/>
        <s v="10200" u="1"/>
        <s v="06004" u="1"/>
        <s v="10300" u="1"/>
        <s v="10400" u="1"/>
        <s v="10700" u="1"/>
        <s v="11102" u="1"/>
        <s v="06002" u="1"/>
        <s v="12104" u="1"/>
        <s v="10905" u="1"/>
        <s v="11200" u="1"/>
        <s v="12103" u="1"/>
        <s v="04710" u="1"/>
        <s v="12108" u="1"/>
        <s v="04606" u="1"/>
        <s v="04900" u="1"/>
      </sharedItems>
    </cacheField>
    <cacheField name="Nastroj s dilci anal(popis)" numFmtId="0">
      <sharedItems count="18">
        <s v="OP Životní prostředí - ERDF2014+"/>
        <s v="OP Životní prostředí - CF 2014+"/>
        <s v="Erasmus + 2021+"/>
        <s v="Integrovaný regionální operační program 2014+" u="1"/>
        <s v="OP nadnárodní spolupráce Danube 2014+" u="1"/>
        <s v="KP COSME 2014+" u="1"/>
        <s v="OP Zaměstnanost 2014+" u="1"/>
        <s v="Jiné programy/projekty EU - Samostatné granty EK" u="1"/>
        <s v="OP Výzkum,vývoj a vzdělávání 2014+" u="1"/>
        <s v="KP Erasmus +" u="1"/>
        <s v="OP Technická pomoc - Ostatní 2014+" u="1"/>
        <s v="Fond solidarity" u="1"/>
        <s v="OP meziregionální spolupráce 2014+" u="1"/>
        <s v="KP Horizont 2020 2014+" u="1"/>
        <s v="OP Podnikání a inovace pro konkurenceschopnost 2014+" u="1"/>
        <s v="KP Eurostar" u="1"/>
        <s v="Program švýcarsko-české spolupráce" u="1"/>
        <s v="EHP/Norsko 3" u="1"/>
      </sharedItems>
    </cacheField>
    <cacheField name="Trida" numFmtId="0">
      <sharedItems/>
    </cacheField>
    <cacheField name="Trida(popis)" numFmtId="0">
      <sharedItems count="2">
        <s v="Kapitálové výdaje"/>
        <s v="Běžné výdaje"/>
      </sharedItems>
    </cacheField>
    <cacheField name="1" numFmtId="0">
      <sharedItems containsString="0" containsBlank="1" containsNumber="1" minValue="16506.571" maxValue="16506.571"/>
    </cacheField>
    <cacheField name="2" numFmtId="0">
      <sharedItems containsString="0" containsBlank="1" containsNumber="1" containsInteger="1" minValue="8858" maxValue="8858"/>
    </cacheField>
    <cacheField name="3" numFmtId="0">
      <sharedItems containsString="0" containsBlank="1" containsNumber="1" minValue="8858" maxValue="16506.571"/>
    </cacheField>
    <cacheField name="4" numFmtId="0">
      <sharedItems containsNonDate="0" containsString="0" containsBlank="1"/>
    </cacheField>
    <cacheField name="5" numFmtId="0">
      <sharedItems containsNonDate="0" containsString="0" containsBlank="1"/>
    </cacheField>
    <cacheField name="6" numFmtId="0">
      <sharedItems containsNonDate="0" containsString="0" containsBlank="1"/>
    </cacheField>
    <cacheField name="7" numFmtId="0">
      <sharedItems containsNonDate="0" containsString="0" containsBlank="1"/>
    </cacheField>
    <cacheField name="8" numFmtId="0">
      <sharedItems containsString="0" containsBlank="1" containsNumber="1" minValue="9.8249499999999994" maxValue="9.8249499999999994"/>
    </cacheField>
    <cacheField name="9" numFmtId="0">
      <sharedItems containsString="0" containsBlank="1" containsNumber="1" minValue="9.8249499999999994" maxValue="9.8249499999999994"/>
    </cacheField>
    <cacheField name="Plnění RZ(%)" numFmtId="0" formula="IF(ISERROR('3'/'4'*100),0,'3'/'4'*100)" databaseField="0"/>
    <cacheField name="Rozdil" numFmtId="0" formula="'4'-'1'" databaseField="0"/>
    <cacheField name="Index -3/-4" numFmtId="0" formula="'6'/'7'" databaseField="0"/>
    <cacheField name="Index -2/-3" numFmtId="0" formula="'5'/'6'" databaseField="0"/>
    <cacheField name="Index -1/-2" numFmtId="0" formula="'1'/'5'" databaseField="0"/>
    <cacheField name="Index 0/-1" numFmtId="0" formula="'4'/'1'" databaseField="0"/>
    <cacheField name="SUM" numFmtId="0" formula="'1'+'2'+'3'+'4'+'5'+'6'+'7'+'8'+'9'" databaseField="0"/>
    <cacheField name="SUM_H" numFmtId="0" formula="'7'+'6'+'5'+'4'+'1'" databaseField="0"/>
    <cacheField name="Plnění KR(%)" numFmtId="0" formula="'8'/'4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ecalc_adm" refreshedDate="44963.334734490738" createdVersion="1" refreshedVersion="4" recordCount="1" upgradeOnRefresh="1" xr:uid="{00000000-000A-0000-FFFF-FFFF03000000}">
  <cacheSource type="worksheet">
    <worksheetSource name="TAB6"/>
  </cacheSource>
  <cacheFields count="21">
    <cacheField name="Nastroj" numFmtId="0">
      <sharedItems count="29">
        <s v="178"/>
        <s v="049" u="1"/>
        <s v="102" u="1"/>
        <s v="121" u="1"/>
        <s v="103" u="1"/>
        <s v="122" u="1"/>
        <s v="104" u="1"/>
        <s v="160" u="1"/>
        <s v="142" u="1"/>
        <s v="161" u="1"/>
        <s v="106" u="1"/>
        <s v="143" u="1"/>
        <s v="162" u="1"/>
        <s v="107" u="1"/>
        <s v="163" u="1"/>
        <s v="164" u="1"/>
        <s v="129" u="1"/>
        <s v="166" u="1"/>
        <s v="111" u="1"/>
        <s v="112" u="1"/>
        <s v="170" u="1"/>
        <s v="004" u="1"/>
        <s v="060" u="1"/>
        <s v="005" u="1"/>
        <s v="024" u="1"/>
        <s v="025" u="1"/>
        <s v="026" u="1"/>
        <s v="046" u="1"/>
        <s v="047" u="1"/>
      </sharedItems>
    </cacheField>
    <cacheField name="Nastroj analytika" numFmtId="0">
      <sharedItems count="26">
        <s v="17800"/>
        <s v="17032" u="1"/>
        <s v="04605" u="1"/>
        <s v="10200" u="1"/>
        <s v="06004" u="1"/>
        <s v="10300" u="1"/>
        <s v="12200" u="1"/>
        <s v="10400" u="1"/>
        <s v="14200" u="1"/>
        <s v="14300" u="1"/>
        <s v="10700" u="1"/>
        <s v="17031" u="1"/>
        <s v="11102" u="1"/>
        <s v="16600" u="1"/>
        <s v="12104" u="1"/>
        <s v="11200" u="1"/>
        <s v="17016" u="1"/>
        <s v="17000" u="1"/>
        <s v="17025" u="1"/>
        <s v="04710" u="1"/>
        <s v="12108" u="1"/>
        <s v="10602" u="1"/>
        <s v="04606" u="1"/>
        <s v="04900" u="1"/>
        <s v="17051" u="1"/>
        <s v="10601" u="1"/>
      </sharedItems>
    </cacheField>
    <cacheField name="Nastroj analytika(popis)" numFmtId="0">
      <sharedItems count="26">
        <s v="Erasmus + 2021+"/>
        <s v="Integrovaný regionální operační program 2014+" u="1"/>
        <s v="OP nadnárodní spolupráce Danube 2014+" u="1"/>
        <s v="NPO Adaptace kapacity a zaměření školních programů" u="1"/>
        <s v="NPO Zrychlení a digitalizace stavebního řízení" u="1"/>
        <s v="OP Zaměstnanost 2014+" u="1"/>
        <s v="Národní plán obnovy - Nástroj pro oživení a odolnosti (RRF)" u="1"/>
        <s v="OP Životní prostředí - CF 2014+" u="1"/>
        <s v="Jiné programy/projekty EU - Samostatné granty EK" u="1"/>
        <s v="OP Technologie a aplikace pro konkurenceschopnost" u="1"/>
        <s v="OP Výzkum,vývoj a vzdělávání 2014+" u="1"/>
        <s v="KP Erasmus +" u="1"/>
        <s v="NPO Excelentní výzkum a vývoj v prioritních oblastech veřejného zájmu ve zdravotnictví" u="1"/>
        <s v="Fond solidarity" u="1"/>
        <s v="OP Životní prostředí - ERDF2014+" u="1"/>
        <s v="Horizont Evropa" u="1"/>
        <s v="OP meziregionální spolupráce 2014+" u="1"/>
        <s v="KP Horizont 2020 2014+" u="1"/>
        <s v="OP Podnikání a inovace pro konkurenceschopnost 2014+" u="1"/>
        <s v="KP Eurostar" u="1"/>
        <s v="Jiné programy/projekty EU - IEE/CA" u="1"/>
        <s v="OP Jan Amos Komenský" u="1"/>
        <s v="Program ELENA (Horizont 2020)" u="1"/>
        <s v="EHP/Norsko 3" u="1"/>
        <s v="NPO Renovace budov a ochrana ovzduší" u="1"/>
        <s v="NPO Inovace ve vzdělávání v kontextu digitalizace" u="1"/>
      </sharedItems>
    </cacheField>
    <cacheField name="Okruh" numFmtId="0">
      <sharedItems/>
    </cacheField>
    <cacheField name="Kapitola" numFmtId="0">
      <sharedItems count="10">
        <s v="355"/>
        <s v="312" u="1"/>
        <s v="307" u="1"/>
        <s v="333" u="1"/>
        <s v="314" u="1"/>
        <s v="301" u="1"/>
        <s v="374" u="1"/>
        <s v="322" u="1"/>
        <s v="304" u="1"/>
        <s v="377" u="1"/>
      </sharedItems>
    </cacheField>
    <cacheField name="Kapitola(popis)" numFmtId="0">
      <sharedItems count="11">
        <s v="ÚSTR"/>
        <s v="" u="1"/>
        <s v="MŠMT" u="1"/>
        <s v="MO" u="1"/>
        <s v="MF" u="1"/>
        <s v="ÚVČR" u="1"/>
        <s v="Technol. agen. ČR" u="1"/>
        <s v="MV" u="1"/>
        <s v="KPR" u="1"/>
        <s v="SSHR" u="1"/>
        <s v="MPO" u="1"/>
      </sharedItems>
    </cacheField>
    <cacheField name="1" numFmtId="0">
      <sharedItems containsNonDate="0" containsString="0" containsBlank="1"/>
    </cacheField>
    <cacheField name="2" numFmtId="0">
      <sharedItems containsNonDate="0" containsString="0" containsBlank="1"/>
    </cacheField>
    <cacheField name="3" numFmtId="0">
      <sharedItems containsSemiMixedTypes="0" containsString="0" containsNumber="1" minValue="1380.2282499999999" maxValue="1380.2282499999999"/>
    </cacheField>
    <cacheField name="4" numFmtId="0">
      <sharedItems containsSemiMixedTypes="0" containsString="0" containsNumber="1" minValue="1380.2282499999999" maxValue="1380.2282499999999"/>
    </cacheField>
    <cacheField name="5" numFmtId="0">
      <sharedItems containsSemiMixedTypes="0" containsString="0" containsNumber="1" containsInteger="1" minValue="0" maxValue="0"/>
    </cacheField>
    <cacheField name="Plnění RZ(%)" numFmtId="0" formula="IF(ISERROR('3'/'4'*100),0,'3'/'4'*100)" databaseField="0"/>
    <cacheField name="Rozdil" numFmtId="0" formula="'4'-'1'" databaseField="0"/>
    <cacheField name="Index -3/-4" numFmtId="0" formula="#NAME?/#NAME?" databaseField="0"/>
    <cacheField name="Index -2/-3" numFmtId="0" formula="'5'/#NAME?" databaseField="0"/>
    <cacheField name="Index -1/-2" numFmtId="0" formula="'1'/'5'" databaseField="0"/>
    <cacheField name="Index 0/-1" numFmtId="0" formula="'4'/'1'" databaseField="0"/>
    <cacheField name="SUM" numFmtId="0" formula="'1'+'2'+'3'+'4'" databaseField="0"/>
    <cacheField name="SUM_H" numFmtId="0" formula="#NAME? +#NAME? +'5'+'4'+'1'" databaseField="0"/>
    <cacheField name="Plnění KR(%)" numFmtId="0" formula="#NAME?/'4'*100" databaseField="0"/>
    <cacheField name="3:2" numFmtId="0" formula="'3'/'2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23.53264000000001"/>
    <m/>
    <m/>
    <n v="460.68986999999998"/>
    <n v="585.37741000000005"/>
    <n v="732.60995000000003"/>
    <n v="770.74917000000005"/>
    <m/>
  </r>
  <r>
    <x v="1"/>
    <x v="1"/>
    <x v="1"/>
    <x v="1"/>
    <x v="0"/>
    <x v="0"/>
    <x v="0"/>
    <x v="0"/>
    <x v="0"/>
    <x v="0"/>
    <x v="0"/>
    <x v="0"/>
    <x v="0"/>
    <x v="0"/>
    <x v="0"/>
    <x v="0"/>
    <x v="0"/>
    <x v="0"/>
    <n v="20.8"/>
    <m/>
    <m/>
    <n v="36.799999999999997"/>
    <m/>
    <n v="5.76"/>
    <m/>
    <m/>
  </r>
  <r>
    <x v="2"/>
    <x v="2"/>
    <x v="1"/>
    <x v="1"/>
    <x v="0"/>
    <x v="0"/>
    <x v="0"/>
    <x v="0"/>
    <x v="0"/>
    <x v="0"/>
    <x v="0"/>
    <x v="0"/>
    <x v="0"/>
    <x v="0"/>
    <x v="0"/>
    <x v="0"/>
    <x v="0"/>
    <x v="0"/>
    <n v="18.885999999999999"/>
    <m/>
    <m/>
    <n v="19.603660000000001"/>
    <n v="18.54364"/>
    <n v="18.3"/>
    <n v="18.3"/>
    <m/>
  </r>
  <r>
    <x v="3"/>
    <x v="3"/>
    <x v="2"/>
    <x v="2"/>
    <x v="1"/>
    <x v="1"/>
    <x v="0"/>
    <x v="0"/>
    <x v="0"/>
    <x v="0"/>
    <x v="0"/>
    <x v="0"/>
    <x v="0"/>
    <x v="0"/>
    <x v="0"/>
    <x v="0"/>
    <x v="0"/>
    <x v="0"/>
    <n v="1.052"/>
    <m/>
    <m/>
    <m/>
    <n v="1277.9112500000001"/>
    <m/>
    <m/>
    <m/>
  </r>
  <r>
    <x v="4"/>
    <x v="4"/>
    <x v="3"/>
    <x v="3"/>
    <x v="1"/>
    <x v="1"/>
    <x v="0"/>
    <x v="0"/>
    <x v="0"/>
    <x v="0"/>
    <x v="0"/>
    <x v="0"/>
    <x v="0"/>
    <x v="0"/>
    <x v="0"/>
    <x v="0"/>
    <x v="0"/>
    <x v="0"/>
    <m/>
    <m/>
    <m/>
    <m/>
    <m/>
    <n v="3.1292499999999999"/>
    <m/>
    <m/>
  </r>
  <r>
    <x v="5"/>
    <x v="5"/>
    <x v="4"/>
    <x v="4"/>
    <x v="2"/>
    <x v="2"/>
    <x v="0"/>
    <x v="0"/>
    <x v="0"/>
    <x v="0"/>
    <x v="0"/>
    <x v="0"/>
    <x v="0"/>
    <x v="0"/>
    <x v="0"/>
    <x v="0"/>
    <x v="0"/>
    <x v="0"/>
    <m/>
    <m/>
    <m/>
    <m/>
    <m/>
    <n v="1.1299999999999999"/>
    <m/>
    <m/>
  </r>
  <r>
    <x v="6"/>
    <x v="6"/>
    <x v="5"/>
    <x v="5"/>
    <x v="2"/>
    <x v="2"/>
    <x v="0"/>
    <x v="0"/>
    <x v="0"/>
    <x v="0"/>
    <x v="0"/>
    <x v="0"/>
    <x v="0"/>
    <x v="0"/>
    <x v="0"/>
    <x v="0"/>
    <x v="0"/>
    <x v="0"/>
    <n v="110"/>
    <m/>
    <m/>
    <n v="127"/>
    <n v="110"/>
    <m/>
    <n v="120"/>
    <m/>
  </r>
  <r>
    <x v="7"/>
    <x v="7"/>
    <x v="5"/>
    <x v="5"/>
    <x v="2"/>
    <x v="2"/>
    <x v="0"/>
    <x v="0"/>
    <x v="0"/>
    <x v="0"/>
    <x v="0"/>
    <x v="0"/>
    <x v="0"/>
    <x v="0"/>
    <x v="0"/>
    <x v="0"/>
    <x v="0"/>
    <x v="0"/>
    <n v="120.399"/>
    <m/>
    <m/>
    <n v="28.805769999999999"/>
    <n v="219.34926999999999"/>
    <n v="104.86422"/>
    <n v="180.21805000000001"/>
    <m/>
  </r>
  <r>
    <x v="8"/>
    <x v="8"/>
    <x v="6"/>
    <x v="6"/>
    <x v="3"/>
    <x v="3"/>
    <x v="1"/>
    <x v="1"/>
    <x v="0"/>
    <x v="0"/>
    <x v="0"/>
    <x v="0"/>
    <x v="0"/>
    <x v="0"/>
    <x v="0"/>
    <x v="0"/>
    <x v="0"/>
    <x v="0"/>
    <m/>
    <m/>
    <m/>
    <n v="6.3"/>
    <m/>
    <m/>
    <m/>
    <m/>
  </r>
  <r>
    <x v="9"/>
    <x v="9"/>
    <x v="6"/>
    <x v="6"/>
    <x v="3"/>
    <x v="3"/>
    <x v="1"/>
    <x v="1"/>
    <x v="0"/>
    <x v="0"/>
    <x v="0"/>
    <x v="0"/>
    <x v="0"/>
    <x v="0"/>
    <x v="0"/>
    <x v="0"/>
    <x v="0"/>
    <x v="0"/>
    <m/>
    <m/>
    <m/>
    <n v="200"/>
    <n v="80"/>
    <n v="20.962"/>
    <m/>
    <m/>
  </r>
  <r>
    <x v="10"/>
    <x v="10"/>
    <x v="7"/>
    <x v="7"/>
    <x v="4"/>
    <x v="4"/>
    <x v="2"/>
    <x v="2"/>
    <x v="0"/>
    <x v="0"/>
    <x v="0"/>
    <x v="0"/>
    <x v="0"/>
    <x v="0"/>
    <x v="0"/>
    <x v="0"/>
    <x v="0"/>
    <x v="0"/>
    <n v="4.8220000000000001"/>
    <m/>
    <m/>
    <n v="3.0430000000000001"/>
    <n v="7.069"/>
    <n v="4.9000000000000002E-2"/>
    <n v="6.3490000000000002"/>
    <m/>
  </r>
  <r>
    <x v="11"/>
    <x v="11"/>
    <x v="7"/>
    <x v="7"/>
    <x v="4"/>
    <x v="4"/>
    <x v="2"/>
    <x v="2"/>
    <x v="0"/>
    <x v="0"/>
    <x v="0"/>
    <x v="0"/>
    <x v="0"/>
    <x v="0"/>
    <x v="0"/>
    <x v="0"/>
    <x v="0"/>
    <x v="0"/>
    <m/>
    <m/>
    <m/>
    <n v="1380.2282499999999"/>
    <m/>
    <m/>
    <m/>
    <m/>
  </r>
  <r>
    <x v="12"/>
    <x v="12"/>
    <x v="8"/>
    <x v="8"/>
    <x v="4"/>
    <x v="4"/>
    <x v="2"/>
    <x v="2"/>
    <x v="0"/>
    <x v="0"/>
    <x v="0"/>
    <x v="0"/>
    <x v="0"/>
    <x v="0"/>
    <x v="0"/>
    <x v="0"/>
    <x v="0"/>
    <x v="0"/>
    <m/>
    <m/>
    <m/>
    <n v="60.83325"/>
    <n v="205.17750000000001"/>
    <n v="73.158100000000005"/>
    <n v="222.93465"/>
    <m/>
  </r>
  <r>
    <x v="13"/>
    <x v="13"/>
    <x v="8"/>
    <x v="8"/>
    <x v="4"/>
    <x v="4"/>
    <x v="2"/>
    <x v="2"/>
    <x v="0"/>
    <x v="0"/>
    <x v="0"/>
    <x v="0"/>
    <x v="0"/>
    <x v="0"/>
    <x v="0"/>
    <x v="0"/>
    <x v="0"/>
    <x v="0"/>
    <m/>
    <m/>
    <m/>
    <m/>
    <n v="891.23245999999995"/>
    <n v="915.19151999999997"/>
    <n v="1802.6909000000001"/>
    <m/>
  </r>
  <r>
    <x v="14"/>
    <x v="14"/>
    <x v="9"/>
    <x v="9"/>
    <x v="5"/>
    <x v="5"/>
    <x v="3"/>
    <x v="3"/>
    <x v="1"/>
    <x v="1"/>
    <x v="1"/>
    <x v="1"/>
    <x v="1"/>
    <x v="1"/>
    <x v="1"/>
    <x v="1"/>
    <x v="0"/>
    <x v="0"/>
    <n v="2181"/>
    <n v="0"/>
    <n v="1709"/>
    <n v="1704.6769999999999"/>
    <n v="2622.049"/>
    <n v="1471.951"/>
    <n v="1965.7529999999999"/>
    <n v="1709"/>
  </r>
  <r>
    <x v="14"/>
    <x v="14"/>
    <x v="9"/>
    <x v="9"/>
    <x v="5"/>
    <x v="5"/>
    <x v="3"/>
    <x v="3"/>
    <x v="1"/>
    <x v="1"/>
    <x v="2"/>
    <x v="2"/>
    <x v="2"/>
    <x v="2"/>
    <x v="2"/>
    <x v="2"/>
    <x v="0"/>
    <x v="0"/>
    <n v="741.16899999999998"/>
    <n v="0"/>
    <n v="345"/>
    <n v="345"/>
    <n v="736.2"/>
    <n v="1333.6310000000001"/>
    <n v="941.51300000000003"/>
    <n v="345"/>
  </r>
  <r>
    <x v="14"/>
    <x v="14"/>
    <x v="9"/>
    <x v="9"/>
    <x v="5"/>
    <x v="5"/>
    <x v="3"/>
    <x v="3"/>
    <x v="1"/>
    <x v="1"/>
    <x v="2"/>
    <x v="2"/>
    <x v="2"/>
    <x v="2"/>
    <x v="3"/>
    <x v="3"/>
    <x v="0"/>
    <x v="0"/>
    <n v="88.918999999999997"/>
    <n v="0"/>
    <n v="0"/>
    <m/>
    <n v="455.524"/>
    <n v="293.666"/>
    <n v="247.16900000000001"/>
    <n v="0"/>
  </r>
  <r>
    <x v="14"/>
    <x v="14"/>
    <x v="9"/>
    <x v="9"/>
    <x v="5"/>
    <x v="5"/>
    <x v="3"/>
    <x v="3"/>
    <x v="2"/>
    <x v="2"/>
    <x v="3"/>
    <x v="3"/>
    <x v="3"/>
    <x v="3"/>
    <x v="4"/>
    <x v="4"/>
    <x v="0"/>
    <x v="0"/>
    <n v="22251.506000000001"/>
    <n v="22686.166000000001"/>
    <n v="22336.166000000001"/>
    <n v="22149.565999999999"/>
    <n v="22811.466"/>
    <n v="21589.371999999999"/>
    <n v="19357.317999999999"/>
    <n v="22149.565999999999"/>
  </r>
  <r>
    <x v="14"/>
    <x v="14"/>
    <x v="9"/>
    <x v="9"/>
    <x v="5"/>
    <x v="5"/>
    <x v="3"/>
    <x v="3"/>
    <x v="2"/>
    <x v="2"/>
    <x v="3"/>
    <x v="3"/>
    <x v="3"/>
    <x v="3"/>
    <x v="5"/>
    <x v="5"/>
    <x v="0"/>
    <x v="0"/>
    <n v="54349.154000000002"/>
    <n v="53740.135000000002"/>
    <n v="55250.84"/>
    <n v="55290.214"/>
    <n v="53022.300999999999"/>
    <n v="51687.737000000001"/>
    <n v="49945.663999999997"/>
    <n v="56885.564879999998"/>
  </r>
  <r>
    <x v="15"/>
    <x v="15"/>
    <x v="9"/>
    <x v="9"/>
    <x v="5"/>
    <x v="5"/>
    <x v="3"/>
    <x v="3"/>
    <x v="2"/>
    <x v="2"/>
    <x v="3"/>
    <x v="3"/>
    <x v="3"/>
    <x v="3"/>
    <x v="4"/>
    <x v="4"/>
    <x v="0"/>
    <x v="0"/>
    <n v="30456.667000000001"/>
    <n v="31481.267"/>
    <n v="32838.404999999999"/>
    <n v="32482.845000000001"/>
    <n v="31481.267"/>
    <n v="30343.285"/>
    <n v="30782.391"/>
    <n v="32482.845000000001"/>
  </r>
  <r>
    <x v="16"/>
    <x v="16"/>
    <x v="10"/>
    <x v="10"/>
    <x v="5"/>
    <x v="5"/>
    <x v="3"/>
    <x v="3"/>
    <x v="1"/>
    <x v="1"/>
    <x v="1"/>
    <x v="1"/>
    <x v="1"/>
    <x v="1"/>
    <x v="1"/>
    <x v="1"/>
    <x v="0"/>
    <x v="0"/>
    <n v="1087"/>
    <n v="0"/>
    <n v="1114"/>
    <n v="1114"/>
    <n v="1250"/>
    <n v="932"/>
    <n v="710"/>
    <n v="1114"/>
  </r>
  <r>
    <x v="16"/>
    <x v="16"/>
    <x v="10"/>
    <x v="10"/>
    <x v="5"/>
    <x v="5"/>
    <x v="3"/>
    <x v="3"/>
    <x v="1"/>
    <x v="1"/>
    <x v="2"/>
    <x v="2"/>
    <x v="2"/>
    <x v="2"/>
    <x v="2"/>
    <x v="2"/>
    <x v="0"/>
    <x v="0"/>
    <n v="91"/>
    <n v="0"/>
    <n v="37"/>
    <n v="52"/>
    <n v="117"/>
    <n v="40"/>
    <n v="30"/>
    <n v="52"/>
  </r>
  <r>
    <x v="16"/>
    <x v="16"/>
    <x v="10"/>
    <x v="10"/>
    <x v="5"/>
    <x v="5"/>
    <x v="3"/>
    <x v="3"/>
    <x v="1"/>
    <x v="1"/>
    <x v="2"/>
    <x v="2"/>
    <x v="2"/>
    <x v="2"/>
    <x v="3"/>
    <x v="3"/>
    <x v="0"/>
    <x v="0"/>
    <m/>
    <m/>
    <m/>
    <m/>
    <n v="150"/>
    <m/>
    <m/>
    <m/>
  </r>
  <r>
    <x v="16"/>
    <x v="16"/>
    <x v="10"/>
    <x v="10"/>
    <x v="5"/>
    <x v="5"/>
    <x v="3"/>
    <x v="3"/>
    <x v="2"/>
    <x v="2"/>
    <x v="3"/>
    <x v="3"/>
    <x v="3"/>
    <x v="3"/>
    <x v="4"/>
    <x v="4"/>
    <x v="0"/>
    <x v="0"/>
    <n v="249.279"/>
    <n v="303.51299999999998"/>
    <n v="303.51299999999998"/>
    <n v="94.963999999999999"/>
    <n v="271.613"/>
    <n v="247.441"/>
    <n v="270.57400000000001"/>
    <n v="389.64699999999999"/>
  </r>
  <r>
    <x v="16"/>
    <x v="16"/>
    <x v="10"/>
    <x v="10"/>
    <x v="5"/>
    <x v="5"/>
    <x v="3"/>
    <x v="3"/>
    <x v="2"/>
    <x v="2"/>
    <x v="3"/>
    <x v="3"/>
    <x v="3"/>
    <x v="3"/>
    <x v="5"/>
    <x v="5"/>
    <x v="0"/>
    <x v="0"/>
    <n v="689.73"/>
    <n v="573.53899999999999"/>
    <n v="573.53899999999999"/>
    <n v="527.13499999999999"/>
    <n v="518.40499999999997"/>
    <n v="604.89499999999998"/>
    <n v="606.54999999999995"/>
    <n v="939.52494999999999"/>
  </r>
  <r>
    <x v="17"/>
    <x v="17"/>
    <x v="10"/>
    <x v="10"/>
    <x v="5"/>
    <x v="5"/>
    <x v="3"/>
    <x v="3"/>
    <x v="2"/>
    <x v="2"/>
    <x v="3"/>
    <x v="3"/>
    <x v="3"/>
    <x v="3"/>
    <x v="5"/>
    <x v="5"/>
    <x v="0"/>
    <x v="0"/>
    <n v="3076.645"/>
    <n v="3219.6"/>
    <n v="3219.6"/>
    <n v="3233.3180000000002"/>
    <n v="2775.6"/>
    <n v="2336.0529999999999"/>
    <n v="2301.616"/>
    <n v="3236.1"/>
  </r>
  <r>
    <x v="18"/>
    <x v="18"/>
    <x v="10"/>
    <x v="10"/>
    <x v="5"/>
    <x v="5"/>
    <x v="3"/>
    <x v="3"/>
    <x v="2"/>
    <x v="2"/>
    <x v="3"/>
    <x v="3"/>
    <x v="3"/>
    <x v="3"/>
    <x v="4"/>
    <x v="4"/>
    <x v="0"/>
    <x v="0"/>
    <m/>
    <m/>
    <m/>
    <m/>
    <n v="132.32"/>
    <m/>
    <n v="93.4"/>
    <m/>
  </r>
  <r>
    <x v="18"/>
    <x v="18"/>
    <x v="10"/>
    <x v="10"/>
    <x v="5"/>
    <x v="5"/>
    <x v="3"/>
    <x v="3"/>
    <x v="2"/>
    <x v="2"/>
    <x v="3"/>
    <x v="3"/>
    <x v="3"/>
    <x v="3"/>
    <x v="5"/>
    <x v="5"/>
    <x v="0"/>
    <x v="0"/>
    <m/>
    <n v="0"/>
    <n v="2500"/>
    <n v="1053.3599999999999"/>
    <m/>
    <n v="737.43499999999995"/>
    <m/>
    <n v="2500"/>
  </r>
  <r>
    <x v="19"/>
    <x v="19"/>
    <x v="10"/>
    <x v="10"/>
    <x v="5"/>
    <x v="5"/>
    <x v="3"/>
    <x v="3"/>
    <x v="2"/>
    <x v="2"/>
    <x v="3"/>
    <x v="3"/>
    <x v="3"/>
    <x v="3"/>
    <x v="5"/>
    <x v="5"/>
    <x v="0"/>
    <x v="0"/>
    <m/>
    <m/>
    <m/>
    <m/>
    <m/>
    <n v="168"/>
    <n v="625.5"/>
    <m/>
  </r>
  <r>
    <x v="20"/>
    <x v="20"/>
    <x v="11"/>
    <x v="11"/>
    <x v="5"/>
    <x v="5"/>
    <x v="3"/>
    <x v="3"/>
    <x v="1"/>
    <x v="1"/>
    <x v="1"/>
    <x v="1"/>
    <x v="1"/>
    <x v="1"/>
    <x v="1"/>
    <x v="1"/>
    <x v="0"/>
    <x v="0"/>
    <n v="540.90599999999995"/>
    <n v="0"/>
    <n v="426.43200000000002"/>
    <n v="422.76400000000001"/>
    <n v="653.36699999999996"/>
    <n v="367.01799999999997"/>
    <n v="485.18950999999998"/>
    <n v="429.07400000000001"/>
  </r>
  <r>
    <x v="20"/>
    <x v="20"/>
    <x v="11"/>
    <x v="11"/>
    <x v="5"/>
    <x v="5"/>
    <x v="3"/>
    <x v="3"/>
    <x v="1"/>
    <x v="1"/>
    <x v="2"/>
    <x v="2"/>
    <x v="2"/>
    <x v="2"/>
    <x v="2"/>
    <x v="2"/>
    <x v="0"/>
    <x v="0"/>
    <n v="185.613"/>
    <n v="0"/>
    <n v="86.116"/>
    <n v="86.013999999999996"/>
    <n v="182.691"/>
    <n v="334.24799999999999"/>
    <n v="235.37799999999999"/>
    <n v="86.116"/>
  </r>
  <r>
    <x v="20"/>
    <x v="20"/>
    <x v="11"/>
    <x v="11"/>
    <x v="5"/>
    <x v="5"/>
    <x v="3"/>
    <x v="3"/>
    <x v="1"/>
    <x v="1"/>
    <x v="2"/>
    <x v="2"/>
    <x v="2"/>
    <x v="2"/>
    <x v="3"/>
    <x v="3"/>
    <x v="0"/>
    <x v="0"/>
    <n v="22.052"/>
    <n v="0"/>
    <n v="0"/>
    <m/>
    <n v="112.97"/>
    <n v="72.501000000000005"/>
    <n v="61.792999999999999"/>
    <n v="0"/>
  </r>
  <r>
    <x v="20"/>
    <x v="20"/>
    <x v="11"/>
    <x v="11"/>
    <x v="5"/>
    <x v="5"/>
    <x v="3"/>
    <x v="3"/>
    <x v="2"/>
    <x v="2"/>
    <x v="3"/>
    <x v="3"/>
    <x v="3"/>
    <x v="3"/>
    <x v="4"/>
    <x v="4"/>
    <x v="0"/>
    <x v="0"/>
    <n v="13091.629000000001"/>
    <n v="13453.522999999999"/>
    <n v="13703.293"/>
    <n v="13568.838"/>
    <n v="13538.339"/>
    <n v="12981.986999999999"/>
    <n v="12612.57"/>
    <n v="13568.838"/>
  </r>
  <r>
    <x v="20"/>
    <x v="20"/>
    <x v="11"/>
    <x v="11"/>
    <x v="5"/>
    <x v="5"/>
    <x v="3"/>
    <x v="3"/>
    <x v="2"/>
    <x v="2"/>
    <x v="3"/>
    <x v="3"/>
    <x v="3"/>
    <x v="3"/>
    <x v="5"/>
    <x v="5"/>
    <x v="0"/>
    <x v="0"/>
    <n v="14229.166999999999"/>
    <n v="14126.013999999999"/>
    <n v="14500.669"/>
    <n v="14521.099"/>
    <n v="13840.377"/>
    <n v="13458.424000000001"/>
    <n v="13059.388489999999"/>
    <n v="15713.60636"/>
  </r>
  <r>
    <x v="21"/>
    <x v="21"/>
    <x v="11"/>
    <x v="11"/>
    <x v="5"/>
    <x v="5"/>
    <x v="3"/>
    <x v="3"/>
    <x v="1"/>
    <x v="1"/>
    <x v="1"/>
    <x v="1"/>
    <x v="1"/>
    <x v="1"/>
    <x v="1"/>
    <x v="1"/>
    <x v="0"/>
    <x v="0"/>
    <n v="196.29"/>
    <n v="0"/>
    <n v="154.56800000000001"/>
    <n v="153.417"/>
    <n v="236.55318"/>
    <n v="132.46899999999999"/>
    <n v="175.22782000000001"/>
    <n v="154.56800000000001"/>
  </r>
  <r>
    <x v="21"/>
    <x v="21"/>
    <x v="11"/>
    <x v="11"/>
    <x v="5"/>
    <x v="5"/>
    <x v="3"/>
    <x v="3"/>
    <x v="1"/>
    <x v="1"/>
    <x v="2"/>
    <x v="2"/>
    <x v="2"/>
    <x v="2"/>
    <x v="2"/>
    <x v="2"/>
    <x v="0"/>
    <x v="0"/>
    <n v="66.655000000000001"/>
    <n v="0"/>
    <n v="30.995999999999999"/>
    <n v="30.995999999999999"/>
    <n v="66.287000000000006"/>
    <n v="120.414"/>
    <n v="84.734999999999999"/>
    <n v="30.995999999999999"/>
  </r>
  <r>
    <x v="21"/>
    <x v="21"/>
    <x v="11"/>
    <x v="11"/>
    <x v="5"/>
    <x v="5"/>
    <x v="3"/>
    <x v="3"/>
    <x v="1"/>
    <x v="1"/>
    <x v="2"/>
    <x v="2"/>
    <x v="2"/>
    <x v="2"/>
    <x v="3"/>
    <x v="3"/>
    <x v="0"/>
    <x v="0"/>
    <n v="8.0020000000000007"/>
    <n v="0"/>
    <n v="0"/>
    <m/>
    <n v="40.997999999999998"/>
    <n v="26.201000000000001"/>
    <n v="22.245000000000001"/>
    <n v="0"/>
  </r>
  <r>
    <x v="21"/>
    <x v="21"/>
    <x v="11"/>
    <x v="11"/>
    <x v="5"/>
    <x v="5"/>
    <x v="3"/>
    <x v="3"/>
    <x v="2"/>
    <x v="2"/>
    <x v="3"/>
    <x v="3"/>
    <x v="3"/>
    <x v="3"/>
    <x v="4"/>
    <x v="4"/>
    <x v="0"/>
    <x v="0"/>
    <n v="4746.634"/>
    <n v="4882.0690000000004"/>
    <n v="4972.7110000000002"/>
    <n v="4928.0219999999999"/>
    <n v="4913.83"/>
    <n v="4673.5150000000003"/>
    <n v="4540.5360000000001"/>
    <n v="4928.0219999999999"/>
  </r>
  <r>
    <x v="21"/>
    <x v="21"/>
    <x v="11"/>
    <x v="11"/>
    <x v="5"/>
    <x v="5"/>
    <x v="3"/>
    <x v="3"/>
    <x v="2"/>
    <x v="2"/>
    <x v="3"/>
    <x v="3"/>
    <x v="3"/>
    <x v="3"/>
    <x v="5"/>
    <x v="5"/>
    <x v="0"/>
    <x v="0"/>
    <n v="5172.8379999999997"/>
    <n v="5126.3760000000002"/>
    <n v="5262.34"/>
    <n v="5278.0439999999999"/>
    <n v="5023.2208199999995"/>
    <n v="4865.1880000000001"/>
    <n v="4700.8491800000002"/>
    <n v="5698.1528099999996"/>
  </r>
  <r>
    <x v="22"/>
    <x v="22"/>
    <x v="12"/>
    <x v="12"/>
    <x v="5"/>
    <x v="5"/>
    <x v="3"/>
    <x v="3"/>
    <x v="1"/>
    <x v="1"/>
    <x v="2"/>
    <x v="2"/>
    <x v="2"/>
    <x v="2"/>
    <x v="3"/>
    <x v="3"/>
    <x v="0"/>
    <x v="0"/>
    <n v="18.300999999999998"/>
    <n v="0"/>
    <n v="0"/>
    <m/>
    <n v="175.61205000000001"/>
    <n v="110"/>
    <n v="91.6"/>
    <n v="0"/>
  </r>
  <r>
    <x v="22"/>
    <x v="22"/>
    <x v="12"/>
    <x v="12"/>
    <x v="5"/>
    <x v="5"/>
    <x v="3"/>
    <x v="3"/>
    <x v="2"/>
    <x v="2"/>
    <x v="3"/>
    <x v="3"/>
    <x v="3"/>
    <x v="3"/>
    <x v="4"/>
    <x v="4"/>
    <x v="0"/>
    <x v="0"/>
    <n v="50.317999999999998"/>
    <n v="0"/>
    <n v="0"/>
    <n v="2.13"/>
    <n v="54.14"/>
    <n v="47.66"/>
    <n v="61.177999999999997"/>
    <n v="82"/>
  </r>
  <r>
    <x v="22"/>
    <x v="22"/>
    <x v="12"/>
    <x v="12"/>
    <x v="5"/>
    <x v="5"/>
    <x v="3"/>
    <x v="3"/>
    <x v="2"/>
    <x v="2"/>
    <x v="3"/>
    <x v="3"/>
    <x v="3"/>
    <x v="3"/>
    <x v="5"/>
    <x v="5"/>
    <x v="0"/>
    <x v="0"/>
    <n v="479.1823"/>
    <n v="573"/>
    <n v="459.17065000000002"/>
    <n v="487.7373"/>
    <n v="704.90815999999995"/>
    <n v="934.87423000000001"/>
    <n v="1168.3248900000001"/>
    <n v="487.7373"/>
  </r>
  <r>
    <x v="23"/>
    <x v="23"/>
    <x v="12"/>
    <x v="12"/>
    <x v="5"/>
    <x v="5"/>
    <x v="3"/>
    <x v="3"/>
    <x v="1"/>
    <x v="1"/>
    <x v="1"/>
    <x v="1"/>
    <x v="1"/>
    <x v="1"/>
    <x v="1"/>
    <x v="1"/>
    <x v="0"/>
    <x v="0"/>
    <m/>
    <m/>
    <m/>
    <m/>
    <m/>
    <m/>
    <n v="22.021999999999998"/>
    <m/>
  </r>
  <r>
    <x v="23"/>
    <x v="23"/>
    <x v="12"/>
    <x v="12"/>
    <x v="5"/>
    <x v="5"/>
    <x v="3"/>
    <x v="3"/>
    <x v="1"/>
    <x v="1"/>
    <x v="2"/>
    <x v="2"/>
    <x v="2"/>
    <x v="2"/>
    <x v="2"/>
    <x v="2"/>
    <x v="0"/>
    <x v="0"/>
    <m/>
    <m/>
    <m/>
    <m/>
    <n v="76.42"/>
    <m/>
    <m/>
    <m/>
  </r>
  <r>
    <x v="23"/>
    <x v="23"/>
    <x v="12"/>
    <x v="12"/>
    <x v="5"/>
    <x v="5"/>
    <x v="3"/>
    <x v="3"/>
    <x v="2"/>
    <x v="2"/>
    <x v="3"/>
    <x v="3"/>
    <x v="3"/>
    <x v="3"/>
    <x v="5"/>
    <x v="5"/>
    <x v="0"/>
    <x v="0"/>
    <n v="3137.52151"/>
    <n v="3114.7"/>
    <n v="3412.1340599999999"/>
    <n v="3412.1340599999999"/>
    <n v="3012.9007099999999"/>
    <n v="2629.9524500000002"/>
    <n v="2651.5515300000002"/>
    <n v="3412.1340599999999"/>
  </r>
  <r>
    <x v="24"/>
    <x v="24"/>
    <x v="13"/>
    <x v="13"/>
    <x v="6"/>
    <x v="6"/>
    <x v="3"/>
    <x v="3"/>
    <x v="2"/>
    <x v="2"/>
    <x v="3"/>
    <x v="3"/>
    <x v="3"/>
    <x v="3"/>
    <x v="4"/>
    <x v="4"/>
    <x v="0"/>
    <x v="0"/>
    <n v="18.8598"/>
    <n v="10"/>
    <n v="10"/>
    <n v="9.0664899999999999"/>
    <n v="20.108000000000001"/>
    <n v="29.343399999999999"/>
    <n v="33.107999999999997"/>
    <n v="10.0002"/>
  </r>
  <r>
    <x v="25"/>
    <x v="25"/>
    <x v="13"/>
    <x v="13"/>
    <x v="6"/>
    <x v="6"/>
    <x v="3"/>
    <x v="3"/>
    <x v="2"/>
    <x v="2"/>
    <x v="3"/>
    <x v="3"/>
    <x v="3"/>
    <x v="3"/>
    <x v="4"/>
    <x v="4"/>
    <x v="0"/>
    <x v="0"/>
    <n v="48.255409999999998"/>
    <n v="15"/>
    <n v="20"/>
    <n v="28.116289999999999"/>
    <n v="23.20843"/>
    <n v="7.2461500000000001"/>
    <n v="7.0652400000000002"/>
    <n v="28.116289999999999"/>
  </r>
  <r>
    <x v="25"/>
    <x v="25"/>
    <x v="13"/>
    <x v="13"/>
    <x v="6"/>
    <x v="6"/>
    <x v="3"/>
    <x v="3"/>
    <x v="2"/>
    <x v="2"/>
    <x v="3"/>
    <x v="3"/>
    <x v="3"/>
    <x v="3"/>
    <x v="5"/>
    <x v="5"/>
    <x v="0"/>
    <x v="0"/>
    <n v="4.4987700000000004"/>
    <n v="6"/>
    <n v="0"/>
    <m/>
    <n v="9.92563"/>
    <n v="4.96584"/>
    <m/>
    <n v="0"/>
  </r>
  <r>
    <x v="26"/>
    <x v="26"/>
    <x v="13"/>
    <x v="13"/>
    <x v="6"/>
    <x v="6"/>
    <x v="3"/>
    <x v="3"/>
    <x v="2"/>
    <x v="2"/>
    <x v="3"/>
    <x v="3"/>
    <x v="3"/>
    <x v="3"/>
    <x v="4"/>
    <x v="4"/>
    <x v="0"/>
    <x v="0"/>
    <n v="8.7590000000000003"/>
    <n v="10"/>
    <n v="10"/>
    <n v="9.9459599999999995"/>
    <n v="6.0193000000000003"/>
    <n v="8.2799999999999994"/>
    <n v="10.422000000000001"/>
    <n v="10"/>
  </r>
  <r>
    <x v="27"/>
    <x v="27"/>
    <x v="13"/>
    <x v="13"/>
    <x v="6"/>
    <x v="6"/>
    <x v="3"/>
    <x v="3"/>
    <x v="2"/>
    <x v="2"/>
    <x v="3"/>
    <x v="3"/>
    <x v="3"/>
    <x v="3"/>
    <x v="4"/>
    <x v="4"/>
    <x v="0"/>
    <x v="0"/>
    <n v="8.0783000000000005"/>
    <n v="25"/>
    <n v="19.064789999999999"/>
    <n v="19.064789999999999"/>
    <n v="0.50444999999999995"/>
    <n v="24.145689999999998"/>
    <n v="9.8059999999999992"/>
    <n v="19.064789999999999"/>
  </r>
  <r>
    <x v="27"/>
    <x v="27"/>
    <x v="13"/>
    <x v="13"/>
    <x v="6"/>
    <x v="6"/>
    <x v="3"/>
    <x v="3"/>
    <x v="2"/>
    <x v="2"/>
    <x v="3"/>
    <x v="3"/>
    <x v="3"/>
    <x v="3"/>
    <x v="5"/>
    <x v="5"/>
    <x v="0"/>
    <x v="0"/>
    <m/>
    <m/>
    <m/>
    <m/>
    <m/>
    <m/>
    <n v="12.324"/>
    <m/>
  </r>
  <r>
    <x v="28"/>
    <x v="28"/>
    <x v="13"/>
    <x v="13"/>
    <x v="6"/>
    <x v="6"/>
    <x v="3"/>
    <x v="3"/>
    <x v="1"/>
    <x v="1"/>
    <x v="1"/>
    <x v="1"/>
    <x v="1"/>
    <x v="1"/>
    <x v="1"/>
    <x v="1"/>
    <x v="0"/>
    <x v="0"/>
    <n v="29.846"/>
    <n v="0"/>
    <n v="0"/>
    <m/>
    <m/>
    <m/>
    <m/>
    <n v="0.154"/>
  </r>
  <r>
    <x v="28"/>
    <x v="28"/>
    <x v="13"/>
    <x v="13"/>
    <x v="6"/>
    <x v="6"/>
    <x v="3"/>
    <x v="3"/>
    <x v="1"/>
    <x v="1"/>
    <x v="2"/>
    <x v="2"/>
    <x v="2"/>
    <x v="2"/>
    <x v="2"/>
    <x v="2"/>
    <x v="0"/>
    <x v="0"/>
    <n v="14.523999999999999"/>
    <n v="0"/>
    <n v="10"/>
    <n v="13.260999999999999"/>
    <n v="36.735880000000002"/>
    <n v="17.376999999999999"/>
    <n v="0.58499999999999996"/>
    <n v="14.05"/>
  </r>
  <r>
    <x v="28"/>
    <x v="28"/>
    <x v="13"/>
    <x v="13"/>
    <x v="6"/>
    <x v="6"/>
    <x v="3"/>
    <x v="3"/>
    <x v="1"/>
    <x v="1"/>
    <x v="2"/>
    <x v="2"/>
    <x v="2"/>
    <x v="2"/>
    <x v="3"/>
    <x v="3"/>
    <x v="0"/>
    <x v="0"/>
    <m/>
    <m/>
    <m/>
    <m/>
    <n v="9.2053999999999991"/>
    <m/>
    <m/>
    <m/>
  </r>
  <r>
    <x v="28"/>
    <x v="28"/>
    <x v="13"/>
    <x v="13"/>
    <x v="6"/>
    <x v="6"/>
    <x v="3"/>
    <x v="3"/>
    <x v="2"/>
    <x v="2"/>
    <x v="3"/>
    <x v="3"/>
    <x v="3"/>
    <x v="3"/>
    <x v="4"/>
    <x v="4"/>
    <x v="0"/>
    <x v="0"/>
    <n v="60.091999999999999"/>
    <n v="30"/>
    <n v="30"/>
    <n v="16.501300000000001"/>
    <n v="75.954700000000003"/>
    <n v="69.287199999999999"/>
    <n v="79.818799999999996"/>
    <n v="30"/>
  </r>
  <r>
    <x v="28"/>
    <x v="28"/>
    <x v="13"/>
    <x v="13"/>
    <x v="6"/>
    <x v="6"/>
    <x v="3"/>
    <x v="3"/>
    <x v="2"/>
    <x v="2"/>
    <x v="3"/>
    <x v="3"/>
    <x v="3"/>
    <x v="3"/>
    <x v="5"/>
    <x v="5"/>
    <x v="0"/>
    <x v="0"/>
    <n v="94.587109999999996"/>
    <n v="157"/>
    <n v="111.4014"/>
    <n v="111.4014"/>
    <n v="194.09796"/>
    <n v="121.304"/>
    <n v="106.43300000000001"/>
    <n v="111.4014"/>
  </r>
  <r>
    <x v="29"/>
    <x v="29"/>
    <x v="13"/>
    <x v="13"/>
    <x v="6"/>
    <x v="6"/>
    <x v="3"/>
    <x v="3"/>
    <x v="1"/>
    <x v="1"/>
    <x v="1"/>
    <x v="1"/>
    <x v="1"/>
    <x v="1"/>
    <x v="1"/>
    <x v="1"/>
    <x v="0"/>
    <x v="0"/>
    <n v="106.56399999999999"/>
    <n v="0"/>
    <n v="0"/>
    <m/>
    <n v="144.82499999999999"/>
    <n v="32.125"/>
    <n v="351.26850000000002"/>
    <n v="0.56521999999999994"/>
  </r>
  <r>
    <x v="29"/>
    <x v="29"/>
    <x v="13"/>
    <x v="13"/>
    <x v="6"/>
    <x v="6"/>
    <x v="3"/>
    <x v="3"/>
    <x v="1"/>
    <x v="1"/>
    <x v="2"/>
    <x v="2"/>
    <x v="2"/>
    <x v="2"/>
    <x v="2"/>
    <x v="2"/>
    <x v="0"/>
    <x v="0"/>
    <n v="21.145"/>
    <m/>
    <m/>
    <m/>
    <n v="55.787010000000002"/>
    <m/>
    <m/>
    <m/>
  </r>
  <r>
    <x v="29"/>
    <x v="29"/>
    <x v="13"/>
    <x v="13"/>
    <x v="6"/>
    <x v="6"/>
    <x v="3"/>
    <x v="3"/>
    <x v="1"/>
    <x v="1"/>
    <x v="2"/>
    <x v="2"/>
    <x v="2"/>
    <x v="2"/>
    <x v="3"/>
    <x v="3"/>
    <x v="0"/>
    <x v="0"/>
    <m/>
    <m/>
    <m/>
    <m/>
    <n v="15.749000000000001"/>
    <m/>
    <m/>
    <m/>
  </r>
  <r>
    <x v="29"/>
    <x v="29"/>
    <x v="13"/>
    <x v="13"/>
    <x v="6"/>
    <x v="6"/>
    <x v="3"/>
    <x v="3"/>
    <x v="2"/>
    <x v="2"/>
    <x v="3"/>
    <x v="3"/>
    <x v="3"/>
    <x v="3"/>
    <x v="4"/>
    <x v="4"/>
    <x v="0"/>
    <x v="0"/>
    <n v="1175.9386"/>
    <n v="100"/>
    <n v="180"/>
    <n v="215.92626999999999"/>
    <n v="1045.5973200000001"/>
    <n v="949.09609999999998"/>
    <n v="402.80531000000002"/>
    <n v="248.95737"/>
  </r>
  <r>
    <x v="29"/>
    <x v="29"/>
    <x v="13"/>
    <x v="13"/>
    <x v="6"/>
    <x v="6"/>
    <x v="3"/>
    <x v="3"/>
    <x v="2"/>
    <x v="2"/>
    <x v="3"/>
    <x v="3"/>
    <x v="3"/>
    <x v="3"/>
    <x v="5"/>
    <x v="5"/>
    <x v="0"/>
    <x v="0"/>
    <n v="152.32310000000001"/>
    <n v="200"/>
    <n v="167.59764999999999"/>
    <n v="167.59764999999999"/>
    <n v="1102.9833799999999"/>
    <n v="137.9135"/>
    <n v="531.90395999999998"/>
    <n v="167.59764999999999"/>
  </r>
  <r>
    <x v="30"/>
    <x v="30"/>
    <x v="13"/>
    <x v="13"/>
    <x v="6"/>
    <x v="6"/>
    <x v="3"/>
    <x v="3"/>
    <x v="1"/>
    <x v="1"/>
    <x v="2"/>
    <x v="2"/>
    <x v="2"/>
    <x v="2"/>
    <x v="2"/>
    <x v="2"/>
    <x v="0"/>
    <x v="0"/>
    <n v="26.111999999999998"/>
    <n v="0"/>
    <n v="14.452999999999999"/>
    <n v="14.452999999999999"/>
    <n v="16.100000000000001"/>
    <m/>
    <m/>
    <n v="14.452999999999999"/>
  </r>
  <r>
    <x v="30"/>
    <x v="30"/>
    <x v="13"/>
    <x v="13"/>
    <x v="6"/>
    <x v="6"/>
    <x v="3"/>
    <x v="3"/>
    <x v="1"/>
    <x v="1"/>
    <x v="2"/>
    <x v="2"/>
    <x v="2"/>
    <x v="2"/>
    <x v="3"/>
    <x v="3"/>
    <x v="0"/>
    <x v="0"/>
    <n v="4.9610000000000003"/>
    <m/>
    <m/>
    <m/>
    <n v="0.42499999999999999"/>
    <n v="30"/>
    <n v="50"/>
    <m/>
  </r>
  <r>
    <x v="30"/>
    <x v="30"/>
    <x v="13"/>
    <x v="13"/>
    <x v="6"/>
    <x v="6"/>
    <x v="3"/>
    <x v="3"/>
    <x v="2"/>
    <x v="2"/>
    <x v="3"/>
    <x v="3"/>
    <x v="3"/>
    <x v="3"/>
    <x v="4"/>
    <x v="4"/>
    <x v="0"/>
    <x v="0"/>
    <n v="2575.3081400000001"/>
    <n v="1525"/>
    <n v="1401.7599600000001"/>
    <n v="2290.5020599999998"/>
    <n v="2485.2936300000001"/>
    <n v="2077.5508599999998"/>
    <n v="2281.7520199999999"/>
    <n v="2406.9533499999998"/>
  </r>
  <r>
    <x v="30"/>
    <x v="30"/>
    <x v="13"/>
    <x v="13"/>
    <x v="6"/>
    <x v="6"/>
    <x v="3"/>
    <x v="3"/>
    <x v="2"/>
    <x v="2"/>
    <x v="3"/>
    <x v="3"/>
    <x v="3"/>
    <x v="3"/>
    <x v="5"/>
    <x v="5"/>
    <x v="0"/>
    <x v="0"/>
    <n v="180.48996"/>
    <n v="365"/>
    <n v="254.92688999999999"/>
    <n v="254.92688999999999"/>
    <n v="315.16485999999998"/>
    <n v="369.23448000000002"/>
    <n v="753.36773000000005"/>
    <n v="254.92688999999999"/>
  </r>
  <r>
    <x v="31"/>
    <x v="31"/>
    <x v="14"/>
    <x v="14"/>
    <x v="6"/>
    <x v="6"/>
    <x v="3"/>
    <x v="3"/>
    <x v="2"/>
    <x v="2"/>
    <x v="3"/>
    <x v="3"/>
    <x v="3"/>
    <x v="3"/>
    <x v="4"/>
    <x v="4"/>
    <x v="0"/>
    <x v="0"/>
    <n v="3.3458899999999998"/>
    <n v="5"/>
    <n v="5"/>
    <n v="0.67045999999999994"/>
    <n v="3.7252399999999999"/>
    <n v="4.4123400000000004"/>
    <n v="2.9638300000000002"/>
    <n v="5"/>
  </r>
  <r>
    <x v="31"/>
    <x v="31"/>
    <x v="14"/>
    <x v="14"/>
    <x v="6"/>
    <x v="6"/>
    <x v="3"/>
    <x v="3"/>
    <x v="2"/>
    <x v="2"/>
    <x v="3"/>
    <x v="3"/>
    <x v="3"/>
    <x v="3"/>
    <x v="5"/>
    <x v="5"/>
    <x v="0"/>
    <x v="0"/>
    <n v="5.9840400000000002"/>
    <n v="20"/>
    <n v="7.2550499999999998"/>
    <n v="5.9325099999999997"/>
    <n v="14.507529999999999"/>
    <n v="57.94276"/>
    <n v="87.417789999999997"/>
    <n v="7.4312300000000002"/>
  </r>
  <r>
    <x v="32"/>
    <x v="32"/>
    <x v="15"/>
    <x v="15"/>
    <x v="6"/>
    <x v="6"/>
    <x v="3"/>
    <x v="3"/>
    <x v="1"/>
    <x v="1"/>
    <x v="1"/>
    <x v="1"/>
    <x v="1"/>
    <x v="1"/>
    <x v="1"/>
    <x v="1"/>
    <x v="0"/>
    <x v="0"/>
    <n v="5.5739999999999998"/>
    <n v="0"/>
    <n v="2.6339999999999999"/>
    <n v="2.6339999999999999"/>
    <m/>
    <m/>
    <m/>
    <n v="2.6339999999999999"/>
  </r>
  <r>
    <x v="32"/>
    <x v="32"/>
    <x v="15"/>
    <x v="15"/>
    <x v="6"/>
    <x v="6"/>
    <x v="3"/>
    <x v="3"/>
    <x v="1"/>
    <x v="1"/>
    <x v="2"/>
    <x v="2"/>
    <x v="2"/>
    <x v="2"/>
    <x v="2"/>
    <x v="2"/>
    <x v="0"/>
    <x v="0"/>
    <n v="1.26"/>
    <n v="0"/>
    <n v="0.69699999999999995"/>
    <n v="0.69699999999999995"/>
    <m/>
    <m/>
    <m/>
    <n v="0.69699999999999995"/>
  </r>
  <r>
    <x v="32"/>
    <x v="32"/>
    <x v="15"/>
    <x v="15"/>
    <x v="6"/>
    <x v="6"/>
    <x v="3"/>
    <x v="3"/>
    <x v="1"/>
    <x v="1"/>
    <x v="2"/>
    <x v="2"/>
    <x v="2"/>
    <x v="2"/>
    <x v="3"/>
    <x v="3"/>
    <x v="0"/>
    <x v="0"/>
    <n v="0.23899999999999999"/>
    <m/>
    <m/>
    <m/>
    <m/>
    <m/>
    <m/>
    <m/>
  </r>
  <r>
    <x v="32"/>
    <x v="32"/>
    <x v="15"/>
    <x v="15"/>
    <x v="6"/>
    <x v="6"/>
    <x v="3"/>
    <x v="3"/>
    <x v="2"/>
    <x v="2"/>
    <x v="3"/>
    <x v="3"/>
    <x v="3"/>
    <x v="3"/>
    <x v="4"/>
    <x v="4"/>
    <x v="0"/>
    <x v="0"/>
    <n v="175.02699999999999"/>
    <n v="220"/>
    <n v="178.91"/>
    <n v="178.91"/>
    <n v="167.453"/>
    <n v="173.44399999999999"/>
    <n v="169.30199999999999"/>
    <n v="178.91"/>
  </r>
  <r>
    <x v="32"/>
    <x v="32"/>
    <x v="15"/>
    <x v="15"/>
    <x v="6"/>
    <x v="6"/>
    <x v="3"/>
    <x v="3"/>
    <x v="2"/>
    <x v="2"/>
    <x v="3"/>
    <x v="3"/>
    <x v="3"/>
    <x v="3"/>
    <x v="5"/>
    <x v="5"/>
    <x v="0"/>
    <x v="0"/>
    <n v="42.999929999999999"/>
    <n v="50"/>
    <n v="31.7425"/>
    <n v="31.7425"/>
    <n v="32.191540000000003"/>
    <n v="31.562999999999999"/>
    <n v="47.627000000000002"/>
    <n v="31.7425"/>
  </r>
  <r>
    <x v="33"/>
    <x v="33"/>
    <x v="15"/>
    <x v="15"/>
    <x v="6"/>
    <x v="6"/>
    <x v="3"/>
    <x v="3"/>
    <x v="2"/>
    <x v="2"/>
    <x v="3"/>
    <x v="3"/>
    <x v="3"/>
    <x v="3"/>
    <x v="4"/>
    <x v="4"/>
    <x v="0"/>
    <x v="0"/>
    <n v="543.18697999999995"/>
    <n v="500"/>
    <n v="348.24004000000002"/>
    <n v="505.05306000000002"/>
    <n v="416.02319999999997"/>
    <n v="366.75599999999997"/>
    <n v="529.07299999999998"/>
    <n v="505.05306000000002"/>
  </r>
  <r>
    <x v="34"/>
    <x v="34"/>
    <x v="15"/>
    <x v="15"/>
    <x v="6"/>
    <x v="6"/>
    <x v="3"/>
    <x v="3"/>
    <x v="1"/>
    <x v="1"/>
    <x v="1"/>
    <x v="1"/>
    <x v="1"/>
    <x v="1"/>
    <x v="1"/>
    <x v="1"/>
    <x v="0"/>
    <x v="0"/>
    <n v="8.3339999999999996"/>
    <n v="0"/>
    <n v="21.545000000000002"/>
    <n v="21.545000000000002"/>
    <m/>
    <m/>
    <m/>
    <n v="21.545000000000002"/>
  </r>
  <r>
    <x v="34"/>
    <x v="34"/>
    <x v="15"/>
    <x v="15"/>
    <x v="6"/>
    <x v="6"/>
    <x v="3"/>
    <x v="3"/>
    <x v="1"/>
    <x v="1"/>
    <x v="2"/>
    <x v="2"/>
    <x v="2"/>
    <x v="2"/>
    <x v="2"/>
    <x v="2"/>
    <x v="0"/>
    <x v="0"/>
    <n v="10.307"/>
    <n v="0"/>
    <n v="5.7060000000000004"/>
    <n v="5.7060000000000004"/>
    <m/>
    <m/>
    <m/>
    <n v="5.7060000000000004"/>
  </r>
  <r>
    <x v="34"/>
    <x v="34"/>
    <x v="15"/>
    <x v="15"/>
    <x v="6"/>
    <x v="6"/>
    <x v="3"/>
    <x v="3"/>
    <x v="1"/>
    <x v="1"/>
    <x v="2"/>
    <x v="2"/>
    <x v="2"/>
    <x v="2"/>
    <x v="3"/>
    <x v="3"/>
    <x v="0"/>
    <x v="0"/>
    <n v="1.958"/>
    <m/>
    <m/>
    <m/>
    <m/>
    <m/>
    <m/>
    <m/>
  </r>
  <r>
    <x v="34"/>
    <x v="34"/>
    <x v="15"/>
    <x v="15"/>
    <x v="6"/>
    <x v="6"/>
    <x v="3"/>
    <x v="3"/>
    <x v="2"/>
    <x v="2"/>
    <x v="3"/>
    <x v="3"/>
    <x v="3"/>
    <x v="3"/>
    <x v="4"/>
    <x v="4"/>
    <x v="0"/>
    <x v="0"/>
    <n v="2632.8903599999999"/>
    <n v="3300"/>
    <n v="3300"/>
    <n v="2675.00317"/>
    <n v="2342.1311599999999"/>
    <n v="2065.33"/>
    <n v="2157"/>
    <n v="3969.4128700000001"/>
  </r>
  <r>
    <x v="34"/>
    <x v="34"/>
    <x v="15"/>
    <x v="15"/>
    <x v="6"/>
    <x v="6"/>
    <x v="3"/>
    <x v="3"/>
    <x v="2"/>
    <x v="2"/>
    <x v="3"/>
    <x v="3"/>
    <x v="3"/>
    <x v="3"/>
    <x v="5"/>
    <x v="5"/>
    <x v="0"/>
    <x v="0"/>
    <n v="8.8307400000000005"/>
    <n v="100"/>
    <n v="15.11605"/>
    <n v="15.11605"/>
    <n v="28.58314"/>
    <n v="87.442999999999998"/>
    <n v="419.61313999999999"/>
    <n v="15.11605"/>
  </r>
  <r>
    <x v="35"/>
    <x v="35"/>
    <x v="15"/>
    <x v="15"/>
    <x v="6"/>
    <x v="6"/>
    <x v="3"/>
    <x v="3"/>
    <x v="1"/>
    <x v="1"/>
    <x v="2"/>
    <x v="2"/>
    <x v="2"/>
    <x v="2"/>
    <x v="2"/>
    <x v="2"/>
    <x v="0"/>
    <x v="0"/>
    <n v="6.8689999999999998"/>
    <n v="0"/>
    <n v="3.802"/>
    <n v="3.802"/>
    <m/>
    <m/>
    <m/>
    <n v="3.802"/>
  </r>
  <r>
    <x v="35"/>
    <x v="35"/>
    <x v="15"/>
    <x v="15"/>
    <x v="6"/>
    <x v="6"/>
    <x v="3"/>
    <x v="3"/>
    <x v="1"/>
    <x v="1"/>
    <x v="2"/>
    <x v="2"/>
    <x v="2"/>
    <x v="2"/>
    <x v="3"/>
    <x v="3"/>
    <x v="0"/>
    <x v="0"/>
    <n v="1.3049999999999999"/>
    <m/>
    <m/>
    <m/>
    <m/>
    <m/>
    <m/>
    <m/>
  </r>
  <r>
    <x v="35"/>
    <x v="35"/>
    <x v="15"/>
    <x v="15"/>
    <x v="6"/>
    <x v="6"/>
    <x v="3"/>
    <x v="3"/>
    <x v="2"/>
    <x v="2"/>
    <x v="3"/>
    <x v="3"/>
    <x v="3"/>
    <x v="3"/>
    <x v="4"/>
    <x v="4"/>
    <x v="0"/>
    <x v="0"/>
    <n v="47.59599"/>
    <n v="70"/>
    <n v="74"/>
    <n v="70.759770000000003"/>
    <n v="54.556899999999999"/>
    <n v="60.645099999999999"/>
    <n v="65.807280000000006"/>
    <n v="74"/>
  </r>
  <r>
    <x v="35"/>
    <x v="35"/>
    <x v="15"/>
    <x v="15"/>
    <x v="6"/>
    <x v="6"/>
    <x v="3"/>
    <x v="3"/>
    <x v="2"/>
    <x v="2"/>
    <x v="3"/>
    <x v="3"/>
    <x v="3"/>
    <x v="3"/>
    <x v="5"/>
    <x v="5"/>
    <x v="0"/>
    <x v="0"/>
    <n v="126.17610000000001"/>
    <n v="250"/>
    <n v="216.43502000000001"/>
    <n v="216.43502000000001"/>
    <n v="117.37142"/>
    <n v="197.16587999999999"/>
    <n v="260.90649000000002"/>
    <n v="216.43502000000001"/>
  </r>
  <r>
    <x v="36"/>
    <x v="36"/>
    <x v="15"/>
    <x v="15"/>
    <x v="6"/>
    <x v="6"/>
    <x v="3"/>
    <x v="3"/>
    <x v="2"/>
    <x v="2"/>
    <x v="3"/>
    <x v="3"/>
    <x v="3"/>
    <x v="3"/>
    <x v="4"/>
    <x v="4"/>
    <x v="0"/>
    <x v="0"/>
    <n v="2.5779999999999998"/>
    <n v="5"/>
    <n v="1.3720000000000001"/>
    <n v="1.3720000000000001"/>
    <n v="0.72299999999999998"/>
    <n v="2.004"/>
    <n v="2.0579999999999998"/>
    <n v="1.3720000000000001"/>
  </r>
  <r>
    <x v="37"/>
    <x v="37"/>
    <x v="16"/>
    <x v="16"/>
    <x v="6"/>
    <x v="6"/>
    <x v="3"/>
    <x v="3"/>
    <x v="1"/>
    <x v="1"/>
    <x v="1"/>
    <x v="1"/>
    <x v="1"/>
    <x v="1"/>
    <x v="1"/>
    <x v="1"/>
    <x v="0"/>
    <x v="0"/>
    <m/>
    <m/>
    <m/>
    <m/>
    <n v="10"/>
    <m/>
    <m/>
    <m/>
  </r>
  <r>
    <x v="37"/>
    <x v="37"/>
    <x v="16"/>
    <x v="16"/>
    <x v="6"/>
    <x v="6"/>
    <x v="3"/>
    <x v="3"/>
    <x v="2"/>
    <x v="2"/>
    <x v="3"/>
    <x v="3"/>
    <x v="3"/>
    <x v="3"/>
    <x v="4"/>
    <x v="4"/>
    <x v="0"/>
    <x v="0"/>
    <n v="29.472999999999999"/>
    <n v="40"/>
    <n v="25.42"/>
    <n v="25.42"/>
    <n v="24.154"/>
    <n v="26.350999999999999"/>
    <n v="26.896999999999998"/>
    <n v="25.42"/>
  </r>
  <r>
    <x v="37"/>
    <x v="37"/>
    <x v="16"/>
    <x v="16"/>
    <x v="6"/>
    <x v="6"/>
    <x v="3"/>
    <x v="3"/>
    <x v="2"/>
    <x v="2"/>
    <x v="3"/>
    <x v="3"/>
    <x v="3"/>
    <x v="3"/>
    <x v="5"/>
    <x v="5"/>
    <x v="0"/>
    <x v="0"/>
    <n v="53.16621"/>
    <n v="70"/>
    <n v="52.87529"/>
    <n v="52.87529"/>
    <n v="36.01144"/>
    <n v="63.93815"/>
    <n v="65.941000000000003"/>
    <n v="52.87529"/>
  </r>
  <r>
    <x v="38"/>
    <x v="38"/>
    <x v="16"/>
    <x v="16"/>
    <x v="6"/>
    <x v="6"/>
    <x v="3"/>
    <x v="3"/>
    <x v="1"/>
    <x v="1"/>
    <x v="1"/>
    <x v="1"/>
    <x v="1"/>
    <x v="1"/>
    <x v="1"/>
    <x v="1"/>
    <x v="0"/>
    <x v="0"/>
    <n v="68.035499999999999"/>
    <n v="0"/>
    <n v="62.314999999999998"/>
    <n v="62.314999999999998"/>
    <n v="182"/>
    <m/>
    <m/>
    <n v="62.314999999999998"/>
  </r>
  <r>
    <x v="38"/>
    <x v="38"/>
    <x v="16"/>
    <x v="16"/>
    <x v="6"/>
    <x v="6"/>
    <x v="3"/>
    <x v="3"/>
    <x v="1"/>
    <x v="1"/>
    <x v="2"/>
    <x v="2"/>
    <x v="2"/>
    <x v="2"/>
    <x v="2"/>
    <x v="2"/>
    <x v="0"/>
    <x v="0"/>
    <n v="16.451000000000001"/>
    <n v="0"/>
    <n v="9.1059999999999999"/>
    <n v="9.1059999999999999"/>
    <n v="9.18"/>
    <m/>
    <m/>
    <n v="9.1059999999999999"/>
  </r>
  <r>
    <x v="38"/>
    <x v="38"/>
    <x v="16"/>
    <x v="16"/>
    <x v="6"/>
    <x v="6"/>
    <x v="3"/>
    <x v="3"/>
    <x v="1"/>
    <x v="1"/>
    <x v="2"/>
    <x v="2"/>
    <x v="2"/>
    <x v="2"/>
    <x v="3"/>
    <x v="3"/>
    <x v="0"/>
    <x v="0"/>
    <n v="3.125"/>
    <m/>
    <m/>
    <m/>
    <m/>
    <m/>
    <m/>
    <m/>
  </r>
  <r>
    <x v="38"/>
    <x v="38"/>
    <x v="16"/>
    <x v="16"/>
    <x v="6"/>
    <x v="6"/>
    <x v="3"/>
    <x v="3"/>
    <x v="2"/>
    <x v="2"/>
    <x v="3"/>
    <x v="3"/>
    <x v="3"/>
    <x v="3"/>
    <x v="4"/>
    <x v="4"/>
    <x v="0"/>
    <x v="0"/>
    <n v="501.14476999999999"/>
    <n v="550"/>
    <n v="461.45558"/>
    <n v="461.45558"/>
    <n v="506.10687000000001"/>
    <n v="701.81708000000003"/>
    <n v="765.09163999999998"/>
    <n v="461.45558"/>
  </r>
  <r>
    <x v="38"/>
    <x v="38"/>
    <x v="16"/>
    <x v="16"/>
    <x v="6"/>
    <x v="6"/>
    <x v="3"/>
    <x v="3"/>
    <x v="2"/>
    <x v="2"/>
    <x v="3"/>
    <x v="3"/>
    <x v="3"/>
    <x v="3"/>
    <x v="5"/>
    <x v="5"/>
    <x v="0"/>
    <x v="0"/>
    <n v="361.67734999999999"/>
    <n v="500"/>
    <n v="372.60647"/>
    <n v="372.60647"/>
    <n v="237.79366999999999"/>
    <n v="405.66027000000003"/>
    <n v="522.59028999999998"/>
    <n v="372.60647"/>
  </r>
  <r>
    <x v="39"/>
    <x v="39"/>
    <x v="16"/>
    <x v="16"/>
    <x v="6"/>
    <x v="6"/>
    <x v="3"/>
    <x v="3"/>
    <x v="1"/>
    <x v="1"/>
    <x v="1"/>
    <x v="1"/>
    <x v="1"/>
    <x v="1"/>
    <x v="1"/>
    <x v="1"/>
    <x v="0"/>
    <x v="0"/>
    <n v="4.9029999999999996"/>
    <n v="0"/>
    <n v="8"/>
    <n v="2.9350000000000001"/>
    <m/>
    <m/>
    <m/>
    <n v="8.19"/>
  </r>
  <r>
    <x v="39"/>
    <x v="39"/>
    <x v="16"/>
    <x v="16"/>
    <x v="6"/>
    <x v="6"/>
    <x v="3"/>
    <x v="3"/>
    <x v="1"/>
    <x v="1"/>
    <x v="2"/>
    <x v="2"/>
    <x v="2"/>
    <x v="2"/>
    <x v="2"/>
    <x v="2"/>
    <x v="0"/>
    <x v="0"/>
    <n v="4.4664999999999999"/>
    <n v="0"/>
    <n v="3"/>
    <n v="2.375"/>
    <m/>
    <m/>
    <m/>
    <n v="3.76"/>
  </r>
  <r>
    <x v="39"/>
    <x v="39"/>
    <x v="16"/>
    <x v="16"/>
    <x v="6"/>
    <x v="6"/>
    <x v="3"/>
    <x v="3"/>
    <x v="2"/>
    <x v="2"/>
    <x v="3"/>
    <x v="3"/>
    <x v="3"/>
    <x v="3"/>
    <x v="4"/>
    <x v="4"/>
    <x v="0"/>
    <x v="0"/>
    <n v="16.946000000000002"/>
    <n v="20"/>
    <n v="13.65"/>
    <n v="43.284999999999997"/>
    <n v="55.316000000000003"/>
    <n v="60.750999999999998"/>
    <n v="60.750999999999998"/>
    <n v="43.284999999999997"/>
  </r>
  <r>
    <x v="39"/>
    <x v="39"/>
    <x v="16"/>
    <x v="16"/>
    <x v="6"/>
    <x v="6"/>
    <x v="3"/>
    <x v="3"/>
    <x v="2"/>
    <x v="2"/>
    <x v="3"/>
    <x v="3"/>
    <x v="3"/>
    <x v="3"/>
    <x v="5"/>
    <x v="5"/>
    <x v="0"/>
    <x v="0"/>
    <n v="108.687"/>
    <n v="150"/>
    <n v="112.994"/>
    <n v="111.518"/>
    <n v="83.305269999999993"/>
    <n v="137.44176999999999"/>
    <n v="141.05472"/>
    <n v="112.994"/>
  </r>
  <r>
    <x v="40"/>
    <x v="40"/>
    <x v="16"/>
    <x v="16"/>
    <x v="6"/>
    <x v="6"/>
    <x v="3"/>
    <x v="3"/>
    <x v="1"/>
    <x v="1"/>
    <x v="2"/>
    <x v="2"/>
    <x v="2"/>
    <x v="2"/>
    <x v="2"/>
    <x v="2"/>
    <x v="0"/>
    <x v="0"/>
    <n v="91.257000000000005"/>
    <n v="0"/>
    <n v="46.683999999999997"/>
    <n v="46.683999999999997"/>
    <n v="43.82"/>
    <m/>
    <m/>
    <n v="46.683999999999997"/>
  </r>
  <r>
    <x v="40"/>
    <x v="40"/>
    <x v="16"/>
    <x v="16"/>
    <x v="6"/>
    <x v="6"/>
    <x v="3"/>
    <x v="3"/>
    <x v="1"/>
    <x v="1"/>
    <x v="2"/>
    <x v="2"/>
    <x v="2"/>
    <x v="2"/>
    <x v="3"/>
    <x v="3"/>
    <x v="0"/>
    <x v="0"/>
    <n v="17.338000000000001"/>
    <m/>
    <m/>
    <m/>
    <n v="78.557599999999994"/>
    <n v="189.08600000000001"/>
    <n v="132.655"/>
    <m/>
  </r>
  <r>
    <x v="40"/>
    <x v="40"/>
    <x v="16"/>
    <x v="16"/>
    <x v="6"/>
    <x v="6"/>
    <x v="3"/>
    <x v="3"/>
    <x v="2"/>
    <x v="2"/>
    <x v="3"/>
    <x v="3"/>
    <x v="3"/>
    <x v="3"/>
    <x v="5"/>
    <x v="5"/>
    <x v="0"/>
    <x v="0"/>
    <n v="3882.1817900000001"/>
    <n v="6680.08"/>
    <n v="5081.0088699999997"/>
    <n v="5081.0088699999997"/>
    <n v="4524.0207700000001"/>
    <n v="3288.4680800000001"/>
    <n v="3867.9009599999999"/>
    <n v="5081.0088699999997"/>
  </r>
  <r>
    <x v="41"/>
    <x v="41"/>
    <x v="16"/>
    <x v="16"/>
    <x v="6"/>
    <x v="6"/>
    <x v="3"/>
    <x v="3"/>
    <x v="2"/>
    <x v="2"/>
    <x v="3"/>
    <x v="3"/>
    <x v="3"/>
    <x v="3"/>
    <x v="4"/>
    <x v="4"/>
    <x v="0"/>
    <x v="0"/>
    <n v="2.42"/>
    <n v="20"/>
    <n v="0"/>
    <m/>
    <n v="62.115000000000002"/>
    <n v="54.035220000000002"/>
    <n v="24.361999999999998"/>
    <n v="0"/>
  </r>
  <r>
    <x v="41"/>
    <x v="41"/>
    <x v="16"/>
    <x v="16"/>
    <x v="6"/>
    <x v="6"/>
    <x v="3"/>
    <x v="3"/>
    <x v="2"/>
    <x v="2"/>
    <x v="3"/>
    <x v="3"/>
    <x v="3"/>
    <x v="3"/>
    <x v="5"/>
    <x v="5"/>
    <x v="0"/>
    <x v="0"/>
    <n v="68.239999999999995"/>
    <n v="180"/>
    <n v="172.71972"/>
    <n v="217.71972"/>
    <n v="75.607500000000002"/>
    <n v="153.79356999999999"/>
    <n v="211.24199999999999"/>
    <n v="217.71972"/>
  </r>
  <r>
    <x v="42"/>
    <x v="42"/>
    <x v="16"/>
    <x v="16"/>
    <x v="6"/>
    <x v="6"/>
    <x v="3"/>
    <x v="3"/>
    <x v="2"/>
    <x v="2"/>
    <x v="3"/>
    <x v="3"/>
    <x v="3"/>
    <x v="3"/>
    <x v="4"/>
    <x v="4"/>
    <x v="0"/>
    <x v="0"/>
    <n v="234.71270000000001"/>
    <n v="100"/>
    <n v="120"/>
    <n v="99.355199999999996"/>
    <n v="231.69797"/>
    <n v="255.06870000000001"/>
    <n v="320.4744"/>
    <n v="120"/>
  </r>
  <r>
    <x v="42"/>
    <x v="42"/>
    <x v="16"/>
    <x v="16"/>
    <x v="6"/>
    <x v="6"/>
    <x v="3"/>
    <x v="3"/>
    <x v="2"/>
    <x v="2"/>
    <x v="3"/>
    <x v="3"/>
    <x v="3"/>
    <x v="3"/>
    <x v="5"/>
    <x v="5"/>
    <x v="0"/>
    <x v="0"/>
    <n v="135.75432000000001"/>
    <n v="100"/>
    <n v="92.227189999999993"/>
    <n v="92.227189999999993"/>
    <n v="195.35827"/>
    <n v="109.57642"/>
    <n v="236.97739999999999"/>
    <n v="92.227189999999993"/>
  </r>
  <r>
    <x v="43"/>
    <x v="43"/>
    <x v="16"/>
    <x v="16"/>
    <x v="6"/>
    <x v="6"/>
    <x v="3"/>
    <x v="3"/>
    <x v="1"/>
    <x v="1"/>
    <x v="1"/>
    <x v="1"/>
    <x v="1"/>
    <x v="1"/>
    <x v="1"/>
    <x v="1"/>
    <x v="0"/>
    <x v="0"/>
    <n v="114.0565"/>
    <n v="0"/>
    <n v="109.506"/>
    <n v="109.506"/>
    <m/>
    <m/>
    <m/>
    <n v="109.506"/>
  </r>
  <r>
    <x v="43"/>
    <x v="43"/>
    <x v="16"/>
    <x v="16"/>
    <x v="6"/>
    <x v="6"/>
    <x v="3"/>
    <x v="3"/>
    <x v="1"/>
    <x v="1"/>
    <x v="2"/>
    <x v="2"/>
    <x v="2"/>
    <x v="2"/>
    <x v="2"/>
    <x v="2"/>
    <x v="0"/>
    <x v="0"/>
    <n v="28.908999999999999"/>
    <n v="0"/>
    <n v="16.001000000000001"/>
    <n v="16.001000000000001"/>
    <m/>
    <m/>
    <m/>
    <n v="16.001000000000001"/>
  </r>
  <r>
    <x v="43"/>
    <x v="43"/>
    <x v="16"/>
    <x v="16"/>
    <x v="6"/>
    <x v="6"/>
    <x v="3"/>
    <x v="3"/>
    <x v="1"/>
    <x v="1"/>
    <x v="2"/>
    <x v="2"/>
    <x v="2"/>
    <x v="2"/>
    <x v="3"/>
    <x v="3"/>
    <x v="0"/>
    <x v="0"/>
    <n v="5.492"/>
    <m/>
    <m/>
    <m/>
    <m/>
    <m/>
    <m/>
    <m/>
  </r>
  <r>
    <x v="43"/>
    <x v="43"/>
    <x v="16"/>
    <x v="16"/>
    <x v="6"/>
    <x v="6"/>
    <x v="3"/>
    <x v="3"/>
    <x v="2"/>
    <x v="2"/>
    <x v="3"/>
    <x v="3"/>
    <x v="3"/>
    <x v="3"/>
    <x v="4"/>
    <x v="4"/>
    <x v="0"/>
    <x v="0"/>
    <n v="1009.92664"/>
    <n v="500"/>
    <n v="700"/>
    <n v="662.35873000000004"/>
    <n v="626.02675999999997"/>
    <n v="748.31934000000001"/>
    <n v="728.43782999999996"/>
    <n v="971.01613999999995"/>
  </r>
  <r>
    <x v="43"/>
    <x v="43"/>
    <x v="16"/>
    <x v="16"/>
    <x v="6"/>
    <x v="6"/>
    <x v="3"/>
    <x v="3"/>
    <x v="2"/>
    <x v="2"/>
    <x v="3"/>
    <x v="3"/>
    <x v="3"/>
    <x v="3"/>
    <x v="5"/>
    <x v="5"/>
    <x v="0"/>
    <x v="0"/>
    <n v="2005.50998"/>
    <n v="1500"/>
    <n v="1833.29818"/>
    <n v="1833.29818"/>
    <n v="2309.0967900000001"/>
    <n v="1103.9211299999999"/>
    <n v="908.63018999999997"/>
    <n v="1833.29818"/>
  </r>
  <r>
    <x v="44"/>
    <x v="44"/>
    <x v="16"/>
    <x v="16"/>
    <x v="6"/>
    <x v="6"/>
    <x v="3"/>
    <x v="3"/>
    <x v="1"/>
    <x v="1"/>
    <x v="1"/>
    <x v="1"/>
    <x v="1"/>
    <x v="1"/>
    <x v="1"/>
    <x v="1"/>
    <x v="0"/>
    <x v="0"/>
    <n v="506"/>
    <n v="0"/>
    <n v="481"/>
    <n v="406.995"/>
    <n v="246"/>
    <n v="116.59875"/>
    <n v="109.99975000000001"/>
    <n v="481"/>
  </r>
  <r>
    <x v="44"/>
    <x v="44"/>
    <x v="16"/>
    <x v="16"/>
    <x v="6"/>
    <x v="6"/>
    <x v="3"/>
    <x v="3"/>
    <x v="1"/>
    <x v="1"/>
    <x v="2"/>
    <x v="2"/>
    <x v="2"/>
    <x v="2"/>
    <x v="2"/>
    <x v="2"/>
    <x v="0"/>
    <x v="0"/>
    <n v="46.239319999999999"/>
    <n v="0"/>
    <n v="10"/>
    <n v="14.994"/>
    <n v="28.145879999999998"/>
    <n v="93.001999999999995"/>
    <n v="47.48"/>
    <n v="25"/>
  </r>
  <r>
    <x v="44"/>
    <x v="44"/>
    <x v="16"/>
    <x v="16"/>
    <x v="6"/>
    <x v="6"/>
    <x v="3"/>
    <x v="3"/>
    <x v="1"/>
    <x v="1"/>
    <x v="2"/>
    <x v="2"/>
    <x v="2"/>
    <x v="2"/>
    <x v="3"/>
    <x v="3"/>
    <x v="0"/>
    <x v="0"/>
    <n v="10"/>
    <m/>
    <m/>
    <m/>
    <n v="210"/>
    <n v="56.5"/>
    <n v="50"/>
    <m/>
  </r>
  <r>
    <x v="44"/>
    <x v="44"/>
    <x v="16"/>
    <x v="16"/>
    <x v="6"/>
    <x v="6"/>
    <x v="3"/>
    <x v="3"/>
    <x v="2"/>
    <x v="2"/>
    <x v="3"/>
    <x v="3"/>
    <x v="3"/>
    <x v="3"/>
    <x v="4"/>
    <x v="4"/>
    <x v="0"/>
    <x v="0"/>
    <n v="2560.17202"/>
    <n v="2111.58"/>
    <n v="1907.08"/>
    <n v="2247.07863"/>
    <n v="2781.1076400000002"/>
    <n v="2776.73623"/>
    <n v="2804.2736100000002"/>
    <n v="2470.81988"/>
  </r>
  <r>
    <x v="44"/>
    <x v="44"/>
    <x v="16"/>
    <x v="16"/>
    <x v="6"/>
    <x v="6"/>
    <x v="3"/>
    <x v="3"/>
    <x v="2"/>
    <x v="2"/>
    <x v="3"/>
    <x v="3"/>
    <x v="3"/>
    <x v="3"/>
    <x v="5"/>
    <x v="5"/>
    <x v="0"/>
    <x v="0"/>
    <n v="8878.1966900000007"/>
    <n v="8417.4950000000008"/>
    <n v="10340.463750000001"/>
    <n v="6684.2620900000002"/>
    <n v="12588.73841"/>
    <n v="11069.13681"/>
    <n v="11363.31249"/>
    <n v="10859.167589999999"/>
  </r>
  <r>
    <x v="45"/>
    <x v="45"/>
    <x v="17"/>
    <x v="17"/>
    <x v="6"/>
    <x v="6"/>
    <x v="3"/>
    <x v="3"/>
    <x v="2"/>
    <x v="2"/>
    <x v="3"/>
    <x v="3"/>
    <x v="3"/>
    <x v="3"/>
    <x v="4"/>
    <x v="4"/>
    <x v="0"/>
    <x v="0"/>
    <n v="975.74441999999999"/>
    <n v="100"/>
    <n v="170"/>
    <n v="222.74245999999999"/>
    <n v="400.81659000000002"/>
    <n v="1451.53684"/>
    <n v="944.84601999999995"/>
    <n v="327.85550999999998"/>
  </r>
  <r>
    <x v="45"/>
    <x v="45"/>
    <x v="17"/>
    <x v="17"/>
    <x v="6"/>
    <x v="6"/>
    <x v="3"/>
    <x v="3"/>
    <x v="2"/>
    <x v="2"/>
    <x v="3"/>
    <x v="3"/>
    <x v="3"/>
    <x v="3"/>
    <x v="5"/>
    <x v="5"/>
    <x v="0"/>
    <x v="0"/>
    <n v="89.944919999999996"/>
    <n v="200"/>
    <n v="1602.8182099999999"/>
    <n v="102.81820999999999"/>
    <n v="224.14492000000001"/>
    <n v="79.049499999999995"/>
    <n v="287.59160000000003"/>
    <n v="1602.8182099999999"/>
  </r>
  <r>
    <x v="46"/>
    <x v="46"/>
    <x v="17"/>
    <x v="17"/>
    <x v="6"/>
    <x v="6"/>
    <x v="3"/>
    <x v="3"/>
    <x v="1"/>
    <x v="1"/>
    <x v="2"/>
    <x v="2"/>
    <x v="2"/>
    <x v="2"/>
    <x v="3"/>
    <x v="3"/>
    <x v="0"/>
    <x v="0"/>
    <m/>
    <m/>
    <m/>
    <m/>
    <n v="115.92400000000001"/>
    <m/>
    <m/>
    <m/>
  </r>
  <r>
    <x v="46"/>
    <x v="46"/>
    <x v="17"/>
    <x v="17"/>
    <x v="6"/>
    <x v="6"/>
    <x v="3"/>
    <x v="3"/>
    <x v="2"/>
    <x v="2"/>
    <x v="3"/>
    <x v="3"/>
    <x v="3"/>
    <x v="3"/>
    <x v="4"/>
    <x v="4"/>
    <x v="0"/>
    <x v="0"/>
    <m/>
    <m/>
    <m/>
    <m/>
    <m/>
    <m/>
    <n v="9.7405000000000008"/>
    <m/>
  </r>
  <r>
    <x v="46"/>
    <x v="46"/>
    <x v="17"/>
    <x v="17"/>
    <x v="6"/>
    <x v="6"/>
    <x v="3"/>
    <x v="3"/>
    <x v="2"/>
    <x v="2"/>
    <x v="3"/>
    <x v="3"/>
    <x v="3"/>
    <x v="3"/>
    <x v="5"/>
    <x v="5"/>
    <x v="0"/>
    <x v="0"/>
    <n v="16.835439999999998"/>
    <n v="0"/>
    <n v="8.4388000000000005"/>
    <n v="8.4388000000000005"/>
    <n v="5.1921799999999996"/>
    <m/>
    <n v="33.880000000000003"/>
    <n v="8.4388000000000005"/>
  </r>
  <r>
    <x v="47"/>
    <x v="47"/>
    <x v="17"/>
    <x v="17"/>
    <x v="6"/>
    <x v="6"/>
    <x v="3"/>
    <x v="3"/>
    <x v="1"/>
    <x v="1"/>
    <x v="1"/>
    <x v="1"/>
    <x v="1"/>
    <x v="1"/>
    <x v="1"/>
    <x v="1"/>
    <x v="0"/>
    <x v="0"/>
    <n v="84.356999999999999"/>
    <n v="0"/>
    <n v="97"/>
    <n v="67.063000000000002"/>
    <n v="19.315280000000001"/>
    <n v="24.163"/>
    <n v="8.9459999999999997"/>
    <n v="113.8"/>
  </r>
  <r>
    <x v="47"/>
    <x v="47"/>
    <x v="17"/>
    <x v="17"/>
    <x v="6"/>
    <x v="6"/>
    <x v="3"/>
    <x v="3"/>
    <x v="1"/>
    <x v="1"/>
    <x v="2"/>
    <x v="2"/>
    <x v="2"/>
    <x v="2"/>
    <x v="2"/>
    <x v="2"/>
    <x v="0"/>
    <x v="0"/>
    <n v="97.911000000000001"/>
    <n v="0"/>
    <n v="114"/>
    <n v="71.491200000000006"/>
    <n v="13.86"/>
    <n v="67.617760000000004"/>
    <n v="129.92234999999999"/>
    <n v="156.88584"/>
  </r>
  <r>
    <x v="47"/>
    <x v="47"/>
    <x v="17"/>
    <x v="17"/>
    <x v="6"/>
    <x v="6"/>
    <x v="3"/>
    <x v="3"/>
    <x v="1"/>
    <x v="1"/>
    <x v="2"/>
    <x v="2"/>
    <x v="2"/>
    <x v="2"/>
    <x v="3"/>
    <x v="3"/>
    <x v="0"/>
    <x v="0"/>
    <m/>
    <m/>
    <m/>
    <m/>
    <n v="0"/>
    <n v="7.5"/>
    <n v="7.5"/>
    <m/>
  </r>
  <r>
    <x v="47"/>
    <x v="47"/>
    <x v="17"/>
    <x v="17"/>
    <x v="6"/>
    <x v="6"/>
    <x v="3"/>
    <x v="3"/>
    <x v="2"/>
    <x v="2"/>
    <x v="3"/>
    <x v="3"/>
    <x v="3"/>
    <x v="3"/>
    <x v="4"/>
    <x v="4"/>
    <x v="0"/>
    <x v="0"/>
    <n v="24.46771"/>
    <n v="50"/>
    <n v="65"/>
    <n v="52.184260000000002"/>
    <n v="23.837720000000001"/>
    <n v="75.278909999999996"/>
    <n v="54.00967"/>
    <n v="65"/>
  </r>
  <r>
    <x v="47"/>
    <x v="47"/>
    <x v="17"/>
    <x v="17"/>
    <x v="6"/>
    <x v="6"/>
    <x v="3"/>
    <x v="3"/>
    <x v="2"/>
    <x v="2"/>
    <x v="3"/>
    <x v="3"/>
    <x v="3"/>
    <x v="3"/>
    <x v="5"/>
    <x v="5"/>
    <x v="0"/>
    <x v="0"/>
    <n v="466.51765999999998"/>
    <n v="1100"/>
    <n v="1770.60987"/>
    <n v="1260.13534"/>
    <n v="158.64329000000001"/>
    <n v="1305.1353799999999"/>
    <n v="1796.78592"/>
    <n v="1782.60987"/>
  </r>
  <r>
    <x v="48"/>
    <x v="48"/>
    <x v="17"/>
    <x v="17"/>
    <x v="6"/>
    <x v="6"/>
    <x v="3"/>
    <x v="3"/>
    <x v="1"/>
    <x v="1"/>
    <x v="2"/>
    <x v="2"/>
    <x v="2"/>
    <x v="2"/>
    <x v="2"/>
    <x v="2"/>
    <x v="0"/>
    <x v="0"/>
    <n v="11.835000000000001"/>
    <n v="0"/>
    <n v="6.5510000000000002"/>
    <n v="6.5510000000000002"/>
    <m/>
    <m/>
    <m/>
    <n v="6.5510000000000002"/>
  </r>
  <r>
    <x v="48"/>
    <x v="48"/>
    <x v="17"/>
    <x v="17"/>
    <x v="6"/>
    <x v="6"/>
    <x v="3"/>
    <x v="3"/>
    <x v="1"/>
    <x v="1"/>
    <x v="2"/>
    <x v="2"/>
    <x v="2"/>
    <x v="2"/>
    <x v="3"/>
    <x v="3"/>
    <x v="0"/>
    <x v="0"/>
    <n v="2.2480000000000002"/>
    <m/>
    <m/>
    <m/>
    <m/>
    <m/>
    <m/>
    <m/>
  </r>
  <r>
    <x v="48"/>
    <x v="48"/>
    <x v="17"/>
    <x v="17"/>
    <x v="6"/>
    <x v="6"/>
    <x v="3"/>
    <x v="3"/>
    <x v="2"/>
    <x v="2"/>
    <x v="3"/>
    <x v="3"/>
    <x v="3"/>
    <x v="3"/>
    <x v="4"/>
    <x v="4"/>
    <x v="0"/>
    <x v="0"/>
    <n v="10.128"/>
    <n v="15"/>
    <n v="15"/>
    <n v="14.346"/>
    <n v="9.65"/>
    <n v="26.565000000000001"/>
    <n v="32.388500000000001"/>
    <n v="15"/>
  </r>
  <r>
    <x v="48"/>
    <x v="48"/>
    <x v="17"/>
    <x v="17"/>
    <x v="6"/>
    <x v="6"/>
    <x v="3"/>
    <x v="3"/>
    <x v="2"/>
    <x v="2"/>
    <x v="3"/>
    <x v="3"/>
    <x v="3"/>
    <x v="3"/>
    <x v="5"/>
    <x v="5"/>
    <x v="0"/>
    <x v="0"/>
    <n v="188.24"/>
    <n v="140"/>
    <n v="1069.82384"/>
    <n v="845.15783999999996"/>
    <n v="114.59650000000001"/>
    <n v="282.50299999999999"/>
    <n v="498.55367000000001"/>
    <n v="1077.82384"/>
  </r>
  <r>
    <x v="49"/>
    <x v="49"/>
    <x v="17"/>
    <x v="17"/>
    <x v="6"/>
    <x v="6"/>
    <x v="3"/>
    <x v="3"/>
    <x v="1"/>
    <x v="1"/>
    <x v="2"/>
    <x v="2"/>
    <x v="2"/>
    <x v="2"/>
    <x v="2"/>
    <x v="2"/>
    <x v="0"/>
    <x v="0"/>
    <m/>
    <m/>
    <m/>
    <m/>
    <n v="0"/>
    <n v="4.9517300000000004"/>
    <n v="12.86477"/>
    <m/>
  </r>
  <r>
    <x v="49"/>
    <x v="49"/>
    <x v="17"/>
    <x v="17"/>
    <x v="6"/>
    <x v="6"/>
    <x v="3"/>
    <x v="3"/>
    <x v="2"/>
    <x v="2"/>
    <x v="3"/>
    <x v="3"/>
    <x v="3"/>
    <x v="3"/>
    <x v="4"/>
    <x v="4"/>
    <x v="0"/>
    <x v="0"/>
    <m/>
    <n v="10"/>
    <n v="2"/>
    <n v="2"/>
    <m/>
    <n v="11.21"/>
    <n v="2.7301000000000002"/>
    <n v="2"/>
  </r>
  <r>
    <x v="49"/>
    <x v="49"/>
    <x v="17"/>
    <x v="17"/>
    <x v="6"/>
    <x v="6"/>
    <x v="3"/>
    <x v="3"/>
    <x v="2"/>
    <x v="2"/>
    <x v="3"/>
    <x v="3"/>
    <x v="3"/>
    <x v="3"/>
    <x v="5"/>
    <x v="5"/>
    <x v="0"/>
    <x v="0"/>
    <n v="10.758369999999999"/>
    <n v="12"/>
    <n v="37.443730000000002"/>
    <n v="37.443730000000002"/>
    <n v="2.42"/>
    <n v="16.59694"/>
    <n v="23.862739999999999"/>
    <n v="37.443730000000002"/>
  </r>
  <r>
    <x v="50"/>
    <x v="50"/>
    <x v="17"/>
    <x v="17"/>
    <x v="6"/>
    <x v="6"/>
    <x v="3"/>
    <x v="3"/>
    <x v="2"/>
    <x v="2"/>
    <x v="3"/>
    <x v="3"/>
    <x v="3"/>
    <x v="3"/>
    <x v="5"/>
    <x v="5"/>
    <x v="0"/>
    <x v="0"/>
    <n v="24.659009999999999"/>
    <n v="33"/>
    <n v="21.731000000000002"/>
    <n v="21.731000000000002"/>
    <n v="21.231000000000002"/>
    <n v="21.478000000000002"/>
    <n v="25.086379999999998"/>
    <n v="21.731000000000002"/>
  </r>
  <r>
    <x v="51"/>
    <x v="51"/>
    <x v="18"/>
    <x v="18"/>
    <x v="6"/>
    <x v="6"/>
    <x v="3"/>
    <x v="3"/>
    <x v="2"/>
    <x v="2"/>
    <x v="3"/>
    <x v="3"/>
    <x v="3"/>
    <x v="3"/>
    <x v="4"/>
    <x v="4"/>
    <x v="0"/>
    <x v="0"/>
    <m/>
    <n v="0"/>
    <n v="0"/>
    <m/>
    <m/>
    <n v="38.290700000000001"/>
    <m/>
    <n v="0"/>
  </r>
  <r>
    <x v="52"/>
    <x v="52"/>
    <x v="18"/>
    <x v="18"/>
    <x v="6"/>
    <x v="6"/>
    <x v="3"/>
    <x v="3"/>
    <x v="1"/>
    <x v="1"/>
    <x v="2"/>
    <x v="2"/>
    <x v="2"/>
    <x v="2"/>
    <x v="2"/>
    <x v="2"/>
    <x v="0"/>
    <x v="0"/>
    <n v="6.0488200000000001"/>
    <n v="0"/>
    <n v="0"/>
    <n v="16.256"/>
    <m/>
    <m/>
    <m/>
    <n v="23.19247"/>
  </r>
  <r>
    <x v="52"/>
    <x v="52"/>
    <x v="18"/>
    <x v="18"/>
    <x v="6"/>
    <x v="6"/>
    <x v="3"/>
    <x v="3"/>
    <x v="2"/>
    <x v="2"/>
    <x v="3"/>
    <x v="3"/>
    <x v="3"/>
    <x v="3"/>
    <x v="4"/>
    <x v="4"/>
    <x v="0"/>
    <x v="0"/>
    <n v="2"/>
    <n v="0"/>
    <n v="0"/>
    <m/>
    <n v="0.89400000000000002"/>
    <n v="12.846"/>
    <n v="8.75"/>
    <n v="21.692499999999999"/>
  </r>
  <r>
    <x v="52"/>
    <x v="52"/>
    <x v="18"/>
    <x v="18"/>
    <x v="6"/>
    <x v="6"/>
    <x v="3"/>
    <x v="3"/>
    <x v="2"/>
    <x v="2"/>
    <x v="3"/>
    <x v="3"/>
    <x v="3"/>
    <x v="3"/>
    <x v="5"/>
    <x v="5"/>
    <x v="0"/>
    <x v="0"/>
    <n v="58.61627"/>
    <n v="57"/>
    <n v="125.76281"/>
    <n v="125.76281"/>
    <n v="6.9022500000000004"/>
    <n v="9.3612900000000003"/>
    <n v="114.57541999999999"/>
    <n v="125.76281"/>
  </r>
  <r>
    <x v="53"/>
    <x v="53"/>
    <x v="18"/>
    <x v="18"/>
    <x v="6"/>
    <x v="6"/>
    <x v="3"/>
    <x v="3"/>
    <x v="2"/>
    <x v="2"/>
    <x v="3"/>
    <x v="3"/>
    <x v="3"/>
    <x v="3"/>
    <x v="5"/>
    <x v="5"/>
    <x v="0"/>
    <x v="0"/>
    <m/>
    <n v="15"/>
    <n v="0"/>
    <m/>
    <m/>
    <n v="9.9280000000000008"/>
    <n v="24.109000000000002"/>
    <n v="0"/>
  </r>
  <r>
    <x v="54"/>
    <x v="54"/>
    <x v="18"/>
    <x v="18"/>
    <x v="6"/>
    <x v="6"/>
    <x v="3"/>
    <x v="3"/>
    <x v="2"/>
    <x v="2"/>
    <x v="3"/>
    <x v="3"/>
    <x v="3"/>
    <x v="3"/>
    <x v="4"/>
    <x v="4"/>
    <x v="0"/>
    <x v="0"/>
    <m/>
    <n v="0"/>
    <n v="176.56763000000001"/>
    <m/>
    <n v="48.472999999999999"/>
    <n v="100"/>
    <n v="71.183999999999997"/>
    <n v="204.23263"/>
  </r>
  <r>
    <x v="54"/>
    <x v="54"/>
    <x v="18"/>
    <x v="18"/>
    <x v="6"/>
    <x v="6"/>
    <x v="3"/>
    <x v="3"/>
    <x v="2"/>
    <x v="2"/>
    <x v="3"/>
    <x v="3"/>
    <x v="3"/>
    <x v="3"/>
    <x v="5"/>
    <x v="5"/>
    <x v="0"/>
    <x v="0"/>
    <m/>
    <n v="48"/>
    <n v="0"/>
    <m/>
    <m/>
    <n v="53.082999999999998"/>
    <n v="114.325"/>
    <n v="0"/>
  </r>
  <r>
    <x v="55"/>
    <x v="55"/>
    <x v="19"/>
    <x v="19"/>
    <x v="7"/>
    <x v="7"/>
    <x v="3"/>
    <x v="3"/>
    <x v="1"/>
    <x v="1"/>
    <x v="2"/>
    <x v="2"/>
    <x v="2"/>
    <x v="2"/>
    <x v="3"/>
    <x v="3"/>
    <x v="0"/>
    <x v="0"/>
    <n v="3.4780000000000002"/>
    <m/>
    <m/>
    <m/>
    <n v="20.866"/>
    <n v="20.866"/>
    <n v="17.388000000000002"/>
    <m/>
  </r>
  <r>
    <x v="56"/>
    <x v="56"/>
    <x v="20"/>
    <x v="20"/>
    <x v="7"/>
    <x v="7"/>
    <x v="3"/>
    <x v="3"/>
    <x v="2"/>
    <x v="2"/>
    <x v="3"/>
    <x v="3"/>
    <x v="3"/>
    <x v="3"/>
    <x v="5"/>
    <x v="5"/>
    <x v="0"/>
    <x v="0"/>
    <n v="80"/>
    <m/>
    <m/>
    <m/>
    <n v="80"/>
    <n v="120"/>
    <n v="140"/>
    <m/>
  </r>
  <r>
    <x v="57"/>
    <x v="57"/>
    <x v="20"/>
    <x v="20"/>
    <x v="7"/>
    <x v="7"/>
    <x v="3"/>
    <x v="3"/>
    <x v="2"/>
    <x v="2"/>
    <x v="3"/>
    <x v="3"/>
    <x v="3"/>
    <x v="3"/>
    <x v="5"/>
    <x v="5"/>
    <x v="0"/>
    <x v="0"/>
    <n v="40"/>
    <m/>
    <m/>
    <m/>
    <m/>
    <n v="152.74199999999999"/>
    <n v="259.25"/>
    <m/>
  </r>
  <r>
    <x v="58"/>
    <x v="58"/>
    <x v="20"/>
    <x v="20"/>
    <x v="7"/>
    <x v="7"/>
    <x v="3"/>
    <x v="3"/>
    <x v="2"/>
    <x v="2"/>
    <x v="3"/>
    <x v="3"/>
    <x v="3"/>
    <x v="3"/>
    <x v="5"/>
    <x v="5"/>
    <x v="0"/>
    <x v="0"/>
    <n v="30"/>
    <m/>
    <m/>
    <m/>
    <m/>
    <m/>
    <n v="10"/>
    <m/>
  </r>
  <r>
    <x v="59"/>
    <x v="59"/>
    <x v="21"/>
    <x v="21"/>
    <x v="8"/>
    <x v="8"/>
    <x v="3"/>
    <x v="3"/>
    <x v="1"/>
    <x v="1"/>
    <x v="2"/>
    <x v="2"/>
    <x v="2"/>
    <x v="2"/>
    <x v="3"/>
    <x v="3"/>
    <x v="0"/>
    <x v="0"/>
    <n v="204.024"/>
    <m/>
    <m/>
    <m/>
    <n v="1224.1400000000001"/>
    <n v="1224.1400000000001"/>
    <n v="1020.117"/>
    <m/>
  </r>
  <r>
    <x v="60"/>
    <x v="60"/>
    <x v="21"/>
    <x v="21"/>
    <x v="8"/>
    <x v="8"/>
    <x v="3"/>
    <x v="3"/>
    <x v="1"/>
    <x v="1"/>
    <x v="2"/>
    <x v="2"/>
    <x v="2"/>
    <x v="2"/>
    <x v="3"/>
    <x v="3"/>
    <x v="0"/>
    <x v="0"/>
    <n v="82.942999999999998"/>
    <n v="0"/>
    <n v="0"/>
    <m/>
    <n v="497.66399999999999"/>
    <n v="497.66399999999999"/>
    <n v="414.72"/>
    <n v="0"/>
  </r>
  <r>
    <x v="61"/>
    <x v="61"/>
    <x v="22"/>
    <x v="22"/>
    <x v="8"/>
    <x v="8"/>
    <x v="3"/>
    <x v="3"/>
    <x v="1"/>
    <x v="1"/>
    <x v="1"/>
    <x v="1"/>
    <x v="1"/>
    <x v="1"/>
    <x v="1"/>
    <x v="1"/>
    <x v="0"/>
    <x v="0"/>
    <n v="43.137529999999998"/>
    <n v="0"/>
    <n v="35"/>
    <n v="33.902999999999999"/>
    <n v="52.442"/>
    <n v="29.44"/>
    <n v="39.311959999999999"/>
    <n v="35"/>
  </r>
  <r>
    <x v="61"/>
    <x v="61"/>
    <x v="22"/>
    <x v="22"/>
    <x v="8"/>
    <x v="8"/>
    <x v="3"/>
    <x v="3"/>
    <x v="1"/>
    <x v="1"/>
    <x v="2"/>
    <x v="2"/>
    <x v="2"/>
    <x v="2"/>
    <x v="2"/>
    <x v="2"/>
    <x v="0"/>
    <x v="0"/>
    <n v="14.811999999999999"/>
    <n v="0"/>
    <n v="6.8879999999999999"/>
    <n v="6.8879999999999999"/>
    <n v="14.733000000000001"/>
    <n v="26.872"/>
    <n v="18.831"/>
    <n v="6.8879999999999999"/>
  </r>
  <r>
    <x v="61"/>
    <x v="61"/>
    <x v="22"/>
    <x v="22"/>
    <x v="8"/>
    <x v="8"/>
    <x v="3"/>
    <x v="3"/>
    <x v="1"/>
    <x v="1"/>
    <x v="2"/>
    <x v="2"/>
    <x v="2"/>
    <x v="2"/>
    <x v="3"/>
    <x v="3"/>
    <x v="0"/>
    <x v="0"/>
    <n v="1.778"/>
    <n v="0"/>
    <n v="0"/>
    <m/>
    <n v="9.1110000000000007"/>
    <n v="5.8239999999999998"/>
    <n v="4.9429999999999996"/>
    <n v="0"/>
  </r>
  <r>
    <x v="61"/>
    <x v="61"/>
    <x v="22"/>
    <x v="22"/>
    <x v="8"/>
    <x v="8"/>
    <x v="3"/>
    <x v="3"/>
    <x v="2"/>
    <x v="2"/>
    <x v="3"/>
    <x v="3"/>
    <x v="3"/>
    <x v="3"/>
    <x v="4"/>
    <x v="4"/>
    <x v="0"/>
    <x v="0"/>
    <n v="1054.164"/>
    <n v="1083.3489999999999"/>
    <n v="1103.492"/>
    <n v="1092.6469999999999"/>
    <n v="1083.3489999999999"/>
    <n v="1032.4880000000001"/>
    <n v="1002.794"/>
    <n v="1092.6469999999999"/>
  </r>
  <r>
    <x v="61"/>
    <x v="61"/>
    <x v="22"/>
    <x v="22"/>
    <x v="8"/>
    <x v="8"/>
    <x v="3"/>
    <x v="3"/>
    <x v="2"/>
    <x v="2"/>
    <x v="3"/>
    <x v="3"/>
    <x v="3"/>
    <x v="3"/>
    <x v="5"/>
    <x v="5"/>
    <x v="0"/>
    <x v="0"/>
    <n v="1015.07647"/>
    <n v="1074.8030000000001"/>
    <n v="1105.0170000000001"/>
    <n v="1106.3900000000001"/>
    <n v="1060.4369999999999"/>
    <n v="1033.606"/>
    <n v="998.69003999999995"/>
    <n v="1275.8092899999999"/>
  </r>
  <r>
    <x v="62"/>
    <x v="62"/>
    <x v="23"/>
    <x v="23"/>
    <x v="8"/>
    <x v="8"/>
    <x v="3"/>
    <x v="3"/>
    <x v="2"/>
    <x v="2"/>
    <x v="3"/>
    <x v="3"/>
    <x v="3"/>
    <x v="3"/>
    <x v="4"/>
    <x v="4"/>
    <x v="0"/>
    <x v="0"/>
    <n v="3.62"/>
    <n v="7.5"/>
    <n v="4.0599999999999996"/>
    <n v="4.0599999999999996"/>
    <m/>
    <n v="7.94"/>
    <n v="7.5"/>
    <n v="4.0599999999999996"/>
  </r>
  <r>
    <x v="62"/>
    <x v="62"/>
    <x v="23"/>
    <x v="23"/>
    <x v="8"/>
    <x v="8"/>
    <x v="3"/>
    <x v="3"/>
    <x v="2"/>
    <x v="2"/>
    <x v="3"/>
    <x v="3"/>
    <x v="3"/>
    <x v="3"/>
    <x v="5"/>
    <x v="5"/>
    <x v="0"/>
    <x v="0"/>
    <n v="15"/>
    <n v="8"/>
    <n v="1.5"/>
    <n v="1.5"/>
    <n v="8.6999999999999993"/>
    <n v="17.3"/>
    <n v="0"/>
    <n v="1.5"/>
  </r>
  <r>
    <x v="63"/>
    <x v="63"/>
    <x v="23"/>
    <x v="23"/>
    <x v="8"/>
    <x v="8"/>
    <x v="3"/>
    <x v="3"/>
    <x v="2"/>
    <x v="2"/>
    <x v="3"/>
    <x v="3"/>
    <x v="3"/>
    <x v="3"/>
    <x v="4"/>
    <x v="4"/>
    <x v="0"/>
    <x v="0"/>
    <n v="8.1690000000000005"/>
    <n v="0"/>
    <n v="0.5"/>
    <n v="0.5"/>
    <m/>
    <m/>
    <m/>
    <n v="0.5"/>
  </r>
  <r>
    <x v="63"/>
    <x v="63"/>
    <x v="23"/>
    <x v="23"/>
    <x v="8"/>
    <x v="8"/>
    <x v="3"/>
    <x v="3"/>
    <x v="2"/>
    <x v="2"/>
    <x v="3"/>
    <x v="3"/>
    <x v="3"/>
    <x v="3"/>
    <x v="5"/>
    <x v="5"/>
    <x v="0"/>
    <x v="0"/>
    <n v="10"/>
    <n v="0"/>
    <n v="179.89500000000001"/>
    <n v="179.89500000000001"/>
    <n v="3.0379"/>
    <m/>
    <m/>
    <n v="179.89500000000001"/>
  </r>
  <r>
    <x v="64"/>
    <x v="64"/>
    <x v="23"/>
    <x v="23"/>
    <x v="8"/>
    <x v="8"/>
    <x v="3"/>
    <x v="3"/>
    <x v="2"/>
    <x v="2"/>
    <x v="3"/>
    <x v="3"/>
    <x v="3"/>
    <x v="3"/>
    <x v="5"/>
    <x v="5"/>
    <x v="0"/>
    <x v="0"/>
    <n v="1.056"/>
    <n v="0"/>
    <n v="0.76800000000000002"/>
    <n v="0.76800000000000002"/>
    <m/>
    <n v="0.5"/>
    <n v="1.3480000000000001"/>
    <n v="0.76800000000000002"/>
  </r>
  <r>
    <x v="65"/>
    <x v="65"/>
    <x v="24"/>
    <x v="24"/>
    <x v="9"/>
    <x v="9"/>
    <x v="3"/>
    <x v="3"/>
    <x v="2"/>
    <x v="2"/>
    <x v="3"/>
    <x v="3"/>
    <x v="3"/>
    <x v="3"/>
    <x v="4"/>
    <x v="4"/>
    <x v="0"/>
    <x v="0"/>
    <n v="538.40797999999995"/>
    <n v="420"/>
    <n v="520"/>
    <n v="744.64599999999996"/>
    <n v="467.78500000000003"/>
    <n v="233.178"/>
    <n v="175.56700000000001"/>
    <n v="833.38499999999999"/>
  </r>
  <r>
    <x v="65"/>
    <x v="65"/>
    <x v="24"/>
    <x v="24"/>
    <x v="9"/>
    <x v="9"/>
    <x v="3"/>
    <x v="3"/>
    <x v="2"/>
    <x v="2"/>
    <x v="3"/>
    <x v="3"/>
    <x v="3"/>
    <x v="3"/>
    <x v="5"/>
    <x v="5"/>
    <x v="0"/>
    <x v="0"/>
    <n v="63.737000000000002"/>
    <n v="100"/>
    <n v="198.053"/>
    <n v="198.053"/>
    <n v="155.91"/>
    <n v="152.82400000000001"/>
    <n v="87.129000000000005"/>
    <n v="198.053"/>
  </r>
  <r>
    <x v="66"/>
    <x v="66"/>
    <x v="25"/>
    <x v="25"/>
    <x v="9"/>
    <x v="9"/>
    <x v="3"/>
    <x v="3"/>
    <x v="2"/>
    <x v="2"/>
    <x v="3"/>
    <x v="3"/>
    <x v="3"/>
    <x v="3"/>
    <x v="5"/>
    <x v="5"/>
    <x v="0"/>
    <x v="0"/>
    <m/>
    <m/>
    <m/>
    <m/>
    <n v="71.633279999999999"/>
    <m/>
    <n v="312.55410999999998"/>
    <m/>
  </r>
  <r>
    <x v="67"/>
    <x v="67"/>
    <x v="26"/>
    <x v="26"/>
    <x v="10"/>
    <x v="10"/>
    <x v="3"/>
    <x v="3"/>
    <x v="2"/>
    <x v="2"/>
    <x v="3"/>
    <x v="3"/>
    <x v="3"/>
    <x v="3"/>
    <x v="5"/>
    <x v="5"/>
    <x v="0"/>
    <x v="0"/>
    <m/>
    <n v="0"/>
    <n v="0"/>
    <n v="1223.5912499999999"/>
    <n v="300.19610999999998"/>
    <n v="43.383679999999998"/>
    <n v="1133.4081100000001"/>
    <n v="1223.5912499999999"/>
  </r>
  <r>
    <x v="68"/>
    <x v="68"/>
    <x v="27"/>
    <x v="27"/>
    <x v="10"/>
    <x v="10"/>
    <x v="3"/>
    <x v="3"/>
    <x v="1"/>
    <x v="1"/>
    <x v="2"/>
    <x v="2"/>
    <x v="2"/>
    <x v="2"/>
    <x v="2"/>
    <x v="2"/>
    <x v="0"/>
    <x v="0"/>
    <m/>
    <m/>
    <m/>
    <m/>
    <n v="0"/>
    <n v="0.67901999999999996"/>
    <n v="1.8365400000000001"/>
    <m/>
  </r>
  <r>
    <x v="68"/>
    <x v="68"/>
    <x v="27"/>
    <x v="27"/>
    <x v="10"/>
    <x v="10"/>
    <x v="3"/>
    <x v="3"/>
    <x v="2"/>
    <x v="2"/>
    <x v="3"/>
    <x v="3"/>
    <x v="3"/>
    <x v="3"/>
    <x v="5"/>
    <x v="5"/>
    <x v="0"/>
    <x v="0"/>
    <n v="0.91786999999999996"/>
    <n v="5"/>
    <n v="0"/>
    <m/>
    <n v="3.0253999999999999"/>
    <n v="3.67103"/>
    <n v="3.0419999999999998"/>
    <n v="0"/>
  </r>
  <r>
    <x v="69"/>
    <x v="69"/>
    <x v="28"/>
    <x v="28"/>
    <x v="11"/>
    <x v="11"/>
    <x v="3"/>
    <x v="3"/>
    <x v="2"/>
    <x v="2"/>
    <x v="3"/>
    <x v="3"/>
    <x v="3"/>
    <x v="3"/>
    <x v="5"/>
    <x v="5"/>
    <x v="0"/>
    <x v="0"/>
    <n v="2.5310000000000001"/>
    <m/>
    <m/>
    <m/>
    <m/>
    <m/>
    <m/>
    <m/>
  </r>
  <r>
    <x v="70"/>
    <x v="70"/>
    <x v="28"/>
    <x v="28"/>
    <x v="11"/>
    <x v="11"/>
    <x v="3"/>
    <x v="3"/>
    <x v="2"/>
    <x v="2"/>
    <x v="3"/>
    <x v="3"/>
    <x v="3"/>
    <x v="3"/>
    <x v="5"/>
    <x v="5"/>
    <x v="0"/>
    <x v="0"/>
    <n v="0"/>
    <n v="0"/>
    <n v="0.45800000000000002"/>
    <n v="0.45800000000000002"/>
    <n v="0"/>
    <m/>
    <m/>
    <n v="0.45800000000000002"/>
  </r>
  <r>
    <x v="71"/>
    <x v="71"/>
    <x v="29"/>
    <x v="29"/>
    <x v="12"/>
    <x v="12"/>
    <x v="4"/>
    <x v="4"/>
    <x v="2"/>
    <x v="2"/>
    <x v="3"/>
    <x v="3"/>
    <x v="3"/>
    <x v="3"/>
    <x v="4"/>
    <x v="4"/>
    <x v="1"/>
    <x v="1"/>
    <n v="238.14699999999999"/>
    <n v="0"/>
    <n v="0"/>
    <n v="109.63809999999999"/>
    <m/>
    <m/>
    <m/>
    <n v="109.63809999999999"/>
  </r>
  <r>
    <x v="72"/>
    <x v="72"/>
    <x v="30"/>
    <x v="30"/>
    <x v="12"/>
    <x v="12"/>
    <x v="4"/>
    <x v="4"/>
    <x v="2"/>
    <x v="2"/>
    <x v="3"/>
    <x v="3"/>
    <x v="3"/>
    <x v="3"/>
    <x v="4"/>
    <x v="4"/>
    <x v="1"/>
    <x v="1"/>
    <n v="1078.57835"/>
    <n v="0"/>
    <n v="0"/>
    <n v="13150.62465"/>
    <n v="1300"/>
    <n v="1555.71946"/>
    <n v="39.25"/>
    <n v="17909.528910000001"/>
  </r>
  <r>
    <x v="72"/>
    <x v="72"/>
    <x v="30"/>
    <x v="30"/>
    <x v="12"/>
    <x v="12"/>
    <x v="4"/>
    <x v="4"/>
    <x v="2"/>
    <x v="2"/>
    <x v="3"/>
    <x v="3"/>
    <x v="3"/>
    <x v="3"/>
    <x v="5"/>
    <x v="5"/>
    <x v="1"/>
    <x v="1"/>
    <n v="462.54"/>
    <n v="0"/>
    <n v="0"/>
    <n v="5.78925"/>
    <n v="6623.54"/>
    <n v="5947.15038"/>
    <n v="55282.426249999997"/>
    <n v="5.78925"/>
  </r>
  <r>
    <x v="73"/>
    <x v="73"/>
    <x v="30"/>
    <x v="30"/>
    <x v="12"/>
    <x v="12"/>
    <x v="4"/>
    <x v="4"/>
    <x v="2"/>
    <x v="2"/>
    <x v="3"/>
    <x v="3"/>
    <x v="3"/>
    <x v="3"/>
    <x v="4"/>
    <x v="4"/>
    <x v="1"/>
    <x v="1"/>
    <n v="1584.7104999999999"/>
    <m/>
    <m/>
    <m/>
    <n v="1225.09727"/>
    <n v="1933.7253000000001"/>
    <m/>
    <m/>
  </r>
  <r>
    <x v="73"/>
    <x v="73"/>
    <x v="30"/>
    <x v="30"/>
    <x v="12"/>
    <x v="12"/>
    <x v="4"/>
    <x v="4"/>
    <x v="2"/>
    <x v="2"/>
    <x v="3"/>
    <x v="3"/>
    <x v="3"/>
    <x v="3"/>
    <x v="5"/>
    <x v="5"/>
    <x v="1"/>
    <x v="1"/>
    <n v="1193.665"/>
    <n v="0"/>
    <n v="0"/>
    <m/>
    <m/>
    <m/>
    <m/>
    <n v="0"/>
  </r>
  <r>
    <x v="74"/>
    <x v="74"/>
    <x v="30"/>
    <x v="30"/>
    <x v="12"/>
    <x v="12"/>
    <x v="4"/>
    <x v="4"/>
    <x v="2"/>
    <x v="2"/>
    <x v="3"/>
    <x v="3"/>
    <x v="3"/>
    <x v="3"/>
    <x v="4"/>
    <x v="4"/>
    <x v="1"/>
    <x v="1"/>
    <n v="1250.90065"/>
    <n v="0"/>
    <n v="0"/>
    <n v="359.32774999999998"/>
    <m/>
    <m/>
    <m/>
    <n v="359.32774999999998"/>
  </r>
  <r>
    <x v="74"/>
    <x v="74"/>
    <x v="30"/>
    <x v="30"/>
    <x v="12"/>
    <x v="12"/>
    <x v="4"/>
    <x v="4"/>
    <x v="2"/>
    <x v="2"/>
    <x v="3"/>
    <x v="3"/>
    <x v="3"/>
    <x v="3"/>
    <x v="5"/>
    <x v="5"/>
    <x v="1"/>
    <x v="1"/>
    <n v="0"/>
    <n v="0"/>
    <n v="0"/>
    <n v="1209.383"/>
    <m/>
    <n v="1088.672"/>
    <m/>
    <n v="1209.383"/>
  </r>
  <r>
    <x v="75"/>
    <x v="75"/>
    <x v="30"/>
    <x v="30"/>
    <x v="12"/>
    <x v="12"/>
    <x v="4"/>
    <x v="4"/>
    <x v="1"/>
    <x v="1"/>
    <x v="1"/>
    <x v="1"/>
    <x v="1"/>
    <x v="1"/>
    <x v="1"/>
    <x v="1"/>
    <x v="0"/>
    <x v="0"/>
    <m/>
    <m/>
    <m/>
    <m/>
    <n v="0"/>
    <m/>
    <n v="281.73500000000001"/>
    <m/>
  </r>
  <r>
    <x v="75"/>
    <x v="75"/>
    <x v="30"/>
    <x v="30"/>
    <x v="12"/>
    <x v="12"/>
    <x v="4"/>
    <x v="4"/>
    <x v="2"/>
    <x v="2"/>
    <x v="3"/>
    <x v="3"/>
    <x v="3"/>
    <x v="3"/>
    <x v="4"/>
    <x v="4"/>
    <x v="1"/>
    <x v="1"/>
    <n v="645.16977999999995"/>
    <m/>
    <m/>
    <m/>
    <m/>
    <n v="96.558000000000007"/>
    <n v="996.99848999999995"/>
    <m/>
  </r>
  <r>
    <x v="75"/>
    <x v="75"/>
    <x v="30"/>
    <x v="30"/>
    <x v="12"/>
    <x v="12"/>
    <x v="4"/>
    <x v="4"/>
    <x v="2"/>
    <x v="2"/>
    <x v="3"/>
    <x v="3"/>
    <x v="3"/>
    <x v="3"/>
    <x v="5"/>
    <x v="5"/>
    <x v="1"/>
    <x v="1"/>
    <n v="216.45599999999999"/>
    <n v="0"/>
    <n v="0"/>
    <n v="2426.3271500000001"/>
    <m/>
    <n v="1179.116"/>
    <m/>
    <n v="2426.330800000000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">
  <r>
    <x v="0"/>
    <x v="0"/>
    <x v="0"/>
    <s v="5"/>
    <x v="0"/>
    <m/>
    <n v="0"/>
    <n v="0"/>
    <m/>
    <n v="0"/>
    <n v="0"/>
    <m/>
    <n v="1380.2282499999999"/>
    <n v="1380.2282499999999"/>
    <m/>
    <n v="1370.4032999999999"/>
    <n v="1370.4032999999999"/>
    <m/>
    <n v="0"/>
    <n v="0"/>
    <m/>
    <n v="99.288164837953403"/>
    <n v="99.28816483795340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">
  <r>
    <x v="0"/>
    <x v="0"/>
    <x v="0"/>
    <s v="6"/>
    <x v="0"/>
    <m/>
    <n v="8858"/>
    <n v="8858"/>
    <m/>
    <m/>
    <m/>
    <m/>
    <m/>
    <m/>
  </r>
  <r>
    <x v="0"/>
    <x v="1"/>
    <x v="1"/>
    <s v="6"/>
    <x v="0"/>
    <n v="16506.571"/>
    <m/>
    <n v="16506.571"/>
    <m/>
    <m/>
    <m/>
    <m/>
    <m/>
    <m/>
  </r>
  <r>
    <x v="1"/>
    <x v="2"/>
    <x v="2"/>
    <s v="5"/>
    <x v="1"/>
    <m/>
    <m/>
    <m/>
    <m/>
    <m/>
    <m/>
    <m/>
    <n v="9.8249499999999994"/>
    <n v="9.8249499999999994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">
  <r>
    <x v="0"/>
    <x v="0"/>
    <x v="0"/>
    <s v="103004"/>
    <x v="0"/>
    <x v="0"/>
    <m/>
    <m/>
    <n v="1380.2282499999999"/>
    <n v="1380.2282499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Kontingenční tabulka1" cacheId="40" applyNumberFormats="0" applyBorderFormats="0" applyFontFormats="0" applyPatternFormats="0" applyAlignmentFormats="0" applyWidthHeightFormats="1" dataCaption="Data" updatedVersion="6" showDrill="0" showMemberPropertyTips="0" useAutoFormatting="1" rowGrandTotals="0" colGrandTotals="0" itemPrintTitles="1" createdVersion="1" indent="0" compact="0" compactData="0" gridDropZones="1">
  <location ref="X33:AC35" firstHeaderRow="1" firstDataRow="2" firstDataCol="1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m="1" x="5"/>
        <item x="0"/>
        <item x="1"/>
        <item x="2"/>
        <item h="1" x="3"/>
        <item h="1"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Items count="1">
    <i/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6" hier="0"/>
  </pageFields>
  <dataFields count="5">
    <dataField name="Součet z 1" fld="18" baseField="7" baseItem="2" numFmtId="173"/>
    <dataField name="Součet z 2" fld="19" baseField="7" baseItem="2" numFmtId="173"/>
    <dataField name="Součet z 3" fld="20" baseField="7" baseItem="3" numFmtId="173"/>
    <dataField name="Součet z 8" fld="25" baseField="7" baseItem="0"/>
    <dataField name="Součet z 4" fld="21" baseField="7" baseItem="3" numFmtId="173"/>
  </dataFields>
  <formats count="20">
    <format dxfId="14868">
      <pivotArea outline="0" fieldPosition="0"/>
    </format>
    <format dxfId="14867">
      <pivotArea outline="0" fieldPosition="0"/>
    </format>
    <format dxfId="14866">
      <pivotArea field="-2" type="button" dataOnly="0" labelOnly="1" outline="0" axis="axisCol" fieldPosition="0"/>
    </format>
    <format dxfId="14865">
      <pivotArea type="all" dataOnly="0" outline="0" fieldPosition="0"/>
    </format>
    <format dxfId="14864">
      <pivotArea outline="0" fieldPosition="0"/>
    </format>
    <format dxfId="14863">
      <pivotArea type="origin" dataOnly="0" labelOnly="1" outline="0" fieldPosition="0"/>
    </format>
    <format dxfId="14862">
      <pivotArea field="-2" type="button" dataOnly="0" labelOnly="1" outline="0" axis="axisCol" fieldPosition="0"/>
    </format>
    <format dxfId="14861">
      <pivotArea type="topRight" dataOnly="0" labelOnly="1" outline="0" fieldPosition="0"/>
    </format>
    <format dxfId="14860">
      <pivotArea outline="0" fieldPosition="0">
        <references count="1">
          <reference field="4294967294" count="1">
            <x v="0"/>
          </reference>
        </references>
      </pivotArea>
    </format>
    <format dxfId="14859">
      <pivotArea outline="0" fieldPosition="0">
        <references count="1">
          <reference field="4294967294" count="1">
            <x v="1"/>
          </reference>
        </references>
      </pivotArea>
    </format>
    <format dxfId="14858">
      <pivotArea outline="0" fieldPosition="0">
        <references count="1">
          <reference field="4294967294" count="1">
            <x v="2"/>
          </reference>
        </references>
      </pivotArea>
    </format>
    <format dxfId="14857">
      <pivotArea outline="0" fieldPosition="0">
        <references count="1">
          <reference field="4294967294" count="1">
            <x v="4"/>
          </reference>
        </references>
      </pivotArea>
    </format>
    <format dxfId="14856">
      <pivotArea outline="0" fieldPosition="0"/>
    </format>
    <format dxfId="14855">
      <pivotArea outline="0" fieldPosition="0"/>
    </format>
    <format dxfId="14854">
      <pivotArea outline="0" fieldPosition="0"/>
    </format>
    <format dxfId="14853">
      <pivotArea outline="0" fieldPosition="0"/>
    </format>
    <format dxfId="14852">
      <pivotArea outline="0" fieldPosition="0">
        <references count="1">
          <reference field="4294967294" count="1">
            <x v="0"/>
          </reference>
        </references>
      </pivotArea>
    </format>
    <format dxfId="14851">
      <pivotArea outline="0" fieldPosition="0">
        <references count="1">
          <reference field="4294967294" count="1">
            <x v="1"/>
          </reference>
        </references>
      </pivotArea>
    </format>
    <format dxfId="14850">
      <pivotArea outline="0" fieldPosition="0">
        <references count="1">
          <reference field="4294967294" count="1">
            <x v="2"/>
          </reference>
        </references>
      </pivotArea>
    </format>
    <format dxfId="14849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3000000}" name="Pol_H" cacheId="40" applyNumberFormats="0" applyBorderFormats="0" applyFontFormats="0" applyPatternFormats="0" applyAlignmentFormats="0" applyWidthHeightFormats="1" dataCaption="Data" errorCaption="0" showError="1" updatedVersion="6" showDrill="0" showMemberPropertyTips="0" useAutoFormatting="1" rowGrandTotals="0" colGrandTotals="0" itemPrintTitles="1" createdVersion="1" indent="0" compact="0" compactData="0" gridDropZones="1">
  <location ref="DW10:EH25" firstHeaderRow="1" firstDataRow="2" firstDataCol="2" rowPageCount="1" colPageCount="1"/>
  <pivotFields count="35">
    <pivotField axis="axisRow" compact="0" outline="0" subtotalTop="0" showAll="0" includeNewItemsInFilter="1" sortType="ascending" defaultSubtotal="0">
      <items count="178">
        <item m="1" x="163"/>
        <item m="1" x="168"/>
        <item m="1" x="116"/>
        <item m="1" x="133"/>
        <item x="0"/>
        <item m="1" x="151"/>
        <item m="1" x="175"/>
        <item m="1" x="170"/>
        <item m="1" x="176"/>
        <item x="1"/>
        <item x="2"/>
        <item m="1" x="171"/>
        <item m="1" x="136"/>
        <item m="1" x="153"/>
        <item m="1" x="173"/>
        <item m="1" x="84"/>
        <item m="1" x="117"/>
        <item x="3"/>
        <item m="1" x="119"/>
        <item m="1" x="139"/>
        <item x="4"/>
        <item x="5"/>
        <item x="6"/>
        <item m="1" x="125"/>
        <item x="7"/>
        <item m="1" x="126"/>
        <item m="1" x="145"/>
        <item m="1" x="105"/>
        <item m="1" x="86"/>
        <item m="1" x="106"/>
        <item m="1" x="128"/>
        <item m="1" x="107"/>
        <item m="1" x="108"/>
        <item x="8"/>
        <item x="9"/>
        <item m="1" x="109"/>
        <item m="1" x="82"/>
        <item m="1" x="135"/>
        <item m="1" x="100"/>
        <item m="1" x="97"/>
        <item x="10"/>
        <item x="11"/>
        <item m="1" x="123"/>
        <item m="1" x="83"/>
        <item x="12"/>
        <item x="13"/>
        <item m="1" x="120"/>
        <item m="1" x="85"/>
        <item m="1" x="101"/>
        <item x="14"/>
        <item x="15"/>
        <item x="16"/>
        <item x="17"/>
        <item x="18"/>
        <item m="1" x="146"/>
        <item x="19"/>
        <item x="20"/>
        <item x="21"/>
        <item m="1" x="111"/>
        <item x="22"/>
        <item x="23"/>
        <item m="1" x="177"/>
        <item m="1" x="76"/>
        <item m="1" x="87"/>
        <item x="24"/>
        <item x="25"/>
        <item x="26"/>
        <item x="27"/>
        <item m="1" x="127"/>
        <item x="28"/>
        <item x="29"/>
        <item m="1" x="80"/>
        <item x="30"/>
        <item m="1" x="156"/>
        <item x="31"/>
        <item m="1" x="110"/>
        <item m="1" x="148"/>
        <item m="1" x="159"/>
        <item m="1" x="90"/>
        <item x="32"/>
        <item m="1" x="77"/>
        <item x="33"/>
        <item x="34"/>
        <item m="1" x="130"/>
        <item x="35"/>
        <item m="1" x="161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m="1" x="158"/>
        <item m="1" x="79"/>
        <item m="1" x="93"/>
        <item x="51"/>
        <item x="52"/>
        <item x="53"/>
        <item x="54"/>
        <item m="1" x="149"/>
        <item m="1" x="164"/>
        <item m="1" x="95"/>
        <item m="1" x="147"/>
        <item m="1" x="157"/>
        <item x="55"/>
        <item m="1" x="88"/>
        <item m="1" x="81"/>
        <item x="56"/>
        <item x="57"/>
        <item m="1" x="78"/>
        <item m="1" x="112"/>
        <item x="58"/>
        <item m="1" x="129"/>
        <item m="1" x="160"/>
        <item m="1" x="165"/>
        <item m="1" x="131"/>
        <item x="59"/>
        <item m="1" x="162"/>
        <item x="60"/>
        <item m="1" x="113"/>
        <item m="1" x="166"/>
        <item x="61"/>
        <item m="1" x="92"/>
        <item m="1" x="132"/>
        <item x="62"/>
        <item x="63"/>
        <item x="64"/>
        <item m="1" x="89"/>
        <item x="65"/>
        <item m="1" x="115"/>
        <item m="1" x="134"/>
        <item x="66"/>
        <item m="1" x="169"/>
        <item m="1" x="154"/>
        <item m="1" x="91"/>
        <item m="1" x="94"/>
        <item x="67"/>
        <item m="1" x="96"/>
        <item x="68"/>
        <item m="1" x="98"/>
        <item m="1" x="152"/>
        <item x="69"/>
        <item x="70"/>
        <item x="71"/>
        <item m="1" x="167"/>
        <item m="1" x="172"/>
        <item x="72"/>
        <item x="73"/>
        <item x="74"/>
        <item x="75"/>
        <item m="1" x="137"/>
        <item m="1" x="174"/>
        <item m="1" x="114"/>
        <item m="1" x="118"/>
        <item m="1" x="138"/>
        <item m="1" x="141"/>
        <item m="1" x="99"/>
        <item m="1" x="121"/>
        <item m="1" x="140"/>
        <item m="1" x="142"/>
        <item m="1" x="102"/>
        <item m="1" x="122"/>
        <item m="1" x="143"/>
        <item m="1" x="103"/>
        <item m="1" x="124"/>
        <item m="1" x="155"/>
        <item m="1" x="144"/>
        <item m="1" x="104"/>
        <item m="1" x="150"/>
      </items>
    </pivotField>
    <pivotField axis="axisRow" compact="0" outline="0" subtotalTop="0" showAll="0" includeNewItemsInFilter="1" defaultSubtotal="0">
      <items count="215">
        <item m="1" x="146"/>
        <item x="47"/>
        <item x="68"/>
        <item m="1" x="119"/>
        <item m="1" x="200"/>
        <item x="74"/>
        <item x="29"/>
        <item x="34"/>
        <item m="1" x="137"/>
        <item m="1" x="134"/>
        <item m="1" x="149"/>
        <item m="1" x="95"/>
        <item m="1" x="99"/>
        <item m="1" x="174"/>
        <item m="1" x="122"/>
        <item m="1" x="80"/>
        <item m="1" x="167"/>
        <item m="1" x="81"/>
        <item m="1" x="79"/>
        <item m="1" x="123"/>
        <item m="1" x="154"/>
        <item m="1" x="104"/>
        <item x="41"/>
        <item m="1" x="155"/>
        <item x="31"/>
        <item x="26"/>
        <item m="1" x="181"/>
        <item m="1" x="103"/>
        <item m="1" x="107"/>
        <item x="40"/>
        <item m="1" x="94"/>
        <item x="30"/>
        <item x="36"/>
        <item x="44"/>
        <item m="1" x="197"/>
        <item m="1" x="96"/>
        <item m="1" x="152"/>
        <item m="1" x="135"/>
        <item m="1" x="179"/>
        <item m="1" x="184"/>
        <item x="56"/>
        <item m="1" x="133"/>
        <item m="1" x="101"/>
        <item m="1" x="164"/>
        <item m="1" x="110"/>
        <item m="1" x="114"/>
        <item m="1" x="108"/>
        <item x="13"/>
        <item x="57"/>
        <item x="60"/>
        <item m="1" x="169"/>
        <item m="1" x="180"/>
        <item m="1" x="112"/>
        <item x="19"/>
        <item x="22"/>
        <item x="23"/>
        <item x="18"/>
        <item x="54"/>
        <item x="25"/>
        <item x="45"/>
        <item m="1" x="192"/>
        <item m="1" x="86"/>
        <item m="1" x="199"/>
        <item m="1" x="159"/>
        <item x="50"/>
        <item m="1" x="166"/>
        <item x="67"/>
        <item m="1" x="198"/>
        <item m="1" x="150"/>
        <item m="1" x="160"/>
        <item x="70"/>
        <item m="1" x="102"/>
        <item x="16"/>
        <item m="1" x="143"/>
        <item x="4"/>
        <item m="1" x="208"/>
        <item m="1" x="204"/>
        <item m="1" x="206"/>
        <item m="1" x="142"/>
        <item m="1" x="125"/>
        <item x="17"/>
        <item x="15"/>
        <item x="14"/>
        <item x="33"/>
        <item m="1" x="158"/>
        <item x="35"/>
        <item x="48"/>
        <item x="52"/>
        <item x="37"/>
        <item x="20"/>
        <item x="21"/>
        <item m="1" x="120"/>
        <item x="71"/>
        <item x="10"/>
        <item x="11"/>
        <item m="1" x="115"/>
        <item m="1" x="132"/>
        <item m="1" x="139"/>
        <item m="1" x="90"/>
        <item m="1" x="153"/>
        <item m="1" x="176"/>
        <item m="1" x="144"/>
        <item m="1" x="78"/>
        <item m="1" x="111"/>
        <item m="1" x="168"/>
        <item m="1" x="177"/>
        <item m="1" x="147"/>
        <item x="38"/>
        <item x="39"/>
        <item x="42"/>
        <item m="1" x="109"/>
        <item m="1" x="129"/>
        <item m="1" x="91"/>
        <item x="73"/>
        <item m="1" x="195"/>
        <item m="1" x="151"/>
        <item m="1" x="141"/>
        <item m="1" x="98"/>
        <item x="63"/>
        <item m="1" x="162"/>
        <item m="1" x="85"/>
        <item m="1" x="212"/>
        <item x="61"/>
        <item x="51"/>
        <item x="43"/>
        <item m="1" x="193"/>
        <item x="0"/>
        <item m="1" x="165"/>
        <item x="1"/>
        <item x="2"/>
        <item m="1" x="140"/>
        <item m="1" x="189"/>
        <item m="1" x="214"/>
        <item x="3"/>
        <item m="1" x="136"/>
        <item x="5"/>
        <item m="1" x="207"/>
        <item x="7"/>
        <item m="1" x="175"/>
        <item x="8"/>
        <item x="9"/>
        <item m="1" x="131"/>
        <item m="1" x="106"/>
        <item x="24"/>
        <item x="28"/>
        <item m="1" x="172"/>
        <item m="1" x="97"/>
        <item x="32"/>
        <item x="46"/>
        <item x="49"/>
        <item m="1" x="83"/>
        <item x="53"/>
        <item m="1" x="210"/>
        <item x="62"/>
        <item x="64"/>
        <item x="65"/>
        <item x="72"/>
        <item x="75"/>
        <item m="1" x="173"/>
        <item m="1" x="117"/>
        <item m="1" x="187"/>
        <item m="1" x="209"/>
        <item m="1" x="118"/>
        <item m="1" x="89"/>
        <item m="1" x="213"/>
        <item m="1" x="127"/>
        <item m="1" x="185"/>
        <item m="1" x="203"/>
        <item m="1" x="190"/>
        <item m="1" x="171"/>
        <item m="1" x="88"/>
        <item m="1" x="145"/>
        <item m="1" x="93"/>
        <item m="1" x="157"/>
        <item m="1" x="202"/>
        <item x="12"/>
        <item m="1" x="194"/>
        <item m="1" x="121"/>
        <item m="1" x="205"/>
        <item x="27"/>
        <item m="1" x="84"/>
        <item m="1" x="130"/>
        <item m="1" x="161"/>
        <item m="1" x="124"/>
        <item m="1" x="178"/>
        <item m="1" x="100"/>
        <item m="1" x="126"/>
        <item x="55"/>
        <item m="1" x="128"/>
        <item m="1" x="183"/>
        <item m="1" x="170"/>
        <item x="58"/>
        <item m="1" x="76"/>
        <item x="59"/>
        <item m="1" x="105"/>
        <item m="1" x="156"/>
        <item m="1" x="138"/>
        <item x="66"/>
        <item m="1" x="116"/>
        <item m="1" x="148"/>
        <item m="1" x="186"/>
        <item m="1" x="113"/>
        <item m="1" x="188"/>
        <item m="1" x="196"/>
        <item m="1" x="191"/>
        <item m="1" x="163"/>
        <item m="1" x="77"/>
        <item m="1" x="82"/>
        <item m="1" x="87"/>
        <item m="1" x="182"/>
        <item m="1" x="92"/>
        <item m="1" x="201"/>
        <item m="1" x="211"/>
        <item x="6"/>
        <item x="69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m="1" x="5"/>
        <item x="0"/>
        <item x="1"/>
        <item x="2"/>
        <item h="1" x="3"/>
        <item h="1"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0"/>
    <field x="1"/>
  </rowFields>
  <rowItems count="14">
    <i>
      <x v="4"/>
      <x v="126"/>
    </i>
    <i>
      <x v="9"/>
      <x v="128"/>
    </i>
    <i>
      <x v="10"/>
      <x v="129"/>
    </i>
    <i>
      <x v="17"/>
      <x v="133"/>
    </i>
    <i>
      <x v="20"/>
      <x v="74"/>
    </i>
    <i>
      <x v="21"/>
      <x v="135"/>
    </i>
    <i>
      <x v="22"/>
      <x v="213"/>
    </i>
    <i>
      <x v="24"/>
      <x v="137"/>
    </i>
    <i>
      <x v="33"/>
      <x v="139"/>
    </i>
    <i>
      <x v="34"/>
      <x v="140"/>
    </i>
    <i>
      <x v="40"/>
      <x v="93"/>
    </i>
    <i>
      <x v="41"/>
      <x v="94"/>
    </i>
    <i>
      <x v="44"/>
      <x v="175"/>
    </i>
    <i>
      <x v="45"/>
      <x v="47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1" baseItem="22" numFmtId="173"/>
    <dataField name="Součet z 6" fld="23" baseField="1" baseItem="21" numFmtId="173"/>
    <dataField name="Součet z 5" fld="22" baseField="1" baseItem="21" numFmtId="173"/>
    <dataField name="Součet z 1" fld="18" baseField="1" baseItem="21" numFmtId="173"/>
    <dataField name="Součet z 4" fld="21" baseField="1" baseItem="21" numFmtId="173"/>
    <dataField name="Součet z Index -3/-4" fld="28" baseField="1" baseItem="21" numFmtId="172"/>
    <dataField name="Součet z Index -2/-3" fld="29" baseField="1" baseItem="17" numFmtId="172"/>
    <dataField name="Součet z Index -1/-2" fld="30" baseField="1" baseItem="21" numFmtId="172"/>
    <dataField name="Součet z Index 0/-1" fld="31" baseField="1" baseItem="22" numFmtId="172"/>
    <dataField name="Součet z SUM_H" fld="33" baseField="0" baseItem="0" numFmtId="4"/>
  </dataFields>
  <formats count="466">
    <format dxfId="14747">
      <pivotArea outline="0" fieldPosition="0"/>
    </format>
    <format dxfId="14746">
      <pivotArea outline="0" fieldPosition="0"/>
    </format>
    <format dxfId="14745">
      <pivotArea outline="0" fieldPosition="0">
        <references count="1">
          <reference field="4294967294" count="1">
            <x v="8"/>
          </reference>
        </references>
      </pivotArea>
    </format>
    <format dxfId="14744">
      <pivotArea outline="0" fieldPosition="0">
        <references count="1">
          <reference field="4294967294" count="1">
            <x v="7"/>
          </reference>
        </references>
      </pivotArea>
    </format>
    <format dxfId="14743">
      <pivotArea outline="0" fieldPosition="0">
        <references count="1">
          <reference field="4294967294" count="1">
            <x v="6"/>
          </reference>
        </references>
      </pivotArea>
    </format>
    <format dxfId="14742">
      <pivotArea outline="0" fieldPosition="0">
        <references count="1">
          <reference field="4294967294" count="1">
            <x v="5"/>
          </reference>
        </references>
      </pivotArea>
    </format>
    <format dxfId="14741">
      <pivotArea outline="0" fieldPosition="0">
        <references count="1">
          <reference field="4294967294" count="1">
            <x v="4"/>
          </reference>
        </references>
      </pivotArea>
    </format>
    <format dxfId="14740">
      <pivotArea outline="0" fieldPosition="0">
        <references count="1">
          <reference field="4294967294" count="1">
            <x v="3"/>
          </reference>
        </references>
      </pivotArea>
    </format>
    <format dxfId="14739">
      <pivotArea outline="0" fieldPosition="0">
        <references count="1">
          <reference field="4294967294" count="1">
            <x v="2"/>
          </reference>
        </references>
      </pivotArea>
    </format>
    <format dxfId="14738">
      <pivotArea outline="0" fieldPosition="0">
        <references count="1">
          <reference field="4294967294" count="1">
            <x v="1"/>
          </reference>
        </references>
      </pivotArea>
    </format>
    <format dxfId="14737">
      <pivotArea outline="0" fieldPosition="0">
        <references count="1">
          <reference field="4294967294" count="1">
            <x v="0"/>
          </reference>
        </references>
      </pivotArea>
    </format>
    <format dxfId="14736">
      <pivotArea dataOnly="0" labelOnly="1" outline="0" fieldPosition="0">
        <references count="1">
          <reference field="0" count="28">
            <x v="3"/>
            <x v="4"/>
            <x v="6"/>
            <x v="7"/>
            <x v="9"/>
            <x v="10"/>
            <x v="11"/>
            <x v="12"/>
            <x v="14"/>
            <x v="16"/>
            <x v="17"/>
            <x v="18"/>
            <x v="19"/>
            <x v="20"/>
            <x v="23"/>
            <x v="24"/>
            <x v="26"/>
            <x v="31"/>
            <x v="32"/>
            <x v="34"/>
            <x v="38"/>
            <x v="39"/>
            <x v="40"/>
            <x v="41"/>
            <x v="43"/>
            <x v="45"/>
            <x v="47"/>
            <x v="48"/>
          </reference>
        </references>
      </pivotArea>
    </format>
    <format dxfId="14735">
      <pivotArea dataOnly="0" labelOnly="1" outline="0" fieldPosition="0">
        <references count="1">
          <reference field="0" count="28">
            <x v="3"/>
            <x v="4"/>
            <x v="6"/>
            <x v="7"/>
            <x v="9"/>
            <x v="10"/>
            <x v="11"/>
            <x v="12"/>
            <x v="14"/>
            <x v="16"/>
            <x v="17"/>
            <x v="18"/>
            <x v="19"/>
            <x v="20"/>
            <x v="23"/>
            <x v="24"/>
            <x v="26"/>
            <x v="31"/>
            <x v="32"/>
            <x v="34"/>
            <x v="38"/>
            <x v="39"/>
            <x v="40"/>
            <x v="41"/>
            <x v="43"/>
            <x v="45"/>
            <x v="47"/>
            <x v="48"/>
          </reference>
        </references>
      </pivotArea>
    </format>
    <format dxfId="14734">
      <pivotArea dataOnly="0" labelOnly="1" outline="0" fieldPosition="0">
        <references count="1">
          <reference field="0" count="28">
            <x v="3"/>
            <x v="4"/>
            <x v="6"/>
            <x v="7"/>
            <x v="9"/>
            <x v="10"/>
            <x v="11"/>
            <x v="12"/>
            <x v="14"/>
            <x v="16"/>
            <x v="17"/>
            <x v="18"/>
            <x v="19"/>
            <x v="20"/>
            <x v="23"/>
            <x v="24"/>
            <x v="26"/>
            <x v="31"/>
            <x v="32"/>
            <x v="34"/>
            <x v="38"/>
            <x v="39"/>
            <x v="40"/>
            <x v="41"/>
            <x v="43"/>
            <x v="45"/>
            <x v="47"/>
            <x v="48"/>
          </reference>
        </references>
      </pivotArea>
    </format>
    <format dxfId="14733">
      <pivotArea dataOnly="0" labelOnly="1" outline="0" fieldPosition="0">
        <references count="2">
          <reference field="0" count="1" selected="0">
            <x v="3"/>
          </reference>
          <reference field="1" count="1">
            <x v="111"/>
          </reference>
        </references>
      </pivotArea>
    </format>
    <format dxfId="14732">
      <pivotArea dataOnly="0" labelOnly="1" outline="0" fieldPosition="0">
        <references count="2">
          <reference field="0" count="1" selected="0">
            <x v="4"/>
          </reference>
          <reference field="1" count="1">
            <x v="98"/>
          </reference>
        </references>
      </pivotArea>
    </format>
    <format dxfId="14731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4730">
      <pivotArea dataOnly="0" labelOnly="1" outline="0" fieldPosition="0">
        <references count="2">
          <reference field="0" count="1" selected="0">
            <x v="7"/>
          </reference>
          <reference field="1" count="1">
            <x v="71"/>
          </reference>
        </references>
      </pivotArea>
    </format>
    <format dxfId="14729">
      <pivotArea dataOnly="0" labelOnly="1" outline="0" fieldPosition="0">
        <references count="2">
          <reference field="0" count="1" selected="0">
            <x v="9"/>
          </reference>
          <reference field="1" count="1">
            <x v="103"/>
          </reference>
        </references>
      </pivotArea>
    </format>
    <format dxfId="14728">
      <pivotArea dataOnly="0" labelOnly="1" outline="0" fieldPosition="0">
        <references count="2">
          <reference field="0" count="1" selected="0">
            <x v="10"/>
          </reference>
          <reference field="1" count="1">
            <x v="102"/>
          </reference>
        </references>
      </pivotArea>
    </format>
    <format dxfId="14727">
      <pivotArea dataOnly="0" labelOnly="1" outline="0" fieldPosition="0">
        <references count="2">
          <reference field="0" count="1" selected="0">
            <x v="11"/>
          </reference>
          <reference field="1" count="1">
            <x v="101"/>
          </reference>
        </references>
      </pivotArea>
    </format>
    <format dxfId="14726">
      <pivotArea dataOnly="0" labelOnly="1" outline="0" fieldPosition="0">
        <references count="2">
          <reference field="0" count="1" selected="0">
            <x v="12"/>
          </reference>
          <reference field="1" count="1">
            <x v="104"/>
          </reference>
        </references>
      </pivotArea>
    </format>
    <format dxfId="14725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724">
      <pivotArea dataOnly="0" labelOnly="1" outline="0" fieldPosition="0">
        <references count="2">
          <reference field="0" count="1" selected="0">
            <x v="16"/>
          </reference>
          <reference field="1" count="1">
            <x v="106"/>
          </reference>
        </references>
      </pivotArea>
    </format>
    <format dxfId="14723">
      <pivotArea dataOnly="0" labelOnly="1" outline="0" fieldPosition="0">
        <references count="2">
          <reference field="0" count="1" selected="0">
            <x v="17"/>
          </reference>
          <reference field="1" count="1">
            <x v="105"/>
          </reference>
        </references>
      </pivotArea>
    </format>
    <format dxfId="14722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4721">
      <pivotArea dataOnly="0" labelOnly="1" outline="0" fieldPosition="0">
        <references count="2">
          <reference field="0" count="1" selected="0">
            <x v="19"/>
          </reference>
          <reference field="1" count="1">
            <x v="75"/>
          </reference>
        </references>
      </pivotArea>
    </format>
    <format dxfId="14720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719">
      <pivotArea dataOnly="0" labelOnly="1" outline="0" fieldPosition="0">
        <references count="2">
          <reference field="0" count="1" selected="0">
            <x v="23"/>
          </reference>
          <reference field="1" count="1">
            <x v="96"/>
          </reference>
        </references>
      </pivotArea>
    </format>
    <format dxfId="14718">
      <pivotArea dataOnly="0" labelOnly="1" outline="0" fieldPosition="0">
        <references count="2">
          <reference field="0" count="1" selected="0">
            <x v="24"/>
          </reference>
          <reference field="1" count="1">
            <x v="95"/>
          </reference>
        </references>
      </pivotArea>
    </format>
    <format dxfId="14717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4716">
      <pivotArea dataOnly="0" labelOnly="1" outline="0" fieldPosition="0">
        <references count="2">
          <reference field="0" count="1" selected="0">
            <x v="31"/>
          </reference>
          <reference field="1" count="1">
            <x v="110"/>
          </reference>
        </references>
      </pivotArea>
    </format>
    <format dxfId="14715">
      <pivotArea dataOnly="0" labelOnly="1" outline="0" fieldPosition="0">
        <references count="2">
          <reference field="0" count="1" selected="0">
            <x v="32"/>
          </reference>
          <reference field="1" count="1">
            <x v="100"/>
          </reference>
        </references>
      </pivotArea>
    </format>
    <format dxfId="14714">
      <pivotArea dataOnly="0" labelOnly="1" outline="0" fieldPosition="0">
        <references count="2">
          <reference field="0" count="1" selected="0">
            <x v="34"/>
          </reference>
          <reference field="1" count="1">
            <x v="99"/>
          </reference>
        </references>
      </pivotArea>
    </format>
    <format dxfId="14713">
      <pivotArea dataOnly="0" labelOnly="1" outline="0" fieldPosition="0">
        <references count="2">
          <reference field="0" count="1" selected="0">
            <x v="38"/>
          </reference>
          <reference field="1" count="1">
            <x v="35"/>
          </reference>
        </references>
      </pivotArea>
    </format>
    <format dxfId="14712">
      <pivotArea dataOnly="0" labelOnly="1" outline="0" fieldPosition="0">
        <references count="2">
          <reference field="0" count="1" selected="0">
            <x v="39"/>
          </reference>
          <reference field="1" count="1">
            <x v="37"/>
          </reference>
        </references>
      </pivotArea>
    </format>
    <format dxfId="14711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4710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709">
      <pivotArea dataOnly="0" labelOnly="1" outline="0" fieldPosition="0">
        <references count="2">
          <reference field="0" count="1" selected="0">
            <x v="43"/>
          </reference>
          <reference field="1" count="1">
            <x v="36"/>
          </reference>
        </references>
      </pivotArea>
    </format>
    <format dxfId="14708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707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706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  <format dxfId="14705">
      <pivotArea dataOnly="0" labelOnly="1" outline="0" fieldPosition="0">
        <references count="2">
          <reference field="0" count="1" selected="0">
            <x v="3"/>
          </reference>
          <reference field="1" count="1">
            <x v="111"/>
          </reference>
        </references>
      </pivotArea>
    </format>
    <format dxfId="14704">
      <pivotArea dataOnly="0" labelOnly="1" outline="0" fieldPosition="0">
        <references count="2">
          <reference field="0" count="1" selected="0">
            <x v="4"/>
          </reference>
          <reference field="1" count="1">
            <x v="98"/>
          </reference>
        </references>
      </pivotArea>
    </format>
    <format dxfId="14703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4702">
      <pivotArea dataOnly="0" labelOnly="1" outline="0" fieldPosition="0">
        <references count="2">
          <reference field="0" count="1" selected="0">
            <x v="7"/>
          </reference>
          <reference field="1" count="1">
            <x v="71"/>
          </reference>
        </references>
      </pivotArea>
    </format>
    <format dxfId="14701">
      <pivotArea dataOnly="0" labelOnly="1" outline="0" fieldPosition="0">
        <references count="2">
          <reference field="0" count="1" selected="0">
            <x v="9"/>
          </reference>
          <reference field="1" count="1">
            <x v="103"/>
          </reference>
        </references>
      </pivotArea>
    </format>
    <format dxfId="14700">
      <pivotArea dataOnly="0" labelOnly="1" outline="0" fieldPosition="0">
        <references count="2">
          <reference field="0" count="1" selected="0">
            <x v="10"/>
          </reference>
          <reference field="1" count="1">
            <x v="102"/>
          </reference>
        </references>
      </pivotArea>
    </format>
    <format dxfId="14699">
      <pivotArea dataOnly="0" labelOnly="1" outline="0" fieldPosition="0">
        <references count="2">
          <reference field="0" count="1" selected="0">
            <x v="11"/>
          </reference>
          <reference field="1" count="1">
            <x v="101"/>
          </reference>
        </references>
      </pivotArea>
    </format>
    <format dxfId="14698">
      <pivotArea dataOnly="0" labelOnly="1" outline="0" fieldPosition="0">
        <references count="2">
          <reference field="0" count="1" selected="0">
            <x v="12"/>
          </reference>
          <reference field="1" count="1">
            <x v="104"/>
          </reference>
        </references>
      </pivotArea>
    </format>
    <format dxfId="14697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696">
      <pivotArea dataOnly="0" labelOnly="1" outline="0" fieldPosition="0">
        <references count="2">
          <reference field="0" count="1" selected="0">
            <x v="16"/>
          </reference>
          <reference field="1" count="1">
            <x v="106"/>
          </reference>
        </references>
      </pivotArea>
    </format>
    <format dxfId="14695">
      <pivotArea dataOnly="0" labelOnly="1" outline="0" fieldPosition="0">
        <references count="2">
          <reference field="0" count="1" selected="0">
            <x v="17"/>
          </reference>
          <reference field="1" count="1">
            <x v="105"/>
          </reference>
        </references>
      </pivotArea>
    </format>
    <format dxfId="14694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4693">
      <pivotArea dataOnly="0" labelOnly="1" outline="0" fieldPosition="0">
        <references count="2">
          <reference field="0" count="1" selected="0">
            <x v="19"/>
          </reference>
          <reference field="1" count="1">
            <x v="75"/>
          </reference>
        </references>
      </pivotArea>
    </format>
    <format dxfId="14692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691">
      <pivotArea dataOnly="0" labelOnly="1" outline="0" fieldPosition="0">
        <references count="2">
          <reference field="0" count="1" selected="0">
            <x v="23"/>
          </reference>
          <reference field="1" count="1">
            <x v="96"/>
          </reference>
        </references>
      </pivotArea>
    </format>
    <format dxfId="14690">
      <pivotArea dataOnly="0" labelOnly="1" outline="0" fieldPosition="0">
        <references count="2">
          <reference field="0" count="1" selected="0">
            <x v="24"/>
          </reference>
          <reference field="1" count="1">
            <x v="95"/>
          </reference>
        </references>
      </pivotArea>
    </format>
    <format dxfId="14689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4688">
      <pivotArea dataOnly="0" labelOnly="1" outline="0" fieldPosition="0">
        <references count="2">
          <reference field="0" count="1" selected="0">
            <x v="31"/>
          </reference>
          <reference field="1" count="1">
            <x v="110"/>
          </reference>
        </references>
      </pivotArea>
    </format>
    <format dxfId="14687">
      <pivotArea dataOnly="0" labelOnly="1" outline="0" fieldPosition="0">
        <references count="2">
          <reference field="0" count="1" selected="0">
            <x v="32"/>
          </reference>
          <reference field="1" count="1">
            <x v="100"/>
          </reference>
        </references>
      </pivotArea>
    </format>
    <format dxfId="14686">
      <pivotArea dataOnly="0" labelOnly="1" outline="0" fieldPosition="0">
        <references count="2">
          <reference field="0" count="1" selected="0">
            <x v="34"/>
          </reference>
          <reference field="1" count="1">
            <x v="99"/>
          </reference>
        </references>
      </pivotArea>
    </format>
    <format dxfId="14685">
      <pivotArea dataOnly="0" labelOnly="1" outline="0" fieldPosition="0">
        <references count="2">
          <reference field="0" count="1" selected="0">
            <x v="38"/>
          </reference>
          <reference field="1" count="1">
            <x v="35"/>
          </reference>
        </references>
      </pivotArea>
    </format>
    <format dxfId="14684">
      <pivotArea dataOnly="0" labelOnly="1" outline="0" fieldPosition="0">
        <references count="2">
          <reference field="0" count="1" selected="0">
            <x v="39"/>
          </reference>
          <reference field="1" count="1">
            <x v="37"/>
          </reference>
        </references>
      </pivotArea>
    </format>
    <format dxfId="14683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4682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681">
      <pivotArea dataOnly="0" labelOnly="1" outline="0" fieldPosition="0">
        <references count="2">
          <reference field="0" count="1" selected="0">
            <x v="43"/>
          </reference>
          <reference field="1" count="1">
            <x v="36"/>
          </reference>
        </references>
      </pivotArea>
    </format>
    <format dxfId="14680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679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678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  <format dxfId="14677">
      <pivotArea dataOnly="0" labelOnly="1" outline="0" fieldPosition="0">
        <references count="2">
          <reference field="0" count="1" selected="0">
            <x v="3"/>
          </reference>
          <reference field="1" count="1">
            <x v="111"/>
          </reference>
        </references>
      </pivotArea>
    </format>
    <format dxfId="14676">
      <pivotArea dataOnly="0" labelOnly="1" outline="0" fieldPosition="0">
        <references count="2">
          <reference field="0" count="1" selected="0">
            <x v="4"/>
          </reference>
          <reference field="1" count="1">
            <x v="98"/>
          </reference>
        </references>
      </pivotArea>
    </format>
    <format dxfId="14675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4674">
      <pivotArea dataOnly="0" labelOnly="1" outline="0" fieldPosition="0">
        <references count="2">
          <reference field="0" count="1" selected="0">
            <x v="7"/>
          </reference>
          <reference field="1" count="1">
            <x v="71"/>
          </reference>
        </references>
      </pivotArea>
    </format>
    <format dxfId="14673">
      <pivotArea dataOnly="0" labelOnly="1" outline="0" fieldPosition="0">
        <references count="2">
          <reference field="0" count="1" selected="0">
            <x v="9"/>
          </reference>
          <reference field="1" count="1">
            <x v="103"/>
          </reference>
        </references>
      </pivotArea>
    </format>
    <format dxfId="14672">
      <pivotArea dataOnly="0" labelOnly="1" outline="0" fieldPosition="0">
        <references count="2">
          <reference field="0" count="1" selected="0">
            <x v="10"/>
          </reference>
          <reference field="1" count="1">
            <x v="102"/>
          </reference>
        </references>
      </pivotArea>
    </format>
    <format dxfId="14671">
      <pivotArea dataOnly="0" labelOnly="1" outline="0" fieldPosition="0">
        <references count="2">
          <reference field="0" count="1" selected="0">
            <x v="11"/>
          </reference>
          <reference field="1" count="1">
            <x v="101"/>
          </reference>
        </references>
      </pivotArea>
    </format>
    <format dxfId="14670">
      <pivotArea dataOnly="0" labelOnly="1" outline="0" fieldPosition="0">
        <references count="2">
          <reference field="0" count="1" selected="0">
            <x v="12"/>
          </reference>
          <reference field="1" count="1">
            <x v="104"/>
          </reference>
        </references>
      </pivotArea>
    </format>
    <format dxfId="14669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668">
      <pivotArea dataOnly="0" labelOnly="1" outline="0" fieldPosition="0">
        <references count="2">
          <reference field="0" count="1" selected="0">
            <x v="16"/>
          </reference>
          <reference field="1" count="1">
            <x v="106"/>
          </reference>
        </references>
      </pivotArea>
    </format>
    <format dxfId="14667">
      <pivotArea dataOnly="0" labelOnly="1" outline="0" fieldPosition="0">
        <references count="2">
          <reference field="0" count="1" selected="0">
            <x v="17"/>
          </reference>
          <reference field="1" count="1">
            <x v="105"/>
          </reference>
        </references>
      </pivotArea>
    </format>
    <format dxfId="14666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4665">
      <pivotArea dataOnly="0" labelOnly="1" outline="0" fieldPosition="0">
        <references count="2">
          <reference field="0" count="1" selected="0">
            <x v="19"/>
          </reference>
          <reference field="1" count="1">
            <x v="75"/>
          </reference>
        </references>
      </pivotArea>
    </format>
    <format dxfId="14664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663">
      <pivotArea dataOnly="0" labelOnly="1" outline="0" fieldPosition="0">
        <references count="2">
          <reference field="0" count="1" selected="0">
            <x v="23"/>
          </reference>
          <reference field="1" count="1">
            <x v="96"/>
          </reference>
        </references>
      </pivotArea>
    </format>
    <format dxfId="14662">
      <pivotArea dataOnly="0" labelOnly="1" outline="0" fieldPosition="0">
        <references count="2">
          <reference field="0" count="1" selected="0">
            <x v="24"/>
          </reference>
          <reference field="1" count="1">
            <x v="95"/>
          </reference>
        </references>
      </pivotArea>
    </format>
    <format dxfId="14661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4660">
      <pivotArea dataOnly="0" labelOnly="1" outline="0" fieldPosition="0">
        <references count="2">
          <reference field="0" count="1" selected="0">
            <x v="31"/>
          </reference>
          <reference field="1" count="1">
            <x v="110"/>
          </reference>
        </references>
      </pivotArea>
    </format>
    <format dxfId="14659">
      <pivotArea dataOnly="0" labelOnly="1" outline="0" fieldPosition="0">
        <references count="2">
          <reference field="0" count="1" selected="0">
            <x v="32"/>
          </reference>
          <reference field="1" count="1">
            <x v="100"/>
          </reference>
        </references>
      </pivotArea>
    </format>
    <format dxfId="14658">
      <pivotArea dataOnly="0" labelOnly="1" outline="0" fieldPosition="0">
        <references count="2">
          <reference field="0" count="1" selected="0">
            <x v="34"/>
          </reference>
          <reference field="1" count="1">
            <x v="99"/>
          </reference>
        </references>
      </pivotArea>
    </format>
    <format dxfId="14657">
      <pivotArea dataOnly="0" labelOnly="1" outline="0" fieldPosition="0">
        <references count="2">
          <reference field="0" count="1" selected="0">
            <x v="38"/>
          </reference>
          <reference field="1" count="1">
            <x v="35"/>
          </reference>
        </references>
      </pivotArea>
    </format>
    <format dxfId="14656">
      <pivotArea dataOnly="0" labelOnly="1" outline="0" fieldPosition="0">
        <references count="2">
          <reference field="0" count="1" selected="0">
            <x v="39"/>
          </reference>
          <reference field="1" count="1">
            <x v="37"/>
          </reference>
        </references>
      </pivotArea>
    </format>
    <format dxfId="14655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4654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653">
      <pivotArea dataOnly="0" labelOnly="1" outline="0" fieldPosition="0">
        <references count="2">
          <reference field="0" count="1" selected="0">
            <x v="43"/>
          </reference>
          <reference field="1" count="1">
            <x v="36"/>
          </reference>
        </references>
      </pivotArea>
    </format>
    <format dxfId="14652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651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650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  <format dxfId="14649">
      <pivotArea dataOnly="0" labelOnly="1" outline="0" fieldPosition="0">
        <references count="2">
          <reference field="0" count="1" selected="0">
            <x v="3"/>
          </reference>
          <reference field="1" count="1">
            <x v="111"/>
          </reference>
        </references>
      </pivotArea>
    </format>
    <format dxfId="14648">
      <pivotArea dataOnly="0" labelOnly="1" outline="0" fieldPosition="0">
        <references count="2">
          <reference field="0" count="1" selected="0">
            <x v="4"/>
          </reference>
          <reference field="1" count="1">
            <x v="98"/>
          </reference>
        </references>
      </pivotArea>
    </format>
    <format dxfId="14647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4646">
      <pivotArea dataOnly="0" labelOnly="1" outline="0" fieldPosition="0">
        <references count="2">
          <reference field="0" count="1" selected="0">
            <x v="7"/>
          </reference>
          <reference field="1" count="1">
            <x v="71"/>
          </reference>
        </references>
      </pivotArea>
    </format>
    <format dxfId="14645">
      <pivotArea dataOnly="0" labelOnly="1" outline="0" fieldPosition="0">
        <references count="2">
          <reference field="0" count="1" selected="0">
            <x v="9"/>
          </reference>
          <reference field="1" count="1">
            <x v="103"/>
          </reference>
        </references>
      </pivotArea>
    </format>
    <format dxfId="14644">
      <pivotArea dataOnly="0" labelOnly="1" outline="0" fieldPosition="0">
        <references count="2">
          <reference field="0" count="1" selected="0">
            <x v="10"/>
          </reference>
          <reference field="1" count="1">
            <x v="102"/>
          </reference>
        </references>
      </pivotArea>
    </format>
    <format dxfId="14643">
      <pivotArea dataOnly="0" labelOnly="1" outline="0" fieldPosition="0">
        <references count="2">
          <reference field="0" count="1" selected="0">
            <x v="11"/>
          </reference>
          <reference field="1" count="1">
            <x v="101"/>
          </reference>
        </references>
      </pivotArea>
    </format>
    <format dxfId="14642">
      <pivotArea dataOnly="0" labelOnly="1" outline="0" fieldPosition="0">
        <references count="2">
          <reference field="0" count="1" selected="0">
            <x v="12"/>
          </reference>
          <reference field="1" count="1">
            <x v="104"/>
          </reference>
        </references>
      </pivotArea>
    </format>
    <format dxfId="14641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640">
      <pivotArea dataOnly="0" labelOnly="1" outline="0" fieldPosition="0">
        <references count="2">
          <reference field="0" count="1" selected="0">
            <x v="16"/>
          </reference>
          <reference field="1" count="1">
            <x v="106"/>
          </reference>
        </references>
      </pivotArea>
    </format>
    <format dxfId="14639">
      <pivotArea dataOnly="0" labelOnly="1" outline="0" fieldPosition="0">
        <references count="2">
          <reference field="0" count="1" selected="0">
            <x v="17"/>
          </reference>
          <reference field="1" count="1">
            <x v="105"/>
          </reference>
        </references>
      </pivotArea>
    </format>
    <format dxfId="14638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4637">
      <pivotArea dataOnly="0" labelOnly="1" outline="0" fieldPosition="0">
        <references count="2">
          <reference field="0" count="1" selected="0">
            <x v="19"/>
          </reference>
          <reference field="1" count="1">
            <x v="75"/>
          </reference>
        </references>
      </pivotArea>
    </format>
    <format dxfId="14636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635">
      <pivotArea dataOnly="0" labelOnly="1" outline="0" fieldPosition="0">
        <references count="2">
          <reference field="0" count="1" selected="0">
            <x v="23"/>
          </reference>
          <reference field="1" count="1">
            <x v="96"/>
          </reference>
        </references>
      </pivotArea>
    </format>
    <format dxfId="14634">
      <pivotArea dataOnly="0" labelOnly="1" outline="0" fieldPosition="0">
        <references count="2">
          <reference field="0" count="1" selected="0">
            <x v="24"/>
          </reference>
          <reference field="1" count="1">
            <x v="95"/>
          </reference>
        </references>
      </pivotArea>
    </format>
    <format dxfId="14633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4632">
      <pivotArea dataOnly="0" labelOnly="1" outline="0" fieldPosition="0">
        <references count="2">
          <reference field="0" count="1" selected="0">
            <x v="31"/>
          </reference>
          <reference field="1" count="1">
            <x v="110"/>
          </reference>
        </references>
      </pivotArea>
    </format>
    <format dxfId="14631">
      <pivotArea dataOnly="0" labelOnly="1" outline="0" fieldPosition="0">
        <references count="2">
          <reference field="0" count="1" selected="0">
            <x v="32"/>
          </reference>
          <reference field="1" count="1">
            <x v="100"/>
          </reference>
        </references>
      </pivotArea>
    </format>
    <format dxfId="14630">
      <pivotArea dataOnly="0" labelOnly="1" outline="0" fieldPosition="0">
        <references count="2">
          <reference field="0" count="1" selected="0">
            <x v="34"/>
          </reference>
          <reference field="1" count="1">
            <x v="99"/>
          </reference>
        </references>
      </pivotArea>
    </format>
    <format dxfId="14629">
      <pivotArea dataOnly="0" labelOnly="1" outline="0" fieldPosition="0">
        <references count="2">
          <reference field="0" count="1" selected="0">
            <x v="38"/>
          </reference>
          <reference field="1" count="1">
            <x v="35"/>
          </reference>
        </references>
      </pivotArea>
    </format>
    <format dxfId="14628">
      <pivotArea dataOnly="0" labelOnly="1" outline="0" fieldPosition="0">
        <references count="2">
          <reference field="0" count="1" selected="0">
            <x v="39"/>
          </reference>
          <reference field="1" count="1">
            <x v="37"/>
          </reference>
        </references>
      </pivotArea>
    </format>
    <format dxfId="14627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4626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625">
      <pivotArea dataOnly="0" labelOnly="1" outline="0" fieldPosition="0">
        <references count="2">
          <reference field="0" count="1" selected="0">
            <x v="43"/>
          </reference>
          <reference field="1" count="1">
            <x v="36"/>
          </reference>
        </references>
      </pivotArea>
    </format>
    <format dxfId="14624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623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622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  <format dxfId="14621">
      <pivotArea dataOnly="0" labelOnly="1" outline="0" fieldPosition="0">
        <references count="1">
          <reference field="0" count="22">
            <x v="4"/>
            <x v="5"/>
            <x v="6"/>
            <x v="9"/>
            <x v="10"/>
            <x v="11"/>
            <x v="12"/>
            <x v="14"/>
            <x v="16"/>
            <x v="17"/>
            <x v="19"/>
            <x v="21"/>
            <x v="23"/>
            <x v="24"/>
            <x v="26"/>
            <x v="32"/>
            <x v="33"/>
            <x v="34"/>
            <x v="40"/>
            <x v="41"/>
            <x v="42"/>
            <x v="47"/>
          </reference>
        </references>
      </pivotArea>
    </format>
    <format dxfId="14620">
      <pivotArea dataOnly="0" labelOnly="1" outline="0" fieldPosition="0">
        <references count="1">
          <reference field="0" count="22">
            <x v="4"/>
            <x v="5"/>
            <x v="6"/>
            <x v="9"/>
            <x v="10"/>
            <x v="11"/>
            <x v="12"/>
            <x v="14"/>
            <x v="16"/>
            <x v="17"/>
            <x v="19"/>
            <x v="21"/>
            <x v="23"/>
            <x v="24"/>
            <x v="26"/>
            <x v="32"/>
            <x v="33"/>
            <x v="34"/>
            <x v="40"/>
            <x v="41"/>
            <x v="42"/>
            <x v="47"/>
          </reference>
        </references>
      </pivotArea>
    </format>
    <format dxfId="14619">
      <pivotArea dataOnly="0" labelOnly="1" outline="0" fieldPosition="0">
        <references count="1">
          <reference field="0" count="22">
            <x v="4"/>
            <x v="5"/>
            <x v="6"/>
            <x v="9"/>
            <x v="10"/>
            <x v="11"/>
            <x v="12"/>
            <x v="14"/>
            <x v="16"/>
            <x v="17"/>
            <x v="19"/>
            <x v="21"/>
            <x v="23"/>
            <x v="24"/>
            <x v="26"/>
            <x v="32"/>
            <x v="33"/>
            <x v="34"/>
            <x v="40"/>
            <x v="41"/>
            <x v="42"/>
            <x v="47"/>
          </reference>
        </references>
      </pivotArea>
    </format>
    <format dxfId="14618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4617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4616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4615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4614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4613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4612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611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610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4609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608">
      <pivotArea dataOnly="0" labelOnly="1" outline="0" fieldPosition="0">
        <references count="2">
          <reference field="0" count="1" selected="0">
            <x v="19"/>
          </reference>
          <reference field="1" count="1">
            <x v="134"/>
          </reference>
        </references>
      </pivotArea>
    </format>
    <format dxfId="14607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4606">
      <pivotArea dataOnly="0" labelOnly="1" outline="0" fieldPosition="0">
        <references count="2">
          <reference field="0" count="1" selected="0">
            <x v="23"/>
          </reference>
          <reference field="1" count="1">
            <x v="136"/>
          </reference>
        </references>
      </pivotArea>
    </format>
    <format dxfId="14605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4604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4603">
      <pivotArea dataOnly="0" labelOnly="1" outline="0" fieldPosition="0">
        <references count="2">
          <reference field="0" count="1" selected="0">
            <x v="32"/>
          </reference>
          <reference field="1" count="1">
            <x v="138"/>
          </reference>
        </references>
      </pivotArea>
    </format>
    <format dxfId="14602">
      <pivotArea dataOnly="0" labelOnly="1" outline="0" fieldPosition="0">
        <references count="2">
          <reference field="0" count="1" selected="0">
            <x v="33"/>
          </reference>
          <reference field="1" count="1">
            <x v="139"/>
          </reference>
        </references>
      </pivotArea>
    </format>
    <format dxfId="14601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4600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4599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598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4597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596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4595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4594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4593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4592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4591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4590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589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588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4587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586">
      <pivotArea dataOnly="0" labelOnly="1" outline="0" fieldPosition="0">
        <references count="2">
          <reference field="0" count="1" selected="0">
            <x v="19"/>
          </reference>
          <reference field="1" count="1">
            <x v="134"/>
          </reference>
        </references>
      </pivotArea>
    </format>
    <format dxfId="14585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4584">
      <pivotArea dataOnly="0" labelOnly="1" outline="0" fieldPosition="0">
        <references count="2">
          <reference field="0" count="1" selected="0">
            <x v="23"/>
          </reference>
          <reference field="1" count="1">
            <x v="136"/>
          </reference>
        </references>
      </pivotArea>
    </format>
    <format dxfId="14583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4582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4581">
      <pivotArea dataOnly="0" labelOnly="1" outline="0" fieldPosition="0">
        <references count="2">
          <reference field="0" count="1" selected="0">
            <x v="32"/>
          </reference>
          <reference field="1" count="1">
            <x v="138"/>
          </reference>
        </references>
      </pivotArea>
    </format>
    <format dxfId="14580">
      <pivotArea dataOnly="0" labelOnly="1" outline="0" fieldPosition="0">
        <references count="2">
          <reference field="0" count="1" selected="0">
            <x v="33"/>
          </reference>
          <reference field="1" count="1">
            <x v="139"/>
          </reference>
        </references>
      </pivotArea>
    </format>
    <format dxfId="14579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4578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4577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576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4575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574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4573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4572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4571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4570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4569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4568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567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566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4565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564">
      <pivotArea dataOnly="0" labelOnly="1" outline="0" fieldPosition="0">
        <references count="2">
          <reference field="0" count="1" selected="0">
            <x v="19"/>
          </reference>
          <reference field="1" count="1">
            <x v="134"/>
          </reference>
        </references>
      </pivotArea>
    </format>
    <format dxfId="14563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4562">
      <pivotArea dataOnly="0" labelOnly="1" outline="0" fieldPosition="0">
        <references count="2">
          <reference field="0" count="1" selected="0">
            <x v="23"/>
          </reference>
          <reference field="1" count="1">
            <x v="136"/>
          </reference>
        </references>
      </pivotArea>
    </format>
    <format dxfId="14561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4560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4559">
      <pivotArea dataOnly="0" labelOnly="1" outline="0" fieldPosition="0">
        <references count="2">
          <reference field="0" count="1" selected="0">
            <x v="32"/>
          </reference>
          <reference field="1" count="1">
            <x v="138"/>
          </reference>
        </references>
      </pivotArea>
    </format>
    <format dxfId="14558">
      <pivotArea dataOnly="0" labelOnly="1" outline="0" fieldPosition="0">
        <references count="2">
          <reference field="0" count="1" selected="0">
            <x v="33"/>
          </reference>
          <reference field="1" count="1">
            <x v="139"/>
          </reference>
        </references>
      </pivotArea>
    </format>
    <format dxfId="14557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4556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4555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554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4553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552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4551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4550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4549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4548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4547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4546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545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544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4543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542">
      <pivotArea dataOnly="0" labelOnly="1" outline="0" fieldPosition="0">
        <references count="2">
          <reference field="0" count="1" selected="0">
            <x v="19"/>
          </reference>
          <reference field="1" count="1">
            <x v="134"/>
          </reference>
        </references>
      </pivotArea>
    </format>
    <format dxfId="14541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4540">
      <pivotArea dataOnly="0" labelOnly="1" outline="0" fieldPosition="0">
        <references count="2">
          <reference field="0" count="1" selected="0">
            <x v="23"/>
          </reference>
          <reference field="1" count="1">
            <x v="136"/>
          </reference>
        </references>
      </pivotArea>
    </format>
    <format dxfId="14539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4538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4537">
      <pivotArea dataOnly="0" labelOnly="1" outline="0" fieldPosition="0">
        <references count="2">
          <reference field="0" count="1" selected="0">
            <x v="32"/>
          </reference>
          <reference field="1" count="1">
            <x v="138"/>
          </reference>
        </references>
      </pivotArea>
    </format>
    <format dxfId="14536">
      <pivotArea dataOnly="0" labelOnly="1" outline="0" fieldPosition="0">
        <references count="2">
          <reference field="0" count="1" selected="0">
            <x v="33"/>
          </reference>
          <reference field="1" count="1">
            <x v="139"/>
          </reference>
        </references>
      </pivotArea>
    </format>
    <format dxfId="14535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4534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4533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532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4531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530">
      <pivotArea dataOnly="0" labelOnly="1" outline="0" fieldPosition="0">
        <references count="1">
          <reference field="0" count="36">
            <x v="1"/>
            <x v="2"/>
            <x v="3"/>
            <x v="4"/>
            <x v="5"/>
            <x v="8"/>
            <x v="9"/>
            <x v="10"/>
            <x v="11"/>
            <x v="12"/>
            <x v="13"/>
            <x v="14"/>
            <x v="16"/>
            <x v="17"/>
            <x v="18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4"/>
            <x v="37"/>
            <x v="38"/>
            <x v="40"/>
            <x v="41"/>
            <x v="43"/>
            <x v="44"/>
            <x v="45"/>
            <x v="46"/>
            <x v="47"/>
          </reference>
        </references>
      </pivotArea>
    </format>
    <format dxfId="14529">
      <pivotArea dataOnly="0" labelOnly="1" outline="0" fieldPosition="0">
        <references count="1">
          <reference field="0" count="36">
            <x v="1"/>
            <x v="2"/>
            <x v="3"/>
            <x v="4"/>
            <x v="5"/>
            <x v="8"/>
            <x v="9"/>
            <x v="10"/>
            <x v="11"/>
            <x v="12"/>
            <x v="13"/>
            <x v="14"/>
            <x v="16"/>
            <x v="17"/>
            <x v="18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4"/>
            <x v="37"/>
            <x v="38"/>
            <x v="40"/>
            <x v="41"/>
            <x v="43"/>
            <x v="44"/>
            <x v="45"/>
            <x v="46"/>
            <x v="47"/>
          </reference>
        </references>
      </pivotArea>
    </format>
    <format dxfId="14528">
      <pivotArea dataOnly="0" labelOnly="1" outline="0" fieldPosition="0">
        <references count="1">
          <reference field="0" count="36">
            <x v="1"/>
            <x v="2"/>
            <x v="3"/>
            <x v="4"/>
            <x v="5"/>
            <x v="8"/>
            <x v="9"/>
            <x v="10"/>
            <x v="11"/>
            <x v="12"/>
            <x v="13"/>
            <x v="14"/>
            <x v="16"/>
            <x v="17"/>
            <x v="18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4"/>
            <x v="37"/>
            <x v="38"/>
            <x v="40"/>
            <x v="41"/>
            <x v="43"/>
            <x v="44"/>
            <x v="45"/>
            <x v="46"/>
            <x v="47"/>
          </reference>
        </references>
      </pivotArea>
    </format>
    <format dxfId="14527">
      <pivotArea dataOnly="0" labelOnly="1" outline="0" fieldPosition="0">
        <references count="2">
          <reference field="0" count="1" selected="0">
            <x v="1"/>
          </reference>
          <reference field="1" count="1">
            <x v="163"/>
          </reference>
        </references>
      </pivotArea>
    </format>
    <format dxfId="14526">
      <pivotArea dataOnly="0" labelOnly="1" outline="0" fieldPosition="0">
        <references count="2">
          <reference field="0" count="1" selected="0">
            <x v="2"/>
          </reference>
          <reference field="1" count="1">
            <x v="164"/>
          </reference>
        </references>
      </pivotArea>
    </format>
    <format dxfId="14525">
      <pivotArea dataOnly="0" labelOnly="1" outline="0" fieldPosition="0">
        <references count="2">
          <reference field="0" count="1" selected="0">
            <x v="3"/>
          </reference>
          <reference field="1" count="1">
            <x v="165"/>
          </reference>
        </references>
      </pivotArea>
    </format>
    <format dxfId="14524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4523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4522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4521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4520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4519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4518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517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4516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515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4514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513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4512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511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4510">
      <pivotArea dataOnly="0" labelOnly="1" outline="0" fieldPosition="0">
        <references count="2">
          <reference field="0" count="1" selected="0">
            <x v="23"/>
          </reference>
          <reference field="1" count="1">
            <x v="136"/>
          </reference>
        </references>
      </pivotArea>
    </format>
    <format dxfId="14509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4508">
      <pivotArea dataOnly="0" labelOnly="1" outline="0" fieldPosition="0">
        <references count="2">
          <reference field="0" count="1" selected="0">
            <x v="25"/>
          </reference>
          <reference field="1" count="1">
            <x v="168"/>
          </reference>
        </references>
      </pivotArea>
    </format>
    <format dxfId="14507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4506">
      <pivotArea dataOnly="0" labelOnly="1" outline="0" fieldPosition="0">
        <references count="2">
          <reference field="0" count="1" selected="0">
            <x v="27"/>
          </reference>
          <reference field="1" count="1">
            <x v="169"/>
          </reference>
        </references>
      </pivotArea>
    </format>
    <format dxfId="14505">
      <pivotArea dataOnly="0" labelOnly="1" outline="0" fieldPosition="0">
        <references count="2">
          <reference field="0" count="1" selected="0">
            <x v="28"/>
          </reference>
          <reference field="1" count="1">
            <x v="170"/>
          </reference>
        </references>
      </pivotArea>
    </format>
    <format dxfId="14504">
      <pivotArea dataOnly="0" labelOnly="1" outline="0" fieldPosition="0">
        <references count="2">
          <reference field="0" count="1" selected="0">
            <x v="29"/>
          </reference>
          <reference field="1" count="1">
            <x v="171"/>
          </reference>
        </references>
      </pivotArea>
    </format>
    <format dxfId="14503">
      <pivotArea dataOnly="0" labelOnly="1" outline="0" fieldPosition="0">
        <references count="2">
          <reference field="0" count="1" selected="0">
            <x v="30"/>
          </reference>
          <reference field="1" count="1">
            <x v="172"/>
          </reference>
        </references>
      </pivotArea>
    </format>
    <format dxfId="14502">
      <pivotArea dataOnly="0" labelOnly="1" outline="0" fieldPosition="0">
        <references count="2">
          <reference field="0" count="1" selected="0">
            <x v="31"/>
          </reference>
          <reference field="1" count="1">
            <x v="110"/>
          </reference>
        </references>
      </pivotArea>
    </format>
    <format dxfId="14501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4500">
      <pivotArea dataOnly="0" labelOnly="1" outline="0" fieldPosition="0">
        <references count="2">
          <reference field="0" count="1" selected="0">
            <x v="37"/>
          </reference>
          <reference field="1" count="1">
            <x v="173"/>
          </reference>
        </references>
      </pivotArea>
    </format>
    <format dxfId="14499">
      <pivotArea dataOnly="0" labelOnly="1" outline="0" fieldPosition="0">
        <references count="2">
          <reference field="0" count="1" selected="0">
            <x v="38"/>
          </reference>
          <reference field="1" count="1">
            <x v="35"/>
          </reference>
        </references>
      </pivotArea>
    </format>
    <format dxfId="14498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4497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496">
      <pivotArea dataOnly="0" labelOnly="1" outline="0" fieldPosition="0">
        <references count="2">
          <reference field="0" count="1" selected="0">
            <x v="43"/>
          </reference>
          <reference field="1" count="1">
            <x v="174"/>
          </reference>
        </references>
      </pivotArea>
    </format>
    <format dxfId="14495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4494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493">
      <pivotArea dataOnly="0" labelOnly="1" outline="0" fieldPosition="0">
        <references count="2">
          <reference field="0" count="1" selected="0">
            <x v="46"/>
          </reference>
          <reference field="1" count="1">
            <x v="176"/>
          </reference>
        </references>
      </pivotArea>
    </format>
    <format dxfId="14492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491">
      <pivotArea dataOnly="0" labelOnly="1" outline="0" fieldPosition="0">
        <references count="2">
          <reference field="0" count="1" selected="0">
            <x v="1"/>
          </reference>
          <reference field="1" count="1">
            <x v="163"/>
          </reference>
        </references>
      </pivotArea>
    </format>
    <format dxfId="14490">
      <pivotArea dataOnly="0" labelOnly="1" outline="0" fieldPosition="0">
        <references count="2">
          <reference field="0" count="1" selected="0">
            <x v="2"/>
          </reference>
          <reference field="1" count="1">
            <x v="164"/>
          </reference>
        </references>
      </pivotArea>
    </format>
    <format dxfId="14489">
      <pivotArea dataOnly="0" labelOnly="1" outline="0" fieldPosition="0">
        <references count="2">
          <reference field="0" count="1" selected="0">
            <x v="3"/>
          </reference>
          <reference field="1" count="1">
            <x v="165"/>
          </reference>
        </references>
      </pivotArea>
    </format>
    <format dxfId="14488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4487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4486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4485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4484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4483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4482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481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4480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479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4478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477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4476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475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4474">
      <pivotArea dataOnly="0" labelOnly="1" outline="0" fieldPosition="0">
        <references count="2">
          <reference field="0" count="1" selected="0">
            <x v="23"/>
          </reference>
          <reference field="1" count="1">
            <x v="136"/>
          </reference>
        </references>
      </pivotArea>
    </format>
    <format dxfId="14473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4472">
      <pivotArea dataOnly="0" labelOnly="1" outline="0" fieldPosition="0">
        <references count="2">
          <reference field="0" count="1" selected="0">
            <x v="25"/>
          </reference>
          <reference field="1" count="1">
            <x v="168"/>
          </reference>
        </references>
      </pivotArea>
    </format>
    <format dxfId="14471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4470">
      <pivotArea dataOnly="0" labelOnly="1" outline="0" fieldPosition="0">
        <references count="2">
          <reference field="0" count="1" selected="0">
            <x v="27"/>
          </reference>
          <reference field="1" count="1">
            <x v="169"/>
          </reference>
        </references>
      </pivotArea>
    </format>
    <format dxfId="14469">
      <pivotArea dataOnly="0" labelOnly="1" outline="0" fieldPosition="0">
        <references count="2">
          <reference field="0" count="1" selected="0">
            <x v="28"/>
          </reference>
          <reference field="1" count="1">
            <x v="170"/>
          </reference>
        </references>
      </pivotArea>
    </format>
    <format dxfId="14468">
      <pivotArea dataOnly="0" labelOnly="1" outline="0" fieldPosition="0">
        <references count="2">
          <reference field="0" count="1" selected="0">
            <x v="29"/>
          </reference>
          <reference field="1" count="1">
            <x v="171"/>
          </reference>
        </references>
      </pivotArea>
    </format>
    <format dxfId="14467">
      <pivotArea dataOnly="0" labelOnly="1" outline="0" fieldPosition="0">
        <references count="2">
          <reference field="0" count="1" selected="0">
            <x v="30"/>
          </reference>
          <reference field="1" count="1">
            <x v="172"/>
          </reference>
        </references>
      </pivotArea>
    </format>
    <format dxfId="14466">
      <pivotArea dataOnly="0" labelOnly="1" outline="0" fieldPosition="0">
        <references count="2">
          <reference field="0" count="1" selected="0">
            <x v="31"/>
          </reference>
          <reference field="1" count="1">
            <x v="110"/>
          </reference>
        </references>
      </pivotArea>
    </format>
    <format dxfId="14465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4464">
      <pivotArea dataOnly="0" labelOnly="1" outline="0" fieldPosition="0">
        <references count="2">
          <reference field="0" count="1" selected="0">
            <x v="37"/>
          </reference>
          <reference field="1" count="1">
            <x v="173"/>
          </reference>
        </references>
      </pivotArea>
    </format>
    <format dxfId="14463">
      <pivotArea dataOnly="0" labelOnly="1" outline="0" fieldPosition="0">
        <references count="2">
          <reference field="0" count="1" selected="0">
            <x v="38"/>
          </reference>
          <reference field="1" count="1">
            <x v="35"/>
          </reference>
        </references>
      </pivotArea>
    </format>
    <format dxfId="14462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4461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460">
      <pivotArea dataOnly="0" labelOnly="1" outline="0" fieldPosition="0">
        <references count="2">
          <reference field="0" count="1" selected="0">
            <x v="43"/>
          </reference>
          <reference field="1" count="1">
            <x v="174"/>
          </reference>
        </references>
      </pivotArea>
    </format>
    <format dxfId="14459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4458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457">
      <pivotArea dataOnly="0" labelOnly="1" outline="0" fieldPosition="0">
        <references count="2">
          <reference field="0" count="1" selected="0">
            <x v="46"/>
          </reference>
          <reference field="1" count="1">
            <x v="176"/>
          </reference>
        </references>
      </pivotArea>
    </format>
    <format dxfId="14456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455">
      <pivotArea dataOnly="0" labelOnly="1" outline="0" fieldPosition="0">
        <references count="2">
          <reference field="0" count="1" selected="0">
            <x v="1"/>
          </reference>
          <reference field="1" count="1">
            <x v="163"/>
          </reference>
        </references>
      </pivotArea>
    </format>
    <format dxfId="14454">
      <pivotArea dataOnly="0" labelOnly="1" outline="0" fieldPosition="0">
        <references count="2">
          <reference field="0" count="1" selected="0">
            <x v="2"/>
          </reference>
          <reference field="1" count="1">
            <x v="164"/>
          </reference>
        </references>
      </pivotArea>
    </format>
    <format dxfId="14453">
      <pivotArea dataOnly="0" labelOnly="1" outline="0" fieldPosition="0">
        <references count="2">
          <reference field="0" count="1" selected="0">
            <x v="3"/>
          </reference>
          <reference field="1" count="1">
            <x v="165"/>
          </reference>
        </references>
      </pivotArea>
    </format>
    <format dxfId="14452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4451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4450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4449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4448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4447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4446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445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4444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443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4442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441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4440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439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4438">
      <pivotArea dataOnly="0" labelOnly="1" outline="0" fieldPosition="0">
        <references count="2">
          <reference field="0" count="1" selected="0">
            <x v="23"/>
          </reference>
          <reference field="1" count="1">
            <x v="136"/>
          </reference>
        </references>
      </pivotArea>
    </format>
    <format dxfId="14437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4436">
      <pivotArea dataOnly="0" labelOnly="1" outline="0" fieldPosition="0">
        <references count="2">
          <reference field="0" count="1" selected="0">
            <x v="25"/>
          </reference>
          <reference field="1" count="1">
            <x v="168"/>
          </reference>
        </references>
      </pivotArea>
    </format>
    <format dxfId="14435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4434">
      <pivotArea dataOnly="0" labelOnly="1" outline="0" fieldPosition="0">
        <references count="2">
          <reference field="0" count="1" selected="0">
            <x v="27"/>
          </reference>
          <reference field="1" count="1">
            <x v="169"/>
          </reference>
        </references>
      </pivotArea>
    </format>
    <format dxfId="14433">
      <pivotArea dataOnly="0" labelOnly="1" outline="0" fieldPosition="0">
        <references count="2">
          <reference field="0" count="1" selected="0">
            <x v="28"/>
          </reference>
          <reference field="1" count="1">
            <x v="170"/>
          </reference>
        </references>
      </pivotArea>
    </format>
    <format dxfId="14432">
      <pivotArea dataOnly="0" labelOnly="1" outline="0" fieldPosition="0">
        <references count="2">
          <reference field="0" count="1" selected="0">
            <x v="29"/>
          </reference>
          <reference field="1" count="1">
            <x v="171"/>
          </reference>
        </references>
      </pivotArea>
    </format>
    <format dxfId="14431">
      <pivotArea dataOnly="0" labelOnly="1" outline="0" fieldPosition="0">
        <references count="2">
          <reference field="0" count="1" selected="0">
            <x v="30"/>
          </reference>
          <reference field="1" count="1">
            <x v="172"/>
          </reference>
        </references>
      </pivotArea>
    </format>
    <format dxfId="14430">
      <pivotArea dataOnly="0" labelOnly="1" outline="0" fieldPosition="0">
        <references count="2">
          <reference field="0" count="1" selected="0">
            <x v="31"/>
          </reference>
          <reference field="1" count="1">
            <x v="110"/>
          </reference>
        </references>
      </pivotArea>
    </format>
    <format dxfId="14429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4428">
      <pivotArea dataOnly="0" labelOnly="1" outline="0" fieldPosition="0">
        <references count="2">
          <reference field="0" count="1" selected="0">
            <x v="37"/>
          </reference>
          <reference field="1" count="1">
            <x v="173"/>
          </reference>
        </references>
      </pivotArea>
    </format>
    <format dxfId="14427">
      <pivotArea dataOnly="0" labelOnly="1" outline="0" fieldPosition="0">
        <references count="2">
          <reference field="0" count="1" selected="0">
            <x v="38"/>
          </reference>
          <reference field="1" count="1">
            <x v="35"/>
          </reference>
        </references>
      </pivotArea>
    </format>
    <format dxfId="14426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4425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424">
      <pivotArea dataOnly="0" labelOnly="1" outline="0" fieldPosition="0">
        <references count="2">
          <reference field="0" count="1" selected="0">
            <x v="43"/>
          </reference>
          <reference field="1" count="1">
            <x v="174"/>
          </reference>
        </references>
      </pivotArea>
    </format>
    <format dxfId="14423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4422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421">
      <pivotArea dataOnly="0" labelOnly="1" outline="0" fieldPosition="0">
        <references count="2">
          <reference field="0" count="1" selected="0">
            <x v="46"/>
          </reference>
          <reference field="1" count="1">
            <x v="176"/>
          </reference>
        </references>
      </pivotArea>
    </format>
    <format dxfId="14420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419">
      <pivotArea dataOnly="0" labelOnly="1" outline="0" fieldPosition="0">
        <references count="2">
          <reference field="0" count="1" selected="0">
            <x v="1"/>
          </reference>
          <reference field="1" count="1">
            <x v="163"/>
          </reference>
        </references>
      </pivotArea>
    </format>
    <format dxfId="14418">
      <pivotArea dataOnly="0" labelOnly="1" outline="0" fieldPosition="0">
        <references count="2">
          <reference field="0" count="1" selected="0">
            <x v="2"/>
          </reference>
          <reference field="1" count="1">
            <x v="164"/>
          </reference>
        </references>
      </pivotArea>
    </format>
    <format dxfId="14417">
      <pivotArea dataOnly="0" labelOnly="1" outline="0" fieldPosition="0">
        <references count="2">
          <reference field="0" count="1" selected="0">
            <x v="3"/>
          </reference>
          <reference field="1" count="1">
            <x v="165"/>
          </reference>
        </references>
      </pivotArea>
    </format>
    <format dxfId="14416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4415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4414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4413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4412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4411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4410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409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4408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407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4406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405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4404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403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4402">
      <pivotArea dataOnly="0" labelOnly="1" outline="0" fieldPosition="0">
        <references count="2">
          <reference field="0" count="1" selected="0">
            <x v="23"/>
          </reference>
          <reference field="1" count="1">
            <x v="136"/>
          </reference>
        </references>
      </pivotArea>
    </format>
    <format dxfId="14401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4400">
      <pivotArea dataOnly="0" labelOnly="1" outline="0" fieldPosition="0">
        <references count="2">
          <reference field="0" count="1" selected="0">
            <x v="25"/>
          </reference>
          <reference field="1" count="1">
            <x v="168"/>
          </reference>
        </references>
      </pivotArea>
    </format>
    <format dxfId="14399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4398">
      <pivotArea dataOnly="0" labelOnly="1" outline="0" fieldPosition="0">
        <references count="2">
          <reference field="0" count="1" selected="0">
            <x v="27"/>
          </reference>
          <reference field="1" count="1">
            <x v="169"/>
          </reference>
        </references>
      </pivotArea>
    </format>
    <format dxfId="14397">
      <pivotArea dataOnly="0" labelOnly="1" outline="0" fieldPosition="0">
        <references count="2">
          <reference field="0" count="1" selected="0">
            <x v="28"/>
          </reference>
          <reference field="1" count="1">
            <x v="170"/>
          </reference>
        </references>
      </pivotArea>
    </format>
    <format dxfId="14396">
      <pivotArea dataOnly="0" labelOnly="1" outline="0" fieldPosition="0">
        <references count="2">
          <reference field="0" count="1" selected="0">
            <x v="29"/>
          </reference>
          <reference field="1" count="1">
            <x v="171"/>
          </reference>
        </references>
      </pivotArea>
    </format>
    <format dxfId="14395">
      <pivotArea dataOnly="0" labelOnly="1" outline="0" fieldPosition="0">
        <references count="2">
          <reference field="0" count="1" selected="0">
            <x v="30"/>
          </reference>
          <reference field="1" count="1">
            <x v="172"/>
          </reference>
        </references>
      </pivotArea>
    </format>
    <format dxfId="14394">
      <pivotArea dataOnly="0" labelOnly="1" outline="0" fieldPosition="0">
        <references count="2">
          <reference field="0" count="1" selected="0">
            <x v="31"/>
          </reference>
          <reference field="1" count="1">
            <x v="110"/>
          </reference>
        </references>
      </pivotArea>
    </format>
    <format dxfId="14393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4392">
      <pivotArea dataOnly="0" labelOnly="1" outline="0" fieldPosition="0">
        <references count="2">
          <reference field="0" count="1" selected="0">
            <x v="37"/>
          </reference>
          <reference field="1" count="1">
            <x v="173"/>
          </reference>
        </references>
      </pivotArea>
    </format>
    <format dxfId="14391">
      <pivotArea dataOnly="0" labelOnly="1" outline="0" fieldPosition="0">
        <references count="2">
          <reference field="0" count="1" selected="0">
            <x v="38"/>
          </reference>
          <reference field="1" count="1">
            <x v="35"/>
          </reference>
        </references>
      </pivotArea>
    </format>
    <format dxfId="14390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4389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388">
      <pivotArea dataOnly="0" labelOnly="1" outline="0" fieldPosition="0">
        <references count="2">
          <reference field="0" count="1" selected="0">
            <x v="43"/>
          </reference>
          <reference field="1" count="1">
            <x v="174"/>
          </reference>
        </references>
      </pivotArea>
    </format>
    <format dxfId="14387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4386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385">
      <pivotArea dataOnly="0" labelOnly="1" outline="0" fieldPosition="0">
        <references count="2">
          <reference field="0" count="1" selected="0">
            <x v="46"/>
          </reference>
          <reference field="1" count="1">
            <x v="176"/>
          </reference>
        </references>
      </pivotArea>
    </format>
    <format dxfId="14384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383">
      <pivotArea dataOnly="0" labelOnly="1" outline="0" fieldPosition="0">
        <references count="1">
          <reference field="0" count="10">
            <x v="0"/>
            <x v="8"/>
            <x v="12"/>
            <x v="13"/>
            <x v="15"/>
            <x v="17"/>
            <x v="20"/>
            <x v="26"/>
            <x v="35"/>
            <x v="36"/>
          </reference>
        </references>
      </pivotArea>
    </format>
    <format dxfId="14382">
      <pivotArea dataOnly="0" labelOnly="1" outline="0" fieldPosition="0">
        <references count="1">
          <reference field="0" count="10">
            <x v="0"/>
            <x v="8"/>
            <x v="12"/>
            <x v="13"/>
            <x v="15"/>
            <x v="17"/>
            <x v="20"/>
            <x v="26"/>
            <x v="35"/>
            <x v="36"/>
          </reference>
        </references>
      </pivotArea>
    </format>
    <format dxfId="14381">
      <pivotArea dataOnly="0" labelOnly="1" outline="0" fieldPosition="0">
        <references count="1">
          <reference field="0" count="10">
            <x v="0"/>
            <x v="8"/>
            <x v="12"/>
            <x v="13"/>
            <x v="15"/>
            <x v="17"/>
            <x v="20"/>
            <x v="26"/>
            <x v="35"/>
            <x v="36"/>
          </reference>
        </references>
      </pivotArea>
    </format>
    <format dxfId="14380">
      <pivotArea dataOnly="0" labelOnly="1" outline="0" fieldPosition="0">
        <references count="2">
          <reference field="0" count="1" selected="0">
            <x v="0"/>
          </reference>
          <reference field="1" count="1">
            <x v="208"/>
          </reference>
        </references>
      </pivotArea>
    </format>
    <format dxfId="14379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4378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377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4376">
      <pivotArea dataOnly="0" labelOnly="1" outline="0" fieldPosition="0">
        <references count="2">
          <reference field="0" count="1" selected="0">
            <x v="15"/>
          </reference>
          <reference field="1" count="1">
            <x v="209"/>
          </reference>
        </references>
      </pivotArea>
    </format>
    <format dxfId="14375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374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373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4372">
      <pivotArea dataOnly="0" labelOnly="1" outline="0" fieldPosition="0">
        <references count="2">
          <reference field="0" count="1" selected="0">
            <x v="35"/>
          </reference>
          <reference field="1" count="1">
            <x v="210"/>
          </reference>
        </references>
      </pivotArea>
    </format>
    <format dxfId="14371">
      <pivotArea dataOnly="0" labelOnly="1" outline="0" fieldPosition="0">
        <references count="2">
          <reference field="0" count="1" selected="0">
            <x v="36"/>
          </reference>
          <reference field="1" count="1">
            <x v="211"/>
          </reference>
        </references>
      </pivotArea>
    </format>
    <format dxfId="14370">
      <pivotArea dataOnly="0" labelOnly="1" outline="0" fieldPosition="0">
        <references count="2">
          <reference field="0" count="1" selected="0">
            <x v="0"/>
          </reference>
          <reference field="1" count="1">
            <x v="208"/>
          </reference>
        </references>
      </pivotArea>
    </format>
    <format dxfId="14369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4368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367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4366">
      <pivotArea dataOnly="0" labelOnly="1" outline="0" fieldPosition="0">
        <references count="2">
          <reference field="0" count="1" selected="0">
            <x v="15"/>
          </reference>
          <reference field="1" count="1">
            <x v="209"/>
          </reference>
        </references>
      </pivotArea>
    </format>
    <format dxfId="14365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364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363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4362">
      <pivotArea dataOnly="0" labelOnly="1" outline="0" fieldPosition="0">
        <references count="2">
          <reference field="0" count="1" selected="0">
            <x v="35"/>
          </reference>
          <reference field="1" count="1">
            <x v="210"/>
          </reference>
        </references>
      </pivotArea>
    </format>
    <format dxfId="14361">
      <pivotArea dataOnly="0" labelOnly="1" outline="0" fieldPosition="0">
        <references count="2">
          <reference field="0" count="1" selected="0">
            <x v="36"/>
          </reference>
          <reference field="1" count="1">
            <x v="211"/>
          </reference>
        </references>
      </pivotArea>
    </format>
    <format dxfId="14360">
      <pivotArea dataOnly="0" labelOnly="1" outline="0" fieldPosition="0">
        <references count="2">
          <reference field="0" count="1" selected="0">
            <x v="0"/>
          </reference>
          <reference field="1" count="1">
            <x v="208"/>
          </reference>
        </references>
      </pivotArea>
    </format>
    <format dxfId="14359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4358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357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4356">
      <pivotArea dataOnly="0" labelOnly="1" outline="0" fieldPosition="0">
        <references count="2">
          <reference field="0" count="1" selected="0">
            <x v="15"/>
          </reference>
          <reference field="1" count="1">
            <x v="209"/>
          </reference>
        </references>
      </pivotArea>
    </format>
    <format dxfId="14355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354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353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4352">
      <pivotArea dataOnly="0" labelOnly="1" outline="0" fieldPosition="0">
        <references count="2">
          <reference field="0" count="1" selected="0">
            <x v="35"/>
          </reference>
          <reference field="1" count="1">
            <x v="210"/>
          </reference>
        </references>
      </pivotArea>
    </format>
    <format dxfId="14351">
      <pivotArea dataOnly="0" labelOnly="1" outline="0" fieldPosition="0">
        <references count="2">
          <reference field="0" count="1" selected="0">
            <x v="36"/>
          </reference>
          <reference field="1" count="1">
            <x v="211"/>
          </reference>
        </references>
      </pivotArea>
    </format>
    <format dxfId="14350">
      <pivotArea dataOnly="0" labelOnly="1" outline="0" fieldPosition="0">
        <references count="2">
          <reference field="0" count="1" selected="0">
            <x v="0"/>
          </reference>
          <reference field="1" count="1">
            <x v="208"/>
          </reference>
        </references>
      </pivotArea>
    </format>
    <format dxfId="14349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4348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347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4346">
      <pivotArea dataOnly="0" labelOnly="1" outline="0" fieldPosition="0">
        <references count="2">
          <reference field="0" count="1" selected="0">
            <x v="15"/>
          </reference>
          <reference field="1" count="1">
            <x v="209"/>
          </reference>
        </references>
      </pivotArea>
    </format>
    <format dxfId="14345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344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343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4342">
      <pivotArea dataOnly="0" labelOnly="1" outline="0" fieldPosition="0">
        <references count="2">
          <reference field="0" count="1" selected="0">
            <x v="35"/>
          </reference>
          <reference field="1" count="1">
            <x v="210"/>
          </reference>
        </references>
      </pivotArea>
    </format>
    <format dxfId="14341">
      <pivotArea dataOnly="0" labelOnly="1" outline="0" fieldPosition="0">
        <references count="2">
          <reference field="0" count="1" selected="0">
            <x v="36"/>
          </reference>
          <reference field="1" count="1">
            <x v="211"/>
          </reference>
        </references>
      </pivotArea>
    </format>
    <format dxfId="14340">
      <pivotArea dataOnly="0" labelOnly="1" outline="0" fieldPosition="0">
        <references count="1">
          <reference field="0" count="14">
            <x v="4"/>
            <x v="9"/>
            <x v="10"/>
            <x v="17"/>
            <x v="20"/>
            <x v="21"/>
            <x v="22"/>
            <x v="24"/>
            <x v="33"/>
            <x v="34"/>
            <x v="40"/>
            <x v="41"/>
            <x v="44"/>
            <x v="45"/>
          </reference>
        </references>
      </pivotArea>
    </format>
    <format dxfId="14339">
      <pivotArea dataOnly="0" labelOnly="1" outline="0" fieldPosition="0">
        <references count="1">
          <reference field="0" count="14">
            <x v="4"/>
            <x v="9"/>
            <x v="10"/>
            <x v="17"/>
            <x v="20"/>
            <x v="21"/>
            <x v="22"/>
            <x v="24"/>
            <x v="33"/>
            <x v="34"/>
            <x v="40"/>
            <x v="41"/>
            <x v="44"/>
            <x v="45"/>
          </reference>
        </references>
      </pivotArea>
    </format>
    <format dxfId="14338">
      <pivotArea dataOnly="0" labelOnly="1" outline="0" fieldPosition="0">
        <references count="1">
          <reference field="0" count="14">
            <x v="4"/>
            <x v="9"/>
            <x v="10"/>
            <x v="17"/>
            <x v="20"/>
            <x v="21"/>
            <x v="22"/>
            <x v="24"/>
            <x v="33"/>
            <x v="34"/>
            <x v="40"/>
            <x v="41"/>
            <x v="44"/>
            <x v="45"/>
          </reference>
        </references>
      </pivotArea>
    </format>
    <format dxfId="14337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4336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4335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4334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333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332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4331">
      <pivotArea dataOnly="0" labelOnly="1" outline="0" fieldPosition="0">
        <references count="2">
          <reference field="0" count="1" selected="0">
            <x v="22"/>
          </reference>
          <reference field="1" count="1">
            <x v="213"/>
          </reference>
        </references>
      </pivotArea>
    </format>
    <format dxfId="14330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4329">
      <pivotArea dataOnly="0" labelOnly="1" outline="0" fieldPosition="0">
        <references count="2">
          <reference field="0" count="1" selected="0">
            <x v="33"/>
          </reference>
          <reference field="1" count="1">
            <x v="139"/>
          </reference>
        </references>
      </pivotArea>
    </format>
    <format dxfId="14328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4327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4326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325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4324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323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4322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4321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4320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319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318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4317">
      <pivotArea dataOnly="0" labelOnly="1" outline="0" fieldPosition="0">
        <references count="2">
          <reference field="0" count="1" selected="0">
            <x v="22"/>
          </reference>
          <reference field="1" count="1">
            <x v="213"/>
          </reference>
        </references>
      </pivotArea>
    </format>
    <format dxfId="14316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4315">
      <pivotArea dataOnly="0" labelOnly="1" outline="0" fieldPosition="0">
        <references count="2">
          <reference field="0" count="1" selected="0">
            <x v="33"/>
          </reference>
          <reference field="1" count="1">
            <x v="139"/>
          </reference>
        </references>
      </pivotArea>
    </format>
    <format dxfId="14314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4313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4312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311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4310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309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4308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4307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4306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305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304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4303">
      <pivotArea dataOnly="0" labelOnly="1" outline="0" fieldPosition="0">
        <references count="2">
          <reference field="0" count="1" selected="0">
            <x v="22"/>
          </reference>
          <reference field="1" count="1">
            <x v="213"/>
          </reference>
        </references>
      </pivotArea>
    </format>
    <format dxfId="14302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4301">
      <pivotArea dataOnly="0" labelOnly="1" outline="0" fieldPosition="0">
        <references count="2">
          <reference field="0" count="1" selected="0">
            <x v="33"/>
          </reference>
          <reference field="1" count="1">
            <x v="139"/>
          </reference>
        </references>
      </pivotArea>
    </format>
    <format dxfId="14300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4299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4298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297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4296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295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4294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4293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4292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291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290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4289">
      <pivotArea dataOnly="0" labelOnly="1" outline="0" fieldPosition="0">
        <references count="2">
          <reference field="0" count="1" selected="0">
            <x v="22"/>
          </reference>
          <reference field="1" count="1">
            <x v="213"/>
          </reference>
        </references>
      </pivotArea>
    </format>
    <format dxfId="14288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4287">
      <pivotArea dataOnly="0" labelOnly="1" outline="0" fieldPosition="0">
        <references count="2">
          <reference field="0" count="1" selected="0">
            <x v="33"/>
          </reference>
          <reference field="1" count="1">
            <x v="139"/>
          </reference>
        </references>
      </pivotArea>
    </format>
    <format dxfId="14286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4285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4284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283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4282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5000000}" name="Ses_H" cacheId="40" applyNumberFormats="0" applyBorderFormats="0" applyFontFormats="0" applyPatternFormats="0" applyAlignmentFormats="0" applyWidthHeightFormats="1" dataCaption="Data" errorCaption="0" showError="1" updatedVersion="6" showDrill="0" showMemberPropertyTips="0" useAutoFormatting="1" rowGrandTotals="0" colGrandTotals="0" itemPrintTitles="1" createdVersion="1" indent="0" compact="0" compactData="0" gridDropZones="1">
  <location ref="CS10:DD16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2">
        <item m="1" x="15"/>
        <item x="0"/>
        <item x="1"/>
        <item x="2"/>
        <item m="1" x="14"/>
        <item x="3"/>
        <item m="1" x="20"/>
        <item x="4"/>
        <item m="1" x="13"/>
        <item x="5"/>
        <item x="6"/>
        <item x="7"/>
        <item x="8"/>
        <item x="9"/>
        <item x="10"/>
        <item m="1" x="18"/>
        <item m="1" x="19"/>
        <item x="11"/>
        <item x="12"/>
        <item m="1" x="16"/>
        <item m="1" x="21"/>
        <item m="1" x="17"/>
      </items>
    </pivotField>
    <pivotField axis="axisRow" compact="0" outline="0" subtotalTop="0" showAll="0" includeNewItemsInFilter="1" defaultSubtotal="0">
      <items count="30">
        <item m="1" x="22"/>
        <item x="12"/>
        <item m="1" x="17"/>
        <item m="1" x="19"/>
        <item m="1" x="29"/>
        <item x="4"/>
        <item x="10"/>
        <item m="1" x="25"/>
        <item m="1" x="18"/>
        <item m="1" x="23"/>
        <item x="11"/>
        <item m="1" x="13"/>
        <item x="1"/>
        <item m="1" x="27"/>
        <item m="1" x="20"/>
        <item m="1" x="26"/>
        <item m="1" x="16"/>
        <item m="1" x="28"/>
        <item x="0"/>
        <item m="1" x="15"/>
        <item x="2"/>
        <item x="3"/>
        <item x="5"/>
        <item x="6"/>
        <item x="8"/>
        <item x="9"/>
        <item x="7"/>
        <item m="1" x="21"/>
        <item m="1" x="24"/>
        <item m="1" x="14"/>
      </items>
    </pivotField>
    <pivotField axis="axisPage" compact="0" outline="0" subtotalTop="0" showAll="0" includeNewItemsInFilter="1" defaultSubtotal="0">
      <items count="6">
        <item m="1" x="5"/>
        <item x="0"/>
        <item x="1"/>
        <item x="2"/>
        <item h="1" x="3"/>
        <item h="1"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4"/>
    <field x="5"/>
  </rowFields>
  <rowItems count="5">
    <i>
      <x v="1"/>
      <x v="18"/>
    </i>
    <i>
      <x v="2"/>
      <x v="12"/>
    </i>
    <i>
      <x v="3"/>
      <x v="20"/>
    </i>
    <i>
      <x v="5"/>
      <x v="21"/>
    </i>
    <i>
      <x v="7"/>
      <x v="5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5" baseItem="5" numFmtId="173"/>
    <dataField name="Součet z 6" fld="23" baseField="5" baseItem="5" numFmtId="173"/>
    <dataField name="Součet z 5" fld="22" baseField="5" baseItem="5" numFmtId="173"/>
    <dataField name="Součet z 1" fld="18" baseField="5" baseItem="5" numFmtId="173"/>
    <dataField name="Součet z 4" fld="21" baseField="5" baseItem="6" numFmtId="173"/>
    <dataField name="Součet z Index -3/-4" fld="28" baseField="5" baseItem="5" numFmtId="172"/>
    <dataField name="Součet z Index -2/-3" fld="29" baseField="5" baseItem="5" numFmtId="172"/>
    <dataField name="Součet z Index -1/-2" fld="30" baseField="5" baseItem="5" numFmtId="172"/>
    <dataField name="Součet z Index 0/-1" fld="31" baseField="5" baseItem="5" numFmtId="172"/>
    <dataField name="Součet z SUM_H" fld="33" baseField="0" baseItem="0" numFmtId="4"/>
  </dataFields>
  <formats count="101">
    <format dxfId="14848">
      <pivotArea outline="0" fieldPosition="0"/>
    </format>
    <format dxfId="14847">
      <pivotArea outline="0" fieldPosition="0"/>
    </format>
    <format dxfId="14846">
      <pivotArea outline="0" fieldPosition="0">
        <references count="1">
          <reference field="4294967294" count="1">
            <x v="8"/>
          </reference>
        </references>
      </pivotArea>
    </format>
    <format dxfId="14845">
      <pivotArea outline="0" fieldPosition="0">
        <references count="1">
          <reference field="4294967294" count="1">
            <x v="7"/>
          </reference>
        </references>
      </pivotArea>
    </format>
    <format dxfId="14844">
      <pivotArea outline="0" fieldPosition="0">
        <references count="1">
          <reference field="4294967294" count="1">
            <x v="6"/>
          </reference>
        </references>
      </pivotArea>
    </format>
    <format dxfId="14843">
      <pivotArea outline="0" fieldPosition="0">
        <references count="1">
          <reference field="4294967294" count="1">
            <x v="5"/>
          </reference>
        </references>
      </pivotArea>
    </format>
    <format dxfId="14842">
      <pivotArea outline="0" fieldPosition="0">
        <references count="1">
          <reference field="4294967294" count="1">
            <x v="4"/>
          </reference>
        </references>
      </pivotArea>
    </format>
    <format dxfId="14841">
      <pivotArea outline="0" fieldPosition="0">
        <references count="1">
          <reference field="4294967294" count="1">
            <x v="3"/>
          </reference>
        </references>
      </pivotArea>
    </format>
    <format dxfId="14840">
      <pivotArea outline="0" fieldPosition="0">
        <references count="1">
          <reference field="4294967294" count="1">
            <x v="2"/>
          </reference>
        </references>
      </pivotArea>
    </format>
    <format dxfId="14839">
      <pivotArea outline="0" fieldPosition="0">
        <references count="1">
          <reference field="4294967294" count="1">
            <x v="1"/>
          </reference>
        </references>
      </pivotArea>
    </format>
    <format dxfId="14838">
      <pivotArea outline="0" fieldPosition="0">
        <references count="1">
          <reference field="4294967294" count="1">
            <x v="0"/>
          </reference>
        </references>
      </pivotArea>
    </format>
    <format dxfId="14837">
      <pivotArea dataOnly="0" labelOnly="1" outline="0" fieldPosition="0">
        <references count="1">
          <reference field="4" count="8">
            <x v="0"/>
            <x v="1"/>
            <x v="2"/>
            <x v="3"/>
            <x v="4"/>
            <x v="5"/>
            <x v="7"/>
            <x v="8"/>
          </reference>
        </references>
      </pivotArea>
    </format>
    <format dxfId="14836">
      <pivotArea dataOnly="0" labelOnly="1" outline="0" fieldPosition="0">
        <references count="1">
          <reference field="4" count="8">
            <x v="0"/>
            <x v="1"/>
            <x v="2"/>
            <x v="3"/>
            <x v="4"/>
            <x v="5"/>
            <x v="7"/>
            <x v="8"/>
          </reference>
        </references>
      </pivotArea>
    </format>
    <format dxfId="14835">
      <pivotArea dataOnly="0" labelOnly="1" outline="0" fieldPosition="0">
        <references count="1">
          <reference field="4" count="8">
            <x v="0"/>
            <x v="1"/>
            <x v="2"/>
            <x v="3"/>
            <x v="4"/>
            <x v="5"/>
            <x v="7"/>
            <x v="8"/>
          </reference>
        </references>
      </pivotArea>
    </format>
    <format dxfId="14834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833">
      <pivotArea dataOnly="0" labelOnly="1" outline="0" fieldPosition="0">
        <references count="2">
          <reference field="4" count="1" selected="0">
            <x v="1"/>
          </reference>
          <reference field="5" count="1">
            <x v="16"/>
          </reference>
        </references>
      </pivotArea>
    </format>
    <format dxfId="14832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831">
      <pivotArea dataOnly="0" labelOnly="1" outline="0" fieldPosition="0">
        <references count="2">
          <reference field="4" count="1" selected="0">
            <x v="3"/>
          </reference>
          <reference field="5" count="1">
            <x v="15"/>
          </reference>
        </references>
      </pivotArea>
    </format>
    <format dxfId="14830">
      <pivotArea dataOnly="0" labelOnly="1" outline="0" fieldPosition="0">
        <references count="2">
          <reference field="4" count="1" selected="0">
            <x v="4"/>
          </reference>
          <reference field="5" count="1">
            <x v="13"/>
          </reference>
        </references>
      </pivotArea>
    </format>
    <format dxfId="14829">
      <pivotArea dataOnly="0" labelOnly="1" outline="0" fieldPosition="0">
        <references count="2">
          <reference field="4" count="1" selected="0">
            <x v="5"/>
          </reference>
          <reference field="5" count="1">
            <x v="14"/>
          </reference>
        </references>
      </pivotArea>
    </format>
    <format dxfId="14828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827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826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825">
      <pivotArea dataOnly="0" labelOnly="1" outline="0" fieldPosition="0">
        <references count="2">
          <reference field="4" count="1" selected="0">
            <x v="1"/>
          </reference>
          <reference field="5" count="1">
            <x v="16"/>
          </reference>
        </references>
      </pivotArea>
    </format>
    <format dxfId="14824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823">
      <pivotArea dataOnly="0" labelOnly="1" outline="0" fieldPosition="0">
        <references count="2">
          <reference field="4" count="1" selected="0">
            <x v="3"/>
          </reference>
          <reference field="5" count="1">
            <x v="15"/>
          </reference>
        </references>
      </pivotArea>
    </format>
    <format dxfId="14822">
      <pivotArea dataOnly="0" labelOnly="1" outline="0" fieldPosition="0">
        <references count="2">
          <reference field="4" count="1" selected="0">
            <x v="4"/>
          </reference>
          <reference field="5" count="1">
            <x v="13"/>
          </reference>
        </references>
      </pivotArea>
    </format>
    <format dxfId="14821">
      <pivotArea dataOnly="0" labelOnly="1" outline="0" fieldPosition="0">
        <references count="2">
          <reference field="4" count="1" selected="0">
            <x v="5"/>
          </reference>
          <reference field="5" count="1">
            <x v="14"/>
          </reference>
        </references>
      </pivotArea>
    </format>
    <format dxfId="14820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819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818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817">
      <pivotArea dataOnly="0" labelOnly="1" outline="0" fieldPosition="0">
        <references count="2">
          <reference field="4" count="1" selected="0">
            <x v="1"/>
          </reference>
          <reference field="5" count="1">
            <x v="16"/>
          </reference>
        </references>
      </pivotArea>
    </format>
    <format dxfId="14816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815">
      <pivotArea dataOnly="0" labelOnly="1" outline="0" fieldPosition="0">
        <references count="2">
          <reference field="4" count="1" selected="0">
            <x v="3"/>
          </reference>
          <reference field="5" count="1">
            <x v="15"/>
          </reference>
        </references>
      </pivotArea>
    </format>
    <format dxfId="14814">
      <pivotArea dataOnly="0" labelOnly="1" outline="0" fieldPosition="0">
        <references count="2">
          <reference field="4" count="1" selected="0">
            <x v="4"/>
          </reference>
          <reference field="5" count="1">
            <x v="13"/>
          </reference>
        </references>
      </pivotArea>
    </format>
    <format dxfId="14813">
      <pivotArea dataOnly="0" labelOnly="1" outline="0" fieldPosition="0">
        <references count="2">
          <reference field="4" count="1" selected="0">
            <x v="5"/>
          </reference>
          <reference field="5" count="1">
            <x v="14"/>
          </reference>
        </references>
      </pivotArea>
    </format>
    <format dxfId="14812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811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810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809">
      <pivotArea dataOnly="0" labelOnly="1" outline="0" fieldPosition="0">
        <references count="2">
          <reference field="4" count="1" selected="0">
            <x v="1"/>
          </reference>
          <reference field="5" count="1">
            <x v="16"/>
          </reference>
        </references>
      </pivotArea>
    </format>
    <format dxfId="14808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807">
      <pivotArea dataOnly="0" labelOnly="1" outline="0" fieldPosition="0">
        <references count="2">
          <reference field="4" count="1" selected="0">
            <x v="3"/>
          </reference>
          <reference field="5" count="1">
            <x v="15"/>
          </reference>
        </references>
      </pivotArea>
    </format>
    <format dxfId="14806">
      <pivotArea dataOnly="0" labelOnly="1" outline="0" fieldPosition="0">
        <references count="2">
          <reference field="4" count="1" selected="0">
            <x v="4"/>
          </reference>
          <reference field="5" count="1">
            <x v="13"/>
          </reference>
        </references>
      </pivotArea>
    </format>
    <format dxfId="14805">
      <pivotArea dataOnly="0" labelOnly="1" outline="0" fieldPosition="0">
        <references count="2">
          <reference field="4" count="1" selected="0">
            <x v="5"/>
          </reference>
          <reference field="5" count="1">
            <x v="14"/>
          </reference>
        </references>
      </pivotArea>
    </format>
    <format dxfId="14804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803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802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801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800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799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798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797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796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795">
      <pivotArea dataOnly="0" labelOnly="1" outline="0" fieldPosition="0">
        <references count="2">
          <reference field="4" count="1" selected="0">
            <x v="5"/>
          </reference>
          <reference field="5" count="1">
            <x v="21"/>
          </reference>
        </references>
      </pivotArea>
    </format>
    <format dxfId="14794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793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792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791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790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789">
      <pivotArea dataOnly="0" labelOnly="1" outline="0" fieldPosition="0">
        <references count="2">
          <reference field="4" count="1" selected="0">
            <x v="5"/>
          </reference>
          <reference field="5" count="1">
            <x v="21"/>
          </reference>
        </references>
      </pivotArea>
    </format>
    <format dxfId="14788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787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786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785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784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783">
      <pivotArea dataOnly="0" labelOnly="1" outline="0" fieldPosition="0">
        <references count="2">
          <reference field="4" count="1" selected="0">
            <x v="5"/>
          </reference>
          <reference field="5" count="1">
            <x v="21"/>
          </reference>
        </references>
      </pivotArea>
    </format>
    <format dxfId="14782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781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780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779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778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777">
      <pivotArea dataOnly="0" labelOnly="1" outline="0" fieldPosition="0">
        <references count="2">
          <reference field="4" count="1" selected="0">
            <x v="5"/>
          </reference>
          <reference field="5" count="1">
            <x v="21"/>
          </reference>
        </references>
      </pivotArea>
    </format>
    <format dxfId="14776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775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774">
      <pivotArea dataOnly="0" labelOnly="1" outline="0" fieldPosition="0">
        <references count="1">
          <reference field="4" count="6">
            <x v="0"/>
            <x v="1"/>
            <x v="2"/>
            <x v="3"/>
            <x v="6"/>
            <x v="7"/>
          </reference>
        </references>
      </pivotArea>
    </format>
    <format dxfId="14773">
      <pivotArea dataOnly="0" labelOnly="1" outline="0" fieldPosition="0">
        <references count="1">
          <reference field="4" count="6">
            <x v="0"/>
            <x v="1"/>
            <x v="2"/>
            <x v="3"/>
            <x v="6"/>
            <x v="7"/>
          </reference>
        </references>
      </pivotArea>
    </format>
    <format dxfId="14772">
      <pivotArea dataOnly="0" labelOnly="1" outline="0" fieldPosition="0">
        <references count="1">
          <reference field="4" count="6">
            <x v="0"/>
            <x v="1"/>
            <x v="2"/>
            <x v="3"/>
            <x v="6"/>
            <x v="7"/>
          </reference>
        </references>
      </pivotArea>
    </format>
    <format dxfId="14771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770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769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768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767">
      <pivotArea dataOnly="0" labelOnly="1" outline="0" fieldPosition="0">
        <references count="2">
          <reference field="4" count="1" selected="0">
            <x v="6"/>
          </reference>
          <reference field="5" count="1">
            <x v="29"/>
          </reference>
        </references>
      </pivotArea>
    </format>
    <format dxfId="14766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765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764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763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762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761">
      <pivotArea dataOnly="0" labelOnly="1" outline="0" fieldPosition="0">
        <references count="2">
          <reference field="4" count="1" selected="0">
            <x v="6"/>
          </reference>
          <reference field="5" count="1">
            <x v="29"/>
          </reference>
        </references>
      </pivotArea>
    </format>
    <format dxfId="14760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759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758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757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756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755">
      <pivotArea dataOnly="0" labelOnly="1" outline="0" fieldPosition="0">
        <references count="2">
          <reference field="4" count="1" selected="0">
            <x v="6"/>
          </reference>
          <reference field="5" count="1">
            <x v="29"/>
          </reference>
        </references>
      </pivotArea>
    </format>
    <format dxfId="14754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753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752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751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750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749">
      <pivotArea dataOnly="0" labelOnly="1" outline="0" fieldPosition="0">
        <references count="2">
          <reference field="4" count="1" selected="0">
            <x v="6"/>
          </reference>
          <reference field="5" count="1">
            <x v="29"/>
          </reference>
        </references>
      </pivotArea>
    </format>
    <format dxfId="14748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2000000}" name="Pol_A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AT10:BD73" firstHeaderRow="1" firstDataRow="2" firstDataCol="2" rowPageCount="1" colPageCount="1"/>
  <pivotFields count="35">
    <pivotField axis="axisRow" compact="0" outline="0" subtotalTop="0" showAll="0" includeNewItemsInFilter="1" sortType="ascending" defaultSubtotal="0">
      <items count="178">
        <item m="1" x="163"/>
        <item m="1" x="168"/>
        <item m="1" x="116"/>
        <item m="1" x="133"/>
        <item x="0"/>
        <item m="1" x="151"/>
        <item m="1" x="175"/>
        <item m="1" x="170"/>
        <item m="1" x="176"/>
        <item x="1"/>
        <item x="2"/>
        <item m="1" x="171"/>
        <item m="1" x="136"/>
        <item m="1" x="153"/>
        <item m="1" x="173"/>
        <item m="1" x="84"/>
        <item m="1" x="117"/>
        <item x="3"/>
        <item m="1" x="119"/>
        <item m="1" x="139"/>
        <item x="4"/>
        <item x="5"/>
        <item x="6"/>
        <item m="1" x="125"/>
        <item x="7"/>
        <item m="1" x="126"/>
        <item m="1" x="145"/>
        <item m="1" x="105"/>
        <item m="1" x="86"/>
        <item m="1" x="106"/>
        <item m="1" x="128"/>
        <item m="1" x="107"/>
        <item m="1" x="108"/>
        <item x="8"/>
        <item x="9"/>
        <item m="1" x="109"/>
        <item m="1" x="82"/>
        <item m="1" x="135"/>
        <item m="1" x="100"/>
        <item m="1" x="97"/>
        <item x="10"/>
        <item x="11"/>
        <item m="1" x="123"/>
        <item m="1" x="83"/>
        <item x="12"/>
        <item x="13"/>
        <item m="1" x="120"/>
        <item m="1" x="85"/>
        <item m="1" x="101"/>
        <item x="14"/>
        <item x="15"/>
        <item x="16"/>
        <item x="17"/>
        <item x="18"/>
        <item m="1" x="146"/>
        <item x="19"/>
        <item x="20"/>
        <item x="21"/>
        <item m="1" x="111"/>
        <item x="22"/>
        <item x="23"/>
        <item m="1" x="177"/>
        <item m="1" x="76"/>
        <item m="1" x="87"/>
        <item x="24"/>
        <item x="25"/>
        <item x="26"/>
        <item x="27"/>
        <item m="1" x="127"/>
        <item x="28"/>
        <item x="29"/>
        <item m="1" x="80"/>
        <item x="30"/>
        <item m="1" x="156"/>
        <item x="31"/>
        <item m="1" x="110"/>
        <item m="1" x="148"/>
        <item m="1" x="159"/>
        <item m="1" x="90"/>
        <item x="32"/>
        <item m="1" x="77"/>
        <item x="33"/>
        <item x="34"/>
        <item m="1" x="130"/>
        <item x="35"/>
        <item m="1" x="161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m="1" x="158"/>
        <item m="1" x="79"/>
        <item m="1" x="93"/>
        <item x="51"/>
        <item x="52"/>
        <item x="53"/>
        <item x="54"/>
        <item m="1" x="149"/>
        <item m="1" x="164"/>
        <item m="1" x="95"/>
        <item m="1" x="147"/>
        <item m="1" x="157"/>
        <item x="55"/>
        <item m="1" x="88"/>
        <item m="1" x="81"/>
        <item x="56"/>
        <item x="57"/>
        <item m="1" x="78"/>
        <item m="1" x="112"/>
        <item x="58"/>
        <item m="1" x="129"/>
        <item m="1" x="160"/>
        <item m="1" x="165"/>
        <item m="1" x="131"/>
        <item x="59"/>
        <item m="1" x="162"/>
        <item x="60"/>
        <item m="1" x="113"/>
        <item m="1" x="166"/>
        <item x="61"/>
        <item m="1" x="92"/>
        <item m="1" x="132"/>
        <item x="62"/>
        <item x="63"/>
        <item x="64"/>
        <item m="1" x="89"/>
        <item x="65"/>
        <item m="1" x="115"/>
        <item m="1" x="134"/>
        <item x="66"/>
        <item m="1" x="169"/>
        <item m="1" x="154"/>
        <item m="1" x="91"/>
        <item m="1" x="94"/>
        <item x="67"/>
        <item m="1" x="96"/>
        <item x="68"/>
        <item m="1" x="98"/>
        <item m="1" x="152"/>
        <item x="69"/>
        <item x="70"/>
        <item x="71"/>
        <item m="1" x="167"/>
        <item m="1" x="172"/>
        <item x="72"/>
        <item x="73"/>
        <item x="74"/>
        <item x="75"/>
        <item m="1" x="137"/>
        <item m="1" x="174"/>
        <item m="1" x="114"/>
        <item m="1" x="118"/>
        <item m="1" x="138"/>
        <item m="1" x="141"/>
        <item m="1" x="99"/>
        <item m="1" x="121"/>
        <item m="1" x="140"/>
        <item m="1" x="142"/>
        <item m="1" x="102"/>
        <item m="1" x="122"/>
        <item m="1" x="143"/>
        <item m="1" x="103"/>
        <item m="1" x="124"/>
        <item m="1" x="155"/>
        <item m="1" x="144"/>
        <item m="1" x="104"/>
        <item m="1" x="150"/>
      </items>
    </pivotField>
    <pivotField axis="axisRow" compact="0" outline="0" subtotalTop="0" showAll="0" includeNewItemsInFilter="1" defaultSubtotal="0">
      <items count="215">
        <item m="1" x="146"/>
        <item x="47"/>
        <item x="68"/>
        <item m="1" x="119"/>
        <item m="1" x="200"/>
        <item x="74"/>
        <item x="29"/>
        <item x="34"/>
        <item m="1" x="137"/>
        <item m="1" x="134"/>
        <item m="1" x="149"/>
        <item m="1" x="95"/>
        <item m="1" x="99"/>
        <item m="1" x="174"/>
        <item m="1" x="122"/>
        <item m="1" x="80"/>
        <item m="1" x="167"/>
        <item m="1" x="81"/>
        <item m="1" x="79"/>
        <item m="1" x="123"/>
        <item m="1" x="154"/>
        <item m="1" x="104"/>
        <item x="41"/>
        <item m="1" x="155"/>
        <item x="31"/>
        <item x="26"/>
        <item m="1" x="181"/>
        <item m="1" x="103"/>
        <item m="1" x="107"/>
        <item x="40"/>
        <item m="1" x="94"/>
        <item x="30"/>
        <item x="36"/>
        <item x="44"/>
        <item m="1" x="197"/>
        <item m="1" x="96"/>
        <item m="1" x="152"/>
        <item m="1" x="135"/>
        <item m="1" x="179"/>
        <item m="1" x="184"/>
        <item x="56"/>
        <item m="1" x="133"/>
        <item m="1" x="101"/>
        <item m="1" x="164"/>
        <item m="1" x="110"/>
        <item m="1" x="114"/>
        <item m="1" x="108"/>
        <item x="13"/>
        <item x="57"/>
        <item x="60"/>
        <item m="1" x="169"/>
        <item m="1" x="180"/>
        <item m="1" x="112"/>
        <item x="19"/>
        <item x="22"/>
        <item x="23"/>
        <item x="18"/>
        <item x="54"/>
        <item x="25"/>
        <item x="45"/>
        <item m="1" x="192"/>
        <item m="1" x="86"/>
        <item m="1" x="199"/>
        <item m="1" x="159"/>
        <item x="50"/>
        <item m="1" x="166"/>
        <item x="67"/>
        <item m="1" x="198"/>
        <item m="1" x="150"/>
        <item m="1" x="160"/>
        <item x="70"/>
        <item m="1" x="102"/>
        <item x="16"/>
        <item m="1" x="143"/>
        <item x="4"/>
        <item m="1" x="208"/>
        <item m="1" x="204"/>
        <item m="1" x="206"/>
        <item m="1" x="142"/>
        <item m="1" x="125"/>
        <item x="17"/>
        <item x="15"/>
        <item x="14"/>
        <item x="33"/>
        <item m="1" x="158"/>
        <item x="35"/>
        <item x="48"/>
        <item x="52"/>
        <item x="37"/>
        <item x="20"/>
        <item x="21"/>
        <item m="1" x="120"/>
        <item x="71"/>
        <item x="10"/>
        <item x="11"/>
        <item m="1" x="115"/>
        <item m="1" x="132"/>
        <item m="1" x="139"/>
        <item m="1" x="90"/>
        <item m="1" x="153"/>
        <item m="1" x="176"/>
        <item m="1" x="144"/>
        <item m="1" x="78"/>
        <item m="1" x="111"/>
        <item m="1" x="168"/>
        <item m="1" x="177"/>
        <item m="1" x="147"/>
        <item x="38"/>
        <item x="39"/>
        <item x="42"/>
        <item m="1" x="109"/>
        <item m="1" x="129"/>
        <item m="1" x="91"/>
        <item x="73"/>
        <item m="1" x="195"/>
        <item m="1" x="151"/>
        <item m="1" x="141"/>
        <item m="1" x="98"/>
        <item x="63"/>
        <item m="1" x="162"/>
        <item m="1" x="85"/>
        <item m="1" x="212"/>
        <item x="61"/>
        <item x="51"/>
        <item x="43"/>
        <item m="1" x="193"/>
        <item x="0"/>
        <item m="1" x="165"/>
        <item x="1"/>
        <item x="2"/>
        <item m="1" x="140"/>
        <item m="1" x="189"/>
        <item m="1" x="214"/>
        <item x="3"/>
        <item m="1" x="136"/>
        <item x="5"/>
        <item m="1" x="207"/>
        <item x="7"/>
        <item m="1" x="175"/>
        <item x="8"/>
        <item x="9"/>
        <item m="1" x="131"/>
        <item m="1" x="106"/>
        <item x="24"/>
        <item x="28"/>
        <item m="1" x="172"/>
        <item m="1" x="97"/>
        <item x="32"/>
        <item x="46"/>
        <item x="49"/>
        <item m="1" x="83"/>
        <item x="53"/>
        <item m="1" x="210"/>
        <item x="62"/>
        <item x="64"/>
        <item x="65"/>
        <item x="72"/>
        <item x="75"/>
        <item m="1" x="173"/>
        <item m="1" x="117"/>
        <item m="1" x="187"/>
        <item m="1" x="209"/>
        <item m="1" x="118"/>
        <item m="1" x="89"/>
        <item m="1" x="213"/>
        <item m="1" x="127"/>
        <item m="1" x="185"/>
        <item m="1" x="203"/>
        <item m="1" x="190"/>
        <item m="1" x="171"/>
        <item m="1" x="88"/>
        <item m="1" x="145"/>
        <item m="1" x="93"/>
        <item m="1" x="157"/>
        <item m="1" x="202"/>
        <item x="12"/>
        <item m="1" x="194"/>
        <item m="1" x="121"/>
        <item m="1" x="205"/>
        <item x="27"/>
        <item m="1" x="84"/>
        <item m="1" x="130"/>
        <item m="1" x="161"/>
        <item m="1" x="124"/>
        <item m="1" x="178"/>
        <item m="1" x="100"/>
        <item m="1" x="126"/>
        <item x="55"/>
        <item m="1" x="128"/>
        <item m="1" x="183"/>
        <item m="1" x="170"/>
        <item x="58"/>
        <item m="1" x="76"/>
        <item x="59"/>
        <item m="1" x="105"/>
        <item m="1" x="156"/>
        <item m="1" x="138"/>
        <item x="66"/>
        <item m="1" x="116"/>
        <item m="1" x="148"/>
        <item m="1" x="186"/>
        <item m="1" x="113"/>
        <item m="1" x="188"/>
        <item m="1" x="196"/>
        <item m="1" x="191"/>
        <item m="1" x="163"/>
        <item m="1" x="77"/>
        <item m="1" x="82"/>
        <item m="1" x="87"/>
        <item m="1" x="182"/>
        <item m="1" x="92"/>
        <item m="1" x="201"/>
        <item m="1" x="211"/>
        <item x="6"/>
        <item x="69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0"/>
    <field x="1"/>
  </rowFields>
  <rowItems count="62">
    <i>
      <x v="49"/>
      <x v="82"/>
    </i>
    <i>
      <x v="50"/>
      <x v="81"/>
    </i>
    <i>
      <x v="51"/>
      <x v="72"/>
    </i>
    <i>
      <x v="52"/>
      <x v="80"/>
    </i>
    <i>
      <x v="53"/>
      <x v="56"/>
    </i>
    <i>
      <x v="55"/>
      <x v="53"/>
    </i>
    <i>
      <x v="56"/>
      <x v="89"/>
    </i>
    <i>
      <x v="57"/>
      <x v="90"/>
    </i>
    <i>
      <x v="59"/>
      <x v="54"/>
    </i>
    <i>
      <x v="60"/>
      <x v="55"/>
    </i>
    <i>
      <x v="64"/>
      <x v="143"/>
    </i>
    <i>
      <x v="65"/>
      <x v="58"/>
    </i>
    <i>
      <x v="66"/>
      <x v="25"/>
    </i>
    <i>
      <x v="67"/>
      <x v="179"/>
    </i>
    <i>
      <x v="69"/>
      <x v="144"/>
    </i>
    <i>
      <x v="70"/>
      <x v="6"/>
    </i>
    <i>
      <x v="72"/>
      <x v="31"/>
    </i>
    <i>
      <x v="74"/>
      <x v="24"/>
    </i>
    <i>
      <x v="79"/>
      <x v="147"/>
    </i>
    <i>
      <x v="81"/>
      <x v="83"/>
    </i>
    <i>
      <x v="82"/>
      <x v="7"/>
    </i>
    <i>
      <x v="84"/>
      <x v="85"/>
    </i>
    <i>
      <x v="86"/>
      <x v="32"/>
    </i>
    <i>
      <x v="87"/>
      <x v="88"/>
    </i>
    <i>
      <x v="88"/>
      <x v="107"/>
    </i>
    <i>
      <x v="89"/>
      <x v="108"/>
    </i>
    <i>
      <x v="90"/>
      <x v="29"/>
    </i>
    <i>
      <x v="91"/>
      <x v="22"/>
    </i>
    <i>
      <x v="92"/>
      <x v="109"/>
    </i>
    <i>
      <x v="93"/>
      <x v="124"/>
    </i>
    <i>
      <x v="94"/>
      <x v="33"/>
    </i>
    <i>
      <x v="95"/>
      <x v="59"/>
    </i>
    <i>
      <x v="96"/>
      <x v="148"/>
    </i>
    <i>
      <x v="97"/>
      <x v="1"/>
    </i>
    <i>
      <x v="98"/>
      <x v="86"/>
    </i>
    <i>
      <x v="99"/>
      <x v="149"/>
    </i>
    <i>
      <x v="100"/>
      <x v="64"/>
    </i>
    <i>
      <x v="104"/>
      <x v="123"/>
    </i>
    <i>
      <x v="105"/>
      <x v="87"/>
    </i>
    <i>
      <x v="106"/>
      <x v="151"/>
    </i>
    <i>
      <x v="107"/>
      <x v="57"/>
    </i>
    <i>
      <x v="113"/>
      <x v="187"/>
    </i>
    <i>
      <x v="116"/>
      <x v="40"/>
    </i>
    <i>
      <x v="117"/>
      <x v="48"/>
    </i>
    <i>
      <x v="120"/>
      <x v="191"/>
    </i>
    <i>
      <x v="125"/>
      <x v="193"/>
    </i>
    <i>
      <x v="127"/>
      <x v="49"/>
    </i>
    <i>
      <x v="130"/>
      <x v="122"/>
    </i>
    <i>
      <x v="133"/>
      <x v="153"/>
    </i>
    <i>
      <x v="134"/>
      <x v="118"/>
    </i>
    <i>
      <x v="135"/>
      <x v="154"/>
    </i>
    <i>
      <x v="137"/>
      <x v="155"/>
    </i>
    <i>
      <x v="140"/>
      <x v="197"/>
    </i>
    <i>
      <x v="145"/>
      <x v="66"/>
    </i>
    <i>
      <x v="147"/>
      <x v="2"/>
    </i>
    <i>
      <x v="150"/>
      <x v="214"/>
    </i>
    <i>
      <x v="151"/>
      <x v="70"/>
    </i>
    <i>
      <x v="152"/>
      <x v="92"/>
    </i>
    <i>
      <x v="155"/>
      <x v="156"/>
    </i>
    <i>
      <x v="156"/>
      <x v="113"/>
    </i>
    <i>
      <x v="157"/>
      <x v="5"/>
    </i>
    <i>
      <x v="158"/>
      <x v="157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0"/>
  </pageFields>
  <dataFields count="9">
    <dataField name="Součet z 1" fld="18" baseField="1" baseItem="54" numFmtId="173"/>
    <dataField name="Součet z 2" fld="19" baseField="1" baseItem="54" numFmtId="173"/>
    <dataField name="Součet z 3" fld="20" baseField="1" baseItem="54" numFmtId="173"/>
    <dataField name="Součet z 8" fld="25" baseField="1" baseItem="55" numFmtId="173"/>
    <dataField name="Součet z 4" fld="21" baseField="1" baseItem="55" numFmtId="173"/>
    <dataField name="Součet z Plnění RZ(%)" fld="26" baseField="1" baseItem="53" numFmtId="172"/>
    <dataField name="Součet z Plnění KR(%)" fld="34" baseField="1" baseItem="52" numFmtId="172"/>
    <dataField name="Součet z Rozdil" fld="27" baseField="1" baseItem="54" numFmtId="173"/>
    <dataField name="Součet z SUM" fld="32" baseField="0" baseItem="0" numFmtId="4"/>
  </dataFields>
  <formats count="1430">
    <format dxfId="10547">
      <pivotArea outline="0" fieldPosition="0"/>
    </format>
    <format dxfId="10546">
      <pivotArea outline="0" fieldPosition="0"/>
    </format>
    <format dxfId="10545">
      <pivotArea outline="0" fieldPosition="0">
        <references count="1">
          <reference field="4294967294" count="1">
            <x v="6"/>
          </reference>
        </references>
      </pivotArea>
    </format>
    <format dxfId="10544">
      <pivotArea outline="0" fieldPosition="0">
        <references count="1">
          <reference field="4294967294" count="1">
            <x v="5"/>
          </reference>
        </references>
      </pivotArea>
    </format>
    <format dxfId="10543">
      <pivotArea outline="0" fieldPosition="0">
        <references count="1">
          <reference field="4294967294" count="1">
            <x v="7"/>
          </reference>
        </references>
      </pivotArea>
    </format>
    <format dxfId="10542">
      <pivotArea outline="0" fieldPosition="0">
        <references count="1">
          <reference field="4294967294" count="1">
            <x v="4"/>
          </reference>
        </references>
      </pivotArea>
    </format>
    <format dxfId="10541">
      <pivotArea outline="0" fieldPosition="0">
        <references count="1">
          <reference field="4294967294" count="1">
            <x v="3"/>
          </reference>
        </references>
      </pivotArea>
    </format>
    <format dxfId="10540">
      <pivotArea outline="0" fieldPosition="0">
        <references count="1">
          <reference field="4294967294" count="1">
            <x v="2"/>
          </reference>
        </references>
      </pivotArea>
    </format>
    <format dxfId="10539">
      <pivotArea outline="0" fieldPosition="0">
        <references count="1">
          <reference field="4294967294" count="1">
            <x v="1"/>
          </reference>
        </references>
      </pivotArea>
    </format>
    <format dxfId="10538">
      <pivotArea outline="0" fieldPosition="0">
        <references count="1">
          <reference field="4294967294" count="1">
            <x v="0"/>
          </reference>
        </references>
      </pivotArea>
    </format>
    <format dxfId="10537">
      <pivotArea dataOnly="0" labelOnly="1" outline="0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3"/>
            <x v="65"/>
            <x v="66"/>
            <x v="67"/>
            <x v="69"/>
            <x v="70"/>
            <x v="72"/>
            <x v="74"/>
            <x v="79"/>
            <x v="80"/>
            <x v="81"/>
            <x v="82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3"/>
            <x v="104"/>
            <x v="105"/>
            <x v="106"/>
            <x v="107"/>
            <x v="108"/>
            <x v="109"/>
            <x v="112"/>
            <x v="113"/>
          </reference>
        </references>
      </pivotArea>
    </format>
    <format dxfId="10536">
      <pivotArea dataOnly="0" labelOnly="1" outline="0" fieldPosition="0">
        <references count="1">
          <reference field="0" count="48">
            <x v="116"/>
            <x v="117"/>
            <x v="118"/>
            <x v="120"/>
            <x v="121"/>
            <x v="122"/>
            <x v="123"/>
            <x v="124"/>
            <x v="125"/>
            <x v="127"/>
            <x v="128"/>
            <x v="129"/>
            <x v="130"/>
            <x v="132"/>
            <x v="133"/>
            <x v="134"/>
            <x v="135"/>
            <x v="137"/>
            <x v="138"/>
            <x v="139"/>
            <x v="141"/>
            <x v="142"/>
            <x v="143"/>
            <x v="144"/>
            <x v="145"/>
            <x v="146"/>
            <x v="147"/>
            <x v="149"/>
            <x v="151"/>
            <x v="152"/>
            <x v="154"/>
            <x v="155"/>
            <x v="156"/>
            <x v="157"/>
            <x v="158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10535">
      <pivotArea dataOnly="0" labelOnly="1" outline="0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3"/>
            <x v="65"/>
            <x v="66"/>
            <x v="67"/>
            <x v="69"/>
            <x v="70"/>
            <x v="72"/>
            <x v="74"/>
            <x v="79"/>
            <x v="80"/>
            <x v="81"/>
            <x v="82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3"/>
            <x v="104"/>
            <x v="105"/>
            <x v="106"/>
            <x v="107"/>
            <x v="108"/>
            <x v="109"/>
            <x v="112"/>
            <x v="113"/>
          </reference>
        </references>
      </pivotArea>
    </format>
    <format dxfId="10534">
      <pivotArea dataOnly="0" labelOnly="1" outline="0" fieldPosition="0">
        <references count="1">
          <reference field="0" count="48">
            <x v="116"/>
            <x v="117"/>
            <x v="118"/>
            <x v="120"/>
            <x v="121"/>
            <x v="122"/>
            <x v="123"/>
            <x v="124"/>
            <x v="125"/>
            <x v="127"/>
            <x v="128"/>
            <x v="129"/>
            <x v="130"/>
            <x v="132"/>
            <x v="133"/>
            <x v="134"/>
            <x v="135"/>
            <x v="137"/>
            <x v="138"/>
            <x v="139"/>
            <x v="141"/>
            <x v="142"/>
            <x v="143"/>
            <x v="144"/>
            <x v="145"/>
            <x v="146"/>
            <x v="147"/>
            <x v="149"/>
            <x v="151"/>
            <x v="152"/>
            <x v="154"/>
            <x v="155"/>
            <x v="156"/>
            <x v="157"/>
            <x v="158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10533">
      <pivotArea dataOnly="0" labelOnly="1" outline="0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3"/>
            <x v="65"/>
            <x v="66"/>
            <x v="67"/>
            <x v="69"/>
            <x v="70"/>
            <x v="72"/>
            <x v="74"/>
            <x v="79"/>
            <x v="80"/>
            <x v="81"/>
            <x v="82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3"/>
            <x v="104"/>
            <x v="105"/>
            <x v="106"/>
            <x v="107"/>
            <x v="108"/>
            <x v="109"/>
            <x v="112"/>
            <x v="113"/>
          </reference>
        </references>
      </pivotArea>
    </format>
    <format dxfId="10532">
      <pivotArea dataOnly="0" labelOnly="1" outline="0" fieldPosition="0">
        <references count="1">
          <reference field="0" count="48">
            <x v="116"/>
            <x v="117"/>
            <x v="118"/>
            <x v="120"/>
            <x v="121"/>
            <x v="122"/>
            <x v="123"/>
            <x v="124"/>
            <x v="125"/>
            <x v="127"/>
            <x v="128"/>
            <x v="129"/>
            <x v="130"/>
            <x v="132"/>
            <x v="133"/>
            <x v="134"/>
            <x v="135"/>
            <x v="137"/>
            <x v="138"/>
            <x v="139"/>
            <x v="141"/>
            <x v="142"/>
            <x v="143"/>
            <x v="144"/>
            <x v="145"/>
            <x v="146"/>
            <x v="147"/>
            <x v="149"/>
            <x v="151"/>
            <x v="152"/>
            <x v="154"/>
            <x v="155"/>
            <x v="156"/>
            <x v="157"/>
            <x v="158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10531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0530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0529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0528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10527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0526">
      <pivotArea dataOnly="0" labelOnly="1" outline="0" fieldPosition="0">
        <references count="2">
          <reference field="0" count="1" selected="0">
            <x v="54"/>
          </reference>
          <reference field="1" count="1">
            <x v="52"/>
          </reference>
        </references>
      </pivotArea>
    </format>
    <format dxfId="10525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10524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0523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0522">
      <pivotArea dataOnly="0" labelOnly="1" outline="0" fieldPosition="0">
        <references count="2">
          <reference field="0" count="1" selected="0">
            <x v="58"/>
          </reference>
          <reference field="1" count="1">
            <x v="73"/>
          </reference>
        </references>
      </pivotArea>
    </format>
    <format dxfId="10521">
      <pivotArea dataOnly="0" labelOnly="1" outline="0" fieldPosition="0">
        <references count="2">
          <reference field="0" count="1" selected="0">
            <x v="59"/>
          </reference>
          <reference field="1" count="1">
            <x v="54"/>
          </reference>
        </references>
      </pivotArea>
    </format>
    <format dxfId="10520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0519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10518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0517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0516">
      <pivotArea dataOnly="0" labelOnly="1" outline="0" fieldPosition="0">
        <references count="2">
          <reference field="0" count="1" selected="0">
            <x v="67"/>
          </reference>
          <reference field="1" count="1">
            <x v="91"/>
          </reference>
        </references>
      </pivotArea>
    </format>
    <format dxfId="10515">
      <pivotArea dataOnly="0" labelOnly="1" outline="0" fieldPosition="0">
        <references count="2">
          <reference field="0" count="1" selected="0">
            <x v="69"/>
          </reference>
          <reference field="1" count="1">
            <x v="21"/>
          </reference>
        </references>
      </pivotArea>
    </format>
    <format dxfId="10514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0513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0512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10511">
      <pivotArea dataOnly="0" labelOnly="1" outline="0" fieldPosition="0">
        <references count="2">
          <reference field="0" count="1" selected="0">
            <x v="79"/>
          </reference>
          <reference field="1" count="1">
            <x v="114"/>
          </reference>
        </references>
      </pivotArea>
    </format>
    <format dxfId="10510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10509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0508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0507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0506">
      <pivotArea dataOnly="0" labelOnly="1" outline="0" fieldPosition="0">
        <references count="2">
          <reference field="0" count="1" selected="0">
            <x v="85"/>
          </reference>
          <reference field="1" count="1">
            <x v="115"/>
          </reference>
        </references>
      </pivotArea>
    </format>
    <format dxfId="10505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0504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0503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0502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0501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0500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0499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0498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0497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0496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0495">
      <pivotArea dataOnly="0" labelOnly="1" outline="0" fieldPosition="0">
        <references count="2">
          <reference field="0" count="1" selected="0">
            <x v="96"/>
          </reference>
          <reference field="1" count="1">
            <x v="92"/>
          </reference>
        </references>
      </pivotArea>
    </format>
    <format dxfId="10494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0493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0492">
      <pivotArea dataOnly="0" labelOnly="1" outline="0" fieldPosition="0">
        <references count="2">
          <reference field="0" count="1" selected="0">
            <x v="99"/>
          </reference>
          <reference field="1" count="1">
            <x v="117"/>
          </reference>
        </references>
      </pivotArea>
    </format>
    <format dxfId="10491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0490">
      <pivotArea dataOnly="0" labelOnly="1" outline="0" fieldPosition="0">
        <references count="2">
          <reference field="0" count="1" selected="0">
            <x v="103"/>
          </reference>
          <reference field="1" count="1">
            <x v="20"/>
          </reference>
        </references>
      </pivotArea>
    </format>
    <format dxfId="10489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10488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10487">
      <pivotArea dataOnly="0" labelOnly="1" outline="0" fieldPosition="0">
        <references count="2">
          <reference field="0" count="1" selected="0">
            <x v="106"/>
          </reference>
          <reference field="1" count="1">
            <x v="119"/>
          </reference>
        </references>
      </pivotArea>
    </format>
    <format dxfId="10486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10485">
      <pivotArea dataOnly="0" labelOnly="1" outline="0" fieldPosition="0">
        <references count="2">
          <reference field="0" count="1" selected="0">
            <x v="108"/>
          </reference>
          <reference field="1" count="1">
            <x v="26"/>
          </reference>
        </references>
      </pivotArea>
    </format>
    <format dxfId="10484">
      <pivotArea dataOnly="0" labelOnly="1" outline="0" fieldPosition="0">
        <references count="2">
          <reference field="0" count="1" selected="0">
            <x v="109"/>
          </reference>
          <reference field="1" count="1">
            <x v="28"/>
          </reference>
        </references>
      </pivotArea>
    </format>
    <format dxfId="10483">
      <pivotArea dataOnly="0" labelOnly="1" outline="0" fieldPosition="0">
        <references count="2">
          <reference field="0" count="1" selected="0">
            <x v="112"/>
          </reference>
          <reference field="1" count="1">
            <x v="44"/>
          </reference>
        </references>
      </pivotArea>
    </format>
    <format dxfId="10482">
      <pivotArea dataOnly="0" labelOnly="1" outline="0" fieldPosition="0">
        <references count="2">
          <reference field="0" count="1" selected="0">
            <x v="113"/>
          </reference>
          <reference field="1" count="1">
            <x v="43"/>
          </reference>
        </references>
      </pivotArea>
    </format>
    <format dxfId="10481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10480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10479">
      <pivotArea dataOnly="0" labelOnly="1" outline="0" fieldPosition="0">
        <references count="2">
          <reference field="0" count="1" selected="0">
            <x v="118"/>
          </reference>
          <reference field="1" count="1">
            <x v="39"/>
          </reference>
        </references>
      </pivotArea>
    </format>
    <format dxfId="10478">
      <pivotArea dataOnly="0" labelOnly="1" outline="0" fieldPosition="0">
        <references count="2">
          <reference field="0" count="1" selected="0">
            <x v="120"/>
          </reference>
          <reference field="1" count="1">
            <x v="67"/>
          </reference>
        </references>
      </pivotArea>
    </format>
    <format dxfId="10477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10476">
      <pivotArea dataOnly="0" labelOnly="1" outline="0" fieldPosition="0">
        <references count="2">
          <reference field="0" count="1" selected="0">
            <x v="122"/>
          </reference>
          <reference field="1" count="1">
            <x v="41"/>
          </reference>
        </references>
      </pivotArea>
    </format>
    <format dxfId="10475">
      <pivotArea dataOnly="0" labelOnly="1" outline="0" fieldPosition="0">
        <references count="2">
          <reference field="0" count="1" selected="0">
            <x v="123"/>
          </reference>
          <reference field="1" count="1">
            <x v="69"/>
          </reference>
        </references>
      </pivotArea>
    </format>
    <format dxfId="10474">
      <pivotArea dataOnly="0" labelOnly="1" outline="0" fieldPosition="0">
        <references count="2">
          <reference field="0" count="1" selected="0">
            <x v="124"/>
          </reference>
          <reference field="1" count="1">
            <x v="38"/>
          </reference>
        </references>
      </pivotArea>
    </format>
    <format dxfId="10473">
      <pivotArea dataOnly="0" labelOnly="1" outline="0" fieldPosition="0">
        <references count="2">
          <reference field="0" count="1" selected="0">
            <x v="125"/>
          </reference>
          <reference field="1" count="1">
            <x v="50"/>
          </reference>
        </references>
      </pivotArea>
    </format>
    <format dxfId="10472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10471">
      <pivotArea dataOnly="0" labelOnly="1" outline="0" fieldPosition="0">
        <references count="2">
          <reference field="0" count="1" selected="0">
            <x v="128"/>
          </reference>
          <reference field="1" count="1">
            <x v="51"/>
          </reference>
        </references>
      </pivotArea>
    </format>
    <format dxfId="10470">
      <pivotArea dataOnly="0" labelOnly="1" outline="0" fieldPosition="0">
        <references count="2">
          <reference field="0" count="1" selected="0">
            <x v="129"/>
          </reference>
          <reference field="1" count="1">
            <x v="34"/>
          </reference>
        </references>
      </pivotArea>
    </format>
    <format dxfId="10469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10468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10467">
      <pivotArea dataOnly="0" labelOnly="1" outline="0" fieldPosition="0">
        <references count="2">
          <reference field="0" count="1" selected="0">
            <x v="133"/>
          </reference>
          <reference field="1" count="1">
            <x v="79"/>
          </reference>
        </references>
      </pivotArea>
    </format>
    <format dxfId="10466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10465">
      <pivotArea dataOnly="0" labelOnly="1" outline="0" fieldPosition="0">
        <references count="2">
          <reference field="0" count="1" selected="0">
            <x v="135"/>
          </reference>
          <reference field="1" count="1">
            <x v="78"/>
          </reference>
        </references>
      </pivotArea>
    </format>
    <format dxfId="10464">
      <pivotArea dataOnly="0" labelOnly="1" outline="0" fieldPosition="0">
        <references count="2">
          <reference field="0" count="1" selected="0">
            <x v="137"/>
          </reference>
          <reference field="1" count="1">
            <x v="27"/>
          </reference>
        </references>
      </pivotArea>
    </format>
    <format dxfId="10463">
      <pivotArea dataOnly="0" labelOnly="1" outline="0" fieldPosition="0">
        <references count="2">
          <reference field="0" count="1" selected="0">
            <x v="138"/>
          </reference>
          <reference field="1" count="1">
            <x v="112"/>
          </reference>
        </references>
      </pivotArea>
    </format>
    <format dxfId="10462">
      <pivotArea dataOnly="0" labelOnly="1" outline="0" fieldPosition="0">
        <references count="2">
          <reference field="0" count="1" selected="0">
            <x v="139"/>
          </reference>
          <reference field="1" count="1">
            <x v="4"/>
          </reference>
        </references>
      </pivotArea>
    </format>
    <format dxfId="10461">
      <pivotArea dataOnly="0" labelOnly="1" outline="0" fieldPosition="0">
        <references count="2">
          <reference field="0" count="1" selected="0">
            <x v="141"/>
          </reference>
          <reference field="1" count="1">
            <x v="46"/>
          </reference>
        </references>
      </pivotArea>
    </format>
    <format dxfId="10460">
      <pivotArea dataOnly="0" labelOnly="1" outline="0" fieldPosition="0">
        <references count="2">
          <reference field="0" count="1" selected="0">
            <x v="142"/>
          </reference>
          <reference field="1" count="1">
            <x v="68"/>
          </reference>
        </references>
      </pivotArea>
    </format>
    <format dxfId="10459">
      <pivotArea dataOnly="0" labelOnly="1" outline="0" fieldPosition="0">
        <references count="2">
          <reference field="0" count="1" selected="0">
            <x v="143"/>
          </reference>
          <reference field="1" count="1">
            <x v="42"/>
          </reference>
        </references>
      </pivotArea>
    </format>
    <format dxfId="10458">
      <pivotArea dataOnly="0" labelOnly="1" outline="0" fieldPosition="0">
        <references count="2">
          <reference field="0" count="1" selected="0">
            <x v="144"/>
          </reference>
          <reference field="1" count="1">
            <x v="77"/>
          </reference>
        </references>
      </pivotArea>
    </format>
    <format dxfId="10457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10456">
      <pivotArea dataOnly="0" labelOnly="1" outline="0" fieldPosition="0">
        <references count="2">
          <reference field="0" count="1" selected="0">
            <x v="146"/>
          </reference>
          <reference field="1" count="1">
            <x v="3"/>
          </reference>
        </references>
      </pivotArea>
    </format>
    <format dxfId="10455">
      <pivotArea dataOnly="0" labelOnly="1" outline="0" fieldPosition="0">
        <references count="2">
          <reference field="0" count="1" selected="0">
            <x v="147"/>
          </reference>
          <reference field="1" count="1">
            <x v="2"/>
          </reference>
        </references>
      </pivotArea>
    </format>
    <format dxfId="10454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10453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0452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10451">
      <pivotArea dataOnly="0" labelOnly="1" outline="0" fieldPosition="0">
        <references count="2">
          <reference field="0" count="1" selected="0">
            <x v="154"/>
          </reference>
          <reference field="1" count="1">
            <x v="63"/>
          </reference>
        </references>
      </pivotArea>
    </format>
    <format dxfId="10450">
      <pivotArea dataOnly="0" labelOnly="1" outline="0" fieldPosition="0">
        <references count="2">
          <reference field="0" count="1" selected="0">
            <x v="155"/>
          </reference>
          <reference field="1" count="1">
            <x v="0"/>
          </reference>
        </references>
      </pivotArea>
    </format>
    <format dxfId="10449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10448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10447">
      <pivotArea dataOnly="0" labelOnly="1" outline="0" fieldPosition="0">
        <references count="2">
          <reference field="0" count="1" selected="0">
            <x v="158"/>
          </reference>
          <reference field="1" count="1">
            <x v="121"/>
          </reference>
        </references>
      </pivotArea>
    </format>
    <format dxfId="10446">
      <pivotArea dataOnly="0" labelOnly="1" outline="0" fieldPosition="0">
        <references count="2">
          <reference field="0" count="1" selected="0">
            <x v="163"/>
          </reference>
          <reference field="1" count="1">
            <x v="12"/>
          </reference>
        </references>
      </pivotArea>
    </format>
    <format dxfId="10445">
      <pivotArea dataOnly="0" labelOnly="1" outline="0" fieldPosition="0">
        <references count="2">
          <reference field="0" count="1" selected="0">
            <x v="164"/>
          </reference>
          <reference field="1" count="1">
            <x v="61"/>
          </reference>
        </references>
      </pivotArea>
    </format>
    <format dxfId="10444">
      <pivotArea dataOnly="0" labelOnly="1" outline="0" fieldPosition="0">
        <references count="2">
          <reference field="0" count="1" selected="0">
            <x v="165"/>
          </reference>
          <reference field="1" count="1">
            <x v="10"/>
          </reference>
        </references>
      </pivotArea>
    </format>
    <format dxfId="10443">
      <pivotArea dataOnly="0" labelOnly="1" outline="0" fieldPosition="0">
        <references count="2">
          <reference field="0" count="1" selected="0">
            <x v="166"/>
          </reference>
          <reference field="1" count="1">
            <x v="16"/>
          </reference>
        </references>
      </pivotArea>
    </format>
    <format dxfId="10442">
      <pivotArea dataOnly="0" labelOnly="1" outline="0" fieldPosition="0">
        <references count="2">
          <reference field="0" count="1" selected="0">
            <x v="167"/>
          </reference>
          <reference field="1" count="1">
            <x v="9"/>
          </reference>
        </references>
      </pivotArea>
    </format>
    <format dxfId="10441">
      <pivotArea dataOnly="0" labelOnly="1" outline="0" fieldPosition="0">
        <references count="2">
          <reference field="0" count="1" selected="0">
            <x v="168"/>
          </reference>
          <reference field="1" count="1">
            <x v="60"/>
          </reference>
        </references>
      </pivotArea>
    </format>
    <format dxfId="10440">
      <pivotArea dataOnly="0" labelOnly="1" outline="0" fieldPosition="0">
        <references count="2">
          <reference field="0" count="1" selected="0">
            <x v="169"/>
          </reference>
          <reference field="1" count="1">
            <x v="13"/>
          </reference>
        </references>
      </pivotArea>
    </format>
    <format dxfId="10439">
      <pivotArea dataOnly="0" labelOnly="1" outline="0" fieldPosition="0">
        <references count="2">
          <reference field="0" count="1" selected="0">
            <x v="170"/>
          </reference>
          <reference field="1" count="1">
            <x v="11"/>
          </reference>
        </references>
      </pivotArea>
    </format>
    <format dxfId="10438">
      <pivotArea dataOnly="0" labelOnly="1" outline="0" fieldPosition="0">
        <references count="2">
          <reference field="0" count="1" selected="0">
            <x v="171"/>
          </reference>
          <reference field="1" count="1">
            <x v="62"/>
          </reference>
        </references>
      </pivotArea>
    </format>
    <format dxfId="10437">
      <pivotArea dataOnly="0" labelOnly="1" outline="0" fieldPosition="0">
        <references count="2">
          <reference field="0" count="1" selected="0">
            <x v="172"/>
          </reference>
          <reference field="1" count="1">
            <x v="19"/>
          </reference>
        </references>
      </pivotArea>
    </format>
    <format dxfId="10436">
      <pivotArea dataOnly="0" labelOnly="1" outline="0" fieldPosition="0">
        <references count="2">
          <reference field="0" count="1" selected="0">
            <x v="173"/>
          </reference>
          <reference field="1" count="1">
            <x v="18"/>
          </reference>
        </references>
      </pivotArea>
    </format>
    <format dxfId="10435">
      <pivotArea dataOnly="0" labelOnly="1" outline="0" fieldPosition="0">
        <references count="2">
          <reference field="0" count="1" selected="0">
            <x v="174"/>
          </reference>
          <reference field="1" count="1">
            <x v="17"/>
          </reference>
        </references>
      </pivotArea>
    </format>
    <format dxfId="10434">
      <pivotArea dataOnly="0" labelOnly="1" outline="0" fieldPosition="0">
        <references count="2">
          <reference field="0" count="1" selected="0">
            <x v="175"/>
          </reference>
          <reference field="1" count="1">
            <x v="14"/>
          </reference>
        </references>
      </pivotArea>
    </format>
    <format dxfId="10433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0432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0431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0430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10429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0428">
      <pivotArea dataOnly="0" labelOnly="1" outline="0" fieldPosition="0">
        <references count="2">
          <reference field="0" count="1" selected="0">
            <x v="54"/>
          </reference>
          <reference field="1" count="1">
            <x v="52"/>
          </reference>
        </references>
      </pivotArea>
    </format>
    <format dxfId="10427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10426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0425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0424">
      <pivotArea dataOnly="0" labelOnly="1" outline="0" fieldPosition="0">
        <references count="2">
          <reference field="0" count="1" selected="0">
            <x v="58"/>
          </reference>
          <reference field="1" count="1">
            <x v="73"/>
          </reference>
        </references>
      </pivotArea>
    </format>
    <format dxfId="10423">
      <pivotArea dataOnly="0" labelOnly="1" outline="0" fieldPosition="0">
        <references count="2">
          <reference field="0" count="1" selected="0">
            <x v="59"/>
          </reference>
          <reference field="1" count="1">
            <x v="54"/>
          </reference>
        </references>
      </pivotArea>
    </format>
    <format dxfId="10422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0421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10420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0419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0418">
      <pivotArea dataOnly="0" labelOnly="1" outline="0" fieldPosition="0">
        <references count="2">
          <reference field="0" count="1" selected="0">
            <x v="67"/>
          </reference>
          <reference field="1" count="1">
            <x v="91"/>
          </reference>
        </references>
      </pivotArea>
    </format>
    <format dxfId="10417">
      <pivotArea dataOnly="0" labelOnly="1" outline="0" fieldPosition="0">
        <references count="2">
          <reference field="0" count="1" selected="0">
            <x v="69"/>
          </reference>
          <reference field="1" count="1">
            <x v="21"/>
          </reference>
        </references>
      </pivotArea>
    </format>
    <format dxfId="10416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0415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0414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10413">
      <pivotArea dataOnly="0" labelOnly="1" outline="0" fieldPosition="0">
        <references count="2">
          <reference field="0" count="1" selected="0">
            <x v="79"/>
          </reference>
          <reference field="1" count="1">
            <x v="114"/>
          </reference>
        </references>
      </pivotArea>
    </format>
    <format dxfId="10412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10411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0410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0409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0408">
      <pivotArea dataOnly="0" labelOnly="1" outline="0" fieldPosition="0">
        <references count="2">
          <reference field="0" count="1" selected="0">
            <x v="85"/>
          </reference>
          <reference field="1" count="1">
            <x v="115"/>
          </reference>
        </references>
      </pivotArea>
    </format>
    <format dxfId="10407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0406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0405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0404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0403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0402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0401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0400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0399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0398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0397">
      <pivotArea dataOnly="0" labelOnly="1" outline="0" fieldPosition="0">
        <references count="2">
          <reference field="0" count="1" selected="0">
            <x v="96"/>
          </reference>
          <reference field="1" count="1">
            <x v="92"/>
          </reference>
        </references>
      </pivotArea>
    </format>
    <format dxfId="10396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0395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0394">
      <pivotArea dataOnly="0" labelOnly="1" outline="0" fieldPosition="0">
        <references count="2">
          <reference field="0" count="1" selected="0">
            <x v="99"/>
          </reference>
          <reference field="1" count="1">
            <x v="117"/>
          </reference>
        </references>
      </pivotArea>
    </format>
    <format dxfId="10393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0392">
      <pivotArea dataOnly="0" labelOnly="1" outline="0" fieldPosition="0">
        <references count="2">
          <reference field="0" count="1" selected="0">
            <x v="103"/>
          </reference>
          <reference field="1" count="1">
            <x v="20"/>
          </reference>
        </references>
      </pivotArea>
    </format>
    <format dxfId="10391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10390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10389">
      <pivotArea dataOnly="0" labelOnly="1" outline="0" fieldPosition="0">
        <references count="2">
          <reference field="0" count="1" selected="0">
            <x v="106"/>
          </reference>
          <reference field="1" count="1">
            <x v="119"/>
          </reference>
        </references>
      </pivotArea>
    </format>
    <format dxfId="10388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10387">
      <pivotArea dataOnly="0" labelOnly="1" outline="0" fieldPosition="0">
        <references count="2">
          <reference field="0" count="1" selected="0">
            <x v="108"/>
          </reference>
          <reference field="1" count="1">
            <x v="26"/>
          </reference>
        </references>
      </pivotArea>
    </format>
    <format dxfId="10386">
      <pivotArea dataOnly="0" labelOnly="1" outline="0" fieldPosition="0">
        <references count="2">
          <reference field="0" count="1" selected="0">
            <x v="109"/>
          </reference>
          <reference field="1" count="1">
            <x v="28"/>
          </reference>
        </references>
      </pivotArea>
    </format>
    <format dxfId="10385">
      <pivotArea dataOnly="0" labelOnly="1" outline="0" fieldPosition="0">
        <references count="2">
          <reference field="0" count="1" selected="0">
            <x v="112"/>
          </reference>
          <reference field="1" count="1">
            <x v="44"/>
          </reference>
        </references>
      </pivotArea>
    </format>
    <format dxfId="10384">
      <pivotArea dataOnly="0" labelOnly="1" outline="0" fieldPosition="0">
        <references count="2">
          <reference field="0" count="1" selected="0">
            <x v="113"/>
          </reference>
          <reference field="1" count="1">
            <x v="43"/>
          </reference>
        </references>
      </pivotArea>
    </format>
    <format dxfId="10383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10382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10381">
      <pivotArea dataOnly="0" labelOnly="1" outline="0" fieldPosition="0">
        <references count="2">
          <reference field="0" count="1" selected="0">
            <x v="118"/>
          </reference>
          <reference field="1" count="1">
            <x v="39"/>
          </reference>
        </references>
      </pivotArea>
    </format>
    <format dxfId="10380">
      <pivotArea dataOnly="0" labelOnly="1" outline="0" fieldPosition="0">
        <references count="2">
          <reference field="0" count="1" selected="0">
            <x v="120"/>
          </reference>
          <reference field="1" count="1">
            <x v="67"/>
          </reference>
        </references>
      </pivotArea>
    </format>
    <format dxfId="10379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10378">
      <pivotArea dataOnly="0" labelOnly="1" outline="0" fieldPosition="0">
        <references count="2">
          <reference field="0" count="1" selected="0">
            <x v="122"/>
          </reference>
          <reference field="1" count="1">
            <x v="41"/>
          </reference>
        </references>
      </pivotArea>
    </format>
    <format dxfId="10377">
      <pivotArea dataOnly="0" labelOnly="1" outline="0" fieldPosition="0">
        <references count="2">
          <reference field="0" count="1" selected="0">
            <x v="123"/>
          </reference>
          <reference field="1" count="1">
            <x v="69"/>
          </reference>
        </references>
      </pivotArea>
    </format>
    <format dxfId="10376">
      <pivotArea dataOnly="0" labelOnly="1" outline="0" fieldPosition="0">
        <references count="2">
          <reference field="0" count="1" selected="0">
            <x v="124"/>
          </reference>
          <reference field="1" count="1">
            <x v="38"/>
          </reference>
        </references>
      </pivotArea>
    </format>
    <format dxfId="10375">
      <pivotArea dataOnly="0" labelOnly="1" outline="0" fieldPosition="0">
        <references count="2">
          <reference field="0" count="1" selected="0">
            <x v="125"/>
          </reference>
          <reference field="1" count="1">
            <x v="50"/>
          </reference>
        </references>
      </pivotArea>
    </format>
    <format dxfId="10374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10373">
      <pivotArea dataOnly="0" labelOnly="1" outline="0" fieldPosition="0">
        <references count="2">
          <reference field="0" count="1" selected="0">
            <x v="128"/>
          </reference>
          <reference field="1" count="1">
            <x v="51"/>
          </reference>
        </references>
      </pivotArea>
    </format>
    <format dxfId="10372">
      <pivotArea dataOnly="0" labelOnly="1" outline="0" fieldPosition="0">
        <references count="2">
          <reference field="0" count="1" selected="0">
            <x v="129"/>
          </reference>
          <reference field="1" count="1">
            <x v="34"/>
          </reference>
        </references>
      </pivotArea>
    </format>
    <format dxfId="10371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10370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10369">
      <pivotArea dataOnly="0" labelOnly="1" outline="0" fieldPosition="0">
        <references count="2">
          <reference field="0" count="1" selected="0">
            <x v="133"/>
          </reference>
          <reference field="1" count="1">
            <x v="79"/>
          </reference>
        </references>
      </pivotArea>
    </format>
    <format dxfId="10368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10367">
      <pivotArea dataOnly="0" labelOnly="1" outline="0" fieldPosition="0">
        <references count="2">
          <reference field="0" count="1" selected="0">
            <x v="135"/>
          </reference>
          <reference field="1" count="1">
            <x v="78"/>
          </reference>
        </references>
      </pivotArea>
    </format>
    <format dxfId="10366">
      <pivotArea dataOnly="0" labelOnly="1" outline="0" fieldPosition="0">
        <references count="2">
          <reference field="0" count="1" selected="0">
            <x v="137"/>
          </reference>
          <reference field="1" count="1">
            <x v="27"/>
          </reference>
        </references>
      </pivotArea>
    </format>
    <format dxfId="10365">
      <pivotArea dataOnly="0" labelOnly="1" outline="0" fieldPosition="0">
        <references count="2">
          <reference field="0" count="1" selected="0">
            <x v="138"/>
          </reference>
          <reference field="1" count="1">
            <x v="112"/>
          </reference>
        </references>
      </pivotArea>
    </format>
    <format dxfId="10364">
      <pivotArea dataOnly="0" labelOnly="1" outline="0" fieldPosition="0">
        <references count="2">
          <reference field="0" count="1" selected="0">
            <x v="139"/>
          </reference>
          <reference field="1" count="1">
            <x v="4"/>
          </reference>
        </references>
      </pivotArea>
    </format>
    <format dxfId="10363">
      <pivotArea dataOnly="0" labelOnly="1" outline="0" fieldPosition="0">
        <references count="2">
          <reference field="0" count="1" selected="0">
            <x v="141"/>
          </reference>
          <reference field="1" count="1">
            <x v="46"/>
          </reference>
        </references>
      </pivotArea>
    </format>
    <format dxfId="10362">
      <pivotArea dataOnly="0" labelOnly="1" outline="0" fieldPosition="0">
        <references count="2">
          <reference field="0" count="1" selected="0">
            <x v="142"/>
          </reference>
          <reference field="1" count="1">
            <x v="68"/>
          </reference>
        </references>
      </pivotArea>
    </format>
    <format dxfId="10361">
      <pivotArea dataOnly="0" labelOnly="1" outline="0" fieldPosition="0">
        <references count="2">
          <reference field="0" count="1" selected="0">
            <x v="143"/>
          </reference>
          <reference field="1" count="1">
            <x v="42"/>
          </reference>
        </references>
      </pivotArea>
    </format>
    <format dxfId="10360">
      <pivotArea dataOnly="0" labelOnly="1" outline="0" fieldPosition="0">
        <references count="2">
          <reference field="0" count="1" selected="0">
            <x v="144"/>
          </reference>
          <reference field="1" count="1">
            <x v="77"/>
          </reference>
        </references>
      </pivotArea>
    </format>
    <format dxfId="10359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10358">
      <pivotArea dataOnly="0" labelOnly="1" outline="0" fieldPosition="0">
        <references count="2">
          <reference field="0" count="1" selected="0">
            <x v="146"/>
          </reference>
          <reference field="1" count="1">
            <x v="3"/>
          </reference>
        </references>
      </pivotArea>
    </format>
    <format dxfId="10357">
      <pivotArea dataOnly="0" labelOnly="1" outline="0" fieldPosition="0">
        <references count="2">
          <reference field="0" count="1" selected="0">
            <x v="147"/>
          </reference>
          <reference field="1" count="1">
            <x v="2"/>
          </reference>
        </references>
      </pivotArea>
    </format>
    <format dxfId="10356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10355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0354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10353">
      <pivotArea dataOnly="0" labelOnly="1" outline="0" fieldPosition="0">
        <references count="2">
          <reference field="0" count="1" selected="0">
            <x v="154"/>
          </reference>
          <reference field="1" count="1">
            <x v="63"/>
          </reference>
        </references>
      </pivotArea>
    </format>
    <format dxfId="10352">
      <pivotArea dataOnly="0" labelOnly="1" outline="0" fieldPosition="0">
        <references count="2">
          <reference field="0" count="1" selected="0">
            <x v="155"/>
          </reference>
          <reference field="1" count="1">
            <x v="0"/>
          </reference>
        </references>
      </pivotArea>
    </format>
    <format dxfId="10351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10350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10349">
      <pivotArea dataOnly="0" labelOnly="1" outline="0" fieldPosition="0">
        <references count="2">
          <reference field="0" count="1" selected="0">
            <x v="158"/>
          </reference>
          <reference field="1" count="1">
            <x v="121"/>
          </reference>
        </references>
      </pivotArea>
    </format>
    <format dxfId="10348">
      <pivotArea dataOnly="0" labelOnly="1" outline="0" fieldPosition="0">
        <references count="2">
          <reference field="0" count="1" selected="0">
            <x v="163"/>
          </reference>
          <reference field="1" count="1">
            <x v="12"/>
          </reference>
        </references>
      </pivotArea>
    </format>
    <format dxfId="10347">
      <pivotArea dataOnly="0" labelOnly="1" outline="0" fieldPosition="0">
        <references count="2">
          <reference field="0" count="1" selected="0">
            <x v="164"/>
          </reference>
          <reference field="1" count="1">
            <x v="61"/>
          </reference>
        </references>
      </pivotArea>
    </format>
    <format dxfId="10346">
      <pivotArea dataOnly="0" labelOnly="1" outline="0" fieldPosition="0">
        <references count="2">
          <reference field="0" count="1" selected="0">
            <x v="165"/>
          </reference>
          <reference field="1" count="1">
            <x v="10"/>
          </reference>
        </references>
      </pivotArea>
    </format>
    <format dxfId="10345">
      <pivotArea dataOnly="0" labelOnly="1" outline="0" fieldPosition="0">
        <references count="2">
          <reference field="0" count="1" selected="0">
            <x v="166"/>
          </reference>
          <reference field="1" count="1">
            <x v="16"/>
          </reference>
        </references>
      </pivotArea>
    </format>
    <format dxfId="10344">
      <pivotArea dataOnly="0" labelOnly="1" outline="0" fieldPosition="0">
        <references count="2">
          <reference field="0" count="1" selected="0">
            <x v="167"/>
          </reference>
          <reference field="1" count="1">
            <x v="9"/>
          </reference>
        </references>
      </pivotArea>
    </format>
    <format dxfId="10343">
      <pivotArea dataOnly="0" labelOnly="1" outline="0" fieldPosition="0">
        <references count="2">
          <reference field="0" count="1" selected="0">
            <x v="168"/>
          </reference>
          <reference field="1" count="1">
            <x v="60"/>
          </reference>
        </references>
      </pivotArea>
    </format>
    <format dxfId="10342">
      <pivotArea dataOnly="0" labelOnly="1" outline="0" fieldPosition="0">
        <references count="2">
          <reference field="0" count="1" selected="0">
            <x v="169"/>
          </reference>
          <reference field="1" count="1">
            <x v="13"/>
          </reference>
        </references>
      </pivotArea>
    </format>
    <format dxfId="10341">
      <pivotArea dataOnly="0" labelOnly="1" outline="0" fieldPosition="0">
        <references count="2">
          <reference field="0" count="1" selected="0">
            <x v="170"/>
          </reference>
          <reference field="1" count="1">
            <x v="11"/>
          </reference>
        </references>
      </pivotArea>
    </format>
    <format dxfId="10340">
      <pivotArea dataOnly="0" labelOnly="1" outline="0" fieldPosition="0">
        <references count="2">
          <reference field="0" count="1" selected="0">
            <x v="171"/>
          </reference>
          <reference field="1" count="1">
            <x v="62"/>
          </reference>
        </references>
      </pivotArea>
    </format>
    <format dxfId="10339">
      <pivotArea dataOnly="0" labelOnly="1" outline="0" fieldPosition="0">
        <references count="2">
          <reference field="0" count="1" selected="0">
            <x v="172"/>
          </reference>
          <reference field="1" count="1">
            <x v="19"/>
          </reference>
        </references>
      </pivotArea>
    </format>
    <format dxfId="10338">
      <pivotArea dataOnly="0" labelOnly="1" outline="0" fieldPosition="0">
        <references count="2">
          <reference field="0" count="1" selected="0">
            <x v="173"/>
          </reference>
          <reference field="1" count="1">
            <x v="18"/>
          </reference>
        </references>
      </pivotArea>
    </format>
    <format dxfId="10337">
      <pivotArea dataOnly="0" labelOnly="1" outline="0" fieldPosition="0">
        <references count="2">
          <reference field="0" count="1" selected="0">
            <x v="174"/>
          </reference>
          <reference field="1" count="1">
            <x v="17"/>
          </reference>
        </references>
      </pivotArea>
    </format>
    <format dxfId="10336">
      <pivotArea dataOnly="0" labelOnly="1" outline="0" fieldPosition="0">
        <references count="2">
          <reference field="0" count="1" selected="0">
            <x v="175"/>
          </reference>
          <reference field="1" count="1">
            <x v="14"/>
          </reference>
        </references>
      </pivotArea>
    </format>
    <format dxfId="10335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0334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0333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0332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10331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0330">
      <pivotArea dataOnly="0" labelOnly="1" outline="0" fieldPosition="0">
        <references count="2">
          <reference field="0" count="1" selected="0">
            <x v="54"/>
          </reference>
          <reference field="1" count="1">
            <x v="52"/>
          </reference>
        </references>
      </pivotArea>
    </format>
    <format dxfId="10329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10328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0327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0326">
      <pivotArea dataOnly="0" labelOnly="1" outline="0" fieldPosition="0">
        <references count="2">
          <reference field="0" count="1" selected="0">
            <x v="58"/>
          </reference>
          <reference field="1" count="1">
            <x v="73"/>
          </reference>
        </references>
      </pivotArea>
    </format>
    <format dxfId="10325">
      <pivotArea dataOnly="0" labelOnly="1" outline="0" fieldPosition="0">
        <references count="2">
          <reference field="0" count="1" selected="0">
            <x v="59"/>
          </reference>
          <reference field="1" count="1">
            <x v="54"/>
          </reference>
        </references>
      </pivotArea>
    </format>
    <format dxfId="10324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0323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10322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0321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0320">
      <pivotArea dataOnly="0" labelOnly="1" outline="0" fieldPosition="0">
        <references count="2">
          <reference field="0" count="1" selected="0">
            <x v="67"/>
          </reference>
          <reference field="1" count="1">
            <x v="91"/>
          </reference>
        </references>
      </pivotArea>
    </format>
    <format dxfId="10319">
      <pivotArea dataOnly="0" labelOnly="1" outline="0" fieldPosition="0">
        <references count="2">
          <reference field="0" count="1" selected="0">
            <x v="69"/>
          </reference>
          <reference field="1" count="1">
            <x v="21"/>
          </reference>
        </references>
      </pivotArea>
    </format>
    <format dxfId="10318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0317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0316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10315">
      <pivotArea dataOnly="0" labelOnly="1" outline="0" fieldPosition="0">
        <references count="2">
          <reference field="0" count="1" selected="0">
            <x v="79"/>
          </reference>
          <reference field="1" count="1">
            <x v="114"/>
          </reference>
        </references>
      </pivotArea>
    </format>
    <format dxfId="10314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10313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0312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0311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0310">
      <pivotArea dataOnly="0" labelOnly="1" outline="0" fieldPosition="0">
        <references count="2">
          <reference field="0" count="1" selected="0">
            <x v="85"/>
          </reference>
          <reference field="1" count="1">
            <x v="115"/>
          </reference>
        </references>
      </pivotArea>
    </format>
    <format dxfId="10309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0308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0307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0306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0305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0304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0303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0302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0301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0300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0299">
      <pivotArea dataOnly="0" labelOnly="1" outline="0" fieldPosition="0">
        <references count="2">
          <reference field="0" count="1" selected="0">
            <x v="96"/>
          </reference>
          <reference field="1" count="1">
            <x v="92"/>
          </reference>
        </references>
      </pivotArea>
    </format>
    <format dxfId="10298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0297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0296">
      <pivotArea dataOnly="0" labelOnly="1" outline="0" fieldPosition="0">
        <references count="2">
          <reference field="0" count="1" selected="0">
            <x v="99"/>
          </reference>
          <reference field="1" count="1">
            <x v="117"/>
          </reference>
        </references>
      </pivotArea>
    </format>
    <format dxfId="10295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0294">
      <pivotArea dataOnly="0" labelOnly="1" outline="0" fieldPosition="0">
        <references count="2">
          <reference field="0" count="1" selected="0">
            <x v="103"/>
          </reference>
          <reference field="1" count="1">
            <x v="20"/>
          </reference>
        </references>
      </pivotArea>
    </format>
    <format dxfId="10293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10292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10291">
      <pivotArea dataOnly="0" labelOnly="1" outline="0" fieldPosition="0">
        <references count="2">
          <reference field="0" count="1" selected="0">
            <x v="106"/>
          </reference>
          <reference field="1" count="1">
            <x v="119"/>
          </reference>
        </references>
      </pivotArea>
    </format>
    <format dxfId="10290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10289">
      <pivotArea dataOnly="0" labelOnly="1" outline="0" fieldPosition="0">
        <references count="2">
          <reference field="0" count="1" selected="0">
            <x v="108"/>
          </reference>
          <reference field="1" count="1">
            <x v="26"/>
          </reference>
        </references>
      </pivotArea>
    </format>
    <format dxfId="10288">
      <pivotArea dataOnly="0" labelOnly="1" outline="0" fieldPosition="0">
        <references count="2">
          <reference field="0" count="1" selected="0">
            <x v="109"/>
          </reference>
          <reference field="1" count="1">
            <x v="28"/>
          </reference>
        </references>
      </pivotArea>
    </format>
    <format dxfId="10287">
      <pivotArea dataOnly="0" labelOnly="1" outline="0" fieldPosition="0">
        <references count="2">
          <reference field="0" count="1" selected="0">
            <x v="112"/>
          </reference>
          <reference field="1" count="1">
            <x v="44"/>
          </reference>
        </references>
      </pivotArea>
    </format>
    <format dxfId="10286">
      <pivotArea dataOnly="0" labelOnly="1" outline="0" fieldPosition="0">
        <references count="2">
          <reference field="0" count="1" selected="0">
            <x v="113"/>
          </reference>
          <reference field="1" count="1">
            <x v="43"/>
          </reference>
        </references>
      </pivotArea>
    </format>
    <format dxfId="10285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10284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10283">
      <pivotArea dataOnly="0" labelOnly="1" outline="0" fieldPosition="0">
        <references count="2">
          <reference field="0" count="1" selected="0">
            <x v="118"/>
          </reference>
          <reference field="1" count="1">
            <x v="39"/>
          </reference>
        </references>
      </pivotArea>
    </format>
    <format dxfId="10282">
      <pivotArea dataOnly="0" labelOnly="1" outline="0" fieldPosition="0">
        <references count="2">
          <reference field="0" count="1" selected="0">
            <x v="120"/>
          </reference>
          <reference field="1" count="1">
            <x v="67"/>
          </reference>
        </references>
      </pivotArea>
    </format>
    <format dxfId="10281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10280">
      <pivotArea dataOnly="0" labelOnly="1" outline="0" fieldPosition="0">
        <references count="2">
          <reference field="0" count="1" selected="0">
            <x v="122"/>
          </reference>
          <reference field="1" count="1">
            <x v="41"/>
          </reference>
        </references>
      </pivotArea>
    </format>
    <format dxfId="10279">
      <pivotArea dataOnly="0" labelOnly="1" outline="0" fieldPosition="0">
        <references count="2">
          <reference field="0" count="1" selected="0">
            <x v="123"/>
          </reference>
          <reference field="1" count="1">
            <x v="69"/>
          </reference>
        </references>
      </pivotArea>
    </format>
    <format dxfId="10278">
      <pivotArea dataOnly="0" labelOnly="1" outline="0" fieldPosition="0">
        <references count="2">
          <reference field="0" count="1" selected="0">
            <x v="124"/>
          </reference>
          <reference field="1" count="1">
            <x v="38"/>
          </reference>
        </references>
      </pivotArea>
    </format>
    <format dxfId="10277">
      <pivotArea dataOnly="0" labelOnly="1" outline="0" fieldPosition="0">
        <references count="2">
          <reference field="0" count="1" selected="0">
            <x v="125"/>
          </reference>
          <reference field="1" count="1">
            <x v="50"/>
          </reference>
        </references>
      </pivotArea>
    </format>
    <format dxfId="10276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10275">
      <pivotArea dataOnly="0" labelOnly="1" outline="0" fieldPosition="0">
        <references count="2">
          <reference field="0" count="1" selected="0">
            <x v="128"/>
          </reference>
          <reference field="1" count="1">
            <x v="51"/>
          </reference>
        </references>
      </pivotArea>
    </format>
    <format dxfId="10274">
      <pivotArea dataOnly="0" labelOnly="1" outline="0" fieldPosition="0">
        <references count="2">
          <reference field="0" count="1" selected="0">
            <x v="129"/>
          </reference>
          <reference field="1" count="1">
            <x v="34"/>
          </reference>
        </references>
      </pivotArea>
    </format>
    <format dxfId="10273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10272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10271">
      <pivotArea dataOnly="0" labelOnly="1" outline="0" fieldPosition="0">
        <references count="2">
          <reference field="0" count="1" selected="0">
            <x v="133"/>
          </reference>
          <reference field="1" count="1">
            <x v="79"/>
          </reference>
        </references>
      </pivotArea>
    </format>
    <format dxfId="10270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10269">
      <pivotArea dataOnly="0" labelOnly="1" outline="0" fieldPosition="0">
        <references count="2">
          <reference field="0" count="1" selected="0">
            <x v="135"/>
          </reference>
          <reference field="1" count="1">
            <x v="78"/>
          </reference>
        </references>
      </pivotArea>
    </format>
    <format dxfId="10268">
      <pivotArea dataOnly="0" labelOnly="1" outline="0" fieldPosition="0">
        <references count="2">
          <reference field="0" count="1" selected="0">
            <x v="137"/>
          </reference>
          <reference field="1" count="1">
            <x v="27"/>
          </reference>
        </references>
      </pivotArea>
    </format>
    <format dxfId="10267">
      <pivotArea dataOnly="0" labelOnly="1" outline="0" fieldPosition="0">
        <references count="2">
          <reference field="0" count="1" selected="0">
            <x v="138"/>
          </reference>
          <reference field="1" count="1">
            <x v="112"/>
          </reference>
        </references>
      </pivotArea>
    </format>
    <format dxfId="10266">
      <pivotArea dataOnly="0" labelOnly="1" outline="0" fieldPosition="0">
        <references count="2">
          <reference field="0" count="1" selected="0">
            <x v="139"/>
          </reference>
          <reference field="1" count="1">
            <x v="4"/>
          </reference>
        </references>
      </pivotArea>
    </format>
    <format dxfId="10265">
      <pivotArea dataOnly="0" labelOnly="1" outline="0" fieldPosition="0">
        <references count="2">
          <reference field="0" count="1" selected="0">
            <x v="141"/>
          </reference>
          <reference field="1" count="1">
            <x v="46"/>
          </reference>
        </references>
      </pivotArea>
    </format>
    <format dxfId="10264">
      <pivotArea dataOnly="0" labelOnly="1" outline="0" fieldPosition="0">
        <references count="2">
          <reference field="0" count="1" selected="0">
            <x v="142"/>
          </reference>
          <reference field="1" count="1">
            <x v="68"/>
          </reference>
        </references>
      </pivotArea>
    </format>
    <format dxfId="10263">
      <pivotArea dataOnly="0" labelOnly="1" outline="0" fieldPosition="0">
        <references count="2">
          <reference field="0" count="1" selected="0">
            <x v="143"/>
          </reference>
          <reference field="1" count="1">
            <x v="42"/>
          </reference>
        </references>
      </pivotArea>
    </format>
    <format dxfId="10262">
      <pivotArea dataOnly="0" labelOnly="1" outline="0" fieldPosition="0">
        <references count="2">
          <reference field="0" count="1" selected="0">
            <x v="144"/>
          </reference>
          <reference field="1" count="1">
            <x v="77"/>
          </reference>
        </references>
      </pivotArea>
    </format>
    <format dxfId="10261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10260">
      <pivotArea dataOnly="0" labelOnly="1" outline="0" fieldPosition="0">
        <references count="2">
          <reference field="0" count="1" selected="0">
            <x v="146"/>
          </reference>
          <reference field="1" count="1">
            <x v="3"/>
          </reference>
        </references>
      </pivotArea>
    </format>
    <format dxfId="10259">
      <pivotArea dataOnly="0" labelOnly="1" outline="0" fieldPosition="0">
        <references count="2">
          <reference field="0" count="1" selected="0">
            <x v="147"/>
          </reference>
          <reference field="1" count="1">
            <x v="2"/>
          </reference>
        </references>
      </pivotArea>
    </format>
    <format dxfId="10258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10257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0256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10255">
      <pivotArea dataOnly="0" labelOnly="1" outline="0" fieldPosition="0">
        <references count="2">
          <reference field="0" count="1" selected="0">
            <x v="154"/>
          </reference>
          <reference field="1" count="1">
            <x v="63"/>
          </reference>
        </references>
      </pivotArea>
    </format>
    <format dxfId="10254">
      <pivotArea dataOnly="0" labelOnly="1" outline="0" fieldPosition="0">
        <references count="2">
          <reference field="0" count="1" selected="0">
            <x v="155"/>
          </reference>
          <reference field="1" count="1">
            <x v="0"/>
          </reference>
        </references>
      </pivotArea>
    </format>
    <format dxfId="10253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10252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10251">
      <pivotArea dataOnly="0" labelOnly="1" outline="0" fieldPosition="0">
        <references count="2">
          <reference field="0" count="1" selected="0">
            <x v="158"/>
          </reference>
          <reference field="1" count="1">
            <x v="121"/>
          </reference>
        </references>
      </pivotArea>
    </format>
    <format dxfId="10250">
      <pivotArea dataOnly="0" labelOnly="1" outline="0" fieldPosition="0">
        <references count="2">
          <reference field="0" count="1" selected="0">
            <x v="163"/>
          </reference>
          <reference field="1" count="1">
            <x v="12"/>
          </reference>
        </references>
      </pivotArea>
    </format>
    <format dxfId="10249">
      <pivotArea dataOnly="0" labelOnly="1" outline="0" fieldPosition="0">
        <references count="2">
          <reference field="0" count="1" selected="0">
            <x v="164"/>
          </reference>
          <reference field="1" count="1">
            <x v="61"/>
          </reference>
        </references>
      </pivotArea>
    </format>
    <format dxfId="10248">
      <pivotArea dataOnly="0" labelOnly="1" outline="0" fieldPosition="0">
        <references count="2">
          <reference field="0" count="1" selected="0">
            <x v="165"/>
          </reference>
          <reference field="1" count="1">
            <x v="10"/>
          </reference>
        </references>
      </pivotArea>
    </format>
    <format dxfId="10247">
      <pivotArea dataOnly="0" labelOnly="1" outline="0" fieldPosition="0">
        <references count="2">
          <reference field="0" count="1" selected="0">
            <x v="166"/>
          </reference>
          <reference field="1" count="1">
            <x v="16"/>
          </reference>
        </references>
      </pivotArea>
    </format>
    <format dxfId="10246">
      <pivotArea dataOnly="0" labelOnly="1" outline="0" fieldPosition="0">
        <references count="2">
          <reference field="0" count="1" selected="0">
            <x v="167"/>
          </reference>
          <reference field="1" count="1">
            <x v="9"/>
          </reference>
        </references>
      </pivotArea>
    </format>
    <format dxfId="10245">
      <pivotArea dataOnly="0" labelOnly="1" outline="0" fieldPosition="0">
        <references count="2">
          <reference field="0" count="1" selected="0">
            <x v="168"/>
          </reference>
          <reference field="1" count="1">
            <x v="60"/>
          </reference>
        </references>
      </pivotArea>
    </format>
    <format dxfId="10244">
      <pivotArea dataOnly="0" labelOnly="1" outline="0" fieldPosition="0">
        <references count="2">
          <reference field="0" count="1" selected="0">
            <x v="169"/>
          </reference>
          <reference field="1" count="1">
            <x v="13"/>
          </reference>
        </references>
      </pivotArea>
    </format>
    <format dxfId="10243">
      <pivotArea dataOnly="0" labelOnly="1" outline="0" fieldPosition="0">
        <references count="2">
          <reference field="0" count="1" selected="0">
            <x v="170"/>
          </reference>
          <reference field="1" count="1">
            <x v="11"/>
          </reference>
        </references>
      </pivotArea>
    </format>
    <format dxfId="10242">
      <pivotArea dataOnly="0" labelOnly="1" outline="0" fieldPosition="0">
        <references count="2">
          <reference field="0" count="1" selected="0">
            <x v="171"/>
          </reference>
          <reference field="1" count="1">
            <x v="62"/>
          </reference>
        </references>
      </pivotArea>
    </format>
    <format dxfId="10241">
      <pivotArea dataOnly="0" labelOnly="1" outline="0" fieldPosition="0">
        <references count="2">
          <reference field="0" count="1" selected="0">
            <x v="172"/>
          </reference>
          <reference field="1" count="1">
            <x v="19"/>
          </reference>
        </references>
      </pivotArea>
    </format>
    <format dxfId="10240">
      <pivotArea dataOnly="0" labelOnly="1" outline="0" fieldPosition="0">
        <references count="2">
          <reference field="0" count="1" selected="0">
            <x v="173"/>
          </reference>
          <reference field="1" count="1">
            <x v="18"/>
          </reference>
        </references>
      </pivotArea>
    </format>
    <format dxfId="10239">
      <pivotArea dataOnly="0" labelOnly="1" outline="0" fieldPosition="0">
        <references count="2">
          <reference field="0" count="1" selected="0">
            <x v="174"/>
          </reference>
          <reference field="1" count="1">
            <x v="17"/>
          </reference>
        </references>
      </pivotArea>
    </format>
    <format dxfId="10238">
      <pivotArea dataOnly="0" labelOnly="1" outline="0" fieldPosition="0">
        <references count="2">
          <reference field="0" count="1" selected="0">
            <x v="175"/>
          </reference>
          <reference field="1" count="1">
            <x v="14"/>
          </reference>
        </references>
      </pivotArea>
    </format>
    <format dxfId="10237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0236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0235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0234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10233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0232">
      <pivotArea dataOnly="0" labelOnly="1" outline="0" fieldPosition="0">
        <references count="2">
          <reference field="0" count="1" selected="0">
            <x v="54"/>
          </reference>
          <reference field="1" count="1">
            <x v="52"/>
          </reference>
        </references>
      </pivotArea>
    </format>
    <format dxfId="10231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10230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0229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0228">
      <pivotArea dataOnly="0" labelOnly="1" outline="0" fieldPosition="0">
        <references count="2">
          <reference field="0" count="1" selected="0">
            <x v="58"/>
          </reference>
          <reference field="1" count="1">
            <x v="73"/>
          </reference>
        </references>
      </pivotArea>
    </format>
    <format dxfId="10227">
      <pivotArea dataOnly="0" labelOnly="1" outline="0" fieldPosition="0">
        <references count="2">
          <reference field="0" count="1" selected="0">
            <x v="59"/>
          </reference>
          <reference field="1" count="1">
            <x v="54"/>
          </reference>
        </references>
      </pivotArea>
    </format>
    <format dxfId="10226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0225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10224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0223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0222">
      <pivotArea dataOnly="0" labelOnly="1" outline="0" fieldPosition="0">
        <references count="2">
          <reference field="0" count="1" selected="0">
            <x v="67"/>
          </reference>
          <reference field="1" count="1">
            <x v="91"/>
          </reference>
        </references>
      </pivotArea>
    </format>
    <format dxfId="10221">
      <pivotArea dataOnly="0" labelOnly="1" outline="0" fieldPosition="0">
        <references count="2">
          <reference field="0" count="1" selected="0">
            <x v="69"/>
          </reference>
          <reference field="1" count="1">
            <x v="21"/>
          </reference>
        </references>
      </pivotArea>
    </format>
    <format dxfId="10220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0219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0218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10217">
      <pivotArea dataOnly="0" labelOnly="1" outline="0" fieldPosition="0">
        <references count="2">
          <reference field="0" count="1" selected="0">
            <x v="79"/>
          </reference>
          <reference field="1" count="1">
            <x v="114"/>
          </reference>
        </references>
      </pivotArea>
    </format>
    <format dxfId="10216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10215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0214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0213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0212">
      <pivotArea dataOnly="0" labelOnly="1" outline="0" fieldPosition="0">
        <references count="2">
          <reference field="0" count="1" selected="0">
            <x v="85"/>
          </reference>
          <reference field="1" count="1">
            <x v="115"/>
          </reference>
        </references>
      </pivotArea>
    </format>
    <format dxfId="10211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0210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0209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0208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0207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0206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0205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0204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0203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0202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0201">
      <pivotArea dataOnly="0" labelOnly="1" outline="0" fieldPosition="0">
        <references count="2">
          <reference field="0" count="1" selected="0">
            <x v="96"/>
          </reference>
          <reference field="1" count="1">
            <x v="92"/>
          </reference>
        </references>
      </pivotArea>
    </format>
    <format dxfId="10200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0199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0198">
      <pivotArea dataOnly="0" labelOnly="1" outline="0" fieldPosition="0">
        <references count="2">
          <reference field="0" count="1" selected="0">
            <x v="99"/>
          </reference>
          <reference field="1" count="1">
            <x v="117"/>
          </reference>
        </references>
      </pivotArea>
    </format>
    <format dxfId="10197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0196">
      <pivotArea dataOnly="0" labelOnly="1" outline="0" fieldPosition="0">
        <references count="2">
          <reference field="0" count="1" selected="0">
            <x v="103"/>
          </reference>
          <reference field="1" count="1">
            <x v="20"/>
          </reference>
        </references>
      </pivotArea>
    </format>
    <format dxfId="10195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10194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10193">
      <pivotArea dataOnly="0" labelOnly="1" outline="0" fieldPosition="0">
        <references count="2">
          <reference field="0" count="1" selected="0">
            <x v="106"/>
          </reference>
          <reference field="1" count="1">
            <x v="119"/>
          </reference>
        </references>
      </pivotArea>
    </format>
    <format dxfId="10192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10191">
      <pivotArea dataOnly="0" labelOnly="1" outline="0" fieldPosition="0">
        <references count="2">
          <reference field="0" count="1" selected="0">
            <x v="108"/>
          </reference>
          <reference field="1" count="1">
            <x v="26"/>
          </reference>
        </references>
      </pivotArea>
    </format>
    <format dxfId="10190">
      <pivotArea dataOnly="0" labelOnly="1" outline="0" fieldPosition="0">
        <references count="2">
          <reference field="0" count="1" selected="0">
            <x v="109"/>
          </reference>
          <reference field="1" count="1">
            <x v="28"/>
          </reference>
        </references>
      </pivotArea>
    </format>
    <format dxfId="10189">
      <pivotArea dataOnly="0" labelOnly="1" outline="0" fieldPosition="0">
        <references count="2">
          <reference field="0" count="1" selected="0">
            <x v="112"/>
          </reference>
          <reference field="1" count="1">
            <x v="44"/>
          </reference>
        </references>
      </pivotArea>
    </format>
    <format dxfId="10188">
      <pivotArea dataOnly="0" labelOnly="1" outline="0" fieldPosition="0">
        <references count="2">
          <reference field="0" count="1" selected="0">
            <x v="113"/>
          </reference>
          <reference field="1" count="1">
            <x v="43"/>
          </reference>
        </references>
      </pivotArea>
    </format>
    <format dxfId="10187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10186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10185">
      <pivotArea dataOnly="0" labelOnly="1" outline="0" fieldPosition="0">
        <references count="2">
          <reference field="0" count="1" selected="0">
            <x v="118"/>
          </reference>
          <reference field="1" count="1">
            <x v="39"/>
          </reference>
        </references>
      </pivotArea>
    </format>
    <format dxfId="10184">
      <pivotArea dataOnly="0" labelOnly="1" outline="0" fieldPosition="0">
        <references count="2">
          <reference field="0" count="1" selected="0">
            <x v="120"/>
          </reference>
          <reference field="1" count="1">
            <x v="67"/>
          </reference>
        </references>
      </pivotArea>
    </format>
    <format dxfId="10183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10182">
      <pivotArea dataOnly="0" labelOnly="1" outline="0" fieldPosition="0">
        <references count="2">
          <reference field="0" count="1" selected="0">
            <x v="122"/>
          </reference>
          <reference field="1" count="1">
            <x v="41"/>
          </reference>
        </references>
      </pivotArea>
    </format>
    <format dxfId="10181">
      <pivotArea dataOnly="0" labelOnly="1" outline="0" fieldPosition="0">
        <references count="2">
          <reference field="0" count="1" selected="0">
            <x v="123"/>
          </reference>
          <reference field="1" count="1">
            <x v="69"/>
          </reference>
        </references>
      </pivotArea>
    </format>
    <format dxfId="10180">
      <pivotArea dataOnly="0" labelOnly="1" outline="0" fieldPosition="0">
        <references count="2">
          <reference field="0" count="1" selected="0">
            <x v="124"/>
          </reference>
          <reference field="1" count="1">
            <x v="38"/>
          </reference>
        </references>
      </pivotArea>
    </format>
    <format dxfId="10179">
      <pivotArea dataOnly="0" labelOnly="1" outline="0" fieldPosition="0">
        <references count="2">
          <reference field="0" count="1" selected="0">
            <x v="125"/>
          </reference>
          <reference field="1" count="1">
            <x v="50"/>
          </reference>
        </references>
      </pivotArea>
    </format>
    <format dxfId="10178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10177">
      <pivotArea dataOnly="0" labelOnly="1" outline="0" fieldPosition="0">
        <references count="2">
          <reference field="0" count="1" selected="0">
            <x v="128"/>
          </reference>
          <reference field="1" count="1">
            <x v="51"/>
          </reference>
        </references>
      </pivotArea>
    </format>
    <format dxfId="10176">
      <pivotArea dataOnly="0" labelOnly="1" outline="0" fieldPosition="0">
        <references count="2">
          <reference field="0" count="1" selected="0">
            <x v="129"/>
          </reference>
          <reference field="1" count="1">
            <x v="34"/>
          </reference>
        </references>
      </pivotArea>
    </format>
    <format dxfId="10175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10174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10173">
      <pivotArea dataOnly="0" labelOnly="1" outline="0" fieldPosition="0">
        <references count="2">
          <reference field="0" count="1" selected="0">
            <x v="133"/>
          </reference>
          <reference field="1" count="1">
            <x v="79"/>
          </reference>
        </references>
      </pivotArea>
    </format>
    <format dxfId="10172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10171">
      <pivotArea dataOnly="0" labelOnly="1" outline="0" fieldPosition="0">
        <references count="2">
          <reference field="0" count="1" selected="0">
            <x v="135"/>
          </reference>
          <reference field="1" count="1">
            <x v="78"/>
          </reference>
        </references>
      </pivotArea>
    </format>
    <format dxfId="10170">
      <pivotArea dataOnly="0" labelOnly="1" outline="0" fieldPosition="0">
        <references count="2">
          <reference field="0" count="1" selected="0">
            <x v="137"/>
          </reference>
          <reference field="1" count="1">
            <x v="27"/>
          </reference>
        </references>
      </pivotArea>
    </format>
    <format dxfId="10169">
      <pivotArea dataOnly="0" labelOnly="1" outline="0" fieldPosition="0">
        <references count="2">
          <reference field="0" count="1" selected="0">
            <x v="138"/>
          </reference>
          <reference field="1" count="1">
            <x v="112"/>
          </reference>
        </references>
      </pivotArea>
    </format>
    <format dxfId="10168">
      <pivotArea dataOnly="0" labelOnly="1" outline="0" fieldPosition="0">
        <references count="2">
          <reference field="0" count="1" selected="0">
            <x v="139"/>
          </reference>
          <reference field="1" count="1">
            <x v="4"/>
          </reference>
        </references>
      </pivotArea>
    </format>
    <format dxfId="10167">
      <pivotArea dataOnly="0" labelOnly="1" outline="0" fieldPosition="0">
        <references count="2">
          <reference field="0" count="1" selected="0">
            <x v="141"/>
          </reference>
          <reference field="1" count="1">
            <x v="46"/>
          </reference>
        </references>
      </pivotArea>
    </format>
    <format dxfId="10166">
      <pivotArea dataOnly="0" labelOnly="1" outline="0" fieldPosition="0">
        <references count="2">
          <reference field="0" count="1" selected="0">
            <x v="142"/>
          </reference>
          <reference field="1" count="1">
            <x v="68"/>
          </reference>
        </references>
      </pivotArea>
    </format>
    <format dxfId="10165">
      <pivotArea dataOnly="0" labelOnly="1" outline="0" fieldPosition="0">
        <references count="2">
          <reference field="0" count="1" selected="0">
            <x v="143"/>
          </reference>
          <reference field="1" count="1">
            <x v="42"/>
          </reference>
        </references>
      </pivotArea>
    </format>
    <format dxfId="10164">
      <pivotArea dataOnly="0" labelOnly="1" outline="0" fieldPosition="0">
        <references count="2">
          <reference field="0" count="1" selected="0">
            <x v="144"/>
          </reference>
          <reference field="1" count="1">
            <x v="77"/>
          </reference>
        </references>
      </pivotArea>
    </format>
    <format dxfId="10163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10162">
      <pivotArea dataOnly="0" labelOnly="1" outline="0" fieldPosition="0">
        <references count="2">
          <reference field="0" count="1" selected="0">
            <x v="146"/>
          </reference>
          <reference field="1" count="1">
            <x v="3"/>
          </reference>
        </references>
      </pivotArea>
    </format>
    <format dxfId="10161">
      <pivotArea dataOnly="0" labelOnly="1" outline="0" fieldPosition="0">
        <references count="2">
          <reference field="0" count="1" selected="0">
            <x v="147"/>
          </reference>
          <reference field="1" count="1">
            <x v="2"/>
          </reference>
        </references>
      </pivotArea>
    </format>
    <format dxfId="10160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10159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0158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10157">
      <pivotArea dataOnly="0" labelOnly="1" outline="0" fieldPosition="0">
        <references count="2">
          <reference field="0" count="1" selected="0">
            <x v="154"/>
          </reference>
          <reference field="1" count="1">
            <x v="63"/>
          </reference>
        </references>
      </pivotArea>
    </format>
    <format dxfId="10156">
      <pivotArea dataOnly="0" labelOnly="1" outline="0" fieldPosition="0">
        <references count="2">
          <reference field="0" count="1" selected="0">
            <x v="155"/>
          </reference>
          <reference field="1" count="1">
            <x v="0"/>
          </reference>
        </references>
      </pivotArea>
    </format>
    <format dxfId="10155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10154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10153">
      <pivotArea dataOnly="0" labelOnly="1" outline="0" fieldPosition="0">
        <references count="2">
          <reference field="0" count="1" selected="0">
            <x v="158"/>
          </reference>
          <reference field="1" count="1">
            <x v="121"/>
          </reference>
        </references>
      </pivotArea>
    </format>
    <format dxfId="10152">
      <pivotArea dataOnly="0" labelOnly="1" outline="0" fieldPosition="0">
        <references count="2">
          <reference field="0" count="1" selected="0">
            <x v="163"/>
          </reference>
          <reference field="1" count="1">
            <x v="12"/>
          </reference>
        </references>
      </pivotArea>
    </format>
    <format dxfId="10151">
      <pivotArea dataOnly="0" labelOnly="1" outline="0" fieldPosition="0">
        <references count="2">
          <reference field="0" count="1" selected="0">
            <x v="164"/>
          </reference>
          <reference field="1" count="1">
            <x v="61"/>
          </reference>
        </references>
      </pivotArea>
    </format>
    <format dxfId="10150">
      <pivotArea dataOnly="0" labelOnly="1" outline="0" fieldPosition="0">
        <references count="2">
          <reference field="0" count="1" selected="0">
            <x v="165"/>
          </reference>
          <reference field="1" count="1">
            <x v="10"/>
          </reference>
        </references>
      </pivotArea>
    </format>
    <format dxfId="10149">
      <pivotArea dataOnly="0" labelOnly="1" outline="0" fieldPosition="0">
        <references count="2">
          <reference field="0" count="1" selected="0">
            <x v="166"/>
          </reference>
          <reference field="1" count="1">
            <x v="16"/>
          </reference>
        </references>
      </pivotArea>
    </format>
    <format dxfId="10148">
      <pivotArea dataOnly="0" labelOnly="1" outline="0" fieldPosition="0">
        <references count="2">
          <reference field="0" count="1" selected="0">
            <x v="167"/>
          </reference>
          <reference field="1" count="1">
            <x v="9"/>
          </reference>
        </references>
      </pivotArea>
    </format>
    <format dxfId="10147">
      <pivotArea dataOnly="0" labelOnly="1" outline="0" fieldPosition="0">
        <references count="2">
          <reference field="0" count="1" selected="0">
            <x v="168"/>
          </reference>
          <reference field="1" count="1">
            <x v="60"/>
          </reference>
        </references>
      </pivotArea>
    </format>
    <format dxfId="10146">
      <pivotArea dataOnly="0" labelOnly="1" outline="0" fieldPosition="0">
        <references count="2">
          <reference field="0" count="1" selected="0">
            <x v="169"/>
          </reference>
          <reference field="1" count="1">
            <x v="13"/>
          </reference>
        </references>
      </pivotArea>
    </format>
    <format dxfId="10145">
      <pivotArea dataOnly="0" labelOnly="1" outline="0" fieldPosition="0">
        <references count="2">
          <reference field="0" count="1" selected="0">
            <x v="170"/>
          </reference>
          <reference field="1" count="1">
            <x v="11"/>
          </reference>
        </references>
      </pivotArea>
    </format>
    <format dxfId="10144">
      <pivotArea dataOnly="0" labelOnly="1" outline="0" fieldPosition="0">
        <references count="2">
          <reference field="0" count="1" selected="0">
            <x v="171"/>
          </reference>
          <reference field="1" count="1">
            <x v="62"/>
          </reference>
        </references>
      </pivotArea>
    </format>
    <format dxfId="10143">
      <pivotArea dataOnly="0" labelOnly="1" outline="0" fieldPosition="0">
        <references count="2">
          <reference field="0" count="1" selected="0">
            <x v="172"/>
          </reference>
          <reference field="1" count="1">
            <x v="19"/>
          </reference>
        </references>
      </pivotArea>
    </format>
    <format dxfId="10142">
      <pivotArea dataOnly="0" labelOnly="1" outline="0" fieldPosition="0">
        <references count="2">
          <reference field="0" count="1" selected="0">
            <x v="173"/>
          </reference>
          <reference field="1" count="1">
            <x v="18"/>
          </reference>
        </references>
      </pivotArea>
    </format>
    <format dxfId="10141">
      <pivotArea dataOnly="0" labelOnly="1" outline="0" fieldPosition="0">
        <references count="2">
          <reference field="0" count="1" selected="0">
            <x v="174"/>
          </reference>
          <reference field="1" count="1">
            <x v="17"/>
          </reference>
        </references>
      </pivotArea>
    </format>
    <format dxfId="10140">
      <pivotArea dataOnly="0" labelOnly="1" outline="0" fieldPosition="0">
        <references count="2">
          <reference field="0" count="1" selected="0">
            <x v="175"/>
          </reference>
          <reference field="1" count="1">
            <x v="14"/>
          </reference>
        </references>
      </pivotArea>
    </format>
    <format dxfId="10139">
      <pivotArea dataOnly="0" labelOnly="1" outline="0" fieldPosition="0">
        <references count="1">
          <reference field="0" count="2">
            <x v="151"/>
            <x v="177"/>
          </reference>
        </references>
      </pivotArea>
    </format>
    <format dxfId="10138">
      <pivotArea dataOnly="0" labelOnly="1" outline="0" fieldPosition="0">
        <references count="1">
          <reference field="0" count="2">
            <x v="151"/>
            <x v="177"/>
          </reference>
        </references>
      </pivotArea>
    </format>
    <format dxfId="10137">
      <pivotArea dataOnly="0" labelOnly="1" outline="0" fieldPosition="0">
        <references count="1">
          <reference field="0" count="2">
            <x v="151"/>
            <x v="177"/>
          </reference>
        </references>
      </pivotArea>
    </format>
    <format dxfId="10136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0135">
      <pivotArea dataOnly="0" labelOnly="1" outline="0" fieldPosition="0">
        <references count="2">
          <reference field="0" count="1" selected="0">
            <x v="177"/>
          </reference>
          <reference field="1" count="1">
            <x v="125"/>
          </reference>
        </references>
      </pivotArea>
    </format>
    <format dxfId="10134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0133">
      <pivotArea dataOnly="0" labelOnly="1" outline="0" fieldPosition="0">
        <references count="2">
          <reference field="0" count="1" selected="0">
            <x v="177"/>
          </reference>
          <reference field="1" count="1">
            <x v="125"/>
          </reference>
        </references>
      </pivotArea>
    </format>
    <format dxfId="10132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0131">
      <pivotArea dataOnly="0" labelOnly="1" outline="0" fieldPosition="0">
        <references count="2">
          <reference field="0" count="1" selected="0">
            <x v="177"/>
          </reference>
          <reference field="1" count="1">
            <x v="125"/>
          </reference>
        </references>
      </pivotArea>
    </format>
    <format dxfId="10130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0129">
      <pivotArea dataOnly="0" labelOnly="1" outline="0" fieldPosition="0">
        <references count="2">
          <reference field="0" count="1" selected="0">
            <x v="177"/>
          </reference>
          <reference field="1" count="1">
            <x v="125"/>
          </reference>
        </references>
      </pivotArea>
    </format>
    <format dxfId="10128">
      <pivotArea dataOnly="0" labelOnly="1" outline="0" fieldPosition="0">
        <references count="1">
          <reference field="0" count="50">
            <x v="49"/>
            <x v="50"/>
            <x v="51"/>
            <x v="53"/>
            <x v="54"/>
            <x v="56"/>
            <x v="57"/>
            <x v="60"/>
            <x v="63"/>
            <x v="64"/>
            <x v="65"/>
            <x v="66"/>
            <x v="69"/>
            <x v="70"/>
            <x v="71"/>
            <x v="72"/>
            <x v="73"/>
            <x v="74"/>
            <x v="79"/>
            <x v="80"/>
            <x v="81"/>
            <x v="82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3"/>
            <x v="104"/>
            <x v="105"/>
            <x v="106"/>
            <x v="110"/>
            <x v="130"/>
            <x v="132"/>
            <x v="133"/>
            <x v="134"/>
            <x v="135"/>
            <x v="137"/>
            <x v="151"/>
          </reference>
        </references>
      </pivotArea>
    </format>
    <format dxfId="10127">
      <pivotArea dataOnly="0" labelOnly="1" outline="0" fieldPosition="0">
        <references count="1">
          <reference field="0" count="7">
            <x v="152"/>
            <x v="155"/>
            <x v="156"/>
            <x v="157"/>
            <x v="158"/>
            <x v="160"/>
            <x v="161"/>
          </reference>
        </references>
      </pivotArea>
    </format>
    <format dxfId="10126">
      <pivotArea dataOnly="0" labelOnly="1" outline="0" fieldPosition="0">
        <references count="1">
          <reference field="0" count="50">
            <x v="49"/>
            <x v="50"/>
            <x v="51"/>
            <x v="53"/>
            <x v="54"/>
            <x v="56"/>
            <x v="57"/>
            <x v="60"/>
            <x v="63"/>
            <x v="64"/>
            <x v="65"/>
            <x v="66"/>
            <x v="69"/>
            <x v="70"/>
            <x v="71"/>
            <x v="72"/>
            <x v="73"/>
            <x v="74"/>
            <x v="79"/>
            <x v="80"/>
            <x v="81"/>
            <x v="82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3"/>
            <x v="104"/>
            <x v="105"/>
            <x v="106"/>
            <x v="110"/>
            <x v="130"/>
            <x v="132"/>
            <x v="133"/>
            <x v="134"/>
            <x v="135"/>
            <x v="137"/>
            <x v="151"/>
          </reference>
        </references>
      </pivotArea>
    </format>
    <format dxfId="10125">
      <pivotArea dataOnly="0" labelOnly="1" outline="0" fieldPosition="0">
        <references count="1">
          <reference field="0" count="7">
            <x v="152"/>
            <x v="155"/>
            <x v="156"/>
            <x v="157"/>
            <x v="158"/>
            <x v="160"/>
            <x v="161"/>
          </reference>
        </references>
      </pivotArea>
    </format>
    <format dxfId="10124">
      <pivotArea dataOnly="0" labelOnly="1" outline="0" fieldPosition="0">
        <references count="1">
          <reference field="0" count="50">
            <x v="49"/>
            <x v="50"/>
            <x v="51"/>
            <x v="53"/>
            <x v="54"/>
            <x v="56"/>
            <x v="57"/>
            <x v="60"/>
            <x v="63"/>
            <x v="64"/>
            <x v="65"/>
            <x v="66"/>
            <x v="69"/>
            <x v="70"/>
            <x v="71"/>
            <x v="72"/>
            <x v="73"/>
            <x v="74"/>
            <x v="79"/>
            <x v="80"/>
            <x v="81"/>
            <x v="82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3"/>
            <x v="104"/>
            <x v="105"/>
            <x v="106"/>
            <x v="110"/>
            <x v="130"/>
            <x v="132"/>
            <x v="133"/>
            <x v="134"/>
            <x v="135"/>
            <x v="137"/>
            <x v="151"/>
          </reference>
        </references>
      </pivotArea>
    </format>
    <format dxfId="10123">
      <pivotArea dataOnly="0" labelOnly="1" outline="0" fieldPosition="0">
        <references count="1">
          <reference field="0" count="7">
            <x v="152"/>
            <x v="155"/>
            <x v="156"/>
            <x v="157"/>
            <x v="158"/>
            <x v="160"/>
            <x v="161"/>
          </reference>
        </references>
      </pivotArea>
    </format>
    <format dxfId="10122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0121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0120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0119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0118">
      <pivotArea dataOnly="0" labelOnly="1" outline="0" fieldPosition="0">
        <references count="2">
          <reference field="0" count="1" selected="0">
            <x v="54"/>
          </reference>
          <reference field="1" count="1">
            <x v="142"/>
          </reference>
        </references>
      </pivotArea>
    </format>
    <format dxfId="10117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0116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0115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0114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10113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10112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0111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0110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10109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0108">
      <pivotArea dataOnly="0" labelOnly="1" outline="0" fieldPosition="0">
        <references count="2">
          <reference field="0" count="1" selected="0">
            <x v="71"/>
          </reference>
          <reference field="1" count="1">
            <x v="145"/>
          </reference>
        </references>
      </pivotArea>
    </format>
    <format dxfId="10107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0106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10105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10104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10103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10102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0101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0100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0099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0098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0097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0096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0095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0094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0093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0092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0091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0090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0089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10088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0087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0086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10085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0084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10083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10082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10081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10080">
      <pivotArea dataOnly="0" labelOnly="1" outline="0" fieldPosition="0">
        <references count="2">
          <reference field="0" count="1" selected="0">
            <x v="110"/>
          </reference>
          <reference field="1" count="1">
            <x v="152"/>
          </reference>
        </references>
      </pivotArea>
    </format>
    <format dxfId="10079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10078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10077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10076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10075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10074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10073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0072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10071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10070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10069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10068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  <format dxfId="10067">
      <pivotArea dataOnly="0" labelOnly="1" outline="0" fieldPosition="0">
        <references count="2">
          <reference field="0" count="1" selected="0">
            <x v="160"/>
          </reference>
          <reference field="1" count="1">
            <x v="158"/>
          </reference>
        </references>
      </pivotArea>
    </format>
    <format dxfId="10066">
      <pivotArea dataOnly="0" labelOnly="1" outline="0" fieldPosition="0">
        <references count="2">
          <reference field="0" count="1" selected="0">
            <x v="161"/>
          </reference>
          <reference field="1" count="1">
            <x v="159"/>
          </reference>
        </references>
      </pivotArea>
    </format>
    <format dxfId="10065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0064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0063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0062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0061">
      <pivotArea dataOnly="0" labelOnly="1" outline="0" fieldPosition="0">
        <references count="2">
          <reference field="0" count="1" selected="0">
            <x v="54"/>
          </reference>
          <reference field="1" count="1">
            <x v="142"/>
          </reference>
        </references>
      </pivotArea>
    </format>
    <format dxfId="10060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0059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0058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0057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10056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10055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0054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0053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10052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0051">
      <pivotArea dataOnly="0" labelOnly="1" outline="0" fieldPosition="0">
        <references count="2">
          <reference field="0" count="1" selected="0">
            <x v="71"/>
          </reference>
          <reference field="1" count="1">
            <x v="145"/>
          </reference>
        </references>
      </pivotArea>
    </format>
    <format dxfId="10050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0049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10048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10047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10046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10045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0044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0043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0042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0041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0040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0039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0038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0037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0036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0035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0034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0033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0032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10031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0030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0029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10028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0027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10026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10025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10024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10023">
      <pivotArea dataOnly="0" labelOnly="1" outline="0" fieldPosition="0">
        <references count="2">
          <reference field="0" count="1" selected="0">
            <x v="110"/>
          </reference>
          <reference field="1" count="1">
            <x v="152"/>
          </reference>
        </references>
      </pivotArea>
    </format>
    <format dxfId="10022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10021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10020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10019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10018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10017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10016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0015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10014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10013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10012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10011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  <format dxfId="10010">
      <pivotArea dataOnly="0" labelOnly="1" outline="0" fieldPosition="0">
        <references count="2">
          <reference field="0" count="1" selected="0">
            <x v="160"/>
          </reference>
          <reference field="1" count="1">
            <x v="158"/>
          </reference>
        </references>
      </pivotArea>
    </format>
    <format dxfId="10009">
      <pivotArea dataOnly="0" labelOnly="1" outline="0" fieldPosition="0">
        <references count="2">
          <reference field="0" count="1" selected="0">
            <x v="161"/>
          </reference>
          <reference field="1" count="1">
            <x v="159"/>
          </reference>
        </references>
      </pivotArea>
    </format>
    <format dxfId="10008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0007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0006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0005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0004">
      <pivotArea dataOnly="0" labelOnly="1" outline="0" fieldPosition="0">
        <references count="2">
          <reference field="0" count="1" selected="0">
            <x v="54"/>
          </reference>
          <reference field="1" count="1">
            <x v="142"/>
          </reference>
        </references>
      </pivotArea>
    </format>
    <format dxfId="10003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0002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0001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0000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9999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9998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9997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9996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9995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9994">
      <pivotArea dataOnly="0" labelOnly="1" outline="0" fieldPosition="0">
        <references count="2">
          <reference field="0" count="1" selected="0">
            <x v="71"/>
          </reference>
          <reference field="1" count="1">
            <x v="145"/>
          </reference>
        </references>
      </pivotArea>
    </format>
    <format dxfId="9993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9992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9991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9990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9989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9988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9987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9986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9985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9984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9983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9982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9981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9980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9979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9978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9977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9976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9975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9974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9973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9972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9971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9970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9969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9968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9967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9966">
      <pivotArea dataOnly="0" labelOnly="1" outline="0" fieldPosition="0">
        <references count="2">
          <reference field="0" count="1" selected="0">
            <x v="110"/>
          </reference>
          <reference field="1" count="1">
            <x v="152"/>
          </reference>
        </references>
      </pivotArea>
    </format>
    <format dxfId="9965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9964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9963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9962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9961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9960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9959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9958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9957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9956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9955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9954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  <format dxfId="9953">
      <pivotArea dataOnly="0" labelOnly="1" outline="0" fieldPosition="0">
        <references count="2">
          <reference field="0" count="1" selected="0">
            <x v="160"/>
          </reference>
          <reference field="1" count="1">
            <x v="158"/>
          </reference>
        </references>
      </pivotArea>
    </format>
    <format dxfId="9952">
      <pivotArea dataOnly="0" labelOnly="1" outline="0" fieldPosition="0">
        <references count="2">
          <reference field="0" count="1" selected="0">
            <x v="161"/>
          </reference>
          <reference field="1" count="1">
            <x v="159"/>
          </reference>
        </references>
      </pivotArea>
    </format>
    <format dxfId="9951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9950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9949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9948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9947">
      <pivotArea dataOnly="0" labelOnly="1" outline="0" fieldPosition="0">
        <references count="2">
          <reference field="0" count="1" selected="0">
            <x v="54"/>
          </reference>
          <reference field="1" count="1">
            <x v="142"/>
          </reference>
        </references>
      </pivotArea>
    </format>
    <format dxfId="9946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9945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9944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9943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9942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9941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9940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9939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9938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9937">
      <pivotArea dataOnly="0" labelOnly="1" outline="0" fieldPosition="0">
        <references count="2">
          <reference field="0" count="1" selected="0">
            <x v="71"/>
          </reference>
          <reference field="1" count="1">
            <x v="145"/>
          </reference>
        </references>
      </pivotArea>
    </format>
    <format dxfId="9936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9935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9934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9933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9932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9931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9930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9929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9928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9927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9926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9925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9924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9923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9922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9921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9920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9919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9918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9917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9916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9915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9914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9913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9912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9911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9910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9909">
      <pivotArea dataOnly="0" labelOnly="1" outline="0" fieldPosition="0">
        <references count="2">
          <reference field="0" count="1" selected="0">
            <x v="110"/>
          </reference>
          <reference field="1" count="1">
            <x v="152"/>
          </reference>
        </references>
      </pivotArea>
    </format>
    <format dxfId="9908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9907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9906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9905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9904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9903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9902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9901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9900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9899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9898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9897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  <format dxfId="9896">
      <pivotArea dataOnly="0" labelOnly="1" outline="0" fieldPosition="0">
        <references count="2">
          <reference field="0" count="1" selected="0">
            <x v="160"/>
          </reference>
          <reference field="1" count="1">
            <x v="158"/>
          </reference>
        </references>
      </pivotArea>
    </format>
    <format dxfId="9895">
      <pivotArea dataOnly="0" labelOnly="1" outline="0" fieldPosition="0">
        <references count="2">
          <reference field="0" count="1" selected="0">
            <x v="161"/>
          </reference>
          <reference field="1" count="1">
            <x v="159"/>
          </reference>
        </references>
      </pivotArea>
    </format>
    <format dxfId="9894">
      <pivotArea dataOnly="0" labelOnly="1" outline="0" fieldPosition="0">
        <references count="1">
          <reference field="0" count="9">
            <x v="73"/>
            <x v="75"/>
            <x v="76"/>
            <x v="77"/>
            <x v="87"/>
            <x v="91"/>
            <x v="94"/>
            <x v="133"/>
            <x v="149"/>
          </reference>
        </references>
      </pivotArea>
    </format>
    <format dxfId="9893">
      <pivotArea dataOnly="0" labelOnly="1" outline="0" fieldPosition="0">
        <references count="1">
          <reference field="0" count="9">
            <x v="73"/>
            <x v="75"/>
            <x v="76"/>
            <x v="77"/>
            <x v="87"/>
            <x v="91"/>
            <x v="94"/>
            <x v="133"/>
            <x v="149"/>
          </reference>
        </references>
      </pivotArea>
    </format>
    <format dxfId="9892">
      <pivotArea dataOnly="0" labelOnly="1" outline="0" fieldPosition="0">
        <references count="1">
          <reference field="0" count="9">
            <x v="73"/>
            <x v="75"/>
            <x v="76"/>
            <x v="77"/>
            <x v="87"/>
            <x v="91"/>
            <x v="94"/>
            <x v="133"/>
            <x v="149"/>
          </reference>
        </references>
      </pivotArea>
    </format>
    <format dxfId="9891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9890">
      <pivotArea dataOnly="0" labelOnly="1" outline="0" fieldPosition="0">
        <references count="2">
          <reference field="0" count="1" selected="0">
            <x v="75"/>
          </reference>
          <reference field="1" count="1">
            <x v="160"/>
          </reference>
        </references>
      </pivotArea>
    </format>
    <format dxfId="9889">
      <pivotArea dataOnly="0" labelOnly="1" outline="0" fieldPosition="0">
        <references count="2">
          <reference field="0" count="1" selected="0">
            <x v="76"/>
          </reference>
          <reference field="1" count="1">
            <x v="161"/>
          </reference>
        </references>
      </pivotArea>
    </format>
    <format dxfId="9888">
      <pivotArea dataOnly="0" labelOnly="1" outline="0" fieldPosition="0">
        <references count="2">
          <reference field="0" count="1" selected="0">
            <x v="77"/>
          </reference>
          <reference field="1" count="1">
            <x v="162"/>
          </reference>
        </references>
      </pivotArea>
    </format>
    <format dxfId="9887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9886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9885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9884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9883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9882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9881">
      <pivotArea dataOnly="0" labelOnly="1" outline="0" fieldPosition="0">
        <references count="2">
          <reference field="0" count="1" selected="0">
            <x v="75"/>
          </reference>
          <reference field="1" count="1">
            <x v="160"/>
          </reference>
        </references>
      </pivotArea>
    </format>
    <format dxfId="9880">
      <pivotArea dataOnly="0" labelOnly="1" outline="0" fieldPosition="0">
        <references count="2">
          <reference field="0" count="1" selected="0">
            <x v="76"/>
          </reference>
          <reference field="1" count="1">
            <x v="161"/>
          </reference>
        </references>
      </pivotArea>
    </format>
    <format dxfId="9879">
      <pivotArea dataOnly="0" labelOnly="1" outline="0" fieldPosition="0">
        <references count="2">
          <reference field="0" count="1" selected="0">
            <x v="77"/>
          </reference>
          <reference field="1" count="1">
            <x v="162"/>
          </reference>
        </references>
      </pivotArea>
    </format>
    <format dxfId="9878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9877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9876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9875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9874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9873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9872">
      <pivotArea dataOnly="0" labelOnly="1" outline="0" fieldPosition="0">
        <references count="2">
          <reference field="0" count="1" selected="0">
            <x v="75"/>
          </reference>
          <reference field="1" count="1">
            <x v="160"/>
          </reference>
        </references>
      </pivotArea>
    </format>
    <format dxfId="9871">
      <pivotArea dataOnly="0" labelOnly="1" outline="0" fieldPosition="0">
        <references count="2">
          <reference field="0" count="1" selected="0">
            <x v="76"/>
          </reference>
          <reference field="1" count="1">
            <x v="161"/>
          </reference>
        </references>
      </pivotArea>
    </format>
    <format dxfId="9870">
      <pivotArea dataOnly="0" labelOnly="1" outline="0" fieldPosition="0">
        <references count="2">
          <reference field="0" count="1" selected="0">
            <x v="77"/>
          </reference>
          <reference field="1" count="1">
            <x v="162"/>
          </reference>
        </references>
      </pivotArea>
    </format>
    <format dxfId="9869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9868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9867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9866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9865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9864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9863">
      <pivotArea dataOnly="0" labelOnly="1" outline="0" fieldPosition="0">
        <references count="2">
          <reference field="0" count="1" selected="0">
            <x v="75"/>
          </reference>
          <reference field="1" count="1">
            <x v="160"/>
          </reference>
        </references>
      </pivotArea>
    </format>
    <format dxfId="9862">
      <pivotArea dataOnly="0" labelOnly="1" outline="0" fieldPosition="0">
        <references count="2">
          <reference field="0" count="1" selected="0">
            <x v="76"/>
          </reference>
          <reference field="1" count="1">
            <x v="161"/>
          </reference>
        </references>
      </pivotArea>
    </format>
    <format dxfId="9861">
      <pivotArea dataOnly="0" labelOnly="1" outline="0" fieldPosition="0">
        <references count="2">
          <reference field="0" count="1" selected="0">
            <x v="77"/>
          </reference>
          <reference field="1" count="1">
            <x v="162"/>
          </reference>
        </references>
      </pivotArea>
    </format>
    <format dxfId="9860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9859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9858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9857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9856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9855">
      <pivotArea dataOnly="0" labelOnly="1" outline="0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60"/>
            <x v="61"/>
            <x v="62"/>
            <x v="63"/>
            <x v="65"/>
            <x v="66"/>
            <x v="67"/>
            <x v="68"/>
            <x v="69"/>
            <x v="70"/>
            <x v="72"/>
            <x v="73"/>
            <x v="74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9854">
      <pivotArea dataOnly="0" labelOnly="1" outline="0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7"/>
            <x v="140"/>
            <x v="143"/>
            <x v="144"/>
            <x v="145"/>
            <x v="148"/>
            <x v="149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9853">
      <pivotArea dataOnly="0" labelOnly="1" outline="0" fieldPosition="0">
        <references count="1">
          <reference field="0" count="11">
            <x v="165"/>
            <x v="166"/>
            <x v="167"/>
            <x v="168"/>
            <x v="169"/>
            <x v="170"/>
            <x v="172"/>
            <x v="173"/>
            <x v="174"/>
            <x v="175"/>
            <x v="176"/>
          </reference>
        </references>
      </pivotArea>
    </format>
    <format dxfId="9852">
      <pivotArea dataOnly="0" labelOnly="1" outline="0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60"/>
            <x v="61"/>
            <x v="62"/>
            <x v="63"/>
            <x v="65"/>
            <x v="66"/>
            <x v="67"/>
            <x v="68"/>
            <x v="69"/>
            <x v="70"/>
            <x v="72"/>
            <x v="73"/>
            <x v="74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9851">
      <pivotArea dataOnly="0" labelOnly="1" outline="0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7"/>
            <x v="140"/>
            <x v="143"/>
            <x v="144"/>
            <x v="145"/>
            <x v="148"/>
            <x v="149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9850">
      <pivotArea dataOnly="0" labelOnly="1" outline="0" fieldPosition="0">
        <references count="1">
          <reference field="0" count="11">
            <x v="165"/>
            <x v="166"/>
            <x v="167"/>
            <x v="168"/>
            <x v="169"/>
            <x v="170"/>
            <x v="172"/>
            <x v="173"/>
            <x v="174"/>
            <x v="175"/>
            <x v="176"/>
          </reference>
        </references>
      </pivotArea>
    </format>
    <format dxfId="9849">
      <pivotArea dataOnly="0" labelOnly="1" outline="0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60"/>
            <x v="61"/>
            <x v="62"/>
            <x v="63"/>
            <x v="65"/>
            <x v="66"/>
            <x v="67"/>
            <x v="68"/>
            <x v="69"/>
            <x v="70"/>
            <x v="72"/>
            <x v="73"/>
            <x v="74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9848">
      <pivotArea dataOnly="0" labelOnly="1" outline="0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7"/>
            <x v="140"/>
            <x v="143"/>
            <x v="144"/>
            <x v="145"/>
            <x v="148"/>
            <x v="149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9847">
      <pivotArea dataOnly="0" labelOnly="1" outline="0" fieldPosition="0">
        <references count="1">
          <reference field="0" count="11">
            <x v="165"/>
            <x v="166"/>
            <x v="167"/>
            <x v="168"/>
            <x v="169"/>
            <x v="170"/>
            <x v="172"/>
            <x v="173"/>
            <x v="174"/>
            <x v="175"/>
            <x v="176"/>
          </reference>
        </references>
      </pivotArea>
    </format>
    <format dxfId="9846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9845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9844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9843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9842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9841">
      <pivotArea dataOnly="0" labelOnly="1" outline="0" fieldPosition="0">
        <references count="2">
          <reference field="0" count="1" selected="0">
            <x v="54"/>
          </reference>
          <reference field="1" count="1">
            <x v="142"/>
          </reference>
        </references>
      </pivotArea>
    </format>
    <format dxfId="9840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9839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9838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9837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9836">
      <pivotArea dataOnly="0" labelOnly="1" outline="0" fieldPosition="0">
        <references count="2">
          <reference field="0" count="1" selected="0">
            <x v="61"/>
          </reference>
          <reference field="1" count="1">
            <x v="177"/>
          </reference>
        </references>
      </pivotArea>
    </format>
    <format dxfId="9835">
      <pivotArea dataOnly="0" labelOnly="1" outline="0" fieldPosition="0">
        <references count="2">
          <reference field="0" count="1" selected="0">
            <x v="62"/>
          </reference>
          <reference field="1" count="1">
            <x v="178"/>
          </reference>
        </references>
      </pivotArea>
    </format>
    <format dxfId="9834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9833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9832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9831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9830">
      <pivotArea dataOnly="0" labelOnly="1" outline="0" fieldPosition="0">
        <references count="2">
          <reference field="0" count="1" selected="0">
            <x v="68"/>
          </reference>
          <reference field="1" count="1">
            <x v="180"/>
          </reference>
        </references>
      </pivotArea>
    </format>
    <format dxfId="9829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9828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9827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9826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9825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9824">
      <pivotArea dataOnly="0" labelOnly="1" outline="0" fieldPosition="0">
        <references count="2">
          <reference field="0" count="1" selected="0">
            <x v="78"/>
          </reference>
          <reference field="1" count="1">
            <x v="181"/>
          </reference>
        </references>
      </pivotArea>
    </format>
    <format dxfId="9823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9822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9821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9820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9819">
      <pivotArea dataOnly="0" labelOnly="1" outline="0" fieldPosition="0">
        <references count="2">
          <reference field="0" count="1" selected="0">
            <x v="83"/>
          </reference>
          <reference field="1" count="1">
            <x v="182"/>
          </reference>
        </references>
      </pivotArea>
    </format>
    <format dxfId="9818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9817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9816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9815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9814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9813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9812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9811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9810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9809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9808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9807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9806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9805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9804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9803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9802">
      <pivotArea dataOnly="0" labelOnly="1" outline="0" fieldPosition="0">
        <references count="2">
          <reference field="0" count="1" selected="0">
            <x v="101"/>
          </reference>
          <reference field="1" count="1">
            <x v="183"/>
          </reference>
        </references>
      </pivotArea>
    </format>
    <format dxfId="9801">
      <pivotArea dataOnly="0" labelOnly="1" outline="0" fieldPosition="0">
        <references count="2">
          <reference field="0" count="1" selected="0">
            <x v="102"/>
          </reference>
          <reference field="1" count="1">
            <x v="184"/>
          </reference>
        </references>
      </pivotArea>
    </format>
    <format dxfId="9800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9799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9798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9797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9796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9795">
      <pivotArea dataOnly="0" labelOnly="1" outline="0" fieldPosition="0">
        <references count="2">
          <reference field="0" count="1" selected="0">
            <x v="108"/>
          </reference>
          <reference field="1" count="1">
            <x v="26"/>
          </reference>
        </references>
      </pivotArea>
    </format>
    <format dxfId="9794">
      <pivotArea dataOnly="0" labelOnly="1" outline="0" fieldPosition="0">
        <references count="2">
          <reference field="0" count="1" selected="0">
            <x v="109"/>
          </reference>
          <reference field="1" count="1">
            <x v="28"/>
          </reference>
        </references>
      </pivotArea>
    </format>
    <format dxfId="9793">
      <pivotArea dataOnly="0" labelOnly="1" outline="0" fieldPosition="0">
        <references count="2">
          <reference field="0" count="1" selected="0">
            <x v="110"/>
          </reference>
          <reference field="1" count="1">
            <x v="152"/>
          </reference>
        </references>
      </pivotArea>
    </format>
    <format dxfId="9792">
      <pivotArea dataOnly="0" labelOnly="1" outline="0" fieldPosition="0">
        <references count="2">
          <reference field="0" count="1" selected="0">
            <x v="111"/>
          </reference>
          <reference field="1" count="1">
            <x v="185"/>
          </reference>
        </references>
      </pivotArea>
    </format>
    <format dxfId="9791">
      <pivotArea dataOnly="0" labelOnly="1" outline="0" fieldPosition="0">
        <references count="2">
          <reference field="0" count="1" selected="0">
            <x v="112"/>
          </reference>
          <reference field="1" count="1">
            <x v="186"/>
          </reference>
        </references>
      </pivotArea>
    </format>
    <format dxfId="9790">
      <pivotArea dataOnly="0" labelOnly="1" outline="0" fieldPosition="0">
        <references count="2">
          <reference field="0" count="1" selected="0">
            <x v="113"/>
          </reference>
          <reference field="1" count="1">
            <x v="187"/>
          </reference>
        </references>
      </pivotArea>
    </format>
    <format dxfId="9789">
      <pivotArea dataOnly="0" labelOnly="1" outline="0" fieldPosition="0">
        <references count="2">
          <reference field="0" count="1" selected="0">
            <x v="114"/>
          </reference>
          <reference field="1" count="1">
            <x v="188"/>
          </reference>
        </references>
      </pivotArea>
    </format>
    <format dxfId="9788">
      <pivotArea dataOnly="0" labelOnly="1" outline="0" fieldPosition="0">
        <references count="2">
          <reference field="0" count="1" selected="0">
            <x v="115"/>
          </reference>
          <reference field="1" count="1">
            <x v="189"/>
          </reference>
        </references>
      </pivotArea>
    </format>
    <format dxfId="9787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9786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9785">
      <pivotArea dataOnly="0" labelOnly="1" outline="0" fieldPosition="0">
        <references count="2">
          <reference field="0" count="1" selected="0">
            <x v="118"/>
          </reference>
          <reference field="1" count="1">
            <x v="39"/>
          </reference>
        </references>
      </pivotArea>
    </format>
    <format dxfId="9784">
      <pivotArea dataOnly="0" labelOnly="1" outline="0" fieldPosition="0">
        <references count="2">
          <reference field="0" count="1" selected="0">
            <x v="119"/>
          </reference>
          <reference field="1" count="1">
            <x v="190"/>
          </reference>
        </references>
      </pivotArea>
    </format>
    <format dxfId="9783">
      <pivotArea dataOnly="0" labelOnly="1" outline="0" fieldPosition="0">
        <references count="2">
          <reference field="0" count="1" selected="0">
            <x v="120"/>
          </reference>
          <reference field="1" count="1">
            <x v="191"/>
          </reference>
        </references>
      </pivotArea>
    </format>
    <format dxfId="9782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9781">
      <pivotArea dataOnly="0" labelOnly="1" outline="0" fieldPosition="0">
        <references count="2">
          <reference field="0" count="1" selected="0">
            <x v="122"/>
          </reference>
          <reference field="1" count="1">
            <x v="41"/>
          </reference>
        </references>
      </pivotArea>
    </format>
    <format dxfId="9780">
      <pivotArea dataOnly="0" labelOnly="1" outline="0" fieldPosition="0">
        <references count="2">
          <reference field="0" count="1" selected="0">
            <x v="123"/>
          </reference>
          <reference field="1" count="1">
            <x v="192"/>
          </reference>
        </references>
      </pivotArea>
    </format>
    <format dxfId="9779">
      <pivotArea dataOnly="0" labelOnly="1" outline="0" fieldPosition="0">
        <references count="2">
          <reference field="0" count="1" selected="0">
            <x v="124"/>
          </reference>
          <reference field="1" count="1">
            <x v="38"/>
          </reference>
        </references>
      </pivotArea>
    </format>
    <format dxfId="9778">
      <pivotArea dataOnly="0" labelOnly="1" outline="0" fieldPosition="0">
        <references count="2">
          <reference field="0" count="1" selected="0">
            <x v="125"/>
          </reference>
          <reference field="1" count="1">
            <x v="193"/>
          </reference>
        </references>
      </pivotArea>
    </format>
    <format dxfId="9777">
      <pivotArea dataOnly="0" labelOnly="1" outline="0" fieldPosition="0">
        <references count="2">
          <reference field="0" count="1" selected="0">
            <x v="126"/>
          </reference>
          <reference field="1" count="1">
            <x v="194"/>
          </reference>
        </references>
      </pivotArea>
    </format>
    <format dxfId="9776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9775">
      <pivotArea dataOnly="0" labelOnly="1" outline="0" fieldPosition="0">
        <references count="2">
          <reference field="0" count="1" selected="0">
            <x v="128"/>
          </reference>
          <reference field="1" count="1">
            <x v="51"/>
          </reference>
        </references>
      </pivotArea>
    </format>
    <format dxfId="9774">
      <pivotArea dataOnly="0" labelOnly="1" outline="0" fieldPosition="0">
        <references count="2">
          <reference field="0" count="1" selected="0">
            <x v="129"/>
          </reference>
          <reference field="1" count="1">
            <x v="195"/>
          </reference>
        </references>
      </pivotArea>
    </format>
    <format dxfId="9773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9772">
      <pivotArea dataOnly="0" labelOnly="1" outline="0" fieldPosition="0">
        <references count="2">
          <reference field="0" count="1" selected="0">
            <x v="131"/>
          </reference>
          <reference field="1" count="1">
            <x v="196"/>
          </reference>
        </references>
      </pivotArea>
    </format>
    <format dxfId="9771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9770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9769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9768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9767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9766">
      <pivotArea dataOnly="0" labelOnly="1" outline="0" fieldPosition="0">
        <references count="2">
          <reference field="0" count="1" selected="0">
            <x v="140"/>
          </reference>
          <reference field="1" count="1">
            <x v="197"/>
          </reference>
        </references>
      </pivotArea>
    </format>
    <format dxfId="9765">
      <pivotArea dataOnly="0" labelOnly="1" outline="0" fieldPosition="0">
        <references count="2">
          <reference field="0" count="1" selected="0">
            <x v="143"/>
          </reference>
          <reference field="1" count="1">
            <x v="42"/>
          </reference>
        </references>
      </pivotArea>
    </format>
    <format dxfId="9764">
      <pivotArea dataOnly="0" labelOnly="1" outline="0" fieldPosition="0">
        <references count="2">
          <reference field="0" count="1" selected="0">
            <x v="144"/>
          </reference>
          <reference field="1" count="1">
            <x v="77"/>
          </reference>
        </references>
      </pivotArea>
    </format>
    <format dxfId="9763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9762">
      <pivotArea dataOnly="0" labelOnly="1" outline="0" fieldPosition="0">
        <references count="2">
          <reference field="0" count="1" selected="0">
            <x v="148"/>
          </reference>
          <reference field="1" count="1">
            <x v="198"/>
          </reference>
        </references>
      </pivotArea>
    </format>
    <format dxfId="9761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9760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9759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9758">
      <pivotArea dataOnly="0" labelOnly="1" outline="0" fieldPosition="0">
        <references count="2">
          <reference field="0" count="1" selected="0">
            <x v="153"/>
          </reference>
          <reference field="1" count="1">
            <x v="199"/>
          </reference>
        </references>
      </pivotArea>
    </format>
    <format dxfId="9757">
      <pivotArea dataOnly="0" labelOnly="1" outline="0" fieldPosition="0">
        <references count="2">
          <reference field="0" count="1" selected="0">
            <x v="154"/>
          </reference>
          <reference field="1" count="1">
            <x v="63"/>
          </reference>
        </references>
      </pivotArea>
    </format>
    <format dxfId="9756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9755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9754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9753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  <format dxfId="9752">
      <pivotArea dataOnly="0" labelOnly="1" outline="0" fieldPosition="0">
        <references count="2">
          <reference field="0" count="1" selected="0">
            <x v="159"/>
          </reference>
          <reference field="1" count="1">
            <x v="200"/>
          </reference>
        </references>
      </pivotArea>
    </format>
    <format dxfId="9751">
      <pivotArea dataOnly="0" labelOnly="1" outline="0" fieldPosition="0">
        <references count="2">
          <reference field="0" count="1" selected="0">
            <x v="160"/>
          </reference>
          <reference field="1" count="1">
            <x v="158"/>
          </reference>
        </references>
      </pivotArea>
    </format>
    <format dxfId="9750">
      <pivotArea dataOnly="0" labelOnly="1" outline="0" fieldPosition="0">
        <references count="2">
          <reference field="0" count="1" selected="0">
            <x v="161"/>
          </reference>
          <reference field="1" count="1">
            <x v="159"/>
          </reference>
        </references>
      </pivotArea>
    </format>
    <format dxfId="9749">
      <pivotArea dataOnly="0" labelOnly="1" outline="0" fieldPosition="0">
        <references count="2">
          <reference field="0" count="1" selected="0">
            <x v="162"/>
          </reference>
          <reference field="1" count="1">
            <x v="201"/>
          </reference>
        </references>
      </pivotArea>
    </format>
    <format dxfId="9748">
      <pivotArea dataOnly="0" labelOnly="1" outline="0" fieldPosition="0">
        <references count="2">
          <reference field="0" count="1" selected="0">
            <x v="163"/>
          </reference>
          <reference field="1" count="1">
            <x v="202"/>
          </reference>
        </references>
      </pivotArea>
    </format>
    <format dxfId="9747">
      <pivotArea dataOnly="0" labelOnly="1" outline="0" fieldPosition="0">
        <references count="2">
          <reference field="0" count="1" selected="0">
            <x v="164"/>
          </reference>
          <reference field="1" count="1">
            <x v="203"/>
          </reference>
        </references>
      </pivotArea>
    </format>
    <format dxfId="9746">
      <pivotArea dataOnly="0" labelOnly="1" outline="0" fieldPosition="0">
        <references count="2">
          <reference field="0" count="1" selected="0">
            <x v="165"/>
          </reference>
          <reference field="1" count="1">
            <x v="10"/>
          </reference>
        </references>
      </pivotArea>
    </format>
    <format dxfId="9745">
      <pivotArea dataOnly="0" labelOnly="1" outline="0" fieldPosition="0">
        <references count="2">
          <reference field="0" count="1" selected="0">
            <x v="166"/>
          </reference>
          <reference field="1" count="1">
            <x v="16"/>
          </reference>
        </references>
      </pivotArea>
    </format>
    <format dxfId="9744">
      <pivotArea dataOnly="0" labelOnly="1" outline="0" fieldPosition="0">
        <references count="2">
          <reference field="0" count="1" selected="0">
            <x v="167"/>
          </reference>
          <reference field="1" count="1">
            <x v="9"/>
          </reference>
        </references>
      </pivotArea>
    </format>
    <format dxfId="9743">
      <pivotArea dataOnly="0" labelOnly="1" outline="0" fieldPosition="0">
        <references count="2">
          <reference field="0" count="1" selected="0">
            <x v="168"/>
          </reference>
          <reference field="1" count="1">
            <x v="204"/>
          </reference>
        </references>
      </pivotArea>
    </format>
    <format dxfId="9742">
      <pivotArea dataOnly="0" labelOnly="1" outline="0" fieldPosition="0">
        <references count="2">
          <reference field="0" count="1" selected="0">
            <x v="169"/>
          </reference>
          <reference field="1" count="1">
            <x v="13"/>
          </reference>
        </references>
      </pivotArea>
    </format>
    <format dxfId="9741">
      <pivotArea dataOnly="0" labelOnly="1" outline="0" fieldPosition="0">
        <references count="2">
          <reference field="0" count="1" selected="0">
            <x v="170"/>
          </reference>
          <reference field="1" count="1">
            <x v="11"/>
          </reference>
        </references>
      </pivotArea>
    </format>
    <format dxfId="9740">
      <pivotArea dataOnly="0" labelOnly="1" outline="0" fieldPosition="0">
        <references count="2">
          <reference field="0" count="1" selected="0">
            <x v="172"/>
          </reference>
          <reference field="1" count="1">
            <x v="19"/>
          </reference>
        </references>
      </pivotArea>
    </format>
    <format dxfId="9739">
      <pivotArea dataOnly="0" labelOnly="1" outline="0" fieldPosition="0">
        <references count="2">
          <reference field="0" count="1" selected="0">
            <x v="173"/>
          </reference>
          <reference field="1" count="1">
            <x v="205"/>
          </reference>
        </references>
      </pivotArea>
    </format>
    <format dxfId="9738">
      <pivotArea dataOnly="0" labelOnly="1" outline="0" fieldPosition="0">
        <references count="2">
          <reference field="0" count="1" selected="0">
            <x v="174"/>
          </reference>
          <reference field="1" count="1">
            <x v="17"/>
          </reference>
        </references>
      </pivotArea>
    </format>
    <format dxfId="9737">
      <pivotArea dataOnly="0" labelOnly="1" outline="0" fieldPosition="0">
        <references count="2">
          <reference field="0" count="1" selected="0">
            <x v="175"/>
          </reference>
          <reference field="1" count="1">
            <x v="206"/>
          </reference>
        </references>
      </pivotArea>
    </format>
    <format dxfId="9736">
      <pivotArea dataOnly="0" labelOnly="1" outline="0" fieldPosition="0">
        <references count="2">
          <reference field="0" count="1" selected="0">
            <x v="176"/>
          </reference>
          <reference field="1" count="1">
            <x v="207"/>
          </reference>
        </references>
      </pivotArea>
    </format>
    <format dxfId="9735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9734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9733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9732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9731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9730">
      <pivotArea dataOnly="0" labelOnly="1" outline="0" fieldPosition="0">
        <references count="2">
          <reference field="0" count="1" selected="0">
            <x v="54"/>
          </reference>
          <reference field="1" count="1">
            <x v="142"/>
          </reference>
        </references>
      </pivotArea>
    </format>
    <format dxfId="9729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9728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9727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9726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9725">
      <pivotArea dataOnly="0" labelOnly="1" outline="0" fieldPosition="0">
        <references count="2">
          <reference field="0" count="1" selected="0">
            <x v="61"/>
          </reference>
          <reference field="1" count="1">
            <x v="177"/>
          </reference>
        </references>
      </pivotArea>
    </format>
    <format dxfId="9724">
      <pivotArea dataOnly="0" labelOnly="1" outline="0" fieldPosition="0">
        <references count="2">
          <reference field="0" count="1" selected="0">
            <x v="62"/>
          </reference>
          <reference field="1" count="1">
            <x v="178"/>
          </reference>
        </references>
      </pivotArea>
    </format>
    <format dxfId="9723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9722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9721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9720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9719">
      <pivotArea dataOnly="0" labelOnly="1" outline="0" fieldPosition="0">
        <references count="2">
          <reference field="0" count="1" selected="0">
            <x v="68"/>
          </reference>
          <reference field="1" count="1">
            <x v="180"/>
          </reference>
        </references>
      </pivotArea>
    </format>
    <format dxfId="9718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9717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9716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9715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9714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9713">
      <pivotArea dataOnly="0" labelOnly="1" outline="0" fieldPosition="0">
        <references count="2">
          <reference field="0" count="1" selected="0">
            <x v="78"/>
          </reference>
          <reference field="1" count="1">
            <x v="181"/>
          </reference>
        </references>
      </pivotArea>
    </format>
    <format dxfId="9712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9711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9710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9709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9708">
      <pivotArea dataOnly="0" labelOnly="1" outline="0" fieldPosition="0">
        <references count="2">
          <reference field="0" count="1" selected="0">
            <x v="83"/>
          </reference>
          <reference field="1" count="1">
            <x v="182"/>
          </reference>
        </references>
      </pivotArea>
    </format>
    <format dxfId="9707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9706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9705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9704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9703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9702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9701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9700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9699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9698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9697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9696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9695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9694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9693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9692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9691">
      <pivotArea dataOnly="0" labelOnly="1" outline="0" fieldPosition="0">
        <references count="2">
          <reference field="0" count="1" selected="0">
            <x v="101"/>
          </reference>
          <reference field="1" count="1">
            <x v="183"/>
          </reference>
        </references>
      </pivotArea>
    </format>
    <format dxfId="9690">
      <pivotArea dataOnly="0" labelOnly="1" outline="0" fieldPosition="0">
        <references count="2">
          <reference field="0" count="1" selected="0">
            <x v="102"/>
          </reference>
          <reference field="1" count="1">
            <x v="184"/>
          </reference>
        </references>
      </pivotArea>
    </format>
    <format dxfId="9689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9688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9687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9686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9685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9684">
      <pivotArea dataOnly="0" labelOnly="1" outline="0" fieldPosition="0">
        <references count="2">
          <reference field="0" count="1" selected="0">
            <x v="108"/>
          </reference>
          <reference field="1" count="1">
            <x v="26"/>
          </reference>
        </references>
      </pivotArea>
    </format>
    <format dxfId="9683">
      <pivotArea dataOnly="0" labelOnly="1" outline="0" fieldPosition="0">
        <references count="2">
          <reference field="0" count="1" selected="0">
            <x v="109"/>
          </reference>
          <reference field="1" count="1">
            <x v="28"/>
          </reference>
        </references>
      </pivotArea>
    </format>
    <format dxfId="9682">
      <pivotArea dataOnly="0" labelOnly="1" outline="0" fieldPosition="0">
        <references count="2">
          <reference field="0" count="1" selected="0">
            <x v="110"/>
          </reference>
          <reference field="1" count="1">
            <x v="152"/>
          </reference>
        </references>
      </pivotArea>
    </format>
    <format dxfId="9681">
      <pivotArea dataOnly="0" labelOnly="1" outline="0" fieldPosition="0">
        <references count="2">
          <reference field="0" count="1" selected="0">
            <x v="111"/>
          </reference>
          <reference field="1" count="1">
            <x v="185"/>
          </reference>
        </references>
      </pivotArea>
    </format>
    <format dxfId="9680">
      <pivotArea dataOnly="0" labelOnly="1" outline="0" fieldPosition="0">
        <references count="2">
          <reference field="0" count="1" selected="0">
            <x v="112"/>
          </reference>
          <reference field="1" count="1">
            <x v="186"/>
          </reference>
        </references>
      </pivotArea>
    </format>
    <format dxfId="9679">
      <pivotArea dataOnly="0" labelOnly="1" outline="0" fieldPosition="0">
        <references count="2">
          <reference field="0" count="1" selected="0">
            <x v="113"/>
          </reference>
          <reference field="1" count="1">
            <x v="187"/>
          </reference>
        </references>
      </pivotArea>
    </format>
    <format dxfId="9678">
      <pivotArea dataOnly="0" labelOnly="1" outline="0" fieldPosition="0">
        <references count="2">
          <reference field="0" count="1" selected="0">
            <x v="114"/>
          </reference>
          <reference field="1" count="1">
            <x v="188"/>
          </reference>
        </references>
      </pivotArea>
    </format>
    <format dxfId="9677">
      <pivotArea dataOnly="0" labelOnly="1" outline="0" fieldPosition="0">
        <references count="2">
          <reference field="0" count="1" selected="0">
            <x v="115"/>
          </reference>
          <reference field="1" count="1">
            <x v="189"/>
          </reference>
        </references>
      </pivotArea>
    </format>
    <format dxfId="9676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9675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9674">
      <pivotArea dataOnly="0" labelOnly="1" outline="0" fieldPosition="0">
        <references count="2">
          <reference field="0" count="1" selected="0">
            <x v="118"/>
          </reference>
          <reference field="1" count="1">
            <x v="39"/>
          </reference>
        </references>
      </pivotArea>
    </format>
    <format dxfId="9673">
      <pivotArea dataOnly="0" labelOnly="1" outline="0" fieldPosition="0">
        <references count="2">
          <reference field="0" count="1" selected="0">
            <x v="119"/>
          </reference>
          <reference field="1" count="1">
            <x v="190"/>
          </reference>
        </references>
      </pivotArea>
    </format>
    <format dxfId="9672">
      <pivotArea dataOnly="0" labelOnly="1" outline="0" fieldPosition="0">
        <references count="2">
          <reference field="0" count="1" selected="0">
            <x v="120"/>
          </reference>
          <reference field="1" count="1">
            <x v="191"/>
          </reference>
        </references>
      </pivotArea>
    </format>
    <format dxfId="9671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9670">
      <pivotArea dataOnly="0" labelOnly="1" outline="0" fieldPosition="0">
        <references count="2">
          <reference field="0" count="1" selected="0">
            <x v="122"/>
          </reference>
          <reference field="1" count="1">
            <x v="41"/>
          </reference>
        </references>
      </pivotArea>
    </format>
    <format dxfId="9669">
      <pivotArea dataOnly="0" labelOnly="1" outline="0" fieldPosition="0">
        <references count="2">
          <reference field="0" count="1" selected="0">
            <x v="123"/>
          </reference>
          <reference field="1" count="1">
            <x v="192"/>
          </reference>
        </references>
      </pivotArea>
    </format>
    <format dxfId="9668">
      <pivotArea dataOnly="0" labelOnly="1" outline="0" fieldPosition="0">
        <references count="2">
          <reference field="0" count="1" selected="0">
            <x v="124"/>
          </reference>
          <reference field="1" count="1">
            <x v="38"/>
          </reference>
        </references>
      </pivotArea>
    </format>
    <format dxfId="9667">
      <pivotArea dataOnly="0" labelOnly="1" outline="0" fieldPosition="0">
        <references count="2">
          <reference field="0" count="1" selected="0">
            <x v="125"/>
          </reference>
          <reference field="1" count="1">
            <x v="193"/>
          </reference>
        </references>
      </pivotArea>
    </format>
    <format dxfId="9666">
      <pivotArea dataOnly="0" labelOnly="1" outline="0" fieldPosition="0">
        <references count="2">
          <reference field="0" count="1" selected="0">
            <x v="126"/>
          </reference>
          <reference field="1" count="1">
            <x v="194"/>
          </reference>
        </references>
      </pivotArea>
    </format>
    <format dxfId="9665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9664">
      <pivotArea dataOnly="0" labelOnly="1" outline="0" fieldPosition="0">
        <references count="2">
          <reference field="0" count="1" selected="0">
            <x v="128"/>
          </reference>
          <reference field="1" count="1">
            <x v="51"/>
          </reference>
        </references>
      </pivotArea>
    </format>
    <format dxfId="9663">
      <pivotArea dataOnly="0" labelOnly="1" outline="0" fieldPosition="0">
        <references count="2">
          <reference field="0" count="1" selected="0">
            <x v="129"/>
          </reference>
          <reference field="1" count="1">
            <x v="195"/>
          </reference>
        </references>
      </pivotArea>
    </format>
    <format dxfId="9662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9661">
      <pivotArea dataOnly="0" labelOnly="1" outline="0" fieldPosition="0">
        <references count="2">
          <reference field="0" count="1" selected="0">
            <x v="131"/>
          </reference>
          <reference field="1" count="1">
            <x v="196"/>
          </reference>
        </references>
      </pivotArea>
    </format>
    <format dxfId="9660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9659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9658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9657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9656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9655">
      <pivotArea dataOnly="0" labelOnly="1" outline="0" fieldPosition="0">
        <references count="2">
          <reference field="0" count="1" selected="0">
            <x v="140"/>
          </reference>
          <reference field="1" count="1">
            <x v="197"/>
          </reference>
        </references>
      </pivotArea>
    </format>
    <format dxfId="9654">
      <pivotArea dataOnly="0" labelOnly="1" outline="0" fieldPosition="0">
        <references count="2">
          <reference field="0" count="1" selected="0">
            <x v="143"/>
          </reference>
          <reference field="1" count="1">
            <x v="42"/>
          </reference>
        </references>
      </pivotArea>
    </format>
    <format dxfId="9653">
      <pivotArea dataOnly="0" labelOnly="1" outline="0" fieldPosition="0">
        <references count="2">
          <reference field="0" count="1" selected="0">
            <x v="144"/>
          </reference>
          <reference field="1" count="1">
            <x v="77"/>
          </reference>
        </references>
      </pivotArea>
    </format>
    <format dxfId="9652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9651">
      <pivotArea dataOnly="0" labelOnly="1" outline="0" fieldPosition="0">
        <references count="2">
          <reference field="0" count="1" selected="0">
            <x v="148"/>
          </reference>
          <reference field="1" count="1">
            <x v="198"/>
          </reference>
        </references>
      </pivotArea>
    </format>
    <format dxfId="9650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9649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9648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9647">
      <pivotArea dataOnly="0" labelOnly="1" outline="0" fieldPosition="0">
        <references count="2">
          <reference field="0" count="1" selected="0">
            <x v="153"/>
          </reference>
          <reference field="1" count="1">
            <x v="199"/>
          </reference>
        </references>
      </pivotArea>
    </format>
    <format dxfId="9646">
      <pivotArea dataOnly="0" labelOnly="1" outline="0" fieldPosition="0">
        <references count="2">
          <reference field="0" count="1" selected="0">
            <x v="154"/>
          </reference>
          <reference field="1" count="1">
            <x v="63"/>
          </reference>
        </references>
      </pivotArea>
    </format>
    <format dxfId="9645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9644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9643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9642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  <format dxfId="9641">
      <pivotArea dataOnly="0" labelOnly="1" outline="0" fieldPosition="0">
        <references count="2">
          <reference field="0" count="1" selected="0">
            <x v="159"/>
          </reference>
          <reference field="1" count="1">
            <x v="200"/>
          </reference>
        </references>
      </pivotArea>
    </format>
    <format dxfId="9640">
      <pivotArea dataOnly="0" labelOnly="1" outline="0" fieldPosition="0">
        <references count="2">
          <reference field="0" count="1" selected="0">
            <x v="160"/>
          </reference>
          <reference field="1" count="1">
            <x v="158"/>
          </reference>
        </references>
      </pivotArea>
    </format>
    <format dxfId="9639">
      <pivotArea dataOnly="0" labelOnly="1" outline="0" fieldPosition="0">
        <references count="2">
          <reference field="0" count="1" selected="0">
            <x v="161"/>
          </reference>
          <reference field="1" count="1">
            <x v="159"/>
          </reference>
        </references>
      </pivotArea>
    </format>
    <format dxfId="9638">
      <pivotArea dataOnly="0" labelOnly="1" outline="0" fieldPosition="0">
        <references count="2">
          <reference field="0" count="1" selected="0">
            <x v="162"/>
          </reference>
          <reference field="1" count="1">
            <x v="201"/>
          </reference>
        </references>
      </pivotArea>
    </format>
    <format dxfId="9637">
      <pivotArea dataOnly="0" labelOnly="1" outline="0" fieldPosition="0">
        <references count="2">
          <reference field="0" count="1" selected="0">
            <x v="163"/>
          </reference>
          <reference field="1" count="1">
            <x v="202"/>
          </reference>
        </references>
      </pivotArea>
    </format>
    <format dxfId="9636">
      <pivotArea dataOnly="0" labelOnly="1" outline="0" fieldPosition="0">
        <references count="2">
          <reference field="0" count="1" selected="0">
            <x v="164"/>
          </reference>
          <reference field="1" count="1">
            <x v="203"/>
          </reference>
        </references>
      </pivotArea>
    </format>
    <format dxfId="9635">
      <pivotArea dataOnly="0" labelOnly="1" outline="0" fieldPosition="0">
        <references count="2">
          <reference field="0" count="1" selected="0">
            <x v="165"/>
          </reference>
          <reference field="1" count="1">
            <x v="10"/>
          </reference>
        </references>
      </pivotArea>
    </format>
    <format dxfId="9634">
      <pivotArea dataOnly="0" labelOnly="1" outline="0" fieldPosition="0">
        <references count="2">
          <reference field="0" count="1" selected="0">
            <x v="166"/>
          </reference>
          <reference field="1" count="1">
            <x v="16"/>
          </reference>
        </references>
      </pivotArea>
    </format>
    <format dxfId="9633">
      <pivotArea dataOnly="0" labelOnly="1" outline="0" fieldPosition="0">
        <references count="2">
          <reference field="0" count="1" selected="0">
            <x v="167"/>
          </reference>
          <reference field="1" count="1">
            <x v="9"/>
          </reference>
        </references>
      </pivotArea>
    </format>
    <format dxfId="9632">
      <pivotArea dataOnly="0" labelOnly="1" outline="0" fieldPosition="0">
        <references count="2">
          <reference field="0" count="1" selected="0">
            <x v="168"/>
          </reference>
          <reference field="1" count="1">
            <x v="204"/>
          </reference>
        </references>
      </pivotArea>
    </format>
    <format dxfId="9631">
      <pivotArea dataOnly="0" labelOnly="1" outline="0" fieldPosition="0">
        <references count="2">
          <reference field="0" count="1" selected="0">
            <x v="169"/>
          </reference>
          <reference field="1" count="1">
            <x v="13"/>
          </reference>
        </references>
      </pivotArea>
    </format>
    <format dxfId="9630">
      <pivotArea dataOnly="0" labelOnly="1" outline="0" fieldPosition="0">
        <references count="2">
          <reference field="0" count="1" selected="0">
            <x v="170"/>
          </reference>
          <reference field="1" count="1">
            <x v="11"/>
          </reference>
        </references>
      </pivotArea>
    </format>
    <format dxfId="9629">
      <pivotArea dataOnly="0" labelOnly="1" outline="0" fieldPosition="0">
        <references count="2">
          <reference field="0" count="1" selected="0">
            <x v="172"/>
          </reference>
          <reference field="1" count="1">
            <x v="19"/>
          </reference>
        </references>
      </pivotArea>
    </format>
    <format dxfId="9628">
      <pivotArea dataOnly="0" labelOnly="1" outline="0" fieldPosition="0">
        <references count="2">
          <reference field="0" count="1" selected="0">
            <x v="173"/>
          </reference>
          <reference field="1" count="1">
            <x v="205"/>
          </reference>
        </references>
      </pivotArea>
    </format>
    <format dxfId="9627">
      <pivotArea dataOnly="0" labelOnly="1" outline="0" fieldPosition="0">
        <references count="2">
          <reference field="0" count="1" selected="0">
            <x v="174"/>
          </reference>
          <reference field="1" count="1">
            <x v="17"/>
          </reference>
        </references>
      </pivotArea>
    </format>
    <format dxfId="9626">
      <pivotArea dataOnly="0" labelOnly="1" outline="0" fieldPosition="0">
        <references count="2">
          <reference field="0" count="1" selected="0">
            <x v="175"/>
          </reference>
          <reference field="1" count="1">
            <x v="206"/>
          </reference>
        </references>
      </pivotArea>
    </format>
    <format dxfId="9625">
      <pivotArea dataOnly="0" labelOnly="1" outline="0" fieldPosition="0">
        <references count="2">
          <reference field="0" count="1" selected="0">
            <x v="176"/>
          </reference>
          <reference field="1" count="1">
            <x v="207"/>
          </reference>
        </references>
      </pivotArea>
    </format>
    <format dxfId="9624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9623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9622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9621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9620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9619">
      <pivotArea dataOnly="0" labelOnly="1" outline="0" fieldPosition="0">
        <references count="2">
          <reference field="0" count="1" selected="0">
            <x v="54"/>
          </reference>
          <reference field="1" count="1">
            <x v="142"/>
          </reference>
        </references>
      </pivotArea>
    </format>
    <format dxfId="9618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9617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9616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9615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9614">
      <pivotArea dataOnly="0" labelOnly="1" outline="0" fieldPosition="0">
        <references count="2">
          <reference field="0" count="1" selected="0">
            <x v="61"/>
          </reference>
          <reference field="1" count="1">
            <x v="177"/>
          </reference>
        </references>
      </pivotArea>
    </format>
    <format dxfId="9613">
      <pivotArea dataOnly="0" labelOnly="1" outline="0" fieldPosition="0">
        <references count="2">
          <reference field="0" count="1" selected="0">
            <x v="62"/>
          </reference>
          <reference field="1" count="1">
            <x v="178"/>
          </reference>
        </references>
      </pivotArea>
    </format>
    <format dxfId="9612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9611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9610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9609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9608">
      <pivotArea dataOnly="0" labelOnly="1" outline="0" fieldPosition="0">
        <references count="2">
          <reference field="0" count="1" selected="0">
            <x v="68"/>
          </reference>
          <reference field="1" count="1">
            <x v="180"/>
          </reference>
        </references>
      </pivotArea>
    </format>
    <format dxfId="9607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9606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9605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9604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9603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9602">
      <pivotArea dataOnly="0" labelOnly="1" outline="0" fieldPosition="0">
        <references count="2">
          <reference field="0" count="1" selected="0">
            <x v="78"/>
          </reference>
          <reference field="1" count="1">
            <x v="181"/>
          </reference>
        </references>
      </pivotArea>
    </format>
    <format dxfId="9601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9600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9599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9598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9597">
      <pivotArea dataOnly="0" labelOnly="1" outline="0" fieldPosition="0">
        <references count="2">
          <reference field="0" count="1" selected="0">
            <x v="83"/>
          </reference>
          <reference field="1" count="1">
            <x v="182"/>
          </reference>
        </references>
      </pivotArea>
    </format>
    <format dxfId="9596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9595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9594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9593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9592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9591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9590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9589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9588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9587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9586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9585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9584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9583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9582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9581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9580">
      <pivotArea dataOnly="0" labelOnly="1" outline="0" fieldPosition="0">
        <references count="2">
          <reference field="0" count="1" selected="0">
            <x v="101"/>
          </reference>
          <reference field="1" count="1">
            <x v="183"/>
          </reference>
        </references>
      </pivotArea>
    </format>
    <format dxfId="9579">
      <pivotArea dataOnly="0" labelOnly="1" outline="0" fieldPosition="0">
        <references count="2">
          <reference field="0" count="1" selected="0">
            <x v="102"/>
          </reference>
          <reference field="1" count="1">
            <x v="184"/>
          </reference>
        </references>
      </pivotArea>
    </format>
    <format dxfId="9578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9577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9576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9575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9574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9573">
      <pivotArea dataOnly="0" labelOnly="1" outline="0" fieldPosition="0">
        <references count="2">
          <reference field="0" count="1" selected="0">
            <x v="108"/>
          </reference>
          <reference field="1" count="1">
            <x v="26"/>
          </reference>
        </references>
      </pivotArea>
    </format>
    <format dxfId="9572">
      <pivotArea dataOnly="0" labelOnly="1" outline="0" fieldPosition="0">
        <references count="2">
          <reference field="0" count="1" selected="0">
            <x v="109"/>
          </reference>
          <reference field="1" count="1">
            <x v="28"/>
          </reference>
        </references>
      </pivotArea>
    </format>
    <format dxfId="9571">
      <pivotArea dataOnly="0" labelOnly="1" outline="0" fieldPosition="0">
        <references count="2">
          <reference field="0" count="1" selected="0">
            <x v="110"/>
          </reference>
          <reference field="1" count="1">
            <x v="152"/>
          </reference>
        </references>
      </pivotArea>
    </format>
    <format dxfId="9570">
      <pivotArea dataOnly="0" labelOnly="1" outline="0" fieldPosition="0">
        <references count="2">
          <reference field="0" count="1" selected="0">
            <x v="111"/>
          </reference>
          <reference field="1" count="1">
            <x v="185"/>
          </reference>
        </references>
      </pivotArea>
    </format>
    <format dxfId="9569">
      <pivotArea dataOnly="0" labelOnly="1" outline="0" fieldPosition="0">
        <references count="2">
          <reference field="0" count="1" selected="0">
            <x v="112"/>
          </reference>
          <reference field="1" count="1">
            <x v="186"/>
          </reference>
        </references>
      </pivotArea>
    </format>
    <format dxfId="9568">
      <pivotArea dataOnly="0" labelOnly="1" outline="0" fieldPosition="0">
        <references count="2">
          <reference field="0" count="1" selected="0">
            <x v="113"/>
          </reference>
          <reference field="1" count="1">
            <x v="187"/>
          </reference>
        </references>
      </pivotArea>
    </format>
    <format dxfId="9567">
      <pivotArea dataOnly="0" labelOnly="1" outline="0" fieldPosition="0">
        <references count="2">
          <reference field="0" count="1" selected="0">
            <x v="114"/>
          </reference>
          <reference field="1" count="1">
            <x v="188"/>
          </reference>
        </references>
      </pivotArea>
    </format>
    <format dxfId="9566">
      <pivotArea dataOnly="0" labelOnly="1" outline="0" fieldPosition="0">
        <references count="2">
          <reference field="0" count="1" selected="0">
            <x v="115"/>
          </reference>
          <reference field="1" count="1">
            <x v="189"/>
          </reference>
        </references>
      </pivotArea>
    </format>
    <format dxfId="9565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9564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9563">
      <pivotArea dataOnly="0" labelOnly="1" outline="0" fieldPosition="0">
        <references count="2">
          <reference field="0" count="1" selected="0">
            <x v="118"/>
          </reference>
          <reference field="1" count="1">
            <x v="39"/>
          </reference>
        </references>
      </pivotArea>
    </format>
    <format dxfId="9562">
      <pivotArea dataOnly="0" labelOnly="1" outline="0" fieldPosition="0">
        <references count="2">
          <reference field="0" count="1" selected="0">
            <x v="119"/>
          </reference>
          <reference field="1" count="1">
            <x v="190"/>
          </reference>
        </references>
      </pivotArea>
    </format>
    <format dxfId="9561">
      <pivotArea dataOnly="0" labelOnly="1" outline="0" fieldPosition="0">
        <references count="2">
          <reference field="0" count="1" selected="0">
            <x v="120"/>
          </reference>
          <reference field="1" count="1">
            <x v="191"/>
          </reference>
        </references>
      </pivotArea>
    </format>
    <format dxfId="9560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9559">
      <pivotArea dataOnly="0" labelOnly="1" outline="0" fieldPosition="0">
        <references count="2">
          <reference field="0" count="1" selected="0">
            <x v="122"/>
          </reference>
          <reference field="1" count="1">
            <x v="41"/>
          </reference>
        </references>
      </pivotArea>
    </format>
    <format dxfId="9558">
      <pivotArea dataOnly="0" labelOnly="1" outline="0" fieldPosition="0">
        <references count="2">
          <reference field="0" count="1" selected="0">
            <x v="123"/>
          </reference>
          <reference field="1" count="1">
            <x v="192"/>
          </reference>
        </references>
      </pivotArea>
    </format>
    <format dxfId="9557">
      <pivotArea dataOnly="0" labelOnly="1" outline="0" fieldPosition="0">
        <references count="2">
          <reference field="0" count="1" selected="0">
            <x v="124"/>
          </reference>
          <reference field="1" count="1">
            <x v="38"/>
          </reference>
        </references>
      </pivotArea>
    </format>
    <format dxfId="9556">
      <pivotArea dataOnly="0" labelOnly="1" outline="0" fieldPosition="0">
        <references count="2">
          <reference field="0" count="1" selected="0">
            <x v="125"/>
          </reference>
          <reference field="1" count="1">
            <x v="193"/>
          </reference>
        </references>
      </pivotArea>
    </format>
    <format dxfId="9555">
      <pivotArea dataOnly="0" labelOnly="1" outline="0" fieldPosition="0">
        <references count="2">
          <reference field="0" count="1" selected="0">
            <x v="126"/>
          </reference>
          <reference field="1" count="1">
            <x v="194"/>
          </reference>
        </references>
      </pivotArea>
    </format>
    <format dxfId="9554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9553">
      <pivotArea dataOnly="0" labelOnly="1" outline="0" fieldPosition="0">
        <references count="2">
          <reference field="0" count="1" selected="0">
            <x v="128"/>
          </reference>
          <reference field="1" count="1">
            <x v="51"/>
          </reference>
        </references>
      </pivotArea>
    </format>
    <format dxfId="9552">
      <pivotArea dataOnly="0" labelOnly="1" outline="0" fieldPosition="0">
        <references count="2">
          <reference field="0" count="1" selected="0">
            <x v="129"/>
          </reference>
          <reference field="1" count="1">
            <x v="195"/>
          </reference>
        </references>
      </pivotArea>
    </format>
    <format dxfId="9551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9550">
      <pivotArea dataOnly="0" labelOnly="1" outline="0" fieldPosition="0">
        <references count="2">
          <reference field="0" count="1" selected="0">
            <x v="131"/>
          </reference>
          <reference field="1" count="1">
            <x v="196"/>
          </reference>
        </references>
      </pivotArea>
    </format>
    <format dxfId="9549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9548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9547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9546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9545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9544">
      <pivotArea dataOnly="0" labelOnly="1" outline="0" fieldPosition="0">
        <references count="2">
          <reference field="0" count="1" selected="0">
            <x v="140"/>
          </reference>
          <reference field="1" count="1">
            <x v="197"/>
          </reference>
        </references>
      </pivotArea>
    </format>
    <format dxfId="9543">
      <pivotArea dataOnly="0" labelOnly="1" outline="0" fieldPosition="0">
        <references count="2">
          <reference field="0" count="1" selected="0">
            <x v="143"/>
          </reference>
          <reference field="1" count="1">
            <x v="42"/>
          </reference>
        </references>
      </pivotArea>
    </format>
    <format dxfId="9542">
      <pivotArea dataOnly="0" labelOnly="1" outline="0" fieldPosition="0">
        <references count="2">
          <reference field="0" count="1" selected="0">
            <x v="144"/>
          </reference>
          <reference field="1" count="1">
            <x v="77"/>
          </reference>
        </references>
      </pivotArea>
    </format>
    <format dxfId="9541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9540">
      <pivotArea dataOnly="0" labelOnly="1" outline="0" fieldPosition="0">
        <references count="2">
          <reference field="0" count="1" selected="0">
            <x v="148"/>
          </reference>
          <reference field="1" count="1">
            <x v="198"/>
          </reference>
        </references>
      </pivotArea>
    </format>
    <format dxfId="9539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9538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9537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9536">
      <pivotArea dataOnly="0" labelOnly="1" outline="0" fieldPosition="0">
        <references count="2">
          <reference field="0" count="1" selected="0">
            <x v="153"/>
          </reference>
          <reference field="1" count="1">
            <x v="199"/>
          </reference>
        </references>
      </pivotArea>
    </format>
    <format dxfId="9535">
      <pivotArea dataOnly="0" labelOnly="1" outline="0" fieldPosition="0">
        <references count="2">
          <reference field="0" count="1" selected="0">
            <x v="154"/>
          </reference>
          <reference field="1" count="1">
            <x v="63"/>
          </reference>
        </references>
      </pivotArea>
    </format>
    <format dxfId="9534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9533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9532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9531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  <format dxfId="9530">
      <pivotArea dataOnly="0" labelOnly="1" outline="0" fieldPosition="0">
        <references count="2">
          <reference field="0" count="1" selected="0">
            <x v="159"/>
          </reference>
          <reference field="1" count="1">
            <x v="200"/>
          </reference>
        </references>
      </pivotArea>
    </format>
    <format dxfId="9529">
      <pivotArea dataOnly="0" labelOnly="1" outline="0" fieldPosition="0">
        <references count="2">
          <reference field="0" count="1" selected="0">
            <x v="160"/>
          </reference>
          <reference field="1" count="1">
            <x v="158"/>
          </reference>
        </references>
      </pivotArea>
    </format>
    <format dxfId="9528">
      <pivotArea dataOnly="0" labelOnly="1" outline="0" fieldPosition="0">
        <references count="2">
          <reference field="0" count="1" selected="0">
            <x v="161"/>
          </reference>
          <reference field="1" count="1">
            <x v="159"/>
          </reference>
        </references>
      </pivotArea>
    </format>
    <format dxfId="9527">
      <pivotArea dataOnly="0" labelOnly="1" outline="0" fieldPosition="0">
        <references count="2">
          <reference field="0" count="1" selected="0">
            <x v="162"/>
          </reference>
          <reference field="1" count="1">
            <x v="201"/>
          </reference>
        </references>
      </pivotArea>
    </format>
    <format dxfId="9526">
      <pivotArea dataOnly="0" labelOnly="1" outline="0" fieldPosition="0">
        <references count="2">
          <reference field="0" count="1" selected="0">
            <x v="163"/>
          </reference>
          <reference field="1" count="1">
            <x v="202"/>
          </reference>
        </references>
      </pivotArea>
    </format>
    <format dxfId="9525">
      <pivotArea dataOnly="0" labelOnly="1" outline="0" fieldPosition="0">
        <references count="2">
          <reference field="0" count="1" selected="0">
            <x v="164"/>
          </reference>
          <reference field="1" count="1">
            <x v="203"/>
          </reference>
        </references>
      </pivotArea>
    </format>
    <format dxfId="9524">
      <pivotArea dataOnly="0" labelOnly="1" outline="0" fieldPosition="0">
        <references count="2">
          <reference field="0" count="1" selected="0">
            <x v="165"/>
          </reference>
          <reference field="1" count="1">
            <x v="10"/>
          </reference>
        </references>
      </pivotArea>
    </format>
    <format dxfId="9523">
      <pivotArea dataOnly="0" labelOnly="1" outline="0" fieldPosition="0">
        <references count="2">
          <reference field="0" count="1" selected="0">
            <x v="166"/>
          </reference>
          <reference field="1" count="1">
            <x v="16"/>
          </reference>
        </references>
      </pivotArea>
    </format>
    <format dxfId="9522">
      <pivotArea dataOnly="0" labelOnly="1" outline="0" fieldPosition="0">
        <references count="2">
          <reference field="0" count="1" selected="0">
            <x v="167"/>
          </reference>
          <reference field="1" count="1">
            <x v="9"/>
          </reference>
        </references>
      </pivotArea>
    </format>
    <format dxfId="9521">
      <pivotArea dataOnly="0" labelOnly="1" outline="0" fieldPosition="0">
        <references count="2">
          <reference field="0" count="1" selected="0">
            <x v="168"/>
          </reference>
          <reference field="1" count="1">
            <x v="204"/>
          </reference>
        </references>
      </pivotArea>
    </format>
    <format dxfId="9520">
      <pivotArea dataOnly="0" labelOnly="1" outline="0" fieldPosition="0">
        <references count="2">
          <reference field="0" count="1" selected="0">
            <x v="169"/>
          </reference>
          <reference field="1" count="1">
            <x v="13"/>
          </reference>
        </references>
      </pivotArea>
    </format>
    <format dxfId="9519">
      <pivotArea dataOnly="0" labelOnly="1" outline="0" fieldPosition="0">
        <references count="2">
          <reference field="0" count="1" selected="0">
            <x v="170"/>
          </reference>
          <reference field="1" count="1">
            <x v="11"/>
          </reference>
        </references>
      </pivotArea>
    </format>
    <format dxfId="9518">
      <pivotArea dataOnly="0" labelOnly="1" outline="0" fieldPosition="0">
        <references count="2">
          <reference field="0" count="1" selected="0">
            <x v="172"/>
          </reference>
          <reference field="1" count="1">
            <x v="19"/>
          </reference>
        </references>
      </pivotArea>
    </format>
    <format dxfId="9517">
      <pivotArea dataOnly="0" labelOnly="1" outline="0" fieldPosition="0">
        <references count="2">
          <reference field="0" count="1" selected="0">
            <x v="173"/>
          </reference>
          <reference field="1" count="1">
            <x v="205"/>
          </reference>
        </references>
      </pivotArea>
    </format>
    <format dxfId="9516">
      <pivotArea dataOnly="0" labelOnly="1" outline="0" fieldPosition="0">
        <references count="2">
          <reference field="0" count="1" selected="0">
            <x v="174"/>
          </reference>
          <reference field="1" count="1">
            <x v="17"/>
          </reference>
        </references>
      </pivotArea>
    </format>
    <format dxfId="9515">
      <pivotArea dataOnly="0" labelOnly="1" outline="0" fieldPosition="0">
        <references count="2">
          <reference field="0" count="1" selected="0">
            <x v="175"/>
          </reference>
          <reference field="1" count="1">
            <x v="206"/>
          </reference>
        </references>
      </pivotArea>
    </format>
    <format dxfId="9514">
      <pivotArea dataOnly="0" labelOnly="1" outline="0" fieldPosition="0">
        <references count="2">
          <reference field="0" count="1" selected="0">
            <x v="176"/>
          </reference>
          <reference field="1" count="1">
            <x v="207"/>
          </reference>
        </references>
      </pivotArea>
    </format>
    <format dxfId="9513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9512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9511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9510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9509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9508">
      <pivotArea dataOnly="0" labelOnly="1" outline="0" fieldPosition="0">
        <references count="2">
          <reference field="0" count="1" selected="0">
            <x v="54"/>
          </reference>
          <reference field="1" count="1">
            <x v="142"/>
          </reference>
        </references>
      </pivotArea>
    </format>
    <format dxfId="9507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9506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9505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9504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9503">
      <pivotArea dataOnly="0" labelOnly="1" outline="0" fieldPosition="0">
        <references count="2">
          <reference field="0" count="1" selected="0">
            <x v="61"/>
          </reference>
          <reference field="1" count="1">
            <x v="177"/>
          </reference>
        </references>
      </pivotArea>
    </format>
    <format dxfId="9502">
      <pivotArea dataOnly="0" labelOnly="1" outline="0" fieldPosition="0">
        <references count="2">
          <reference field="0" count="1" selected="0">
            <x v="62"/>
          </reference>
          <reference field="1" count="1">
            <x v="178"/>
          </reference>
        </references>
      </pivotArea>
    </format>
    <format dxfId="9501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9500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9499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9498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9497">
      <pivotArea dataOnly="0" labelOnly="1" outline="0" fieldPosition="0">
        <references count="2">
          <reference field="0" count="1" selected="0">
            <x v="68"/>
          </reference>
          <reference field="1" count="1">
            <x v="180"/>
          </reference>
        </references>
      </pivotArea>
    </format>
    <format dxfId="9496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9495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9494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9493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9492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9491">
      <pivotArea dataOnly="0" labelOnly="1" outline="0" fieldPosition="0">
        <references count="2">
          <reference field="0" count="1" selected="0">
            <x v="78"/>
          </reference>
          <reference field="1" count="1">
            <x v="181"/>
          </reference>
        </references>
      </pivotArea>
    </format>
    <format dxfId="9490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9489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9488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9487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9486">
      <pivotArea dataOnly="0" labelOnly="1" outline="0" fieldPosition="0">
        <references count="2">
          <reference field="0" count="1" selected="0">
            <x v="83"/>
          </reference>
          <reference field="1" count="1">
            <x v="182"/>
          </reference>
        </references>
      </pivotArea>
    </format>
    <format dxfId="9485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9484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9483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9482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9481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9480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9479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9478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9477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9476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9475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9474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9473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9472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9471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9470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9469">
      <pivotArea dataOnly="0" labelOnly="1" outline="0" fieldPosition="0">
        <references count="2">
          <reference field="0" count="1" selected="0">
            <x v="101"/>
          </reference>
          <reference field="1" count="1">
            <x v="183"/>
          </reference>
        </references>
      </pivotArea>
    </format>
    <format dxfId="9468">
      <pivotArea dataOnly="0" labelOnly="1" outline="0" fieldPosition="0">
        <references count="2">
          <reference field="0" count="1" selected="0">
            <x v="102"/>
          </reference>
          <reference field="1" count="1">
            <x v="184"/>
          </reference>
        </references>
      </pivotArea>
    </format>
    <format dxfId="9467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9466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9465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9464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9463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9462">
      <pivotArea dataOnly="0" labelOnly="1" outline="0" fieldPosition="0">
        <references count="2">
          <reference field="0" count="1" selected="0">
            <x v="108"/>
          </reference>
          <reference field="1" count="1">
            <x v="26"/>
          </reference>
        </references>
      </pivotArea>
    </format>
    <format dxfId="9461">
      <pivotArea dataOnly="0" labelOnly="1" outline="0" fieldPosition="0">
        <references count="2">
          <reference field="0" count="1" selected="0">
            <x v="109"/>
          </reference>
          <reference field="1" count="1">
            <x v="28"/>
          </reference>
        </references>
      </pivotArea>
    </format>
    <format dxfId="9460">
      <pivotArea dataOnly="0" labelOnly="1" outline="0" fieldPosition="0">
        <references count="2">
          <reference field="0" count="1" selected="0">
            <x v="110"/>
          </reference>
          <reference field="1" count="1">
            <x v="152"/>
          </reference>
        </references>
      </pivotArea>
    </format>
    <format dxfId="9459">
      <pivotArea dataOnly="0" labelOnly="1" outline="0" fieldPosition="0">
        <references count="2">
          <reference field="0" count="1" selected="0">
            <x v="111"/>
          </reference>
          <reference field="1" count="1">
            <x v="185"/>
          </reference>
        </references>
      </pivotArea>
    </format>
    <format dxfId="9458">
      <pivotArea dataOnly="0" labelOnly="1" outline="0" fieldPosition="0">
        <references count="2">
          <reference field="0" count="1" selected="0">
            <x v="112"/>
          </reference>
          <reference field="1" count="1">
            <x v="186"/>
          </reference>
        </references>
      </pivotArea>
    </format>
    <format dxfId="9457">
      <pivotArea dataOnly="0" labelOnly="1" outline="0" fieldPosition="0">
        <references count="2">
          <reference field="0" count="1" selected="0">
            <x v="113"/>
          </reference>
          <reference field="1" count="1">
            <x v="187"/>
          </reference>
        </references>
      </pivotArea>
    </format>
    <format dxfId="9456">
      <pivotArea dataOnly="0" labelOnly="1" outline="0" fieldPosition="0">
        <references count="2">
          <reference field="0" count="1" selected="0">
            <x v="114"/>
          </reference>
          <reference field="1" count="1">
            <x v="188"/>
          </reference>
        </references>
      </pivotArea>
    </format>
    <format dxfId="9455">
      <pivotArea dataOnly="0" labelOnly="1" outline="0" fieldPosition="0">
        <references count="2">
          <reference field="0" count="1" selected="0">
            <x v="115"/>
          </reference>
          <reference field="1" count="1">
            <x v="189"/>
          </reference>
        </references>
      </pivotArea>
    </format>
    <format dxfId="9454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9453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9452">
      <pivotArea dataOnly="0" labelOnly="1" outline="0" fieldPosition="0">
        <references count="2">
          <reference field="0" count="1" selected="0">
            <x v="118"/>
          </reference>
          <reference field="1" count="1">
            <x v="39"/>
          </reference>
        </references>
      </pivotArea>
    </format>
    <format dxfId="9451">
      <pivotArea dataOnly="0" labelOnly="1" outline="0" fieldPosition="0">
        <references count="2">
          <reference field="0" count="1" selected="0">
            <x v="119"/>
          </reference>
          <reference field="1" count="1">
            <x v="190"/>
          </reference>
        </references>
      </pivotArea>
    </format>
    <format dxfId="9450">
      <pivotArea dataOnly="0" labelOnly="1" outline="0" fieldPosition="0">
        <references count="2">
          <reference field="0" count="1" selected="0">
            <x v="120"/>
          </reference>
          <reference field="1" count="1">
            <x v="191"/>
          </reference>
        </references>
      </pivotArea>
    </format>
    <format dxfId="9449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9448">
      <pivotArea dataOnly="0" labelOnly="1" outline="0" fieldPosition="0">
        <references count="2">
          <reference field="0" count="1" selected="0">
            <x v="122"/>
          </reference>
          <reference field="1" count="1">
            <x v="41"/>
          </reference>
        </references>
      </pivotArea>
    </format>
    <format dxfId="9447">
      <pivotArea dataOnly="0" labelOnly="1" outline="0" fieldPosition="0">
        <references count="2">
          <reference field="0" count="1" selected="0">
            <x v="123"/>
          </reference>
          <reference field="1" count="1">
            <x v="192"/>
          </reference>
        </references>
      </pivotArea>
    </format>
    <format dxfId="9446">
      <pivotArea dataOnly="0" labelOnly="1" outline="0" fieldPosition="0">
        <references count="2">
          <reference field="0" count="1" selected="0">
            <x v="124"/>
          </reference>
          <reference field="1" count="1">
            <x v="38"/>
          </reference>
        </references>
      </pivotArea>
    </format>
    <format dxfId="9445">
      <pivotArea dataOnly="0" labelOnly="1" outline="0" fieldPosition="0">
        <references count="2">
          <reference field="0" count="1" selected="0">
            <x v="125"/>
          </reference>
          <reference field="1" count="1">
            <x v="193"/>
          </reference>
        </references>
      </pivotArea>
    </format>
    <format dxfId="9444">
      <pivotArea dataOnly="0" labelOnly="1" outline="0" fieldPosition="0">
        <references count="2">
          <reference field="0" count="1" selected="0">
            <x v="126"/>
          </reference>
          <reference field="1" count="1">
            <x v="194"/>
          </reference>
        </references>
      </pivotArea>
    </format>
    <format dxfId="9443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9442">
      <pivotArea dataOnly="0" labelOnly="1" outline="0" fieldPosition="0">
        <references count="2">
          <reference field="0" count="1" selected="0">
            <x v="128"/>
          </reference>
          <reference field="1" count="1">
            <x v="51"/>
          </reference>
        </references>
      </pivotArea>
    </format>
    <format dxfId="9441">
      <pivotArea dataOnly="0" labelOnly="1" outline="0" fieldPosition="0">
        <references count="2">
          <reference field="0" count="1" selected="0">
            <x v="129"/>
          </reference>
          <reference field="1" count="1">
            <x v="195"/>
          </reference>
        </references>
      </pivotArea>
    </format>
    <format dxfId="9440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9439">
      <pivotArea dataOnly="0" labelOnly="1" outline="0" fieldPosition="0">
        <references count="2">
          <reference field="0" count="1" selected="0">
            <x v="131"/>
          </reference>
          <reference field="1" count="1">
            <x v="196"/>
          </reference>
        </references>
      </pivotArea>
    </format>
    <format dxfId="9438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9437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9436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9435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9434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9433">
      <pivotArea dataOnly="0" labelOnly="1" outline="0" fieldPosition="0">
        <references count="2">
          <reference field="0" count="1" selected="0">
            <x v="140"/>
          </reference>
          <reference field="1" count="1">
            <x v="197"/>
          </reference>
        </references>
      </pivotArea>
    </format>
    <format dxfId="9432">
      <pivotArea dataOnly="0" labelOnly="1" outline="0" fieldPosition="0">
        <references count="2">
          <reference field="0" count="1" selected="0">
            <x v="143"/>
          </reference>
          <reference field="1" count="1">
            <x v="42"/>
          </reference>
        </references>
      </pivotArea>
    </format>
    <format dxfId="9431">
      <pivotArea dataOnly="0" labelOnly="1" outline="0" fieldPosition="0">
        <references count="2">
          <reference field="0" count="1" selected="0">
            <x v="144"/>
          </reference>
          <reference field="1" count="1">
            <x v="77"/>
          </reference>
        </references>
      </pivotArea>
    </format>
    <format dxfId="9430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9429">
      <pivotArea dataOnly="0" labelOnly="1" outline="0" fieldPosition="0">
        <references count="2">
          <reference field="0" count="1" selected="0">
            <x v="148"/>
          </reference>
          <reference field="1" count="1">
            <x v="198"/>
          </reference>
        </references>
      </pivotArea>
    </format>
    <format dxfId="9428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9427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9426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9425">
      <pivotArea dataOnly="0" labelOnly="1" outline="0" fieldPosition="0">
        <references count="2">
          <reference field="0" count="1" selected="0">
            <x v="153"/>
          </reference>
          <reference field="1" count="1">
            <x v="199"/>
          </reference>
        </references>
      </pivotArea>
    </format>
    <format dxfId="9424">
      <pivotArea dataOnly="0" labelOnly="1" outline="0" fieldPosition="0">
        <references count="2">
          <reference field="0" count="1" selected="0">
            <x v="154"/>
          </reference>
          <reference field="1" count="1">
            <x v="63"/>
          </reference>
        </references>
      </pivotArea>
    </format>
    <format dxfId="9423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9422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9421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9420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  <format dxfId="9419">
      <pivotArea dataOnly="0" labelOnly="1" outline="0" fieldPosition="0">
        <references count="2">
          <reference field="0" count="1" selected="0">
            <x v="159"/>
          </reference>
          <reference field="1" count="1">
            <x v="200"/>
          </reference>
        </references>
      </pivotArea>
    </format>
    <format dxfId="9418">
      <pivotArea dataOnly="0" labelOnly="1" outline="0" fieldPosition="0">
        <references count="2">
          <reference field="0" count="1" selected="0">
            <x v="160"/>
          </reference>
          <reference field="1" count="1">
            <x v="158"/>
          </reference>
        </references>
      </pivotArea>
    </format>
    <format dxfId="9417">
      <pivotArea dataOnly="0" labelOnly="1" outline="0" fieldPosition="0">
        <references count="2">
          <reference field="0" count="1" selected="0">
            <x v="161"/>
          </reference>
          <reference field="1" count="1">
            <x v="159"/>
          </reference>
        </references>
      </pivotArea>
    </format>
    <format dxfId="9416">
      <pivotArea dataOnly="0" labelOnly="1" outline="0" fieldPosition="0">
        <references count="2">
          <reference field="0" count="1" selected="0">
            <x v="162"/>
          </reference>
          <reference field="1" count="1">
            <x v="201"/>
          </reference>
        </references>
      </pivotArea>
    </format>
    <format dxfId="9415">
      <pivotArea dataOnly="0" labelOnly="1" outline="0" fieldPosition="0">
        <references count="2">
          <reference field="0" count="1" selected="0">
            <x v="163"/>
          </reference>
          <reference field="1" count="1">
            <x v="202"/>
          </reference>
        </references>
      </pivotArea>
    </format>
    <format dxfId="9414">
      <pivotArea dataOnly="0" labelOnly="1" outline="0" fieldPosition="0">
        <references count="2">
          <reference field="0" count="1" selected="0">
            <x v="164"/>
          </reference>
          <reference field="1" count="1">
            <x v="203"/>
          </reference>
        </references>
      </pivotArea>
    </format>
    <format dxfId="9413">
      <pivotArea dataOnly="0" labelOnly="1" outline="0" fieldPosition="0">
        <references count="2">
          <reference field="0" count="1" selected="0">
            <x v="165"/>
          </reference>
          <reference field="1" count="1">
            <x v="10"/>
          </reference>
        </references>
      </pivotArea>
    </format>
    <format dxfId="9412">
      <pivotArea dataOnly="0" labelOnly="1" outline="0" fieldPosition="0">
        <references count="2">
          <reference field="0" count="1" selected="0">
            <x v="166"/>
          </reference>
          <reference field="1" count="1">
            <x v="16"/>
          </reference>
        </references>
      </pivotArea>
    </format>
    <format dxfId="9411">
      <pivotArea dataOnly="0" labelOnly="1" outline="0" fieldPosition="0">
        <references count="2">
          <reference field="0" count="1" selected="0">
            <x v="167"/>
          </reference>
          <reference field="1" count="1">
            <x v="9"/>
          </reference>
        </references>
      </pivotArea>
    </format>
    <format dxfId="9410">
      <pivotArea dataOnly="0" labelOnly="1" outline="0" fieldPosition="0">
        <references count="2">
          <reference field="0" count="1" selected="0">
            <x v="168"/>
          </reference>
          <reference field="1" count="1">
            <x v="204"/>
          </reference>
        </references>
      </pivotArea>
    </format>
    <format dxfId="9409">
      <pivotArea dataOnly="0" labelOnly="1" outline="0" fieldPosition="0">
        <references count="2">
          <reference field="0" count="1" selected="0">
            <x v="169"/>
          </reference>
          <reference field="1" count="1">
            <x v="13"/>
          </reference>
        </references>
      </pivotArea>
    </format>
    <format dxfId="9408">
      <pivotArea dataOnly="0" labelOnly="1" outline="0" fieldPosition="0">
        <references count="2">
          <reference field="0" count="1" selected="0">
            <x v="170"/>
          </reference>
          <reference field="1" count="1">
            <x v="11"/>
          </reference>
        </references>
      </pivotArea>
    </format>
    <format dxfId="9407">
      <pivotArea dataOnly="0" labelOnly="1" outline="0" fieldPosition="0">
        <references count="2">
          <reference field="0" count="1" selected="0">
            <x v="172"/>
          </reference>
          <reference field="1" count="1">
            <x v="19"/>
          </reference>
        </references>
      </pivotArea>
    </format>
    <format dxfId="9406">
      <pivotArea dataOnly="0" labelOnly="1" outline="0" fieldPosition="0">
        <references count="2">
          <reference field="0" count="1" selected="0">
            <x v="173"/>
          </reference>
          <reference field="1" count="1">
            <x v="205"/>
          </reference>
        </references>
      </pivotArea>
    </format>
    <format dxfId="9405">
      <pivotArea dataOnly="0" labelOnly="1" outline="0" fieldPosition="0">
        <references count="2">
          <reference field="0" count="1" selected="0">
            <x v="174"/>
          </reference>
          <reference field="1" count="1">
            <x v="17"/>
          </reference>
        </references>
      </pivotArea>
    </format>
    <format dxfId="9404">
      <pivotArea dataOnly="0" labelOnly="1" outline="0" fieldPosition="0">
        <references count="2">
          <reference field="0" count="1" selected="0">
            <x v="175"/>
          </reference>
          <reference field="1" count="1">
            <x v="206"/>
          </reference>
        </references>
      </pivotArea>
    </format>
    <format dxfId="9403">
      <pivotArea dataOnly="0" labelOnly="1" outline="0" fieldPosition="0">
        <references count="2">
          <reference field="0" count="1" selected="0">
            <x v="176"/>
          </reference>
          <reference field="1" count="1">
            <x v="207"/>
          </reference>
        </references>
      </pivotArea>
    </format>
    <format dxfId="9402">
      <pivotArea dataOnly="0" labelOnly="1" outline="0" fieldPosition="0">
        <references count="1">
          <reference field="0" count="7">
            <x v="94"/>
            <x v="103"/>
            <x v="121"/>
            <x v="133"/>
            <x v="136"/>
            <x v="151"/>
            <x v="163"/>
          </reference>
        </references>
      </pivotArea>
    </format>
    <format dxfId="9401">
      <pivotArea dataOnly="0" labelOnly="1" outline="0" fieldPosition="0">
        <references count="1">
          <reference field="0" count="7">
            <x v="94"/>
            <x v="103"/>
            <x v="121"/>
            <x v="133"/>
            <x v="136"/>
            <x v="151"/>
            <x v="163"/>
          </reference>
        </references>
      </pivotArea>
    </format>
    <format dxfId="9400">
      <pivotArea dataOnly="0" labelOnly="1" outline="0" fieldPosition="0">
        <references count="1">
          <reference field="0" count="7">
            <x v="94"/>
            <x v="103"/>
            <x v="121"/>
            <x v="133"/>
            <x v="136"/>
            <x v="151"/>
            <x v="163"/>
          </reference>
        </references>
      </pivotArea>
    </format>
    <format dxfId="9399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9398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9397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9396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9395">
      <pivotArea dataOnly="0" labelOnly="1" outline="0" fieldPosition="0">
        <references count="2">
          <reference field="0" count="1" selected="0">
            <x v="136"/>
          </reference>
          <reference field="1" count="1">
            <x v="212"/>
          </reference>
        </references>
      </pivotArea>
    </format>
    <format dxfId="9394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9393">
      <pivotArea dataOnly="0" labelOnly="1" outline="0" fieldPosition="0">
        <references count="2">
          <reference field="0" count="1" selected="0">
            <x v="163"/>
          </reference>
          <reference field="1" count="1">
            <x v="202"/>
          </reference>
        </references>
      </pivotArea>
    </format>
    <format dxfId="9392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9391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9390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9389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9388">
      <pivotArea dataOnly="0" labelOnly="1" outline="0" fieldPosition="0">
        <references count="2">
          <reference field="0" count="1" selected="0">
            <x v="136"/>
          </reference>
          <reference field="1" count="1">
            <x v="212"/>
          </reference>
        </references>
      </pivotArea>
    </format>
    <format dxfId="9387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9386">
      <pivotArea dataOnly="0" labelOnly="1" outline="0" fieldPosition="0">
        <references count="2">
          <reference field="0" count="1" selected="0">
            <x v="163"/>
          </reference>
          <reference field="1" count="1">
            <x v="202"/>
          </reference>
        </references>
      </pivotArea>
    </format>
    <format dxfId="9385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9384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9383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9382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9381">
      <pivotArea dataOnly="0" labelOnly="1" outline="0" fieldPosition="0">
        <references count="2">
          <reference field="0" count="1" selected="0">
            <x v="136"/>
          </reference>
          <reference field="1" count="1">
            <x v="212"/>
          </reference>
        </references>
      </pivotArea>
    </format>
    <format dxfId="9380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9379">
      <pivotArea dataOnly="0" labelOnly="1" outline="0" fieldPosition="0">
        <references count="2">
          <reference field="0" count="1" selected="0">
            <x v="163"/>
          </reference>
          <reference field="1" count="1">
            <x v="202"/>
          </reference>
        </references>
      </pivotArea>
    </format>
    <format dxfId="9378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9377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9376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9375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9374">
      <pivotArea dataOnly="0" labelOnly="1" outline="0" fieldPosition="0">
        <references count="2">
          <reference field="0" count="1" selected="0">
            <x v="136"/>
          </reference>
          <reference field="1" count="1">
            <x v="212"/>
          </reference>
        </references>
      </pivotArea>
    </format>
    <format dxfId="9373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9372">
      <pivotArea dataOnly="0" labelOnly="1" outline="0" fieldPosition="0">
        <references count="2">
          <reference field="0" count="1" selected="0">
            <x v="163"/>
          </reference>
          <reference field="1" count="1">
            <x v="202"/>
          </reference>
        </references>
      </pivotArea>
    </format>
    <format dxfId="9371">
      <pivotArea dataOnly="0" labelOnly="1" outline="0" fieldPosition="0">
        <references count="1">
          <reference field="0" count="50">
            <x v="49"/>
            <x v="50"/>
            <x v="51"/>
            <x v="52"/>
            <x v="53"/>
            <x v="55"/>
            <x v="56"/>
            <x v="57"/>
            <x v="59"/>
            <x v="60"/>
            <x v="64"/>
            <x v="65"/>
            <x v="66"/>
            <x v="67"/>
            <x v="69"/>
            <x v="70"/>
            <x v="72"/>
            <x v="74"/>
            <x v="79"/>
            <x v="81"/>
            <x v="82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4"/>
            <x v="105"/>
            <x v="106"/>
            <x v="107"/>
            <x v="113"/>
            <x v="116"/>
            <x v="117"/>
            <x v="120"/>
            <x v="125"/>
            <x v="127"/>
            <x v="130"/>
            <x v="133"/>
            <x v="134"/>
          </reference>
        </references>
      </pivotArea>
    </format>
    <format dxfId="9370">
      <pivotArea dataOnly="0" labelOnly="1" outline="0" fieldPosition="0">
        <references count="1">
          <reference field="0" count="12">
            <x v="135"/>
            <x v="137"/>
            <x v="140"/>
            <x v="145"/>
            <x v="147"/>
            <x v="150"/>
            <x v="151"/>
            <x v="152"/>
            <x v="155"/>
            <x v="156"/>
            <x v="157"/>
            <x v="158"/>
          </reference>
        </references>
      </pivotArea>
    </format>
    <format dxfId="9369">
      <pivotArea dataOnly="0" labelOnly="1" outline="0" fieldPosition="0">
        <references count="1">
          <reference field="0" count="50">
            <x v="49"/>
            <x v="50"/>
            <x v="51"/>
            <x v="52"/>
            <x v="53"/>
            <x v="55"/>
            <x v="56"/>
            <x v="57"/>
            <x v="59"/>
            <x v="60"/>
            <x v="64"/>
            <x v="65"/>
            <x v="66"/>
            <x v="67"/>
            <x v="69"/>
            <x v="70"/>
            <x v="72"/>
            <x v="74"/>
            <x v="79"/>
            <x v="81"/>
            <x v="82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4"/>
            <x v="105"/>
            <x v="106"/>
            <x v="107"/>
            <x v="113"/>
            <x v="116"/>
            <x v="117"/>
            <x v="120"/>
            <x v="125"/>
            <x v="127"/>
            <x v="130"/>
            <x v="133"/>
            <x v="134"/>
          </reference>
        </references>
      </pivotArea>
    </format>
    <format dxfId="9368">
      <pivotArea dataOnly="0" labelOnly="1" outline="0" fieldPosition="0">
        <references count="1">
          <reference field="0" count="12">
            <x v="135"/>
            <x v="137"/>
            <x v="140"/>
            <x v="145"/>
            <x v="147"/>
            <x v="150"/>
            <x v="151"/>
            <x v="152"/>
            <x v="155"/>
            <x v="156"/>
            <x v="157"/>
            <x v="158"/>
          </reference>
        </references>
      </pivotArea>
    </format>
    <format dxfId="9367">
      <pivotArea dataOnly="0" labelOnly="1" outline="0" fieldPosition="0">
        <references count="1">
          <reference field="0" count="50">
            <x v="49"/>
            <x v="50"/>
            <x v="51"/>
            <x v="52"/>
            <x v="53"/>
            <x v="55"/>
            <x v="56"/>
            <x v="57"/>
            <x v="59"/>
            <x v="60"/>
            <x v="64"/>
            <x v="65"/>
            <x v="66"/>
            <x v="67"/>
            <x v="69"/>
            <x v="70"/>
            <x v="72"/>
            <x v="74"/>
            <x v="79"/>
            <x v="81"/>
            <x v="82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4"/>
            <x v="105"/>
            <x v="106"/>
            <x v="107"/>
            <x v="113"/>
            <x v="116"/>
            <x v="117"/>
            <x v="120"/>
            <x v="125"/>
            <x v="127"/>
            <x v="130"/>
            <x v="133"/>
            <x v="134"/>
          </reference>
        </references>
      </pivotArea>
    </format>
    <format dxfId="9366">
      <pivotArea dataOnly="0" labelOnly="1" outline="0" fieldPosition="0">
        <references count="1">
          <reference field="0" count="12">
            <x v="135"/>
            <x v="137"/>
            <x v="140"/>
            <x v="145"/>
            <x v="147"/>
            <x v="150"/>
            <x v="151"/>
            <x v="152"/>
            <x v="155"/>
            <x v="156"/>
            <x v="157"/>
            <x v="158"/>
          </reference>
        </references>
      </pivotArea>
    </format>
    <format dxfId="9365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9364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9363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9362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9361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9360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9359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9358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9357">
      <pivotArea dataOnly="0" labelOnly="1" outline="0" fieldPosition="0">
        <references count="2">
          <reference field="0" count="1" selected="0">
            <x v="59"/>
          </reference>
          <reference field="1" count="1">
            <x v="54"/>
          </reference>
        </references>
      </pivotArea>
    </format>
    <format dxfId="9356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9355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9354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9353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9352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9351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9350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9349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9348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9347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9346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9345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9344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9343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9342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9341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9340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9339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9338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9337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9336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9335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9334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9333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9332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9331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9330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9329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9328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9327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9326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9325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9324">
      <pivotArea dataOnly="0" labelOnly="1" outline="0" fieldPosition="0">
        <references count="2">
          <reference field="0" count="1" selected="0">
            <x v="113"/>
          </reference>
          <reference field="1" count="1">
            <x v="187"/>
          </reference>
        </references>
      </pivotArea>
    </format>
    <format dxfId="9323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9322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9321">
      <pivotArea dataOnly="0" labelOnly="1" outline="0" fieldPosition="0">
        <references count="2">
          <reference field="0" count="1" selected="0">
            <x v="120"/>
          </reference>
          <reference field="1" count="1">
            <x v="191"/>
          </reference>
        </references>
      </pivotArea>
    </format>
    <format dxfId="9320">
      <pivotArea dataOnly="0" labelOnly="1" outline="0" fieldPosition="0">
        <references count="2">
          <reference field="0" count="1" selected="0">
            <x v="125"/>
          </reference>
          <reference field="1" count="1">
            <x v="193"/>
          </reference>
        </references>
      </pivotArea>
    </format>
    <format dxfId="9319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9318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9317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9316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9315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9314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9313">
      <pivotArea dataOnly="0" labelOnly="1" outline="0" fieldPosition="0">
        <references count="2">
          <reference field="0" count="1" selected="0">
            <x v="140"/>
          </reference>
          <reference field="1" count="1">
            <x v="197"/>
          </reference>
        </references>
      </pivotArea>
    </format>
    <format dxfId="9312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9311">
      <pivotArea dataOnly="0" labelOnly="1" outline="0" fieldPosition="0">
        <references count="2">
          <reference field="0" count="1" selected="0">
            <x v="147"/>
          </reference>
          <reference field="1" count="1">
            <x v="2"/>
          </reference>
        </references>
      </pivotArea>
    </format>
    <format dxfId="9310">
      <pivotArea dataOnly="0" labelOnly="1" outline="0" fieldPosition="0">
        <references count="2">
          <reference field="0" count="1" selected="0">
            <x v="150"/>
          </reference>
          <reference field="1" count="1">
            <x v="214"/>
          </reference>
        </references>
      </pivotArea>
    </format>
    <format dxfId="9309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9308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9307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9306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9305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9304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  <format dxfId="9303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9302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9301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9300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9299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9298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9297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9296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9295">
      <pivotArea dataOnly="0" labelOnly="1" outline="0" fieldPosition="0">
        <references count="2">
          <reference field="0" count="1" selected="0">
            <x v="59"/>
          </reference>
          <reference field="1" count="1">
            <x v="54"/>
          </reference>
        </references>
      </pivotArea>
    </format>
    <format dxfId="9294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9293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9292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9291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9290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9289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9288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9287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9286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9285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9284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9283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9282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9281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9280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9279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9278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9277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9276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9275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9274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9273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9272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9271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9270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9269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9268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9267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9266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9265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9264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9263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9262">
      <pivotArea dataOnly="0" labelOnly="1" outline="0" fieldPosition="0">
        <references count="2">
          <reference field="0" count="1" selected="0">
            <x v="113"/>
          </reference>
          <reference field="1" count="1">
            <x v="187"/>
          </reference>
        </references>
      </pivotArea>
    </format>
    <format dxfId="9261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9260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9259">
      <pivotArea dataOnly="0" labelOnly="1" outline="0" fieldPosition="0">
        <references count="2">
          <reference field="0" count="1" selected="0">
            <x v="120"/>
          </reference>
          <reference field="1" count="1">
            <x v="191"/>
          </reference>
        </references>
      </pivotArea>
    </format>
    <format dxfId="9258">
      <pivotArea dataOnly="0" labelOnly="1" outline="0" fieldPosition="0">
        <references count="2">
          <reference field="0" count="1" selected="0">
            <x v="125"/>
          </reference>
          <reference field="1" count="1">
            <x v="193"/>
          </reference>
        </references>
      </pivotArea>
    </format>
    <format dxfId="9257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9256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9255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9254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9253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9252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9251">
      <pivotArea dataOnly="0" labelOnly="1" outline="0" fieldPosition="0">
        <references count="2">
          <reference field="0" count="1" selected="0">
            <x v="140"/>
          </reference>
          <reference field="1" count="1">
            <x v="197"/>
          </reference>
        </references>
      </pivotArea>
    </format>
    <format dxfId="9250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9249">
      <pivotArea dataOnly="0" labelOnly="1" outline="0" fieldPosition="0">
        <references count="2">
          <reference field="0" count="1" selected="0">
            <x v="147"/>
          </reference>
          <reference field="1" count="1">
            <x v="2"/>
          </reference>
        </references>
      </pivotArea>
    </format>
    <format dxfId="9248">
      <pivotArea dataOnly="0" labelOnly="1" outline="0" fieldPosition="0">
        <references count="2">
          <reference field="0" count="1" selected="0">
            <x v="150"/>
          </reference>
          <reference field="1" count="1">
            <x v="214"/>
          </reference>
        </references>
      </pivotArea>
    </format>
    <format dxfId="9247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9246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9245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9244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9243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9242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  <format dxfId="9241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9240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9239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9238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9237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9236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9235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9234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9233">
      <pivotArea dataOnly="0" labelOnly="1" outline="0" fieldPosition="0">
        <references count="2">
          <reference field="0" count="1" selected="0">
            <x v="59"/>
          </reference>
          <reference field="1" count="1">
            <x v="54"/>
          </reference>
        </references>
      </pivotArea>
    </format>
    <format dxfId="9232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9231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9230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9229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9228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9227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9226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9225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9224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9223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9222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9221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9220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9219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9218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9217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9216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9215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9214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9213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9212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9211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9210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9209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9208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9207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9206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9205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9204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9203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9202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9201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9200">
      <pivotArea dataOnly="0" labelOnly="1" outline="0" fieldPosition="0">
        <references count="2">
          <reference field="0" count="1" selected="0">
            <x v="113"/>
          </reference>
          <reference field="1" count="1">
            <x v="187"/>
          </reference>
        </references>
      </pivotArea>
    </format>
    <format dxfId="9199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9198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9197">
      <pivotArea dataOnly="0" labelOnly="1" outline="0" fieldPosition="0">
        <references count="2">
          <reference field="0" count="1" selected="0">
            <x v="120"/>
          </reference>
          <reference field="1" count="1">
            <x v="191"/>
          </reference>
        </references>
      </pivotArea>
    </format>
    <format dxfId="9196">
      <pivotArea dataOnly="0" labelOnly="1" outline="0" fieldPosition="0">
        <references count="2">
          <reference field="0" count="1" selected="0">
            <x v="125"/>
          </reference>
          <reference field="1" count="1">
            <x v="193"/>
          </reference>
        </references>
      </pivotArea>
    </format>
    <format dxfId="9195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9194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9193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9192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9191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9190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9189">
      <pivotArea dataOnly="0" labelOnly="1" outline="0" fieldPosition="0">
        <references count="2">
          <reference field="0" count="1" selected="0">
            <x v="140"/>
          </reference>
          <reference field="1" count="1">
            <x v="197"/>
          </reference>
        </references>
      </pivotArea>
    </format>
    <format dxfId="9188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9187">
      <pivotArea dataOnly="0" labelOnly="1" outline="0" fieldPosition="0">
        <references count="2">
          <reference field="0" count="1" selected="0">
            <x v="147"/>
          </reference>
          <reference field="1" count="1">
            <x v="2"/>
          </reference>
        </references>
      </pivotArea>
    </format>
    <format dxfId="9186">
      <pivotArea dataOnly="0" labelOnly="1" outline="0" fieldPosition="0">
        <references count="2">
          <reference field="0" count="1" selected="0">
            <x v="150"/>
          </reference>
          <reference field="1" count="1">
            <x v="214"/>
          </reference>
        </references>
      </pivotArea>
    </format>
    <format dxfId="9185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9184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9183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9182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9181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9180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  <format dxfId="9179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9178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9177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9176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9175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9174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9173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9172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9171">
      <pivotArea dataOnly="0" labelOnly="1" outline="0" fieldPosition="0">
        <references count="2">
          <reference field="0" count="1" selected="0">
            <x v="59"/>
          </reference>
          <reference field="1" count="1">
            <x v="54"/>
          </reference>
        </references>
      </pivotArea>
    </format>
    <format dxfId="9170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9169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9168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9167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9166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9165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9164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9163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9162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9161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9160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9159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9158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9157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9156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9155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9154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9153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9152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9151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9150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9149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9148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9147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9146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9145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9144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9143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9142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9141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9140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9139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9138">
      <pivotArea dataOnly="0" labelOnly="1" outline="0" fieldPosition="0">
        <references count="2">
          <reference field="0" count="1" selected="0">
            <x v="113"/>
          </reference>
          <reference field="1" count="1">
            <x v="187"/>
          </reference>
        </references>
      </pivotArea>
    </format>
    <format dxfId="9137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9136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9135">
      <pivotArea dataOnly="0" labelOnly="1" outline="0" fieldPosition="0">
        <references count="2">
          <reference field="0" count="1" selected="0">
            <x v="120"/>
          </reference>
          <reference field="1" count="1">
            <x v="191"/>
          </reference>
        </references>
      </pivotArea>
    </format>
    <format dxfId="9134">
      <pivotArea dataOnly="0" labelOnly="1" outline="0" fieldPosition="0">
        <references count="2">
          <reference field="0" count="1" selected="0">
            <x v="125"/>
          </reference>
          <reference field="1" count="1">
            <x v="193"/>
          </reference>
        </references>
      </pivotArea>
    </format>
    <format dxfId="9133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9132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9131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9130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9129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9128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9127">
      <pivotArea dataOnly="0" labelOnly="1" outline="0" fieldPosition="0">
        <references count="2">
          <reference field="0" count="1" selected="0">
            <x v="140"/>
          </reference>
          <reference field="1" count="1">
            <x v="197"/>
          </reference>
        </references>
      </pivotArea>
    </format>
    <format dxfId="9126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9125">
      <pivotArea dataOnly="0" labelOnly="1" outline="0" fieldPosition="0">
        <references count="2">
          <reference field="0" count="1" selected="0">
            <x v="147"/>
          </reference>
          <reference field="1" count="1">
            <x v="2"/>
          </reference>
        </references>
      </pivotArea>
    </format>
    <format dxfId="9124">
      <pivotArea dataOnly="0" labelOnly="1" outline="0" fieldPosition="0">
        <references count="2">
          <reference field="0" count="1" selected="0">
            <x v="150"/>
          </reference>
          <reference field="1" count="1">
            <x v="214"/>
          </reference>
        </references>
      </pivotArea>
    </format>
    <format dxfId="9123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9122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9121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9120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9119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9118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6000000}" name="Trida_A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C10:M13" firstHeaderRow="1" firstDataRow="2" firstDataCol="2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6">
        <item h="1" m="1" x="5"/>
        <item h="1" x="0"/>
        <item h="1" x="1"/>
        <item h="1" x="2"/>
        <item x="3"/>
        <item x="4"/>
      </items>
    </pivotField>
    <pivotField axis="axisRow" compact="0" outline="0" subtotalTop="0" showAll="0" includeNewItemsInFilter="1" defaultSubtotal="0">
      <items count="6">
        <item x="3"/>
        <item m="1" x="5"/>
        <item x="1"/>
        <item x="4"/>
        <item x="0"/>
        <item x="2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6"/>
    <field x="7"/>
  </rowFields>
  <rowItems count="2">
    <i>
      <x v="4"/>
      <x/>
    </i>
    <i>
      <x v="5"/>
      <x v="3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Součet z 1" fld="18" baseField="7" baseItem="5" numFmtId="173"/>
    <dataField name="Součet z 2" fld="19" baseField="7" baseItem="4" numFmtId="173"/>
    <dataField name="Součet z 3" fld="20" baseField="7" baseItem="5" numFmtId="173"/>
    <dataField name="Součet z 8" fld="25" baseField="7" baseItem="4" numFmtId="173"/>
    <dataField name="Součet z 4" fld="21" baseField="7" baseItem="4" numFmtId="173"/>
    <dataField name="Součet z Plnění RZ(%)" fld="26" baseField="7" baseItem="5" numFmtId="172"/>
    <dataField name="Součet z Plnění KR(%)" fld="34" baseField="7" baseItem="5" numFmtId="172"/>
    <dataField name="Součet z Rozdil" fld="27" baseField="7" baseItem="5" numFmtId="173"/>
    <dataField name="Součet z SUM" fld="32" baseField="7" baseItem="1" numFmtId="4"/>
  </dataFields>
  <formats count="37">
    <format dxfId="10584">
      <pivotArea outline="0" fieldPosition="0"/>
    </format>
    <format dxfId="10583">
      <pivotArea outline="0" fieldPosition="0"/>
    </format>
    <format dxfId="10582">
      <pivotArea field="-2" type="button" dataOnly="0" labelOnly="1" outline="0" axis="axisCol" fieldPosition="0"/>
    </format>
    <format dxfId="10581">
      <pivotArea type="all" dataOnly="0" outline="0" fieldPosition="0"/>
    </format>
    <format dxfId="10580">
      <pivotArea outline="0" fieldPosition="0"/>
    </format>
    <format dxfId="10579">
      <pivotArea type="origin" dataOnly="0" labelOnly="1" outline="0" fieldPosition="0"/>
    </format>
    <format dxfId="10578">
      <pivotArea field="-2" type="button" dataOnly="0" labelOnly="1" outline="0" axis="axisCol" fieldPosition="0"/>
    </format>
    <format dxfId="10577">
      <pivotArea type="topRight" dataOnly="0" labelOnly="1" outline="0" fieldPosition="0"/>
    </format>
    <format dxfId="10576">
      <pivotArea outline="0" fieldPosition="0">
        <references count="1">
          <reference field="4294967294" count="1">
            <x v="0"/>
          </reference>
        </references>
      </pivotArea>
    </format>
    <format dxfId="10575">
      <pivotArea outline="0" fieldPosition="0">
        <references count="1">
          <reference field="4294967294" count="1">
            <x v="1"/>
          </reference>
        </references>
      </pivotArea>
    </format>
    <format dxfId="10574">
      <pivotArea outline="0" fieldPosition="0">
        <references count="1">
          <reference field="4294967294" count="1">
            <x v="2"/>
          </reference>
        </references>
      </pivotArea>
    </format>
    <format dxfId="10573">
      <pivotArea outline="0" fieldPosition="0">
        <references count="1">
          <reference field="4294967294" count="1">
            <x v="4"/>
          </reference>
        </references>
      </pivotArea>
    </format>
    <format dxfId="10572">
      <pivotArea outline="0" fieldPosition="0">
        <references count="1">
          <reference field="4294967294" count="1">
            <x v="5"/>
          </reference>
        </references>
      </pivotArea>
    </format>
    <format dxfId="10571">
      <pivotArea outline="0" fieldPosition="0">
        <references count="1">
          <reference field="4294967294" count="1">
            <x v="5"/>
          </reference>
        </references>
      </pivotArea>
    </format>
    <format dxfId="10570">
      <pivotArea outline="0" fieldPosition="0">
        <references count="1">
          <reference field="4294967294" count="1">
            <x v="3"/>
          </reference>
        </references>
      </pivotArea>
    </format>
    <format dxfId="10569">
      <pivotArea outline="0" fieldPosition="0">
        <references count="1">
          <reference field="4294967294" count="1">
            <x v="6"/>
          </reference>
        </references>
      </pivotArea>
    </format>
    <format dxfId="10568">
      <pivotArea outline="0" fieldPosition="0"/>
    </format>
    <format dxfId="10567">
      <pivotArea outline="0" fieldPosition="0"/>
    </format>
    <format dxfId="10566">
      <pivotArea outline="0" fieldPosition="0">
        <references count="1">
          <reference field="4294967294" count="1">
            <x v="6"/>
          </reference>
        </references>
      </pivotArea>
    </format>
    <format dxfId="10565">
      <pivotArea outline="0" fieldPosition="0">
        <references count="1">
          <reference field="4294967294" count="1">
            <x v="5"/>
          </reference>
        </references>
      </pivotArea>
    </format>
    <format dxfId="10564">
      <pivotArea outline="0" fieldPosition="0">
        <references count="1">
          <reference field="4294967294" count="1">
            <x v="7"/>
          </reference>
        </references>
      </pivotArea>
    </format>
    <format dxfId="10563">
      <pivotArea outline="0" fieldPosition="0">
        <references count="1">
          <reference field="4294967294" count="1">
            <x v="4"/>
          </reference>
        </references>
      </pivotArea>
    </format>
    <format dxfId="10562">
      <pivotArea outline="0" fieldPosition="0">
        <references count="1">
          <reference field="4294967294" count="1">
            <x v="3"/>
          </reference>
        </references>
      </pivotArea>
    </format>
    <format dxfId="10561">
      <pivotArea outline="0" fieldPosition="0">
        <references count="1">
          <reference field="4294967294" count="1">
            <x v="2"/>
          </reference>
        </references>
      </pivotArea>
    </format>
    <format dxfId="10560">
      <pivotArea outline="0" fieldPosition="0">
        <references count="1">
          <reference field="4294967294" count="1">
            <x v="1"/>
          </reference>
        </references>
      </pivotArea>
    </format>
    <format dxfId="10559">
      <pivotArea outline="0" fieldPosition="0">
        <references count="1">
          <reference field="4294967294" count="1">
            <x v="0"/>
          </reference>
        </references>
      </pivotArea>
    </format>
    <format dxfId="10558">
      <pivotArea dataOnly="0" labelOnly="1" outline="0" fieldPosition="0">
        <references count="1">
          <reference field="6" count="0"/>
        </references>
      </pivotArea>
    </format>
    <format dxfId="10557">
      <pivotArea dataOnly="0" labelOnly="1" outline="0" fieldPosition="0">
        <references count="1">
          <reference field="6" count="0"/>
        </references>
      </pivotArea>
    </format>
    <format dxfId="10556">
      <pivotArea dataOnly="0" labelOnly="1" outline="0" fieldPosition="0">
        <references count="1">
          <reference field="6" count="0"/>
        </references>
      </pivotArea>
    </format>
    <format dxfId="10555">
      <pivotArea dataOnly="0" labelOnly="1" outline="0" fieldPosition="0">
        <references count="2">
          <reference field="6" count="1" selected="0">
            <x v="4"/>
          </reference>
          <reference field="7" count="1">
            <x v="0"/>
          </reference>
        </references>
      </pivotArea>
    </format>
    <format dxfId="10554">
      <pivotArea dataOnly="0" labelOnly="1" outline="0" fieldPosition="0">
        <references count="2">
          <reference field="6" count="1" selected="0">
            <x v="5"/>
          </reference>
          <reference field="7" count="1">
            <x v="3"/>
          </reference>
        </references>
      </pivotArea>
    </format>
    <format dxfId="10553">
      <pivotArea dataOnly="0" labelOnly="1" outline="0" fieldPosition="0">
        <references count="2">
          <reference field="6" count="1" selected="0">
            <x v="4"/>
          </reference>
          <reference field="7" count="1">
            <x v="0"/>
          </reference>
        </references>
      </pivotArea>
    </format>
    <format dxfId="10552">
      <pivotArea dataOnly="0" labelOnly="1" outline="0" fieldPosition="0">
        <references count="2">
          <reference field="6" count="1" selected="0">
            <x v="5"/>
          </reference>
          <reference field="7" count="1">
            <x v="3"/>
          </reference>
        </references>
      </pivotArea>
    </format>
    <format dxfId="10551">
      <pivotArea dataOnly="0" labelOnly="1" outline="0" fieldPosition="0">
        <references count="2">
          <reference field="6" count="1" selected="0">
            <x v="4"/>
          </reference>
          <reference field="7" count="1">
            <x v="0"/>
          </reference>
        </references>
      </pivotArea>
    </format>
    <format dxfId="10550">
      <pivotArea dataOnly="0" labelOnly="1" outline="0" fieldPosition="0">
        <references count="2">
          <reference field="6" count="1" selected="0">
            <x v="5"/>
          </reference>
          <reference field="7" count="1">
            <x v="3"/>
          </reference>
        </references>
      </pivotArea>
    </format>
    <format dxfId="10549">
      <pivotArea dataOnly="0" labelOnly="1" outline="0" fieldPosition="0">
        <references count="2">
          <reference field="6" count="1" selected="0">
            <x v="4"/>
          </reference>
          <reference field="7" count="1">
            <x v="0"/>
          </reference>
        </references>
      </pivotArea>
    </format>
    <format dxfId="10548">
      <pivotArea dataOnly="0" labelOnly="1" outline="0" fieldPosition="0">
        <references count="2">
          <reference field="6" count="1" selected="0">
            <x v="5"/>
          </reference>
          <reference field="7" count="1">
            <x v="3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4000000}" name="Ses_A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R10:AB19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2">
        <item m="1" x="15"/>
        <item x="0"/>
        <item x="1"/>
        <item x="2"/>
        <item m="1" x="14"/>
        <item x="3"/>
        <item m="1" x="20"/>
        <item x="4"/>
        <item m="1" x="13"/>
        <item x="5"/>
        <item x="6"/>
        <item x="7"/>
        <item x="8"/>
        <item x="9"/>
        <item x="10"/>
        <item m="1" x="18"/>
        <item m="1" x="19"/>
        <item x="11"/>
        <item x="12"/>
        <item m="1" x="16"/>
        <item m="1" x="21"/>
        <item m="1" x="17"/>
      </items>
    </pivotField>
    <pivotField axis="axisRow" compact="0" outline="0" subtotalTop="0" showAll="0" includeNewItemsInFilter="1" defaultSubtotal="0">
      <items count="30">
        <item m="1" x="22"/>
        <item x="12"/>
        <item m="1" x="17"/>
        <item m="1" x="19"/>
        <item m="1" x="29"/>
        <item x="4"/>
        <item x="10"/>
        <item m="1" x="25"/>
        <item m="1" x="18"/>
        <item m="1" x="23"/>
        <item x="11"/>
        <item m="1" x="13"/>
        <item x="1"/>
        <item m="1" x="27"/>
        <item m="1" x="20"/>
        <item m="1" x="26"/>
        <item m="1" x="16"/>
        <item m="1" x="28"/>
        <item x="0"/>
        <item m="1" x="15"/>
        <item x="2"/>
        <item x="3"/>
        <item x="5"/>
        <item x="6"/>
        <item x="8"/>
        <item x="9"/>
        <item x="7"/>
        <item m="1" x="21"/>
        <item m="1" x="24"/>
        <item m="1" x="14"/>
      </items>
    </pivotField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4"/>
    <field x="5"/>
  </rowFields>
  <rowItems count="8">
    <i>
      <x v="9"/>
      <x v="22"/>
    </i>
    <i>
      <x v="10"/>
      <x v="23"/>
    </i>
    <i>
      <x v="11"/>
      <x v="26"/>
    </i>
    <i>
      <x v="12"/>
      <x v="24"/>
    </i>
    <i>
      <x v="13"/>
      <x v="25"/>
    </i>
    <i>
      <x v="14"/>
      <x v="6"/>
    </i>
    <i>
      <x v="17"/>
      <x v="10"/>
    </i>
    <i>
      <x v="18"/>
      <x v="1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0"/>
  </pageFields>
  <dataFields count="9">
    <dataField name="Součet z 1" fld="18" baseField="5" baseItem="16" numFmtId="173"/>
    <dataField name="Součet z 2" fld="19" baseField="5" baseItem="16" numFmtId="173"/>
    <dataField name="Součet z 3" fld="20" baseField="5" baseItem="16" numFmtId="173"/>
    <dataField name="Součet z 8" fld="25" baseField="5" baseItem="16" numFmtId="173"/>
    <dataField name="Součet z 4" fld="21" baseField="5" baseItem="16" numFmtId="173"/>
    <dataField name="Součet z Plnění RZ(%)" fld="26" baseField="5" baseItem="16" numFmtId="172"/>
    <dataField name="Součet z Plnění KR(%)" fld="34" baseField="5" baseItem="17" numFmtId="172"/>
    <dataField name="Součet z Rozdil" fld="27" baseField="5" baseItem="17" numFmtId="173"/>
    <dataField name="Součet z SUM" fld="32" baseField="0" baseItem="0" numFmtId="4"/>
  </dataFields>
  <formats count="139">
    <format dxfId="10723">
      <pivotArea outline="0" fieldPosition="0"/>
    </format>
    <format dxfId="10722">
      <pivotArea outline="0" fieldPosition="0"/>
    </format>
    <format dxfId="10721">
      <pivotArea outline="0" fieldPosition="0">
        <references count="1">
          <reference field="4294967294" count="1">
            <x v="1"/>
          </reference>
        </references>
      </pivotArea>
    </format>
    <format dxfId="10720">
      <pivotArea outline="0" fieldPosition="0">
        <references count="1">
          <reference field="4294967294" count="1">
            <x v="0"/>
          </reference>
        </references>
      </pivotArea>
    </format>
    <format dxfId="10719">
      <pivotArea outline="0" fieldPosition="0">
        <references count="1">
          <reference field="4294967294" count="1">
            <x v="2"/>
          </reference>
        </references>
      </pivotArea>
    </format>
    <format dxfId="10718">
      <pivotArea outline="0" fieldPosition="0">
        <references count="1">
          <reference field="4294967294" count="1">
            <x v="3"/>
          </reference>
        </references>
      </pivotArea>
    </format>
    <format dxfId="10717">
      <pivotArea outline="0" fieldPosition="0">
        <references count="1">
          <reference field="4294967294" count="1">
            <x v="4"/>
          </reference>
        </references>
      </pivotArea>
    </format>
    <format dxfId="10716">
      <pivotArea outline="0" fieldPosition="0">
        <references count="1">
          <reference field="4294967294" count="1">
            <x v="7"/>
          </reference>
        </references>
      </pivotArea>
    </format>
    <format dxfId="10715">
      <pivotArea outline="0" fieldPosition="0">
        <references count="1">
          <reference field="4294967294" count="1">
            <x v="6"/>
          </reference>
        </references>
      </pivotArea>
    </format>
    <format dxfId="10714">
      <pivotArea outline="0" fieldPosition="0">
        <references count="1">
          <reference field="4294967294" count="1">
            <x v="5"/>
          </reference>
        </references>
      </pivotArea>
    </format>
    <format dxfId="10713">
      <pivotArea dataOnly="0" labelOnly="1" outline="0" fieldPosition="0">
        <references count="1">
          <reference field="4" count="10">
            <x v="9"/>
            <x v="10"/>
            <x v="11"/>
            <x v="12"/>
            <x v="13"/>
            <x v="14"/>
            <x v="16"/>
            <x v="17"/>
            <x v="18"/>
            <x v="19"/>
          </reference>
        </references>
      </pivotArea>
    </format>
    <format dxfId="10712">
      <pivotArea dataOnly="0" labelOnly="1" outline="0" fieldPosition="0">
        <references count="1">
          <reference field="4" count="10">
            <x v="9"/>
            <x v="10"/>
            <x v="11"/>
            <x v="12"/>
            <x v="13"/>
            <x v="14"/>
            <x v="16"/>
            <x v="17"/>
            <x v="18"/>
            <x v="19"/>
          </reference>
        </references>
      </pivotArea>
    </format>
    <format dxfId="10711">
      <pivotArea dataOnly="0" labelOnly="1" outline="0" fieldPosition="0">
        <references count="1">
          <reference field="4" count="10">
            <x v="9"/>
            <x v="10"/>
            <x v="11"/>
            <x v="12"/>
            <x v="13"/>
            <x v="14"/>
            <x v="16"/>
            <x v="17"/>
            <x v="18"/>
            <x v="19"/>
          </reference>
        </references>
      </pivotArea>
    </format>
    <format dxfId="10710">
      <pivotArea dataOnly="0" labelOnly="1" outline="0" fieldPosition="0">
        <references count="2">
          <reference field="4" count="1" selected="0">
            <x v="9"/>
          </reference>
          <reference field="5" count="1">
            <x v="11"/>
          </reference>
        </references>
      </pivotArea>
    </format>
    <format dxfId="10709">
      <pivotArea dataOnly="0" labelOnly="1" outline="0" fieldPosition="0">
        <references count="2">
          <reference field="4" count="1" selected="0">
            <x v="10"/>
          </reference>
          <reference field="5" count="1">
            <x v="4"/>
          </reference>
        </references>
      </pivotArea>
    </format>
    <format dxfId="10708">
      <pivotArea dataOnly="0" labelOnly="1" outline="0" fieldPosition="0">
        <references count="2">
          <reference field="4" count="1" selected="0">
            <x v="11"/>
          </reference>
          <reference field="5" count="1">
            <x v="8"/>
          </reference>
        </references>
      </pivotArea>
    </format>
    <format dxfId="10707">
      <pivotArea dataOnly="0" labelOnly="1" outline="0" fieldPosition="0">
        <references count="2">
          <reference field="4" count="1" selected="0">
            <x v="12"/>
          </reference>
          <reference field="5" count="1">
            <x v="9"/>
          </reference>
        </references>
      </pivotArea>
    </format>
    <format dxfId="10706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10705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0704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0703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702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701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0700">
      <pivotArea dataOnly="0" labelOnly="1" outline="0" fieldPosition="0">
        <references count="2">
          <reference field="4" count="1" selected="0">
            <x v="9"/>
          </reference>
          <reference field="5" count="1">
            <x v="11"/>
          </reference>
        </references>
      </pivotArea>
    </format>
    <format dxfId="10699">
      <pivotArea dataOnly="0" labelOnly="1" outline="0" fieldPosition="0">
        <references count="2">
          <reference field="4" count="1" selected="0">
            <x v="10"/>
          </reference>
          <reference field="5" count="1">
            <x v="4"/>
          </reference>
        </references>
      </pivotArea>
    </format>
    <format dxfId="10698">
      <pivotArea dataOnly="0" labelOnly="1" outline="0" fieldPosition="0">
        <references count="2">
          <reference field="4" count="1" selected="0">
            <x v="11"/>
          </reference>
          <reference field="5" count="1">
            <x v="8"/>
          </reference>
        </references>
      </pivotArea>
    </format>
    <format dxfId="10697">
      <pivotArea dataOnly="0" labelOnly="1" outline="0" fieldPosition="0">
        <references count="2">
          <reference field="4" count="1" selected="0">
            <x v="12"/>
          </reference>
          <reference field="5" count="1">
            <x v="9"/>
          </reference>
        </references>
      </pivotArea>
    </format>
    <format dxfId="10696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10695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0694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0693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692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691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0690">
      <pivotArea dataOnly="0" labelOnly="1" outline="0" fieldPosition="0">
        <references count="2">
          <reference field="4" count="1" selected="0">
            <x v="9"/>
          </reference>
          <reference field="5" count="1">
            <x v="11"/>
          </reference>
        </references>
      </pivotArea>
    </format>
    <format dxfId="10689">
      <pivotArea dataOnly="0" labelOnly="1" outline="0" fieldPosition="0">
        <references count="2">
          <reference field="4" count="1" selected="0">
            <x v="10"/>
          </reference>
          <reference field="5" count="1">
            <x v="4"/>
          </reference>
        </references>
      </pivotArea>
    </format>
    <format dxfId="10688">
      <pivotArea dataOnly="0" labelOnly="1" outline="0" fieldPosition="0">
        <references count="2">
          <reference field="4" count="1" selected="0">
            <x v="11"/>
          </reference>
          <reference field="5" count="1">
            <x v="8"/>
          </reference>
        </references>
      </pivotArea>
    </format>
    <format dxfId="10687">
      <pivotArea dataOnly="0" labelOnly="1" outline="0" fieldPosition="0">
        <references count="2">
          <reference field="4" count="1" selected="0">
            <x v="12"/>
          </reference>
          <reference field="5" count="1">
            <x v="9"/>
          </reference>
        </references>
      </pivotArea>
    </format>
    <format dxfId="10686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10685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0684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0683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682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681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0680">
      <pivotArea dataOnly="0" labelOnly="1" outline="0" fieldPosition="0">
        <references count="2">
          <reference field="4" count="1" selected="0">
            <x v="9"/>
          </reference>
          <reference field="5" count="1">
            <x v="11"/>
          </reference>
        </references>
      </pivotArea>
    </format>
    <format dxfId="10679">
      <pivotArea dataOnly="0" labelOnly="1" outline="0" fieldPosition="0">
        <references count="2">
          <reference field="4" count="1" selected="0">
            <x v="10"/>
          </reference>
          <reference field="5" count="1">
            <x v="4"/>
          </reference>
        </references>
      </pivotArea>
    </format>
    <format dxfId="10678">
      <pivotArea dataOnly="0" labelOnly="1" outline="0" fieldPosition="0">
        <references count="2">
          <reference field="4" count="1" selected="0">
            <x v="11"/>
          </reference>
          <reference field="5" count="1">
            <x v="8"/>
          </reference>
        </references>
      </pivotArea>
    </format>
    <format dxfId="10677">
      <pivotArea dataOnly="0" labelOnly="1" outline="0" fieldPosition="0">
        <references count="2">
          <reference field="4" count="1" selected="0">
            <x v="12"/>
          </reference>
          <reference field="5" count="1">
            <x v="9"/>
          </reference>
        </references>
      </pivotArea>
    </format>
    <format dxfId="10676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10675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0674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0673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672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671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0670">
      <pivotArea dataOnly="0" labelOnly="1" outline="0" fieldPosition="0">
        <references count="1">
          <reference field="4" count="2">
            <x v="17"/>
            <x v="21"/>
          </reference>
        </references>
      </pivotArea>
    </format>
    <format dxfId="10669">
      <pivotArea dataOnly="0" labelOnly="1" outline="0" fieldPosition="0">
        <references count="1">
          <reference field="4" count="2">
            <x v="17"/>
            <x v="21"/>
          </reference>
        </references>
      </pivotArea>
    </format>
    <format dxfId="10668">
      <pivotArea dataOnly="0" labelOnly="1" outline="0" fieldPosition="0">
        <references count="1">
          <reference field="4" count="2">
            <x v="17"/>
            <x v="21"/>
          </reference>
        </references>
      </pivotArea>
    </format>
    <format dxfId="10667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666">
      <pivotArea dataOnly="0" labelOnly="1" outline="0" fieldPosition="0">
        <references count="2">
          <reference field="4" count="1" selected="0">
            <x v="21"/>
          </reference>
          <reference field="5" count="1">
            <x v="19"/>
          </reference>
        </references>
      </pivotArea>
    </format>
    <format dxfId="10665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664">
      <pivotArea dataOnly="0" labelOnly="1" outline="0" fieldPosition="0">
        <references count="2">
          <reference field="4" count="1" selected="0">
            <x v="21"/>
          </reference>
          <reference field="5" count="1">
            <x v="19"/>
          </reference>
        </references>
      </pivotArea>
    </format>
    <format dxfId="10663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662">
      <pivotArea dataOnly="0" labelOnly="1" outline="0" fieldPosition="0">
        <references count="2">
          <reference field="4" count="1" selected="0">
            <x v="21"/>
          </reference>
          <reference field="5" count="1">
            <x v="19"/>
          </reference>
        </references>
      </pivotArea>
    </format>
    <format dxfId="10661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660">
      <pivotArea dataOnly="0" labelOnly="1" outline="0" fieldPosition="0">
        <references count="2">
          <reference field="4" count="1" selected="0">
            <x v="21"/>
          </reference>
          <reference field="5" count="1">
            <x v="19"/>
          </reference>
        </references>
      </pivotArea>
    </format>
    <format dxfId="10659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0658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0657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0656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0655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654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653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0652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0651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0650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0649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648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647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0646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0645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0644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0643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642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641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0640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0639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0638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0637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636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635">
      <pivotArea dataOnly="0" labelOnly="1" outline="0" fieldPosition="0">
        <references count="1">
          <reference field="4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0634">
      <pivotArea dataOnly="0" labelOnly="1" outline="0" fieldPosition="0">
        <references count="1">
          <reference field="4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0633">
      <pivotArea dataOnly="0" labelOnly="1" outline="0" fieldPosition="0">
        <references count="1">
          <reference field="4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0632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0631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0630">
      <pivotArea dataOnly="0" labelOnly="1" outline="0" fieldPosition="0">
        <references count="2">
          <reference field="4" count="1" selected="0">
            <x v="11"/>
          </reference>
          <reference field="5" count="1">
            <x v="26"/>
          </reference>
        </references>
      </pivotArea>
    </format>
    <format dxfId="10629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0628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0627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0626">
      <pivotArea dataOnly="0" labelOnly="1" outline="0" fieldPosition="0">
        <references count="2">
          <reference field="4" count="1" selected="0">
            <x v="15"/>
          </reference>
          <reference field="5" count="1">
            <x v="27"/>
          </reference>
        </references>
      </pivotArea>
    </format>
    <format dxfId="10625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0624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623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622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0621">
      <pivotArea dataOnly="0" labelOnly="1" outline="0" fieldPosition="0">
        <references count="2">
          <reference field="4" count="1" selected="0">
            <x v="20"/>
          </reference>
          <reference field="5" count="1">
            <x v="28"/>
          </reference>
        </references>
      </pivotArea>
    </format>
    <format dxfId="10620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0619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0618">
      <pivotArea dataOnly="0" labelOnly="1" outline="0" fieldPosition="0">
        <references count="2">
          <reference field="4" count="1" selected="0">
            <x v="11"/>
          </reference>
          <reference field="5" count="1">
            <x v="26"/>
          </reference>
        </references>
      </pivotArea>
    </format>
    <format dxfId="10617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0616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0615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0614">
      <pivotArea dataOnly="0" labelOnly="1" outline="0" fieldPosition="0">
        <references count="2">
          <reference field="4" count="1" selected="0">
            <x v="15"/>
          </reference>
          <reference field="5" count="1">
            <x v="27"/>
          </reference>
        </references>
      </pivotArea>
    </format>
    <format dxfId="10613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0612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611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610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0609">
      <pivotArea dataOnly="0" labelOnly="1" outline="0" fieldPosition="0">
        <references count="2">
          <reference field="4" count="1" selected="0">
            <x v="20"/>
          </reference>
          <reference field="5" count="1">
            <x v="28"/>
          </reference>
        </references>
      </pivotArea>
    </format>
    <format dxfId="10608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0607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0606">
      <pivotArea dataOnly="0" labelOnly="1" outline="0" fieldPosition="0">
        <references count="2">
          <reference field="4" count="1" selected="0">
            <x v="11"/>
          </reference>
          <reference field="5" count="1">
            <x v="26"/>
          </reference>
        </references>
      </pivotArea>
    </format>
    <format dxfId="10605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0604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0603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0602">
      <pivotArea dataOnly="0" labelOnly="1" outline="0" fieldPosition="0">
        <references count="2">
          <reference field="4" count="1" selected="0">
            <x v="15"/>
          </reference>
          <reference field="5" count="1">
            <x v="27"/>
          </reference>
        </references>
      </pivotArea>
    </format>
    <format dxfId="10601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0600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599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598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0597">
      <pivotArea dataOnly="0" labelOnly="1" outline="0" fieldPosition="0">
        <references count="2">
          <reference field="4" count="1" selected="0">
            <x v="20"/>
          </reference>
          <reference field="5" count="1">
            <x v="28"/>
          </reference>
        </references>
      </pivotArea>
    </format>
    <format dxfId="10596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0595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0594">
      <pivotArea dataOnly="0" labelOnly="1" outline="0" fieldPosition="0">
        <references count="2">
          <reference field="4" count="1" selected="0">
            <x v="11"/>
          </reference>
          <reference field="5" count="1">
            <x v="26"/>
          </reference>
        </references>
      </pivotArea>
    </format>
    <format dxfId="10593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0592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0591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0590">
      <pivotArea dataOnly="0" labelOnly="1" outline="0" fieldPosition="0">
        <references count="2">
          <reference field="4" count="1" selected="0">
            <x v="15"/>
          </reference>
          <reference field="5" count="1">
            <x v="27"/>
          </reference>
        </references>
      </pivotArea>
    </format>
    <format dxfId="10589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0588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587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586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0585">
      <pivotArea dataOnly="0" labelOnly="1" outline="0" fieldPosition="0">
        <references count="2">
          <reference field="4" count="1" selected="0">
            <x v="20"/>
          </reference>
          <reference field="5" count="1">
            <x v="28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7000000}" name="Trida_H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BI10:BT13" firstHeaderRow="1" firstDataRow="2" firstDataCol="2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6">
        <item h="1" m="1" x="5"/>
        <item h="1" x="0"/>
        <item h="1" x="1"/>
        <item h="1" x="2"/>
        <item x="3"/>
        <item x="4"/>
      </items>
    </pivotField>
    <pivotField axis="axisRow" compact="0" outline="0" subtotalTop="0" showAll="0" includeNewItemsInFilter="1" defaultSubtotal="0">
      <items count="6">
        <item x="3"/>
        <item m="1" x="5"/>
        <item x="1"/>
        <item x="4"/>
        <item x="0"/>
        <item x="2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6"/>
    <field x="7"/>
  </rowFields>
  <rowItems count="2">
    <i>
      <x v="4"/>
      <x/>
    </i>
    <i>
      <x v="5"/>
      <x v="3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oučet z 7" fld="24" baseField="7" baseItem="4" numFmtId="173"/>
    <dataField name="Součet z 6" fld="23" baseField="7" baseItem="5" numFmtId="173"/>
    <dataField name="Součet z 5" fld="22" baseField="7" baseItem="5" numFmtId="173"/>
    <dataField name="Součet z 1" fld="18" baseField="7" baseItem="5" numFmtId="173"/>
    <dataField name="Součet z 4" fld="21" baseField="7" baseItem="5" numFmtId="173"/>
    <dataField name="Součet z Index -3/-4" fld="28" baseField="7" baseItem="5" numFmtId="172"/>
    <dataField name="Součet z Index -2/-3" fld="29" baseField="7" baseItem="5" numFmtId="172"/>
    <dataField name="Součet z Index -1/-2" fld="30" baseField="7" baseItem="5" numFmtId="172"/>
    <dataField name="Součet z Index 0/-1" fld="31" baseField="7" baseItem="5" numFmtId="172"/>
    <dataField name="Součet z SUM_H" fld="33" baseField="0" baseItem="0" numFmtId="4"/>
  </dataFields>
  <formats count="22">
    <format dxfId="10745">
      <pivotArea outline="0" fieldPosition="0"/>
    </format>
    <format dxfId="10744">
      <pivotArea outline="0" fieldPosition="0"/>
    </format>
    <format dxfId="10743">
      <pivotArea outline="0" fieldPosition="0">
        <references count="1">
          <reference field="4294967294" count="1">
            <x v="0"/>
          </reference>
        </references>
      </pivotArea>
    </format>
    <format dxfId="10742">
      <pivotArea outline="0" fieldPosition="0">
        <references count="1">
          <reference field="4294967294" count="1">
            <x v="1"/>
          </reference>
        </references>
      </pivotArea>
    </format>
    <format dxfId="10741">
      <pivotArea outline="0" fieldPosition="0">
        <references count="1">
          <reference field="4294967294" count="1">
            <x v="2"/>
          </reference>
        </references>
      </pivotArea>
    </format>
    <format dxfId="10740">
      <pivotArea outline="0" fieldPosition="0">
        <references count="1">
          <reference field="4294967294" count="1">
            <x v="3"/>
          </reference>
        </references>
      </pivotArea>
    </format>
    <format dxfId="10739">
      <pivotArea outline="0" fieldPosition="0">
        <references count="1">
          <reference field="4294967294" count="1">
            <x v="4"/>
          </reference>
        </references>
      </pivotArea>
    </format>
    <format dxfId="10738">
      <pivotArea outline="0" fieldPosition="0">
        <references count="1">
          <reference field="4294967294" count="1">
            <x v="5"/>
          </reference>
        </references>
      </pivotArea>
    </format>
    <format dxfId="10737">
      <pivotArea outline="0" fieldPosition="0">
        <references count="1">
          <reference field="4294967294" count="1">
            <x v="6"/>
          </reference>
        </references>
      </pivotArea>
    </format>
    <format dxfId="10736">
      <pivotArea outline="0" fieldPosition="0">
        <references count="1">
          <reference field="4294967294" count="1">
            <x v="7"/>
          </reference>
        </references>
      </pivotArea>
    </format>
    <format dxfId="10735">
      <pivotArea outline="0" fieldPosition="0">
        <references count="1">
          <reference field="4294967294" count="1">
            <x v="8"/>
          </reference>
        </references>
      </pivotArea>
    </format>
    <format dxfId="10734">
      <pivotArea dataOnly="0" labelOnly="1" outline="0" fieldPosition="0">
        <references count="1">
          <reference field="6" count="0"/>
        </references>
      </pivotArea>
    </format>
    <format dxfId="10733">
      <pivotArea dataOnly="0" labelOnly="1" outline="0" fieldPosition="0">
        <references count="1">
          <reference field="6" count="0"/>
        </references>
      </pivotArea>
    </format>
    <format dxfId="10732">
      <pivotArea dataOnly="0" labelOnly="1" outline="0" fieldPosition="0">
        <references count="1">
          <reference field="6" count="0"/>
        </references>
      </pivotArea>
    </format>
    <format dxfId="10731">
      <pivotArea dataOnly="0" labelOnly="1" outline="0" fieldPosition="0">
        <references count="2">
          <reference field="6" count="1" selected="0">
            <x v="4"/>
          </reference>
          <reference field="7" count="1">
            <x v="0"/>
          </reference>
        </references>
      </pivotArea>
    </format>
    <format dxfId="10730">
      <pivotArea dataOnly="0" labelOnly="1" outline="0" fieldPosition="0">
        <references count="2">
          <reference field="6" count="1" selected="0">
            <x v="5"/>
          </reference>
          <reference field="7" count="1">
            <x v="3"/>
          </reference>
        </references>
      </pivotArea>
    </format>
    <format dxfId="10729">
      <pivotArea dataOnly="0" labelOnly="1" outline="0" fieldPosition="0">
        <references count="2">
          <reference field="6" count="1" selected="0">
            <x v="4"/>
          </reference>
          <reference field="7" count="1">
            <x v="0"/>
          </reference>
        </references>
      </pivotArea>
    </format>
    <format dxfId="10728">
      <pivotArea dataOnly="0" labelOnly="1" outline="0" fieldPosition="0">
        <references count="2">
          <reference field="6" count="1" selected="0">
            <x v="5"/>
          </reference>
          <reference field="7" count="1">
            <x v="3"/>
          </reference>
        </references>
      </pivotArea>
    </format>
    <format dxfId="10727">
      <pivotArea dataOnly="0" labelOnly="1" outline="0" fieldPosition="0">
        <references count="2">
          <reference field="6" count="1" selected="0">
            <x v="4"/>
          </reference>
          <reference field="7" count="1">
            <x v="0"/>
          </reference>
        </references>
      </pivotArea>
    </format>
    <format dxfId="10726">
      <pivotArea dataOnly="0" labelOnly="1" outline="0" fieldPosition="0">
        <references count="2">
          <reference field="6" count="1" selected="0">
            <x v="5"/>
          </reference>
          <reference field="7" count="1">
            <x v="3"/>
          </reference>
        </references>
      </pivotArea>
    </format>
    <format dxfId="10725">
      <pivotArea dataOnly="0" labelOnly="1" outline="0" fieldPosition="0">
        <references count="2">
          <reference field="6" count="1" selected="0">
            <x v="4"/>
          </reference>
          <reference field="7" count="1">
            <x v="0"/>
          </reference>
        </references>
      </pivotArea>
    </format>
    <format dxfId="10724">
      <pivotArea dataOnly="0" labelOnly="1" outline="0" fieldPosition="0">
        <references count="2">
          <reference field="6" count="1" selected="0">
            <x v="5"/>
          </reference>
          <reference field="7" count="1">
            <x v="3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1000000}" name="PodSes_H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CM10:CX33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59">
        <item m="1" x="32"/>
        <item m="1" x="33"/>
        <item m="1" x="34"/>
        <item x="0"/>
        <item m="1" x="36"/>
        <item x="1"/>
        <item m="1" x="37"/>
        <item x="2"/>
        <item x="3"/>
        <item x="4"/>
        <item x="5"/>
        <item m="1" x="48"/>
        <item m="1" x="49"/>
        <item m="1" x="50"/>
        <item x="6"/>
        <item m="1" x="51"/>
        <item m="1" x="44"/>
        <item m="1" x="45"/>
        <item x="7"/>
        <item x="8"/>
        <item m="1" x="41"/>
        <item m="1" x="42"/>
        <item x="9"/>
        <item x="10"/>
        <item x="11"/>
        <item x="12"/>
        <item m="1" x="43"/>
        <item m="1" x="39"/>
        <item x="13"/>
        <item x="14"/>
        <item x="15"/>
        <item x="16"/>
        <item x="17"/>
        <item m="1" x="40"/>
        <item x="18"/>
        <item x="19"/>
        <item x="20"/>
        <item m="1" x="31"/>
        <item x="21"/>
        <item x="22"/>
        <item x="23"/>
        <item m="1" x="58"/>
        <item x="24"/>
        <item x="25"/>
        <item m="1" x="52"/>
        <item x="26"/>
        <item x="27"/>
        <item m="1" x="46"/>
        <item m="1" x="38"/>
        <item x="28"/>
        <item x="29"/>
        <item x="30"/>
        <item m="1" x="35"/>
        <item m="1" x="53"/>
        <item m="1" x="54"/>
        <item m="1" x="55"/>
        <item m="1" x="56"/>
        <item m="1" x="47"/>
        <item m="1" x="57"/>
      </items>
    </pivotField>
    <pivotField axis="axisRow" compact="0" outline="0" subtotalTop="0" showAll="0" includeNewItemsInFilter="1" defaultSubtotal="0">
      <items count="89">
        <item x="27"/>
        <item m="1" x="33"/>
        <item m="1" x="67"/>
        <item m="1" x="56"/>
        <item m="1" x="40"/>
        <item m="1" x="46"/>
        <item m="1" x="85"/>
        <item m="1" x="60"/>
        <item m="1" x="82"/>
        <item m="1" x="45"/>
        <item m="1" x="81"/>
        <item m="1" x="86"/>
        <item m="1" x="78"/>
        <item m="1" x="44"/>
        <item m="1" x="65"/>
        <item x="8"/>
        <item m="1" x="31"/>
        <item m="1" x="73"/>
        <item m="1" x="50"/>
        <item x="21"/>
        <item m="1" x="38"/>
        <item m="1" x="68"/>
        <item m="1" x="80"/>
        <item m="1" x="72"/>
        <item x="5"/>
        <item x="26"/>
        <item m="1" x="39"/>
        <item m="1" x="62"/>
        <item x="28"/>
        <item m="1" x="70"/>
        <item x="9"/>
        <item x="30"/>
        <item x="29"/>
        <item m="1" x="36"/>
        <item x="2"/>
        <item x="3"/>
        <item m="1" x="79"/>
        <item m="1" x="63"/>
        <item m="1" x="76"/>
        <item m="1" x="52"/>
        <item m="1" x="42"/>
        <item x="14"/>
        <item m="1" x="37"/>
        <item m="1" x="74"/>
        <item m="1" x="69"/>
        <item m="1" x="61"/>
        <item m="1" x="71"/>
        <item x="0"/>
        <item m="1" x="64"/>
        <item x="1"/>
        <item m="1" x="34"/>
        <item x="4"/>
        <item x="6"/>
        <item x="7"/>
        <item m="1" x="54"/>
        <item x="10"/>
        <item x="11"/>
        <item x="12"/>
        <item x="13"/>
        <item x="15"/>
        <item x="16"/>
        <item x="17"/>
        <item m="1" x="57"/>
        <item x="18"/>
        <item x="22"/>
        <item x="23"/>
        <item x="24"/>
        <item m="1" x="53"/>
        <item m="1" x="35"/>
        <item m="1" x="75"/>
        <item m="1" x="41"/>
        <item m="1" x="51"/>
        <item m="1" x="87"/>
        <item m="1" x="58"/>
        <item m="1" x="55"/>
        <item m="1" x="66"/>
        <item m="1" x="47"/>
        <item m="1" x="77"/>
        <item x="19"/>
        <item x="20"/>
        <item m="1" x="43"/>
        <item x="25"/>
        <item m="1" x="48"/>
        <item m="1" x="83"/>
        <item m="1" x="32"/>
        <item m="1" x="59"/>
        <item m="1" x="84"/>
        <item m="1" x="49"/>
        <item m="1" x="88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2"/>
    <field x="3"/>
  </rowFields>
  <rowItems count="22">
    <i>
      <x v="22"/>
      <x v="30"/>
    </i>
    <i>
      <x v="23"/>
      <x v="55"/>
    </i>
    <i>
      <x v="24"/>
      <x v="56"/>
    </i>
    <i>
      <x v="25"/>
      <x v="57"/>
    </i>
    <i>
      <x v="28"/>
      <x v="58"/>
    </i>
    <i>
      <x v="29"/>
      <x v="41"/>
    </i>
    <i>
      <x v="30"/>
      <x v="59"/>
    </i>
    <i>
      <x v="31"/>
      <x v="60"/>
    </i>
    <i>
      <x v="32"/>
      <x v="61"/>
    </i>
    <i>
      <x v="34"/>
      <x v="63"/>
    </i>
    <i>
      <x v="35"/>
      <x v="78"/>
    </i>
    <i>
      <x v="36"/>
      <x v="79"/>
    </i>
    <i>
      <x v="38"/>
      <x v="19"/>
    </i>
    <i>
      <x v="39"/>
      <x v="64"/>
    </i>
    <i>
      <x v="40"/>
      <x v="65"/>
    </i>
    <i>
      <x v="42"/>
      <x v="66"/>
    </i>
    <i>
      <x v="43"/>
      <x v="81"/>
    </i>
    <i>
      <x v="45"/>
      <x v="25"/>
    </i>
    <i>
      <x v="46"/>
      <x/>
    </i>
    <i>
      <x v="49"/>
      <x v="28"/>
    </i>
    <i>
      <x v="50"/>
      <x v="32"/>
    </i>
    <i>
      <x v="51"/>
      <x v="31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3" baseItem="30" numFmtId="173"/>
    <dataField name="Součet z 6" fld="23" baseField="3" baseItem="31" numFmtId="173"/>
    <dataField name="Součet z 5" fld="22" baseField="3" baseItem="31" numFmtId="173"/>
    <dataField name="Součet z 1" fld="18" baseField="3" baseItem="31" numFmtId="173"/>
    <dataField name="Součet z 4" fld="21" baseField="3" baseItem="29" numFmtId="173"/>
    <dataField name="Součet z Index -3/-4" fld="28" baseField="3" baseItem="31" numFmtId="172"/>
    <dataField name="Součet z Index -2/-3" fld="29" baseField="3" baseItem="31" numFmtId="172"/>
    <dataField name="Součet z Index -1/-2" fld="30" baseField="3" baseItem="31" numFmtId="172"/>
    <dataField name="Součet z Index 0/-1" fld="31" baseField="3" baseItem="31" numFmtId="172"/>
    <dataField name="Součet z SUM_H" fld="33" baseField="0" baseItem="0" numFmtId="4"/>
  </dataFields>
  <formats count="423">
    <format dxfId="11168">
      <pivotArea outline="0" fieldPosition="0"/>
    </format>
    <format dxfId="11167">
      <pivotArea outline="0" fieldPosition="0"/>
    </format>
    <format dxfId="11166">
      <pivotArea outline="0" fieldPosition="0">
        <references count="1">
          <reference field="4294967294" count="1">
            <x v="0"/>
          </reference>
        </references>
      </pivotArea>
    </format>
    <format dxfId="11165">
      <pivotArea outline="0" fieldPosition="0">
        <references count="1">
          <reference field="4294967294" count="1">
            <x v="1"/>
          </reference>
        </references>
      </pivotArea>
    </format>
    <format dxfId="11164">
      <pivotArea outline="0" fieldPosition="0">
        <references count="1">
          <reference field="4294967294" count="1">
            <x v="2"/>
          </reference>
        </references>
      </pivotArea>
    </format>
    <format dxfId="11163">
      <pivotArea outline="0" fieldPosition="0">
        <references count="1">
          <reference field="4294967294" count="1">
            <x v="3"/>
          </reference>
        </references>
      </pivotArea>
    </format>
    <format dxfId="11162">
      <pivotArea outline="0" fieldPosition="0">
        <references count="1">
          <reference field="4294967294" count="1">
            <x v="4"/>
          </reference>
        </references>
      </pivotArea>
    </format>
    <format dxfId="11161">
      <pivotArea outline="0" fieldPosition="0">
        <references count="1">
          <reference field="4294967294" count="1">
            <x v="5"/>
          </reference>
        </references>
      </pivotArea>
    </format>
    <format dxfId="11160">
      <pivotArea outline="0" fieldPosition="0">
        <references count="1">
          <reference field="4294967294" count="1">
            <x v="6"/>
          </reference>
        </references>
      </pivotArea>
    </format>
    <format dxfId="11159">
      <pivotArea outline="0" fieldPosition="0">
        <references count="1">
          <reference field="4294967294" count="1">
            <x v="7"/>
          </reference>
        </references>
      </pivotArea>
    </format>
    <format dxfId="11158">
      <pivotArea outline="0" fieldPosition="0">
        <references count="1">
          <reference field="4294967294" count="1">
            <x v="8"/>
          </reference>
        </references>
      </pivotArea>
    </format>
    <format dxfId="11157">
      <pivotArea outline="0" fieldPosition="0">
        <references count="1">
          <reference field="4294967294" count="1">
            <x v="5"/>
          </reference>
        </references>
      </pivotArea>
    </format>
    <format dxfId="11156">
      <pivotArea outline="0" fieldPosition="0">
        <references count="1">
          <reference field="4294967294" count="1">
            <x v="6"/>
          </reference>
        </references>
      </pivotArea>
    </format>
    <format dxfId="11155">
      <pivotArea outline="0" fieldPosition="0">
        <references count="1">
          <reference field="4294967294" count="1">
            <x v="7"/>
          </reference>
        </references>
      </pivotArea>
    </format>
    <format dxfId="11154">
      <pivotArea outline="0" fieldPosition="0">
        <references count="1">
          <reference field="4294967294" count="1">
            <x v="8"/>
          </reference>
        </references>
      </pivotArea>
    </format>
    <format dxfId="11153">
      <pivotArea outline="0" fieldPosition="0">
        <references count="1">
          <reference field="4294967294" count="1">
            <x v="4"/>
          </reference>
        </references>
      </pivotArea>
    </format>
    <format dxfId="11152">
      <pivotArea outline="0" fieldPosition="0">
        <references count="1">
          <reference field="4294967294" count="1">
            <x v="3"/>
          </reference>
        </references>
      </pivotArea>
    </format>
    <format dxfId="11151">
      <pivotArea outline="0" fieldPosition="0">
        <references count="1">
          <reference field="4294967294" count="1">
            <x v="2"/>
          </reference>
        </references>
      </pivotArea>
    </format>
    <format dxfId="11150">
      <pivotArea outline="0" fieldPosition="0">
        <references count="1">
          <reference field="4294967294" count="1">
            <x v="1"/>
          </reference>
        </references>
      </pivotArea>
    </format>
    <format dxfId="11149">
      <pivotArea outline="0" fieldPosition="0">
        <references count="1">
          <reference field="4294967294" count="1">
            <x v="0"/>
          </reference>
        </references>
      </pivotArea>
    </format>
    <format dxfId="11148">
      <pivotArea dataOnly="0" labelOnly="1" outline="0" fieldPosition="0">
        <references count="1">
          <reference field="2" count="31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48"/>
            <x v="49"/>
            <x v="50"/>
            <x v="51"/>
            <x v="53"/>
            <x v="54"/>
            <x v="55"/>
            <x v="56"/>
          </reference>
        </references>
      </pivotArea>
    </format>
    <format dxfId="11147">
      <pivotArea dataOnly="0" labelOnly="1" outline="0" fieldPosition="0">
        <references count="1">
          <reference field="2" count="31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48"/>
            <x v="49"/>
            <x v="50"/>
            <x v="51"/>
            <x v="53"/>
            <x v="54"/>
            <x v="55"/>
            <x v="56"/>
          </reference>
        </references>
      </pivotArea>
    </format>
    <format dxfId="11146">
      <pivotArea dataOnly="0" labelOnly="1" outline="0" fieldPosition="0">
        <references count="1">
          <reference field="2" count="31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48"/>
            <x v="49"/>
            <x v="50"/>
            <x v="51"/>
            <x v="53"/>
            <x v="54"/>
            <x v="55"/>
            <x v="56"/>
          </reference>
        </references>
      </pivotArea>
    </format>
    <format dxfId="11145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1144">
      <pivotArea dataOnly="0" labelOnly="1" outline="0" fieldPosition="0">
        <references count="2">
          <reference field="2" count="1" selected="0">
            <x v="23"/>
          </reference>
          <reference field="3" count="1">
            <x v="29"/>
          </reference>
        </references>
      </pivotArea>
    </format>
    <format dxfId="11143">
      <pivotArea dataOnly="0" labelOnly="1" outline="0" fieldPosition="0">
        <references count="2">
          <reference field="2" count="1" selected="0">
            <x v="24"/>
          </reference>
          <reference field="3" count="1">
            <x v="33"/>
          </reference>
        </references>
      </pivotArea>
    </format>
    <format dxfId="11142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11141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1140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11139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1138">
      <pivotArea dataOnly="0" labelOnly="1" outline="0" fieldPosition="0">
        <references count="2">
          <reference field="2" count="1" selected="0">
            <x v="30"/>
          </reference>
          <reference field="3" count="1">
            <x v="10"/>
          </reference>
        </references>
      </pivotArea>
    </format>
    <format dxfId="11137">
      <pivotArea dataOnly="0" labelOnly="1" outline="0" fieldPosition="0">
        <references count="2">
          <reference field="2" count="1" selected="0">
            <x v="31"/>
          </reference>
          <reference field="3" count="1">
            <x v="9"/>
          </reference>
        </references>
      </pivotArea>
    </format>
    <format dxfId="11136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1135">
      <pivotArea dataOnly="0" labelOnly="1" outline="0" fieldPosition="0">
        <references count="2">
          <reference field="2" count="1" selected="0">
            <x v="33"/>
          </reference>
          <reference field="3" count="1">
            <x v="44"/>
          </reference>
        </references>
      </pivotArea>
    </format>
    <format dxfId="11134">
      <pivotArea dataOnly="0" labelOnly="1" outline="0" fieldPosition="0">
        <references count="2">
          <reference field="2" count="1" selected="0">
            <x v="34"/>
          </reference>
          <reference field="3" count="1">
            <x v="45"/>
          </reference>
        </references>
      </pivotArea>
    </format>
    <format dxfId="11133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1132">
      <pivotArea dataOnly="0" labelOnly="1" outline="0" fieldPosition="0">
        <references count="2">
          <reference field="2" count="1" selected="0">
            <x v="36"/>
          </reference>
          <reference field="3" count="1">
            <x v="17"/>
          </reference>
        </references>
      </pivotArea>
    </format>
    <format dxfId="11131">
      <pivotArea dataOnly="0" labelOnly="1" outline="0" fieldPosition="0">
        <references count="2">
          <reference field="2" count="1" selected="0">
            <x v="37"/>
          </reference>
          <reference field="3" count="1">
            <x v="20"/>
          </reference>
        </references>
      </pivotArea>
    </format>
    <format dxfId="11130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1129">
      <pivotArea dataOnly="0" labelOnly="1" outline="0" fieldPosition="0">
        <references count="2">
          <reference field="2" count="1" selected="0">
            <x v="39"/>
          </reference>
          <reference field="3" count="1">
            <x v="11"/>
          </reference>
        </references>
      </pivotArea>
    </format>
    <format dxfId="11128">
      <pivotArea dataOnly="0" labelOnly="1" outline="0" fieldPosition="0">
        <references count="2">
          <reference field="2" count="1" selected="0">
            <x v="40"/>
          </reference>
          <reference field="3" count="1">
            <x v="26"/>
          </reference>
        </references>
      </pivotArea>
    </format>
    <format dxfId="11127">
      <pivotArea dataOnly="0" labelOnly="1" outline="0" fieldPosition="0">
        <references count="2">
          <reference field="2" count="1" selected="0">
            <x v="42"/>
          </reference>
          <reference field="3" count="1">
            <x v="7"/>
          </reference>
        </references>
      </pivotArea>
    </format>
    <format dxfId="11126">
      <pivotArea dataOnly="0" labelOnly="1" outline="0" fieldPosition="0">
        <references count="2">
          <reference field="2" count="1" selected="0">
            <x v="43"/>
          </reference>
          <reference field="3" count="1">
            <x v="27"/>
          </reference>
        </references>
      </pivotArea>
    </format>
    <format dxfId="11125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11124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11123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11122">
      <pivotArea dataOnly="0" labelOnly="1" outline="0" fieldPosition="0">
        <references count="2">
          <reference field="2" count="1" selected="0">
            <x v="48"/>
          </reference>
          <reference field="3" count="1">
            <x v="42"/>
          </reference>
        </references>
      </pivotArea>
    </format>
    <format dxfId="11121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120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1119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1118">
      <pivotArea dataOnly="0" labelOnly="1" outline="0" fieldPosition="0">
        <references count="2">
          <reference field="2" count="1" selected="0">
            <x v="53"/>
          </reference>
          <reference field="3" count="1">
            <x v="4"/>
          </reference>
        </references>
      </pivotArea>
    </format>
    <format dxfId="11117">
      <pivotArea dataOnly="0" labelOnly="1" outline="0" fieldPosition="0">
        <references count="2">
          <reference field="2" count="1" selected="0">
            <x v="54"/>
          </reference>
          <reference field="3" count="1">
            <x v="3"/>
          </reference>
        </references>
      </pivotArea>
    </format>
    <format dxfId="11116">
      <pivotArea dataOnly="0" labelOnly="1" outline="0" fieldPosition="0">
        <references count="2">
          <reference field="2" count="1" selected="0">
            <x v="55"/>
          </reference>
          <reference field="3" count="1">
            <x v="6"/>
          </reference>
        </references>
      </pivotArea>
    </format>
    <format dxfId="11115">
      <pivotArea dataOnly="0" labelOnly="1" outline="0" fieldPosition="0">
        <references count="2">
          <reference field="2" count="1" selected="0">
            <x v="56"/>
          </reference>
          <reference field="3" count="1">
            <x v="5"/>
          </reference>
        </references>
      </pivotArea>
    </format>
    <format dxfId="11114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1113">
      <pivotArea dataOnly="0" labelOnly="1" outline="0" fieldPosition="0">
        <references count="2">
          <reference field="2" count="1" selected="0">
            <x v="23"/>
          </reference>
          <reference field="3" count="1">
            <x v="29"/>
          </reference>
        </references>
      </pivotArea>
    </format>
    <format dxfId="11112">
      <pivotArea dataOnly="0" labelOnly="1" outline="0" fieldPosition="0">
        <references count="2">
          <reference field="2" count="1" selected="0">
            <x v="24"/>
          </reference>
          <reference field="3" count="1">
            <x v="33"/>
          </reference>
        </references>
      </pivotArea>
    </format>
    <format dxfId="11111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11110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1109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11108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1107">
      <pivotArea dataOnly="0" labelOnly="1" outline="0" fieldPosition="0">
        <references count="2">
          <reference field="2" count="1" selected="0">
            <x v="30"/>
          </reference>
          <reference field="3" count="1">
            <x v="10"/>
          </reference>
        </references>
      </pivotArea>
    </format>
    <format dxfId="11106">
      <pivotArea dataOnly="0" labelOnly="1" outline="0" fieldPosition="0">
        <references count="2">
          <reference field="2" count="1" selected="0">
            <x v="31"/>
          </reference>
          <reference field="3" count="1">
            <x v="9"/>
          </reference>
        </references>
      </pivotArea>
    </format>
    <format dxfId="11105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1104">
      <pivotArea dataOnly="0" labelOnly="1" outline="0" fieldPosition="0">
        <references count="2">
          <reference field="2" count="1" selected="0">
            <x v="33"/>
          </reference>
          <reference field="3" count="1">
            <x v="44"/>
          </reference>
        </references>
      </pivotArea>
    </format>
    <format dxfId="11103">
      <pivotArea dataOnly="0" labelOnly="1" outline="0" fieldPosition="0">
        <references count="2">
          <reference field="2" count="1" selected="0">
            <x v="34"/>
          </reference>
          <reference field="3" count="1">
            <x v="45"/>
          </reference>
        </references>
      </pivotArea>
    </format>
    <format dxfId="11102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1101">
      <pivotArea dataOnly="0" labelOnly="1" outline="0" fieldPosition="0">
        <references count="2">
          <reference field="2" count="1" selected="0">
            <x v="36"/>
          </reference>
          <reference field="3" count="1">
            <x v="17"/>
          </reference>
        </references>
      </pivotArea>
    </format>
    <format dxfId="11100">
      <pivotArea dataOnly="0" labelOnly="1" outline="0" fieldPosition="0">
        <references count="2">
          <reference field="2" count="1" selected="0">
            <x v="37"/>
          </reference>
          <reference field="3" count="1">
            <x v="20"/>
          </reference>
        </references>
      </pivotArea>
    </format>
    <format dxfId="11099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1098">
      <pivotArea dataOnly="0" labelOnly="1" outline="0" fieldPosition="0">
        <references count="2">
          <reference field="2" count="1" selected="0">
            <x v="39"/>
          </reference>
          <reference field="3" count="1">
            <x v="11"/>
          </reference>
        </references>
      </pivotArea>
    </format>
    <format dxfId="11097">
      <pivotArea dataOnly="0" labelOnly="1" outline="0" fieldPosition="0">
        <references count="2">
          <reference field="2" count="1" selected="0">
            <x v="40"/>
          </reference>
          <reference field="3" count="1">
            <x v="26"/>
          </reference>
        </references>
      </pivotArea>
    </format>
    <format dxfId="11096">
      <pivotArea dataOnly="0" labelOnly="1" outline="0" fieldPosition="0">
        <references count="2">
          <reference field="2" count="1" selected="0">
            <x v="42"/>
          </reference>
          <reference field="3" count="1">
            <x v="7"/>
          </reference>
        </references>
      </pivotArea>
    </format>
    <format dxfId="11095">
      <pivotArea dataOnly="0" labelOnly="1" outline="0" fieldPosition="0">
        <references count="2">
          <reference field="2" count="1" selected="0">
            <x v="43"/>
          </reference>
          <reference field="3" count="1">
            <x v="27"/>
          </reference>
        </references>
      </pivotArea>
    </format>
    <format dxfId="11094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11093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11092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11091">
      <pivotArea dataOnly="0" labelOnly="1" outline="0" fieldPosition="0">
        <references count="2">
          <reference field="2" count="1" selected="0">
            <x v="48"/>
          </reference>
          <reference field="3" count="1">
            <x v="42"/>
          </reference>
        </references>
      </pivotArea>
    </format>
    <format dxfId="11090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089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1088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1087">
      <pivotArea dataOnly="0" labelOnly="1" outline="0" fieldPosition="0">
        <references count="2">
          <reference field="2" count="1" selected="0">
            <x v="53"/>
          </reference>
          <reference field="3" count="1">
            <x v="4"/>
          </reference>
        </references>
      </pivotArea>
    </format>
    <format dxfId="11086">
      <pivotArea dataOnly="0" labelOnly="1" outline="0" fieldPosition="0">
        <references count="2">
          <reference field="2" count="1" selected="0">
            <x v="54"/>
          </reference>
          <reference field="3" count="1">
            <x v="3"/>
          </reference>
        </references>
      </pivotArea>
    </format>
    <format dxfId="11085">
      <pivotArea dataOnly="0" labelOnly="1" outline="0" fieldPosition="0">
        <references count="2">
          <reference field="2" count="1" selected="0">
            <x v="55"/>
          </reference>
          <reference field="3" count="1">
            <x v="6"/>
          </reference>
        </references>
      </pivotArea>
    </format>
    <format dxfId="11084">
      <pivotArea dataOnly="0" labelOnly="1" outline="0" fieldPosition="0">
        <references count="2">
          <reference field="2" count="1" selected="0">
            <x v="56"/>
          </reference>
          <reference field="3" count="1">
            <x v="5"/>
          </reference>
        </references>
      </pivotArea>
    </format>
    <format dxfId="11083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1082">
      <pivotArea dataOnly="0" labelOnly="1" outline="0" fieldPosition="0">
        <references count="2">
          <reference field="2" count="1" selected="0">
            <x v="23"/>
          </reference>
          <reference field="3" count="1">
            <x v="29"/>
          </reference>
        </references>
      </pivotArea>
    </format>
    <format dxfId="11081">
      <pivotArea dataOnly="0" labelOnly="1" outline="0" fieldPosition="0">
        <references count="2">
          <reference field="2" count="1" selected="0">
            <x v="24"/>
          </reference>
          <reference field="3" count="1">
            <x v="33"/>
          </reference>
        </references>
      </pivotArea>
    </format>
    <format dxfId="11080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11079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1078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11077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1076">
      <pivotArea dataOnly="0" labelOnly="1" outline="0" fieldPosition="0">
        <references count="2">
          <reference field="2" count="1" selected="0">
            <x v="30"/>
          </reference>
          <reference field="3" count="1">
            <x v="10"/>
          </reference>
        </references>
      </pivotArea>
    </format>
    <format dxfId="11075">
      <pivotArea dataOnly="0" labelOnly="1" outline="0" fieldPosition="0">
        <references count="2">
          <reference field="2" count="1" selected="0">
            <x v="31"/>
          </reference>
          <reference field="3" count="1">
            <x v="9"/>
          </reference>
        </references>
      </pivotArea>
    </format>
    <format dxfId="11074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1073">
      <pivotArea dataOnly="0" labelOnly="1" outline="0" fieldPosition="0">
        <references count="2">
          <reference field="2" count="1" selected="0">
            <x v="33"/>
          </reference>
          <reference field="3" count="1">
            <x v="44"/>
          </reference>
        </references>
      </pivotArea>
    </format>
    <format dxfId="11072">
      <pivotArea dataOnly="0" labelOnly="1" outline="0" fieldPosition="0">
        <references count="2">
          <reference field="2" count="1" selected="0">
            <x v="34"/>
          </reference>
          <reference field="3" count="1">
            <x v="45"/>
          </reference>
        </references>
      </pivotArea>
    </format>
    <format dxfId="11071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1070">
      <pivotArea dataOnly="0" labelOnly="1" outline="0" fieldPosition="0">
        <references count="2">
          <reference field="2" count="1" selected="0">
            <x v="36"/>
          </reference>
          <reference field="3" count="1">
            <x v="17"/>
          </reference>
        </references>
      </pivotArea>
    </format>
    <format dxfId="11069">
      <pivotArea dataOnly="0" labelOnly="1" outline="0" fieldPosition="0">
        <references count="2">
          <reference field="2" count="1" selected="0">
            <x v="37"/>
          </reference>
          <reference field="3" count="1">
            <x v="20"/>
          </reference>
        </references>
      </pivotArea>
    </format>
    <format dxfId="11068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1067">
      <pivotArea dataOnly="0" labelOnly="1" outline="0" fieldPosition="0">
        <references count="2">
          <reference field="2" count="1" selected="0">
            <x v="39"/>
          </reference>
          <reference field="3" count="1">
            <x v="11"/>
          </reference>
        </references>
      </pivotArea>
    </format>
    <format dxfId="11066">
      <pivotArea dataOnly="0" labelOnly="1" outline="0" fieldPosition="0">
        <references count="2">
          <reference field="2" count="1" selected="0">
            <x v="40"/>
          </reference>
          <reference field="3" count="1">
            <x v="26"/>
          </reference>
        </references>
      </pivotArea>
    </format>
    <format dxfId="11065">
      <pivotArea dataOnly="0" labelOnly="1" outline="0" fieldPosition="0">
        <references count="2">
          <reference field="2" count="1" selected="0">
            <x v="42"/>
          </reference>
          <reference field="3" count="1">
            <x v="7"/>
          </reference>
        </references>
      </pivotArea>
    </format>
    <format dxfId="11064">
      <pivotArea dataOnly="0" labelOnly="1" outline="0" fieldPosition="0">
        <references count="2">
          <reference field="2" count="1" selected="0">
            <x v="43"/>
          </reference>
          <reference field="3" count="1">
            <x v="27"/>
          </reference>
        </references>
      </pivotArea>
    </format>
    <format dxfId="11063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11062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11061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11060">
      <pivotArea dataOnly="0" labelOnly="1" outline="0" fieldPosition="0">
        <references count="2">
          <reference field="2" count="1" selected="0">
            <x v="48"/>
          </reference>
          <reference field="3" count="1">
            <x v="42"/>
          </reference>
        </references>
      </pivotArea>
    </format>
    <format dxfId="11059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058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1057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1056">
      <pivotArea dataOnly="0" labelOnly="1" outline="0" fieldPosition="0">
        <references count="2">
          <reference field="2" count="1" selected="0">
            <x v="53"/>
          </reference>
          <reference field="3" count="1">
            <x v="4"/>
          </reference>
        </references>
      </pivotArea>
    </format>
    <format dxfId="11055">
      <pivotArea dataOnly="0" labelOnly="1" outline="0" fieldPosition="0">
        <references count="2">
          <reference field="2" count="1" selected="0">
            <x v="54"/>
          </reference>
          <reference field="3" count="1">
            <x v="3"/>
          </reference>
        </references>
      </pivotArea>
    </format>
    <format dxfId="11054">
      <pivotArea dataOnly="0" labelOnly="1" outline="0" fieldPosition="0">
        <references count="2">
          <reference field="2" count="1" selected="0">
            <x v="55"/>
          </reference>
          <reference field="3" count="1">
            <x v="6"/>
          </reference>
        </references>
      </pivotArea>
    </format>
    <format dxfId="11053">
      <pivotArea dataOnly="0" labelOnly="1" outline="0" fieldPosition="0">
        <references count="2">
          <reference field="2" count="1" selected="0">
            <x v="56"/>
          </reference>
          <reference field="3" count="1">
            <x v="5"/>
          </reference>
        </references>
      </pivotArea>
    </format>
    <format dxfId="11052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1051">
      <pivotArea dataOnly="0" labelOnly="1" outline="0" fieldPosition="0">
        <references count="2">
          <reference field="2" count="1" selected="0">
            <x v="23"/>
          </reference>
          <reference field="3" count="1">
            <x v="29"/>
          </reference>
        </references>
      </pivotArea>
    </format>
    <format dxfId="11050">
      <pivotArea dataOnly="0" labelOnly="1" outline="0" fieldPosition="0">
        <references count="2">
          <reference field="2" count="1" selected="0">
            <x v="24"/>
          </reference>
          <reference field="3" count="1">
            <x v="33"/>
          </reference>
        </references>
      </pivotArea>
    </format>
    <format dxfId="11049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11048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1047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11046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1045">
      <pivotArea dataOnly="0" labelOnly="1" outline="0" fieldPosition="0">
        <references count="2">
          <reference field="2" count="1" selected="0">
            <x v="30"/>
          </reference>
          <reference field="3" count="1">
            <x v="10"/>
          </reference>
        </references>
      </pivotArea>
    </format>
    <format dxfId="11044">
      <pivotArea dataOnly="0" labelOnly="1" outline="0" fieldPosition="0">
        <references count="2">
          <reference field="2" count="1" selected="0">
            <x v="31"/>
          </reference>
          <reference field="3" count="1">
            <x v="9"/>
          </reference>
        </references>
      </pivotArea>
    </format>
    <format dxfId="11043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1042">
      <pivotArea dataOnly="0" labelOnly="1" outline="0" fieldPosition="0">
        <references count="2">
          <reference field="2" count="1" selected="0">
            <x v="33"/>
          </reference>
          <reference field="3" count="1">
            <x v="44"/>
          </reference>
        </references>
      </pivotArea>
    </format>
    <format dxfId="11041">
      <pivotArea dataOnly="0" labelOnly="1" outline="0" fieldPosition="0">
        <references count="2">
          <reference field="2" count="1" selected="0">
            <x v="34"/>
          </reference>
          <reference field="3" count="1">
            <x v="45"/>
          </reference>
        </references>
      </pivotArea>
    </format>
    <format dxfId="11040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1039">
      <pivotArea dataOnly="0" labelOnly="1" outline="0" fieldPosition="0">
        <references count="2">
          <reference field="2" count="1" selected="0">
            <x v="36"/>
          </reference>
          <reference field="3" count="1">
            <x v="17"/>
          </reference>
        </references>
      </pivotArea>
    </format>
    <format dxfId="11038">
      <pivotArea dataOnly="0" labelOnly="1" outline="0" fieldPosition="0">
        <references count="2">
          <reference field="2" count="1" selected="0">
            <x v="37"/>
          </reference>
          <reference field="3" count="1">
            <x v="20"/>
          </reference>
        </references>
      </pivotArea>
    </format>
    <format dxfId="11037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1036">
      <pivotArea dataOnly="0" labelOnly="1" outline="0" fieldPosition="0">
        <references count="2">
          <reference field="2" count="1" selected="0">
            <x v="39"/>
          </reference>
          <reference field="3" count="1">
            <x v="11"/>
          </reference>
        </references>
      </pivotArea>
    </format>
    <format dxfId="11035">
      <pivotArea dataOnly="0" labelOnly="1" outline="0" fieldPosition="0">
        <references count="2">
          <reference field="2" count="1" selected="0">
            <x v="40"/>
          </reference>
          <reference field="3" count="1">
            <x v="26"/>
          </reference>
        </references>
      </pivotArea>
    </format>
    <format dxfId="11034">
      <pivotArea dataOnly="0" labelOnly="1" outline="0" fieldPosition="0">
        <references count="2">
          <reference field="2" count="1" selected="0">
            <x v="42"/>
          </reference>
          <reference field="3" count="1">
            <x v="7"/>
          </reference>
        </references>
      </pivotArea>
    </format>
    <format dxfId="11033">
      <pivotArea dataOnly="0" labelOnly="1" outline="0" fieldPosition="0">
        <references count="2">
          <reference field="2" count="1" selected="0">
            <x v="43"/>
          </reference>
          <reference field="3" count="1">
            <x v="27"/>
          </reference>
        </references>
      </pivotArea>
    </format>
    <format dxfId="11032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11031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11030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11029">
      <pivotArea dataOnly="0" labelOnly="1" outline="0" fieldPosition="0">
        <references count="2">
          <reference field="2" count="1" selected="0">
            <x v="48"/>
          </reference>
          <reference field="3" count="1">
            <x v="42"/>
          </reference>
        </references>
      </pivotArea>
    </format>
    <format dxfId="11028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027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1026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1025">
      <pivotArea dataOnly="0" labelOnly="1" outline="0" fieldPosition="0">
        <references count="2">
          <reference field="2" count="1" selected="0">
            <x v="53"/>
          </reference>
          <reference field="3" count="1">
            <x v="4"/>
          </reference>
        </references>
      </pivotArea>
    </format>
    <format dxfId="11024">
      <pivotArea dataOnly="0" labelOnly="1" outline="0" fieldPosition="0">
        <references count="2">
          <reference field="2" count="1" selected="0">
            <x v="54"/>
          </reference>
          <reference field="3" count="1">
            <x v="3"/>
          </reference>
        </references>
      </pivotArea>
    </format>
    <format dxfId="11023">
      <pivotArea dataOnly="0" labelOnly="1" outline="0" fieldPosition="0">
        <references count="2">
          <reference field="2" count="1" selected="0">
            <x v="55"/>
          </reference>
          <reference field="3" count="1">
            <x v="6"/>
          </reference>
        </references>
      </pivotArea>
    </format>
    <format dxfId="11022">
      <pivotArea dataOnly="0" labelOnly="1" outline="0" fieldPosition="0">
        <references count="2">
          <reference field="2" count="1" selected="0">
            <x v="56"/>
          </reference>
          <reference field="3" count="1">
            <x v="5"/>
          </reference>
        </references>
      </pivotArea>
    </format>
    <format dxfId="11021">
      <pivotArea dataOnly="0" labelOnly="1" outline="0" fieldPosition="0">
        <references count="1">
          <reference field="2" count="2">
            <x v="49"/>
            <x v="58"/>
          </reference>
        </references>
      </pivotArea>
    </format>
    <format dxfId="11020">
      <pivotArea dataOnly="0" labelOnly="1" outline="0" fieldPosition="0">
        <references count="1">
          <reference field="2" count="2">
            <x v="49"/>
            <x v="58"/>
          </reference>
        </references>
      </pivotArea>
    </format>
    <format dxfId="11019">
      <pivotArea dataOnly="0" labelOnly="1" outline="0" fieldPosition="0">
        <references count="1">
          <reference field="2" count="2">
            <x v="49"/>
            <x v="58"/>
          </reference>
        </references>
      </pivotArea>
    </format>
    <format dxfId="11018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017">
      <pivotArea dataOnly="0" labelOnly="1" outline="0" fieldPosition="0">
        <references count="2">
          <reference field="2" count="1" selected="0">
            <x v="58"/>
          </reference>
          <reference field="3" count="1">
            <x v="48"/>
          </reference>
        </references>
      </pivotArea>
    </format>
    <format dxfId="11016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015">
      <pivotArea dataOnly="0" labelOnly="1" outline="0" fieldPosition="0">
        <references count="2">
          <reference field="2" count="1" selected="0">
            <x v="58"/>
          </reference>
          <reference field="3" count="1">
            <x v="48"/>
          </reference>
        </references>
      </pivotArea>
    </format>
    <format dxfId="11014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013">
      <pivotArea dataOnly="0" labelOnly="1" outline="0" fieldPosition="0">
        <references count="2">
          <reference field="2" count="1" selected="0">
            <x v="58"/>
          </reference>
          <reference field="3" count="1">
            <x v="48"/>
          </reference>
        </references>
      </pivotArea>
    </format>
    <format dxfId="11012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011">
      <pivotArea dataOnly="0" labelOnly="1" outline="0" fieldPosition="0">
        <references count="2">
          <reference field="2" count="1" selected="0">
            <x v="58"/>
          </reference>
          <reference field="3" count="1">
            <x v="48"/>
          </reference>
        </references>
      </pivotArea>
    </format>
    <format dxfId="11010">
      <pivotArea dataOnly="0" labelOnly="1" outline="0" fieldPosition="0">
        <references count="1">
          <reference field="2" count="19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9"/>
            <x v="40"/>
            <x v="42"/>
            <x v="49"/>
            <x v="50"/>
            <x v="51"/>
            <x v="52"/>
          </reference>
        </references>
      </pivotArea>
    </format>
    <format dxfId="11009">
      <pivotArea dataOnly="0" labelOnly="1" outline="0" fieldPosition="0">
        <references count="1">
          <reference field="2" count="19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9"/>
            <x v="40"/>
            <x v="42"/>
            <x v="49"/>
            <x v="50"/>
            <x v="51"/>
            <x v="52"/>
          </reference>
        </references>
      </pivotArea>
    </format>
    <format dxfId="11008">
      <pivotArea dataOnly="0" labelOnly="1" outline="0" fieldPosition="0">
        <references count="1">
          <reference field="2" count="19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9"/>
            <x v="40"/>
            <x v="42"/>
            <x v="49"/>
            <x v="50"/>
            <x v="51"/>
            <x v="52"/>
          </reference>
        </references>
      </pivotArea>
    </format>
    <format dxfId="11007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1006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11005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11004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11003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1002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11001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1000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10999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0998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10997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0996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10995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10994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0993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10992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991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0990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0989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10988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0987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10986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10985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10984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0983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10982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0981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10980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0979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10978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0977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10976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10975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0974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10973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972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0971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0970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10969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0968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10967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10966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10965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0964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10963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0962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10961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0960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10959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0958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10957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10956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0955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10954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953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0952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0951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10950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0949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10948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10947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10946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0945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10944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0943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10942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0941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10940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0939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10938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10937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0936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10935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934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0933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0932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10931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0930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0929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0928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10927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0926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0925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0924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10923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0922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0921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0920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10919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0918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0917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0916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10915">
      <pivotArea dataOnly="0" labelOnly="1" outline="0" fieldPosition="0">
        <references count="1">
          <reference field="2" count="34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10914">
      <pivotArea dataOnly="0" labelOnly="1" outline="0" fieldPosition="0">
        <references count="1">
          <reference field="2" count="34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10913">
      <pivotArea dataOnly="0" labelOnly="1" outline="0" fieldPosition="0">
        <references count="1">
          <reference field="2" count="34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10912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0911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10910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10909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10908">
      <pivotArea dataOnly="0" labelOnly="1" outline="0" fieldPosition="0">
        <references count="2">
          <reference field="2" count="1" selected="0">
            <x v="26"/>
          </reference>
          <reference field="3" count="1">
            <x v="77"/>
          </reference>
        </references>
      </pivotArea>
    </format>
    <format dxfId="10907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0906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10905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0904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10903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0902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10901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0900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10899">
      <pivotArea dataOnly="0" labelOnly="1" outline="0" fieldPosition="0">
        <references count="2">
          <reference field="2" count="1" selected="0">
            <x v="35"/>
          </reference>
          <reference field="3" count="1">
            <x v="78"/>
          </reference>
        </references>
      </pivotArea>
    </format>
    <format dxfId="10898">
      <pivotArea dataOnly="0" labelOnly="1" outline="0" fieldPosition="0">
        <references count="2">
          <reference field="2" count="1" selected="0">
            <x v="36"/>
          </reference>
          <reference field="3" count="1">
            <x v="79"/>
          </reference>
        </references>
      </pivotArea>
    </format>
    <format dxfId="10897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10896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0895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10894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0893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10892">
      <pivotArea dataOnly="0" labelOnly="1" outline="0" fieldPosition="0">
        <references count="2">
          <reference field="2" count="1" selected="0">
            <x v="43"/>
          </reference>
          <reference field="3" count="1">
            <x v="81"/>
          </reference>
        </references>
      </pivotArea>
    </format>
    <format dxfId="10891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10890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10889">
      <pivotArea dataOnly="0" labelOnly="1" outline="0" fieldPosition="0">
        <references count="2">
          <reference field="2" count="1" selected="0">
            <x v="47"/>
          </reference>
          <reference field="3" count="1">
            <x v="82"/>
          </reference>
        </references>
      </pivotArea>
    </format>
    <format dxfId="10888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10887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886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0885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0884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10883">
      <pivotArea dataOnly="0" labelOnly="1" outline="0" fieldPosition="0">
        <references count="2">
          <reference field="2" count="1" selected="0">
            <x v="53"/>
          </reference>
          <reference field="3" count="1">
            <x v="83"/>
          </reference>
        </references>
      </pivotArea>
    </format>
    <format dxfId="10882">
      <pivotArea dataOnly="0" labelOnly="1" outline="0" fieldPosition="0">
        <references count="2">
          <reference field="2" count="1" selected="0">
            <x v="54"/>
          </reference>
          <reference field="3" count="1">
            <x v="84"/>
          </reference>
        </references>
      </pivotArea>
    </format>
    <format dxfId="10881">
      <pivotArea dataOnly="0" labelOnly="1" outline="0" fieldPosition="0">
        <references count="2">
          <reference field="2" count="1" selected="0">
            <x v="55"/>
          </reference>
          <reference field="3" count="1">
            <x v="85"/>
          </reference>
        </references>
      </pivotArea>
    </format>
    <format dxfId="10880">
      <pivotArea dataOnly="0" labelOnly="1" outline="0" fieldPosition="0">
        <references count="2">
          <reference field="2" count="1" selected="0">
            <x v="56"/>
          </reference>
          <reference field="3" count="1">
            <x v="5"/>
          </reference>
        </references>
      </pivotArea>
    </format>
    <format dxfId="10879">
      <pivotArea dataOnly="0" labelOnly="1" outline="0" fieldPosition="0">
        <references count="2">
          <reference field="2" count="1" selected="0">
            <x v="57"/>
          </reference>
          <reference field="3" count="1">
            <x v="86"/>
          </reference>
        </references>
      </pivotArea>
    </format>
    <format dxfId="10878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0877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10876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10875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10874">
      <pivotArea dataOnly="0" labelOnly="1" outline="0" fieldPosition="0">
        <references count="2">
          <reference field="2" count="1" selected="0">
            <x v="26"/>
          </reference>
          <reference field="3" count="1">
            <x v="77"/>
          </reference>
        </references>
      </pivotArea>
    </format>
    <format dxfId="10873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0872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10871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0870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10869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0868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10867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0866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10865">
      <pivotArea dataOnly="0" labelOnly="1" outline="0" fieldPosition="0">
        <references count="2">
          <reference field="2" count="1" selected="0">
            <x v="35"/>
          </reference>
          <reference field="3" count="1">
            <x v="78"/>
          </reference>
        </references>
      </pivotArea>
    </format>
    <format dxfId="10864">
      <pivotArea dataOnly="0" labelOnly="1" outline="0" fieldPosition="0">
        <references count="2">
          <reference field="2" count="1" selected="0">
            <x v="36"/>
          </reference>
          <reference field="3" count="1">
            <x v="79"/>
          </reference>
        </references>
      </pivotArea>
    </format>
    <format dxfId="10863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10862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0861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10860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0859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10858">
      <pivotArea dataOnly="0" labelOnly="1" outline="0" fieldPosition="0">
        <references count="2">
          <reference field="2" count="1" selected="0">
            <x v="43"/>
          </reference>
          <reference field="3" count="1">
            <x v="81"/>
          </reference>
        </references>
      </pivotArea>
    </format>
    <format dxfId="10857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10856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10855">
      <pivotArea dataOnly="0" labelOnly="1" outline="0" fieldPosition="0">
        <references count="2">
          <reference field="2" count="1" selected="0">
            <x v="47"/>
          </reference>
          <reference field="3" count="1">
            <x v="82"/>
          </reference>
        </references>
      </pivotArea>
    </format>
    <format dxfId="10854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10853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852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0851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0850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10849">
      <pivotArea dataOnly="0" labelOnly="1" outline="0" fieldPosition="0">
        <references count="2">
          <reference field="2" count="1" selected="0">
            <x v="53"/>
          </reference>
          <reference field="3" count="1">
            <x v="83"/>
          </reference>
        </references>
      </pivotArea>
    </format>
    <format dxfId="10848">
      <pivotArea dataOnly="0" labelOnly="1" outline="0" fieldPosition="0">
        <references count="2">
          <reference field="2" count="1" selected="0">
            <x v="54"/>
          </reference>
          <reference field="3" count="1">
            <x v="84"/>
          </reference>
        </references>
      </pivotArea>
    </format>
    <format dxfId="10847">
      <pivotArea dataOnly="0" labelOnly="1" outline="0" fieldPosition="0">
        <references count="2">
          <reference field="2" count="1" selected="0">
            <x v="55"/>
          </reference>
          <reference field="3" count="1">
            <x v="85"/>
          </reference>
        </references>
      </pivotArea>
    </format>
    <format dxfId="10846">
      <pivotArea dataOnly="0" labelOnly="1" outline="0" fieldPosition="0">
        <references count="2">
          <reference field="2" count="1" selected="0">
            <x v="56"/>
          </reference>
          <reference field="3" count="1">
            <x v="5"/>
          </reference>
        </references>
      </pivotArea>
    </format>
    <format dxfId="10845">
      <pivotArea dataOnly="0" labelOnly="1" outline="0" fieldPosition="0">
        <references count="2">
          <reference field="2" count="1" selected="0">
            <x v="57"/>
          </reference>
          <reference field="3" count="1">
            <x v="86"/>
          </reference>
        </references>
      </pivotArea>
    </format>
    <format dxfId="10844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0843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10842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10841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10840">
      <pivotArea dataOnly="0" labelOnly="1" outline="0" fieldPosition="0">
        <references count="2">
          <reference field="2" count="1" selected="0">
            <x v="26"/>
          </reference>
          <reference field="3" count="1">
            <x v="77"/>
          </reference>
        </references>
      </pivotArea>
    </format>
    <format dxfId="10839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0838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10837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0836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10835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0834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10833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0832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10831">
      <pivotArea dataOnly="0" labelOnly="1" outline="0" fieldPosition="0">
        <references count="2">
          <reference field="2" count="1" selected="0">
            <x v="35"/>
          </reference>
          <reference field="3" count="1">
            <x v="78"/>
          </reference>
        </references>
      </pivotArea>
    </format>
    <format dxfId="10830">
      <pivotArea dataOnly="0" labelOnly="1" outline="0" fieldPosition="0">
        <references count="2">
          <reference field="2" count="1" selected="0">
            <x v="36"/>
          </reference>
          <reference field="3" count="1">
            <x v="79"/>
          </reference>
        </references>
      </pivotArea>
    </format>
    <format dxfId="10829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10828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0827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10826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0825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10824">
      <pivotArea dataOnly="0" labelOnly="1" outline="0" fieldPosition="0">
        <references count="2">
          <reference field="2" count="1" selected="0">
            <x v="43"/>
          </reference>
          <reference field="3" count="1">
            <x v="81"/>
          </reference>
        </references>
      </pivotArea>
    </format>
    <format dxfId="10823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10822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10821">
      <pivotArea dataOnly="0" labelOnly="1" outline="0" fieldPosition="0">
        <references count="2">
          <reference field="2" count="1" selected="0">
            <x v="47"/>
          </reference>
          <reference field="3" count="1">
            <x v="82"/>
          </reference>
        </references>
      </pivotArea>
    </format>
    <format dxfId="10820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10819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818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0817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0816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10815">
      <pivotArea dataOnly="0" labelOnly="1" outline="0" fieldPosition="0">
        <references count="2">
          <reference field="2" count="1" selected="0">
            <x v="53"/>
          </reference>
          <reference field="3" count="1">
            <x v="83"/>
          </reference>
        </references>
      </pivotArea>
    </format>
    <format dxfId="10814">
      <pivotArea dataOnly="0" labelOnly="1" outline="0" fieldPosition="0">
        <references count="2">
          <reference field="2" count="1" selected="0">
            <x v="54"/>
          </reference>
          <reference field="3" count="1">
            <x v="84"/>
          </reference>
        </references>
      </pivotArea>
    </format>
    <format dxfId="10813">
      <pivotArea dataOnly="0" labelOnly="1" outline="0" fieldPosition="0">
        <references count="2">
          <reference field="2" count="1" selected="0">
            <x v="55"/>
          </reference>
          <reference field="3" count="1">
            <x v="85"/>
          </reference>
        </references>
      </pivotArea>
    </format>
    <format dxfId="10812">
      <pivotArea dataOnly="0" labelOnly="1" outline="0" fieldPosition="0">
        <references count="2">
          <reference field="2" count="1" selected="0">
            <x v="56"/>
          </reference>
          <reference field="3" count="1">
            <x v="5"/>
          </reference>
        </references>
      </pivotArea>
    </format>
    <format dxfId="10811">
      <pivotArea dataOnly="0" labelOnly="1" outline="0" fieldPosition="0">
        <references count="2">
          <reference field="2" count="1" selected="0">
            <x v="57"/>
          </reference>
          <reference field="3" count="1">
            <x v="86"/>
          </reference>
        </references>
      </pivotArea>
    </format>
    <format dxfId="10810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0809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10808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10807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10806">
      <pivotArea dataOnly="0" labelOnly="1" outline="0" fieldPosition="0">
        <references count="2">
          <reference field="2" count="1" selected="0">
            <x v="26"/>
          </reference>
          <reference field="3" count="1">
            <x v="77"/>
          </reference>
        </references>
      </pivotArea>
    </format>
    <format dxfId="10805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0804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10803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0802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10801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0800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10799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0798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10797">
      <pivotArea dataOnly="0" labelOnly="1" outline="0" fieldPosition="0">
        <references count="2">
          <reference field="2" count="1" selected="0">
            <x v="35"/>
          </reference>
          <reference field="3" count="1">
            <x v="78"/>
          </reference>
        </references>
      </pivotArea>
    </format>
    <format dxfId="10796">
      <pivotArea dataOnly="0" labelOnly="1" outline="0" fieldPosition="0">
        <references count="2">
          <reference field="2" count="1" selected="0">
            <x v="36"/>
          </reference>
          <reference field="3" count="1">
            <x v="79"/>
          </reference>
        </references>
      </pivotArea>
    </format>
    <format dxfId="10795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10794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0793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10792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0791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10790">
      <pivotArea dataOnly="0" labelOnly="1" outline="0" fieldPosition="0">
        <references count="2">
          <reference field="2" count="1" selected="0">
            <x v="43"/>
          </reference>
          <reference field="3" count="1">
            <x v="81"/>
          </reference>
        </references>
      </pivotArea>
    </format>
    <format dxfId="10789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10788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10787">
      <pivotArea dataOnly="0" labelOnly="1" outline="0" fieldPosition="0">
        <references count="2">
          <reference field="2" count="1" selected="0">
            <x v="47"/>
          </reference>
          <reference field="3" count="1">
            <x v="82"/>
          </reference>
        </references>
      </pivotArea>
    </format>
    <format dxfId="10786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10785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784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0783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0782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10781">
      <pivotArea dataOnly="0" labelOnly="1" outline="0" fieldPosition="0">
        <references count="2">
          <reference field="2" count="1" selected="0">
            <x v="53"/>
          </reference>
          <reference field="3" count="1">
            <x v="83"/>
          </reference>
        </references>
      </pivotArea>
    </format>
    <format dxfId="10780">
      <pivotArea dataOnly="0" labelOnly="1" outline="0" fieldPosition="0">
        <references count="2">
          <reference field="2" count="1" selected="0">
            <x v="54"/>
          </reference>
          <reference field="3" count="1">
            <x v="84"/>
          </reference>
        </references>
      </pivotArea>
    </format>
    <format dxfId="10779">
      <pivotArea dataOnly="0" labelOnly="1" outline="0" fieldPosition="0">
        <references count="2">
          <reference field="2" count="1" selected="0">
            <x v="55"/>
          </reference>
          <reference field="3" count="1">
            <x v="85"/>
          </reference>
        </references>
      </pivotArea>
    </format>
    <format dxfId="10778">
      <pivotArea dataOnly="0" labelOnly="1" outline="0" fieldPosition="0">
        <references count="2">
          <reference field="2" count="1" selected="0">
            <x v="56"/>
          </reference>
          <reference field="3" count="1">
            <x v="5"/>
          </reference>
        </references>
      </pivotArea>
    </format>
    <format dxfId="10777">
      <pivotArea dataOnly="0" labelOnly="1" outline="0" fieldPosition="0">
        <references count="2">
          <reference field="2" count="1" selected="0">
            <x v="57"/>
          </reference>
          <reference field="3" count="1">
            <x v="86"/>
          </reference>
        </references>
      </pivotArea>
    </format>
    <format dxfId="10776">
      <pivotArea dataOnly="0" labelOnly="1" outline="0" fieldPosition="0">
        <references count="1">
          <reference field="2" count="7">
            <x v="31"/>
            <x v="33"/>
            <x v="37"/>
            <x v="40"/>
            <x v="41"/>
            <x v="49"/>
            <x v="53"/>
          </reference>
        </references>
      </pivotArea>
    </format>
    <format dxfId="10775">
      <pivotArea dataOnly="0" labelOnly="1" outline="0" fieldPosition="0">
        <references count="1">
          <reference field="2" count="7">
            <x v="31"/>
            <x v="33"/>
            <x v="37"/>
            <x v="40"/>
            <x v="41"/>
            <x v="49"/>
            <x v="53"/>
          </reference>
        </references>
      </pivotArea>
    </format>
    <format dxfId="10774">
      <pivotArea dataOnly="0" labelOnly="1" outline="0" fieldPosition="0">
        <references count="1">
          <reference field="2" count="7">
            <x v="31"/>
            <x v="33"/>
            <x v="37"/>
            <x v="40"/>
            <x v="41"/>
            <x v="49"/>
            <x v="53"/>
          </reference>
        </references>
      </pivotArea>
    </format>
    <format dxfId="10773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0772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0771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10770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0769">
      <pivotArea dataOnly="0" labelOnly="1" outline="0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10768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767">
      <pivotArea dataOnly="0" labelOnly="1" outline="0" fieldPosition="0">
        <references count="2">
          <reference field="2" count="1" selected="0">
            <x v="53"/>
          </reference>
          <reference field="3" count="1">
            <x v="83"/>
          </reference>
        </references>
      </pivotArea>
    </format>
    <format dxfId="10766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0765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0764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10763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0762">
      <pivotArea dataOnly="0" labelOnly="1" outline="0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10761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760">
      <pivotArea dataOnly="0" labelOnly="1" outline="0" fieldPosition="0">
        <references count="2">
          <reference field="2" count="1" selected="0">
            <x v="53"/>
          </reference>
          <reference field="3" count="1">
            <x v="83"/>
          </reference>
        </references>
      </pivotArea>
    </format>
    <format dxfId="10759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0758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0757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10756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0755">
      <pivotArea dataOnly="0" labelOnly="1" outline="0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10754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753">
      <pivotArea dataOnly="0" labelOnly="1" outline="0" fieldPosition="0">
        <references count="2">
          <reference field="2" count="1" selected="0">
            <x v="53"/>
          </reference>
          <reference field="3" count="1">
            <x v="83"/>
          </reference>
        </references>
      </pivotArea>
    </format>
    <format dxfId="10752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0751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0750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10749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0748">
      <pivotArea dataOnly="0" labelOnly="1" outline="0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10747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746">
      <pivotArea dataOnly="0" labelOnly="1" outline="0" fieldPosition="0">
        <references count="2">
          <reference field="2" count="1" selected="0">
            <x v="53"/>
          </reference>
          <reference field="3" count="1">
            <x v="83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5000000}" name="Ses_H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BX10:CI19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2">
        <item m="1" x="15"/>
        <item x="0"/>
        <item x="1"/>
        <item x="2"/>
        <item m="1" x="14"/>
        <item x="3"/>
        <item m="1" x="20"/>
        <item x="4"/>
        <item m="1" x="13"/>
        <item x="5"/>
        <item x="6"/>
        <item x="7"/>
        <item x="8"/>
        <item x="9"/>
        <item x="10"/>
        <item m="1" x="18"/>
        <item m="1" x="19"/>
        <item x="11"/>
        <item x="12"/>
        <item m="1" x="16"/>
        <item m="1" x="21"/>
        <item m="1" x="17"/>
      </items>
    </pivotField>
    <pivotField axis="axisRow" compact="0" outline="0" subtotalTop="0" showAll="0" includeNewItemsInFilter="1" defaultSubtotal="0">
      <items count="30">
        <item m="1" x="22"/>
        <item x="12"/>
        <item m="1" x="17"/>
        <item m="1" x="19"/>
        <item m="1" x="29"/>
        <item x="4"/>
        <item x="10"/>
        <item m="1" x="25"/>
        <item m="1" x="18"/>
        <item m="1" x="23"/>
        <item x="11"/>
        <item m="1" x="13"/>
        <item x="1"/>
        <item m="1" x="27"/>
        <item m="1" x="20"/>
        <item m="1" x="26"/>
        <item m="1" x="16"/>
        <item m="1" x="28"/>
        <item x="0"/>
        <item m="1" x="15"/>
        <item x="2"/>
        <item x="3"/>
        <item x="5"/>
        <item x="6"/>
        <item x="8"/>
        <item x="9"/>
        <item x="7"/>
        <item m="1" x="21"/>
        <item m="1" x="24"/>
        <item m="1" x="14"/>
      </items>
    </pivotField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4"/>
    <field x="5"/>
  </rowFields>
  <rowItems count="8">
    <i>
      <x v="9"/>
      <x v="22"/>
    </i>
    <i>
      <x v="10"/>
      <x v="23"/>
    </i>
    <i>
      <x v="11"/>
      <x v="26"/>
    </i>
    <i>
      <x v="12"/>
      <x v="24"/>
    </i>
    <i>
      <x v="13"/>
      <x v="25"/>
    </i>
    <i>
      <x v="14"/>
      <x v="6"/>
    </i>
    <i>
      <x v="17"/>
      <x v="10"/>
    </i>
    <i>
      <x v="18"/>
      <x v="1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5" baseItem="15" numFmtId="173"/>
    <dataField name="Součet z 6" fld="23" baseField="5" baseItem="15" numFmtId="173"/>
    <dataField name="Součet z 5" fld="22" baseField="5" baseItem="15" numFmtId="173"/>
    <dataField name="Součet z 1" fld="18" baseField="5" baseItem="16" numFmtId="173"/>
    <dataField name="Součet z 4" fld="21" baseField="5" baseItem="17" numFmtId="173"/>
    <dataField name="Součet z Index -3/-4" fld="28" baseField="5" baseItem="16" numFmtId="172"/>
    <dataField name="Součet z Index -2/-3" fld="29" baseField="5" baseItem="18" numFmtId="172"/>
    <dataField name="Součet z Index -1/-2" fld="30" baseField="5" baseItem="18" numFmtId="172"/>
    <dataField name="Součet z Index 0/-1" fld="31" baseField="5" baseItem="18" numFmtId="172"/>
    <dataField name="Součet z SUM_H" fld="33" baseField="0" baseItem="0" numFmtId="4"/>
  </dataFields>
  <formats count="143">
    <format dxfId="11311">
      <pivotArea outline="0" fieldPosition="0"/>
    </format>
    <format dxfId="11310">
      <pivotArea outline="0" fieldPosition="0"/>
    </format>
    <format dxfId="11309">
      <pivotArea outline="0" fieldPosition="0">
        <references count="1">
          <reference field="4294967294" count="1">
            <x v="8"/>
          </reference>
        </references>
      </pivotArea>
    </format>
    <format dxfId="11308">
      <pivotArea outline="0" fieldPosition="0">
        <references count="1">
          <reference field="4294967294" count="1">
            <x v="8"/>
          </reference>
        </references>
      </pivotArea>
    </format>
    <format dxfId="11307">
      <pivotArea outline="0" fieldPosition="0">
        <references count="1">
          <reference field="4294967294" count="1">
            <x v="8"/>
          </reference>
        </references>
      </pivotArea>
    </format>
    <format dxfId="11306">
      <pivotArea outline="0" fieldPosition="0">
        <references count="1">
          <reference field="4294967294" count="1">
            <x v="8"/>
          </reference>
        </references>
      </pivotArea>
    </format>
    <format dxfId="11305">
      <pivotArea outline="0" fieldPosition="0">
        <references count="1">
          <reference field="4294967294" count="1">
            <x v="7"/>
          </reference>
        </references>
      </pivotArea>
    </format>
    <format dxfId="11304">
      <pivotArea outline="0" fieldPosition="0">
        <references count="1">
          <reference field="4294967294" count="1">
            <x v="6"/>
          </reference>
        </references>
      </pivotArea>
    </format>
    <format dxfId="11303">
      <pivotArea outline="0" fieldPosition="0">
        <references count="1">
          <reference field="4294967294" count="1">
            <x v="5"/>
          </reference>
        </references>
      </pivotArea>
    </format>
    <format dxfId="11302">
      <pivotArea outline="0" fieldPosition="0">
        <references count="1">
          <reference field="4294967294" count="1">
            <x v="4"/>
          </reference>
        </references>
      </pivotArea>
    </format>
    <format dxfId="11301">
      <pivotArea outline="0" fieldPosition="0">
        <references count="1">
          <reference field="4294967294" count="1">
            <x v="3"/>
          </reference>
        </references>
      </pivotArea>
    </format>
    <format dxfId="11300">
      <pivotArea outline="0" fieldPosition="0">
        <references count="1">
          <reference field="4294967294" count="1">
            <x v="2"/>
          </reference>
        </references>
      </pivotArea>
    </format>
    <format dxfId="11299">
      <pivotArea outline="0" fieldPosition="0">
        <references count="1">
          <reference field="4294967294" count="1">
            <x v="1"/>
          </reference>
        </references>
      </pivotArea>
    </format>
    <format dxfId="11298">
      <pivotArea outline="0" fieldPosition="0">
        <references count="1">
          <reference field="4294967294" count="1">
            <x v="0"/>
          </reference>
        </references>
      </pivotArea>
    </format>
    <format dxfId="11297">
      <pivotArea dataOnly="0" labelOnly="1" outline="0" fieldPosition="0">
        <references count="1">
          <reference field="4" count="10">
            <x v="9"/>
            <x v="10"/>
            <x v="11"/>
            <x v="12"/>
            <x v="13"/>
            <x v="14"/>
            <x v="16"/>
            <x v="17"/>
            <x v="18"/>
            <x v="19"/>
          </reference>
        </references>
      </pivotArea>
    </format>
    <format dxfId="11296">
      <pivotArea dataOnly="0" labelOnly="1" outline="0" fieldPosition="0">
        <references count="1">
          <reference field="4" count="10">
            <x v="9"/>
            <x v="10"/>
            <x v="11"/>
            <x v="12"/>
            <x v="13"/>
            <x v="14"/>
            <x v="16"/>
            <x v="17"/>
            <x v="18"/>
            <x v="19"/>
          </reference>
        </references>
      </pivotArea>
    </format>
    <format dxfId="11295">
      <pivotArea dataOnly="0" labelOnly="1" outline="0" fieldPosition="0">
        <references count="1">
          <reference field="4" count="10">
            <x v="9"/>
            <x v="10"/>
            <x v="11"/>
            <x v="12"/>
            <x v="13"/>
            <x v="14"/>
            <x v="16"/>
            <x v="17"/>
            <x v="18"/>
            <x v="19"/>
          </reference>
        </references>
      </pivotArea>
    </format>
    <format dxfId="11294">
      <pivotArea dataOnly="0" labelOnly="1" outline="0" fieldPosition="0">
        <references count="2">
          <reference field="4" count="1" selected="0">
            <x v="9"/>
          </reference>
          <reference field="5" count="1">
            <x v="11"/>
          </reference>
        </references>
      </pivotArea>
    </format>
    <format dxfId="11293">
      <pivotArea dataOnly="0" labelOnly="1" outline="0" fieldPosition="0">
        <references count="2">
          <reference field="4" count="1" selected="0">
            <x v="10"/>
          </reference>
          <reference field="5" count="1">
            <x v="4"/>
          </reference>
        </references>
      </pivotArea>
    </format>
    <format dxfId="11292">
      <pivotArea dataOnly="0" labelOnly="1" outline="0" fieldPosition="0">
        <references count="2">
          <reference field="4" count="1" selected="0">
            <x v="11"/>
          </reference>
          <reference field="5" count="1">
            <x v="8"/>
          </reference>
        </references>
      </pivotArea>
    </format>
    <format dxfId="11291">
      <pivotArea dataOnly="0" labelOnly="1" outline="0" fieldPosition="0">
        <references count="2">
          <reference field="4" count="1" selected="0">
            <x v="12"/>
          </reference>
          <reference field="5" count="1">
            <x v="9"/>
          </reference>
        </references>
      </pivotArea>
    </format>
    <format dxfId="11290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11289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1288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1287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1286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1285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1284">
      <pivotArea dataOnly="0" labelOnly="1" outline="0" fieldPosition="0">
        <references count="2">
          <reference field="4" count="1" selected="0">
            <x v="9"/>
          </reference>
          <reference field="5" count="1">
            <x v="11"/>
          </reference>
        </references>
      </pivotArea>
    </format>
    <format dxfId="11283">
      <pivotArea dataOnly="0" labelOnly="1" outline="0" fieldPosition="0">
        <references count="2">
          <reference field="4" count="1" selected="0">
            <x v="10"/>
          </reference>
          <reference field="5" count="1">
            <x v="4"/>
          </reference>
        </references>
      </pivotArea>
    </format>
    <format dxfId="11282">
      <pivotArea dataOnly="0" labelOnly="1" outline="0" fieldPosition="0">
        <references count="2">
          <reference field="4" count="1" selected="0">
            <x v="11"/>
          </reference>
          <reference field="5" count="1">
            <x v="8"/>
          </reference>
        </references>
      </pivotArea>
    </format>
    <format dxfId="11281">
      <pivotArea dataOnly="0" labelOnly="1" outline="0" fieldPosition="0">
        <references count="2">
          <reference field="4" count="1" selected="0">
            <x v="12"/>
          </reference>
          <reference field="5" count="1">
            <x v="9"/>
          </reference>
        </references>
      </pivotArea>
    </format>
    <format dxfId="11280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11279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1278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1277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1276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1275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1274">
      <pivotArea dataOnly="0" labelOnly="1" outline="0" fieldPosition="0">
        <references count="2">
          <reference field="4" count="1" selected="0">
            <x v="9"/>
          </reference>
          <reference field="5" count="1">
            <x v="11"/>
          </reference>
        </references>
      </pivotArea>
    </format>
    <format dxfId="11273">
      <pivotArea dataOnly="0" labelOnly="1" outline="0" fieldPosition="0">
        <references count="2">
          <reference field="4" count="1" selected="0">
            <x v="10"/>
          </reference>
          <reference field="5" count="1">
            <x v="4"/>
          </reference>
        </references>
      </pivotArea>
    </format>
    <format dxfId="11272">
      <pivotArea dataOnly="0" labelOnly="1" outline="0" fieldPosition="0">
        <references count="2">
          <reference field="4" count="1" selected="0">
            <x v="11"/>
          </reference>
          <reference field="5" count="1">
            <x v="8"/>
          </reference>
        </references>
      </pivotArea>
    </format>
    <format dxfId="11271">
      <pivotArea dataOnly="0" labelOnly="1" outline="0" fieldPosition="0">
        <references count="2">
          <reference field="4" count="1" selected="0">
            <x v="12"/>
          </reference>
          <reference field="5" count="1">
            <x v="9"/>
          </reference>
        </references>
      </pivotArea>
    </format>
    <format dxfId="11270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11269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1268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1267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1266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1265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1264">
      <pivotArea dataOnly="0" labelOnly="1" outline="0" fieldPosition="0">
        <references count="2">
          <reference field="4" count="1" selected="0">
            <x v="9"/>
          </reference>
          <reference field="5" count="1">
            <x v="11"/>
          </reference>
        </references>
      </pivotArea>
    </format>
    <format dxfId="11263">
      <pivotArea dataOnly="0" labelOnly="1" outline="0" fieldPosition="0">
        <references count="2">
          <reference field="4" count="1" selected="0">
            <x v="10"/>
          </reference>
          <reference field="5" count="1">
            <x v="4"/>
          </reference>
        </references>
      </pivotArea>
    </format>
    <format dxfId="11262">
      <pivotArea dataOnly="0" labelOnly="1" outline="0" fieldPosition="0">
        <references count="2">
          <reference field="4" count="1" selected="0">
            <x v="11"/>
          </reference>
          <reference field="5" count="1">
            <x v="8"/>
          </reference>
        </references>
      </pivotArea>
    </format>
    <format dxfId="11261">
      <pivotArea dataOnly="0" labelOnly="1" outline="0" fieldPosition="0">
        <references count="2">
          <reference field="4" count="1" selected="0">
            <x v="12"/>
          </reference>
          <reference field="5" count="1">
            <x v="9"/>
          </reference>
        </references>
      </pivotArea>
    </format>
    <format dxfId="11260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11259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1258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1257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1256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1255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1254">
      <pivotArea dataOnly="0" labelOnly="1" outline="0" fieldPosition="0">
        <references count="1">
          <reference field="4" count="2">
            <x v="17"/>
            <x v="21"/>
          </reference>
        </references>
      </pivotArea>
    </format>
    <format dxfId="11253">
      <pivotArea dataOnly="0" labelOnly="1" outline="0" fieldPosition="0">
        <references count="1">
          <reference field="4" count="2">
            <x v="17"/>
            <x v="21"/>
          </reference>
        </references>
      </pivotArea>
    </format>
    <format dxfId="11252">
      <pivotArea dataOnly="0" labelOnly="1" outline="0" fieldPosition="0">
        <references count="1">
          <reference field="4" count="2">
            <x v="17"/>
            <x v="21"/>
          </reference>
        </references>
      </pivotArea>
    </format>
    <format dxfId="11251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1250">
      <pivotArea dataOnly="0" labelOnly="1" outline="0" fieldPosition="0">
        <references count="2">
          <reference field="4" count="1" selected="0">
            <x v="21"/>
          </reference>
          <reference field="5" count="1">
            <x v="19"/>
          </reference>
        </references>
      </pivotArea>
    </format>
    <format dxfId="11249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1248">
      <pivotArea dataOnly="0" labelOnly="1" outline="0" fieldPosition="0">
        <references count="2">
          <reference field="4" count="1" selected="0">
            <x v="21"/>
          </reference>
          <reference field="5" count="1">
            <x v="19"/>
          </reference>
        </references>
      </pivotArea>
    </format>
    <format dxfId="11247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1246">
      <pivotArea dataOnly="0" labelOnly="1" outline="0" fieldPosition="0">
        <references count="2">
          <reference field="4" count="1" selected="0">
            <x v="21"/>
          </reference>
          <reference field="5" count="1">
            <x v="19"/>
          </reference>
        </references>
      </pivotArea>
    </format>
    <format dxfId="11245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1244">
      <pivotArea dataOnly="0" labelOnly="1" outline="0" fieldPosition="0">
        <references count="2">
          <reference field="4" count="1" selected="0">
            <x v="21"/>
          </reference>
          <reference field="5" count="1">
            <x v="19"/>
          </reference>
        </references>
      </pivotArea>
    </format>
    <format dxfId="11243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1242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1241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1240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1239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1238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1237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1236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1235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1234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1233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1232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1231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1230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1229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1228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1227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1226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1225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1224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1223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1222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1221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1220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1219">
      <pivotArea dataOnly="0" labelOnly="1" outline="0" fieldPosition="0">
        <references count="1">
          <reference field="4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1218">
      <pivotArea dataOnly="0" labelOnly="1" outline="0" fieldPosition="0">
        <references count="1">
          <reference field="4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1217">
      <pivotArea dataOnly="0" labelOnly="1" outline="0" fieldPosition="0">
        <references count="1">
          <reference field="4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1216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1215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1214">
      <pivotArea dataOnly="0" labelOnly="1" outline="0" fieldPosition="0">
        <references count="2">
          <reference field="4" count="1" selected="0">
            <x v="11"/>
          </reference>
          <reference field="5" count="1">
            <x v="26"/>
          </reference>
        </references>
      </pivotArea>
    </format>
    <format dxfId="11213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1212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1211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1210">
      <pivotArea dataOnly="0" labelOnly="1" outline="0" fieldPosition="0">
        <references count="2">
          <reference field="4" count="1" selected="0">
            <x v="15"/>
          </reference>
          <reference field="5" count="1">
            <x v="27"/>
          </reference>
        </references>
      </pivotArea>
    </format>
    <format dxfId="11209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1208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1207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1206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1205">
      <pivotArea dataOnly="0" labelOnly="1" outline="0" fieldPosition="0">
        <references count="2">
          <reference field="4" count="1" selected="0">
            <x v="20"/>
          </reference>
          <reference field="5" count="1">
            <x v="28"/>
          </reference>
        </references>
      </pivotArea>
    </format>
    <format dxfId="11204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1203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1202">
      <pivotArea dataOnly="0" labelOnly="1" outline="0" fieldPosition="0">
        <references count="2">
          <reference field="4" count="1" selected="0">
            <x v="11"/>
          </reference>
          <reference field="5" count="1">
            <x v="26"/>
          </reference>
        </references>
      </pivotArea>
    </format>
    <format dxfId="11201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1200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1199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1198">
      <pivotArea dataOnly="0" labelOnly="1" outline="0" fieldPosition="0">
        <references count="2">
          <reference field="4" count="1" selected="0">
            <x v="15"/>
          </reference>
          <reference field="5" count="1">
            <x v="27"/>
          </reference>
        </references>
      </pivotArea>
    </format>
    <format dxfId="11197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1196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1195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1194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1193">
      <pivotArea dataOnly="0" labelOnly="1" outline="0" fieldPosition="0">
        <references count="2">
          <reference field="4" count="1" selected="0">
            <x v="20"/>
          </reference>
          <reference field="5" count="1">
            <x v="28"/>
          </reference>
        </references>
      </pivotArea>
    </format>
    <format dxfId="11192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1191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1190">
      <pivotArea dataOnly="0" labelOnly="1" outline="0" fieldPosition="0">
        <references count="2">
          <reference field="4" count="1" selected="0">
            <x v="11"/>
          </reference>
          <reference field="5" count="1">
            <x v="26"/>
          </reference>
        </references>
      </pivotArea>
    </format>
    <format dxfId="11189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1188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1187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1186">
      <pivotArea dataOnly="0" labelOnly="1" outline="0" fieldPosition="0">
        <references count="2">
          <reference field="4" count="1" selected="0">
            <x v="15"/>
          </reference>
          <reference field="5" count="1">
            <x v="27"/>
          </reference>
        </references>
      </pivotArea>
    </format>
    <format dxfId="11185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1184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1183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1182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1181">
      <pivotArea dataOnly="0" labelOnly="1" outline="0" fieldPosition="0">
        <references count="2">
          <reference field="4" count="1" selected="0">
            <x v="20"/>
          </reference>
          <reference field="5" count="1">
            <x v="28"/>
          </reference>
        </references>
      </pivotArea>
    </format>
    <format dxfId="11180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1179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1178">
      <pivotArea dataOnly="0" labelOnly="1" outline="0" fieldPosition="0">
        <references count="2">
          <reference field="4" count="1" selected="0">
            <x v="11"/>
          </reference>
          <reference field="5" count="1">
            <x v="26"/>
          </reference>
        </references>
      </pivotArea>
    </format>
    <format dxfId="11177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1176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1175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1174">
      <pivotArea dataOnly="0" labelOnly="1" outline="0" fieldPosition="0">
        <references count="2">
          <reference field="4" count="1" selected="0">
            <x v="15"/>
          </reference>
          <reference field="5" count="1">
            <x v="27"/>
          </reference>
        </references>
      </pivotArea>
    </format>
    <format dxfId="11173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1172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1171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1170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1169">
      <pivotArea dataOnly="0" labelOnly="1" outline="0" fieldPosition="0">
        <references count="2">
          <reference field="4" count="1" selected="0">
            <x v="20"/>
          </reference>
          <reference field="5" count="1">
            <x v="28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odSes_A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AF10:AP33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59">
        <item m="1" x="32"/>
        <item m="1" x="33"/>
        <item m="1" x="34"/>
        <item x="0"/>
        <item m="1" x="36"/>
        <item x="1"/>
        <item m="1" x="37"/>
        <item x="2"/>
        <item x="3"/>
        <item x="4"/>
        <item x="5"/>
        <item m="1" x="48"/>
        <item m="1" x="49"/>
        <item m="1" x="50"/>
        <item x="6"/>
        <item m="1" x="51"/>
        <item m="1" x="44"/>
        <item m="1" x="45"/>
        <item x="7"/>
        <item x="8"/>
        <item m="1" x="41"/>
        <item m="1" x="42"/>
        <item x="9"/>
        <item x="10"/>
        <item x="11"/>
        <item x="12"/>
        <item m="1" x="43"/>
        <item m="1" x="39"/>
        <item x="13"/>
        <item x="14"/>
        <item x="15"/>
        <item x="16"/>
        <item x="17"/>
        <item m="1" x="40"/>
        <item x="18"/>
        <item x="19"/>
        <item x="20"/>
        <item m="1" x="31"/>
        <item x="21"/>
        <item x="22"/>
        <item x="23"/>
        <item m="1" x="58"/>
        <item x="24"/>
        <item x="25"/>
        <item m="1" x="52"/>
        <item x="26"/>
        <item x="27"/>
        <item m="1" x="46"/>
        <item m="1" x="38"/>
        <item x="28"/>
        <item x="29"/>
        <item x="30"/>
        <item m="1" x="35"/>
        <item m="1" x="53"/>
        <item m="1" x="54"/>
        <item m="1" x="55"/>
        <item m="1" x="56"/>
        <item m="1" x="47"/>
        <item m="1" x="57"/>
      </items>
    </pivotField>
    <pivotField axis="axisRow" compact="0" outline="0" subtotalTop="0" showAll="0" includeNewItemsInFilter="1" defaultSubtotal="0">
      <items count="89">
        <item x="27"/>
        <item m="1" x="33"/>
        <item m="1" x="67"/>
        <item m="1" x="56"/>
        <item m="1" x="40"/>
        <item m="1" x="46"/>
        <item m="1" x="85"/>
        <item m="1" x="60"/>
        <item m="1" x="82"/>
        <item m="1" x="45"/>
        <item m="1" x="81"/>
        <item m="1" x="86"/>
        <item m="1" x="78"/>
        <item m="1" x="44"/>
        <item m="1" x="65"/>
        <item x="8"/>
        <item m="1" x="31"/>
        <item m="1" x="73"/>
        <item m="1" x="50"/>
        <item x="21"/>
        <item m="1" x="38"/>
        <item m="1" x="68"/>
        <item m="1" x="80"/>
        <item m="1" x="72"/>
        <item x="5"/>
        <item x="26"/>
        <item m="1" x="39"/>
        <item m="1" x="62"/>
        <item x="28"/>
        <item m="1" x="70"/>
        <item x="9"/>
        <item x="30"/>
        <item x="29"/>
        <item m="1" x="36"/>
        <item x="2"/>
        <item x="3"/>
        <item m="1" x="79"/>
        <item m="1" x="63"/>
        <item m="1" x="76"/>
        <item m="1" x="52"/>
        <item m="1" x="42"/>
        <item x="14"/>
        <item m="1" x="37"/>
        <item m="1" x="74"/>
        <item m="1" x="69"/>
        <item m="1" x="61"/>
        <item m="1" x="71"/>
        <item x="0"/>
        <item m="1" x="64"/>
        <item x="1"/>
        <item m="1" x="34"/>
        <item x="4"/>
        <item x="6"/>
        <item x="7"/>
        <item m="1" x="54"/>
        <item x="10"/>
        <item x="11"/>
        <item x="12"/>
        <item x="13"/>
        <item x="15"/>
        <item x="16"/>
        <item x="17"/>
        <item m="1" x="57"/>
        <item x="18"/>
        <item x="22"/>
        <item x="23"/>
        <item x="24"/>
        <item m="1" x="53"/>
        <item m="1" x="35"/>
        <item m="1" x="75"/>
        <item m="1" x="41"/>
        <item m="1" x="51"/>
        <item m="1" x="87"/>
        <item m="1" x="58"/>
        <item m="1" x="55"/>
        <item m="1" x="66"/>
        <item m="1" x="47"/>
        <item m="1" x="77"/>
        <item x="19"/>
        <item x="20"/>
        <item m="1" x="43"/>
        <item x="25"/>
        <item m="1" x="48"/>
        <item m="1" x="83"/>
        <item m="1" x="32"/>
        <item m="1" x="59"/>
        <item m="1" x="84"/>
        <item m="1" x="49"/>
        <item m="1" x="88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2"/>
    <field x="3"/>
  </rowFields>
  <rowItems count="22">
    <i>
      <x v="22"/>
      <x v="30"/>
    </i>
    <i>
      <x v="23"/>
      <x v="55"/>
    </i>
    <i>
      <x v="24"/>
      <x v="56"/>
    </i>
    <i>
      <x v="25"/>
      <x v="57"/>
    </i>
    <i>
      <x v="28"/>
      <x v="58"/>
    </i>
    <i>
      <x v="29"/>
      <x v="41"/>
    </i>
    <i>
      <x v="30"/>
      <x v="59"/>
    </i>
    <i>
      <x v="31"/>
      <x v="60"/>
    </i>
    <i>
      <x v="32"/>
      <x v="61"/>
    </i>
    <i>
      <x v="34"/>
      <x v="63"/>
    </i>
    <i>
      <x v="35"/>
      <x v="78"/>
    </i>
    <i>
      <x v="36"/>
      <x v="79"/>
    </i>
    <i>
      <x v="38"/>
      <x v="19"/>
    </i>
    <i>
      <x v="39"/>
      <x v="64"/>
    </i>
    <i>
      <x v="40"/>
      <x v="65"/>
    </i>
    <i>
      <x v="42"/>
      <x v="66"/>
    </i>
    <i>
      <x v="43"/>
      <x v="81"/>
    </i>
    <i>
      <x v="45"/>
      <x v="25"/>
    </i>
    <i>
      <x v="46"/>
      <x/>
    </i>
    <i>
      <x v="49"/>
      <x v="28"/>
    </i>
    <i>
      <x v="50"/>
      <x v="32"/>
    </i>
    <i>
      <x v="51"/>
      <x v="31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0"/>
  </pageFields>
  <dataFields count="9">
    <dataField name="Součet z 1" fld="18" baseField="3" baseItem="30" numFmtId="173"/>
    <dataField name="Součet z 2" fld="19" baseField="3" baseItem="30" numFmtId="173"/>
    <dataField name="Součet z 3" fld="20" baseField="3" baseItem="30" numFmtId="173"/>
    <dataField name="Součet z 8" fld="25" baseField="3" baseItem="31" numFmtId="173"/>
    <dataField name="Součet z 4" fld="21" baseField="3" baseItem="31" numFmtId="173"/>
    <dataField name="Součet z Plnění RZ(%)" fld="26" baseField="3" baseItem="30" numFmtId="172"/>
    <dataField name="Součet z Plnění KR(%)" fld="34" baseField="3" baseItem="29" numFmtId="172"/>
    <dataField name="Součet z Rozdil" fld="27" baseField="3" baseItem="29" numFmtId="173"/>
    <dataField name="Součet z SUM" fld="32" baseField="3" baseItem="10" numFmtId="4"/>
  </dataFields>
  <formats count="413">
    <format dxfId="11724">
      <pivotArea outline="0" fieldPosition="0"/>
    </format>
    <format dxfId="11723">
      <pivotArea outline="0" fieldPosition="0"/>
    </format>
    <format dxfId="11722">
      <pivotArea outline="0" fieldPosition="0">
        <references count="1">
          <reference field="4294967294" count="1">
            <x v="7"/>
          </reference>
        </references>
      </pivotArea>
    </format>
    <format dxfId="11721">
      <pivotArea outline="0" fieldPosition="0">
        <references count="1">
          <reference field="4294967294" count="1">
            <x v="4"/>
          </reference>
        </references>
      </pivotArea>
    </format>
    <format dxfId="11720">
      <pivotArea outline="0" fieldPosition="0">
        <references count="1">
          <reference field="4294967294" count="1">
            <x v="3"/>
          </reference>
        </references>
      </pivotArea>
    </format>
    <format dxfId="11719">
      <pivotArea outline="0" fieldPosition="0">
        <references count="1">
          <reference field="4294967294" count="1">
            <x v="2"/>
          </reference>
        </references>
      </pivotArea>
    </format>
    <format dxfId="11718">
      <pivotArea outline="0" fieldPosition="0">
        <references count="1">
          <reference field="4294967294" count="1">
            <x v="1"/>
          </reference>
        </references>
      </pivotArea>
    </format>
    <format dxfId="11717">
      <pivotArea outline="0" fieldPosition="0">
        <references count="1">
          <reference field="4294967294" count="1">
            <x v="0"/>
          </reference>
        </references>
      </pivotArea>
    </format>
    <format dxfId="11716">
      <pivotArea outline="0" fieldPosition="0">
        <references count="1">
          <reference field="4294967294" count="1">
            <x v="5"/>
          </reference>
        </references>
      </pivotArea>
    </format>
    <format dxfId="11715">
      <pivotArea outline="0" fieldPosition="0">
        <references count="1">
          <reference field="4294967294" count="1">
            <x v="6"/>
          </reference>
        </references>
      </pivotArea>
    </format>
    <format dxfId="11714">
      <pivotArea dataOnly="0" labelOnly="1" outline="0" fieldPosition="0">
        <references count="1">
          <reference field="2" count="31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48"/>
            <x v="49"/>
            <x v="50"/>
            <x v="51"/>
            <x v="53"/>
            <x v="54"/>
            <x v="55"/>
            <x v="56"/>
          </reference>
        </references>
      </pivotArea>
    </format>
    <format dxfId="11713">
      <pivotArea dataOnly="0" labelOnly="1" outline="0" fieldPosition="0">
        <references count="1">
          <reference field="2" count="31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48"/>
            <x v="49"/>
            <x v="50"/>
            <x v="51"/>
            <x v="53"/>
            <x v="54"/>
            <x v="55"/>
            <x v="56"/>
          </reference>
        </references>
      </pivotArea>
    </format>
    <format dxfId="11712">
      <pivotArea dataOnly="0" labelOnly="1" outline="0" fieldPosition="0">
        <references count="1">
          <reference field="2" count="31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48"/>
            <x v="49"/>
            <x v="50"/>
            <x v="51"/>
            <x v="53"/>
            <x v="54"/>
            <x v="55"/>
            <x v="56"/>
          </reference>
        </references>
      </pivotArea>
    </format>
    <format dxfId="11711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1710">
      <pivotArea dataOnly="0" labelOnly="1" outline="0" fieldPosition="0">
        <references count="2">
          <reference field="2" count="1" selected="0">
            <x v="23"/>
          </reference>
          <reference field="3" count="1">
            <x v="29"/>
          </reference>
        </references>
      </pivotArea>
    </format>
    <format dxfId="11709">
      <pivotArea dataOnly="0" labelOnly="1" outline="0" fieldPosition="0">
        <references count="2">
          <reference field="2" count="1" selected="0">
            <x v="24"/>
          </reference>
          <reference field="3" count="1">
            <x v="33"/>
          </reference>
        </references>
      </pivotArea>
    </format>
    <format dxfId="11708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11707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1706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11705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1704">
      <pivotArea dataOnly="0" labelOnly="1" outline="0" fieldPosition="0">
        <references count="2">
          <reference field="2" count="1" selected="0">
            <x v="30"/>
          </reference>
          <reference field="3" count="1">
            <x v="10"/>
          </reference>
        </references>
      </pivotArea>
    </format>
    <format dxfId="11703">
      <pivotArea dataOnly="0" labelOnly="1" outline="0" fieldPosition="0">
        <references count="2">
          <reference field="2" count="1" selected="0">
            <x v="31"/>
          </reference>
          <reference field="3" count="1">
            <x v="9"/>
          </reference>
        </references>
      </pivotArea>
    </format>
    <format dxfId="11702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1701">
      <pivotArea dataOnly="0" labelOnly="1" outline="0" fieldPosition="0">
        <references count="2">
          <reference field="2" count="1" selected="0">
            <x v="33"/>
          </reference>
          <reference field="3" count="1">
            <x v="44"/>
          </reference>
        </references>
      </pivotArea>
    </format>
    <format dxfId="11700">
      <pivotArea dataOnly="0" labelOnly="1" outline="0" fieldPosition="0">
        <references count="2">
          <reference field="2" count="1" selected="0">
            <x v="34"/>
          </reference>
          <reference field="3" count="1">
            <x v="45"/>
          </reference>
        </references>
      </pivotArea>
    </format>
    <format dxfId="11699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1698">
      <pivotArea dataOnly="0" labelOnly="1" outline="0" fieldPosition="0">
        <references count="2">
          <reference field="2" count="1" selected="0">
            <x v="36"/>
          </reference>
          <reference field="3" count="1">
            <x v="17"/>
          </reference>
        </references>
      </pivotArea>
    </format>
    <format dxfId="11697">
      <pivotArea dataOnly="0" labelOnly="1" outline="0" fieldPosition="0">
        <references count="2">
          <reference field="2" count="1" selected="0">
            <x v="37"/>
          </reference>
          <reference field="3" count="1">
            <x v="20"/>
          </reference>
        </references>
      </pivotArea>
    </format>
    <format dxfId="11696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1695">
      <pivotArea dataOnly="0" labelOnly="1" outline="0" fieldPosition="0">
        <references count="2">
          <reference field="2" count="1" selected="0">
            <x v="39"/>
          </reference>
          <reference field="3" count="1">
            <x v="11"/>
          </reference>
        </references>
      </pivotArea>
    </format>
    <format dxfId="11694">
      <pivotArea dataOnly="0" labelOnly="1" outline="0" fieldPosition="0">
        <references count="2">
          <reference field="2" count="1" selected="0">
            <x v="40"/>
          </reference>
          <reference field="3" count="1">
            <x v="26"/>
          </reference>
        </references>
      </pivotArea>
    </format>
    <format dxfId="11693">
      <pivotArea dataOnly="0" labelOnly="1" outline="0" fieldPosition="0">
        <references count="2">
          <reference field="2" count="1" selected="0">
            <x v="42"/>
          </reference>
          <reference field="3" count="1">
            <x v="7"/>
          </reference>
        </references>
      </pivotArea>
    </format>
    <format dxfId="11692">
      <pivotArea dataOnly="0" labelOnly="1" outline="0" fieldPosition="0">
        <references count="2">
          <reference field="2" count="1" selected="0">
            <x v="43"/>
          </reference>
          <reference field="3" count="1">
            <x v="27"/>
          </reference>
        </references>
      </pivotArea>
    </format>
    <format dxfId="11691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11690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11689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11688">
      <pivotArea dataOnly="0" labelOnly="1" outline="0" fieldPosition="0">
        <references count="2">
          <reference field="2" count="1" selected="0">
            <x v="48"/>
          </reference>
          <reference field="3" count="1">
            <x v="42"/>
          </reference>
        </references>
      </pivotArea>
    </format>
    <format dxfId="11687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686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1685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1684">
      <pivotArea dataOnly="0" labelOnly="1" outline="0" fieldPosition="0">
        <references count="2">
          <reference field="2" count="1" selected="0">
            <x v="53"/>
          </reference>
          <reference field="3" count="1">
            <x v="4"/>
          </reference>
        </references>
      </pivotArea>
    </format>
    <format dxfId="11683">
      <pivotArea dataOnly="0" labelOnly="1" outline="0" fieldPosition="0">
        <references count="2">
          <reference field="2" count="1" selected="0">
            <x v="54"/>
          </reference>
          <reference field="3" count="1">
            <x v="3"/>
          </reference>
        </references>
      </pivotArea>
    </format>
    <format dxfId="11682">
      <pivotArea dataOnly="0" labelOnly="1" outline="0" fieldPosition="0">
        <references count="2">
          <reference field="2" count="1" selected="0">
            <x v="55"/>
          </reference>
          <reference field="3" count="1">
            <x v="6"/>
          </reference>
        </references>
      </pivotArea>
    </format>
    <format dxfId="11681">
      <pivotArea dataOnly="0" labelOnly="1" outline="0" fieldPosition="0">
        <references count="2">
          <reference field="2" count="1" selected="0">
            <x v="56"/>
          </reference>
          <reference field="3" count="1">
            <x v="5"/>
          </reference>
        </references>
      </pivotArea>
    </format>
    <format dxfId="11680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1679">
      <pivotArea dataOnly="0" labelOnly="1" outline="0" fieldPosition="0">
        <references count="2">
          <reference field="2" count="1" selected="0">
            <x v="23"/>
          </reference>
          <reference field="3" count="1">
            <x v="29"/>
          </reference>
        </references>
      </pivotArea>
    </format>
    <format dxfId="11678">
      <pivotArea dataOnly="0" labelOnly="1" outline="0" fieldPosition="0">
        <references count="2">
          <reference field="2" count="1" selected="0">
            <x v="24"/>
          </reference>
          <reference field="3" count="1">
            <x v="33"/>
          </reference>
        </references>
      </pivotArea>
    </format>
    <format dxfId="11677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11676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1675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11674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1673">
      <pivotArea dataOnly="0" labelOnly="1" outline="0" fieldPosition="0">
        <references count="2">
          <reference field="2" count="1" selected="0">
            <x v="30"/>
          </reference>
          <reference field="3" count="1">
            <x v="10"/>
          </reference>
        </references>
      </pivotArea>
    </format>
    <format dxfId="11672">
      <pivotArea dataOnly="0" labelOnly="1" outline="0" fieldPosition="0">
        <references count="2">
          <reference field="2" count="1" selected="0">
            <x v="31"/>
          </reference>
          <reference field="3" count="1">
            <x v="9"/>
          </reference>
        </references>
      </pivotArea>
    </format>
    <format dxfId="11671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1670">
      <pivotArea dataOnly="0" labelOnly="1" outline="0" fieldPosition="0">
        <references count="2">
          <reference field="2" count="1" selected="0">
            <x v="33"/>
          </reference>
          <reference field="3" count="1">
            <x v="44"/>
          </reference>
        </references>
      </pivotArea>
    </format>
    <format dxfId="11669">
      <pivotArea dataOnly="0" labelOnly="1" outline="0" fieldPosition="0">
        <references count="2">
          <reference field="2" count="1" selected="0">
            <x v="34"/>
          </reference>
          <reference field="3" count="1">
            <x v="45"/>
          </reference>
        </references>
      </pivotArea>
    </format>
    <format dxfId="11668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1667">
      <pivotArea dataOnly="0" labelOnly="1" outline="0" fieldPosition="0">
        <references count="2">
          <reference field="2" count="1" selected="0">
            <x v="36"/>
          </reference>
          <reference field="3" count="1">
            <x v="17"/>
          </reference>
        </references>
      </pivotArea>
    </format>
    <format dxfId="11666">
      <pivotArea dataOnly="0" labelOnly="1" outline="0" fieldPosition="0">
        <references count="2">
          <reference field="2" count="1" selected="0">
            <x v="37"/>
          </reference>
          <reference field="3" count="1">
            <x v="20"/>
          </reference>
        </references>
      </pivotArea>
    </format>
    <format dxfId="11665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1664">
      <pivotArea dataOnly="0" labelOnly="1" outline="0" fieldPosition="0">
        <references count="2">
          <reference field="2" count="1" selected="0">
            <x v="39"/>
          </reference>
          <reference field="3" count="1">
            <x v="11"/>
          </reference>
        </references>
      </pivotArea>
    </format>
    <format dxfId="11663">
      <pivotArea dataOnly="0" labelOnly="1" outline="0" fieldPosition="0">
        <references count="2">
          <reference field="2" count="1" selected="0">
            <x v="40"/>
          </reference>
          <reference field="3" count="1">
            <x v="26"/>
          </reference>
        </references>
      </pivotArea>
    </format>
    <format dxfId="11662">
      <pivotArea dataOnly="0" labelOnly="1" outline="0" fieldPosition="0">
        <references count="2">
          <reference field="2" count="1" selected="0">
            <x v="42"/>
          </reference>
          <reference field="3" count="1">
            <x v="7"/>
          </reference>
        </references>
      </pivotArea>
    </format>
    <format dxfId="11661">
      <pivotArea dataOnly="0" labelOnly="1" outline="0" fieldPosition="0">
        <references count="2">
          <reference field="2" count="1" selected="0">
            <x v="43"/>
          </reference>
          <reference field="3" count="1">
            <x v="27"/>
          </reference>
        </references>
      </pivotArea>
    </format>
    <format dxfId="11660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11659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11658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11657">
      <pivotArea dataOnly="0" labelOnly="1" outline="0" fieldPosition="0">
        <references count="2">
          <reference field="2" count="1" selected="0">
            <x v="48"/>
          </reference>
          <reference field="3" count="1">
            <x v="42"/>
          </reference>
        </references>
      </pivotArea>
    </format>
    <format dxfId="11656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655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1654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1653">
      <pivotArea dataOnly="0" labelOnly="1" outline="0" fieldPosition="0">
        <references count="2">
          <reference field="2" count="1" selected="0">
            <x v="53"/>
          </reference>
          <reference field="3" count="1">
            <x v="4"/>
          </reference>
        </references>
      </pivotArea>
    </format>
    <format dxfId="11652">
      <pivotArea dataOnly="0" labelOnly="1" outline="0" fieldPosition="0">
        <references count="2">
          <reference field="2" count="1" selected="0">
            <x v="54"/>
          </reference>
          <reference field="3" count="1">
            <x v="3"/>
          </reference>
        </references>
      </pivotArea>
    </format>
    <format dxfId="11651">
      <pivotArea dataOnly="0" labelOnly="1" outline="0" fieldPosition="0">
        <references count="2">
          <reference field="2" count="1" selected="0">
            <x v="55"/>
          </reference>
          <reference field="3" count="1">
            <x v="6"/>
          </reference>
        </references>
      </pivotArea>
    </format>
    <format dxfId="11650">
      <pivotArea dataOnly="0" labelOnly="1" outline="0" fieldPosition="0">
        <references count="2">
          <reference field="2" count="1" selected="0">
            <x v="56"/>
          </reference>
          <reference field="3" count="1">
            <x v="5"/>
          </reference>
        </references>
      </pivotArea>
    </format>
    <format dxfId="11649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1648">
      <pivotArea dataOnly="0" labelOnly="1" outline="0" fieldPosition="0">
        <references count="2">
          <reference field="2" count="1" selected="0">
            <x v="23"/>
          </reference>
          <reference field="3" count="1">
            <x v="29"/>
          </reference>
        </references>
      </pivotArea>
    </format>
    <format dxfId="11647">
      <pivotArea dataOnly="0" labelOnly="1" outline="0" fieldPosition="0">
        <references count="2">
          <reference field="2" count="1" selected="0">
            <x v="24"/>
          </reference>
          <reference field="3" count="1">
            <x v="33"/>
          </reference>
        </references>
      </pivotArea>
    </format>
    <format dxfId="11646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11645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1644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11643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1642">
      <pivotArea dataOnly="0" labelOnly="1" outline="0" fieldPosition="0">
        <references count="2">
          <reference field="2" count="1" selected="0">
            <x v="30"/>
          </reference>
          <reference field="3" count="1">
            <x v="10"/>
          </reference>
        </references>
      </pivotArea>
    </format>
    <format dxfId="11641">
      <pivotArea dataOnly="0" labelOnly="1" outline="0" fieldPosition="0">
        <references count="2">
          <reference field="2" count="1" selected="0">
            <x v="31"/>
          </reference>
          <reference field="3" count="1">
            <x v="9"/>
          </reference>
        </references>
      </pivotArea>
    </format>
    <format dxfId="11640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1639">
      <pivotArea dataOnly="0" labelOnly="1" outline="0" fieldPosition="0">
        <references count="2">
          <reference field="2" count="1" selected="0">
            <x v="33"/>
          </reference>
          <reference field="3" count="1">
            <x v="44"/>
          </reference>
        </references>
      </pivotArea>
    </format>
    <format dxfId="11638">
      <pivotArea dataOnly="0" labelOnly="1" outline="0" fieldPosition="0">
        <references count="2">
          <reference field="2" count="1" selected="0">
            <x v="34"/>
          </reference>
          <reference field="3" count="1">
            <x v="45"/>
          </reference>
        </references>
      </pivotArea>
    </format>
    <format dxfId="11637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1636">
      <pivotArea dataOnly="0" labelOnly="1" outline="0" fieldPosition="0">
        <references count="2">
          <reference field="2" count="1" selected="0">
            <x v="36"/>
          </reference>
          <reference field="3" count="1">
            <x v="17"/>
          </reference>
        </references>
      </pivotArea>
    </format>
    <format dxfId="11635">
      <pivotArea dataOnly="0" labelOnly="1" outline="0" fieldPosition="0">
        <references count="2">
          <reference field="2" count="1" selected="0">
            <x v="37"/>
          </reference>
          <reference field="3" count="1">
            <x v="20"/>
          </reference>
        </references>
      </pivotArea>
    </format>
    <format dxfId="11634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1633">
      <pivotArea dataOnly="0" labelOnly="1" outline="0" fieldPosition="0">
        <references count="2">
          <reference field="2" count="1" selected="0">
            <x v="39"/>
          </reference>
          <reference field="3" count="1">
            <x v="11"/>
          </reference>
        </references>
      </pivotArea>
    </format>
    <format dxfId="11632">
      <pivotArea dataOnly="0" labelOnly="1" outline="0" fieldPosition="0">
        <references count="2">
          <reference field="2" count="1" selected="0">
            <x v="40"/>
          </reference>
          <reference field="3" count="1">
            <x v="26"/>
          </reference>
        </references>
      </pivotArea>
    </format>
    <format dxfId="11631">
      <pivotArea dataOnly="0" labelOnly="1" outline="0" fieldPosition="0">
        <references count="2">
          <reference field="2" count="1" selected="0">
            <x v="42"/>
          </reference>
          <reference field="3" count="1">
            <x v="7"/>
          </reference>
        </references>
      </pivotArea>
    </format>
    <format dxfId="11630">
      <pivotArea dataOnly="0" labelOnly="1" outline="0" fieldPosition="0">
        <references count="2">
          <reference field="2" count="1" selected="0">
            <x v="43"/>
          </reference>
          <reference field="3" count="1">
            <x v="27"/>
          </reference>
        </references>
      </pivotArea>
    </format>
    <format dxfId="11629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11628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11627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11626">
      <pivotArea dataOnly="0" labelOnly="1" outline="0" fieldPosition="0">
        <references count="2">
          <reference field="2" count="1" selected="0">
            <x v="48"/>
          </reference>
          <reference field="3" count="1">
            <x v="42"/>
          </reference>
        </references>
      </pivotArea>
    </format>
    <format dxfId="11625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624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1623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1622">
      <pivotArea dataOnly="0" labelOnly="1" outline="0" fieldPosition="0">
        <references count="2">
          <reference field="2" count="1" selected="0">
            <x v="53"/>
          </reference>
          <reference field="3" count="1">
            <x v="4"/>
          </reference>
        </references>
      </pivotArea>
    </format>
    <format dxfId="11621">
      <pivotArea dataOnly="0" labelOnly="1" outline="0" fieldPosition="0">
        <references count="2">
          <reference field="2" count="1" selected="0">
            <x v="54"/>
          </reference>
          <reference field="3" count="1">
            <x v="3"/>
          </reference>
        </references>
      </pivotArea>
    </format>
    <format dxfId="11620">
      <pivotArea dataOnly="0" labelOnly="1" outline="0" fieldPosition="0">
        <references count="2">
          <reference field="2" count="1" selected="0">
            <x v="55"/>
          </reference>
          <reference field="3" count="1">
            <x v="6"/>
          </reference>
        </references>
      </pivotArea>
    </format>
    <format dxfId="11619">
      <pivotArea dataOnly="0" labelOnly="1" outline="0" fieldPosition="0">
        <references count="2">
          <reference field="2" count="1" selected="0">
            <x v="56"/>
          </reference>
          <reference field="3" count="1">
            <x v="5"/>
          </reference>
        </references>
      </pivotArea>
    </format>
    <format dxfId="11618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1617">
      <pivotArea dataOnly="0" labelOnly="1" outline="0" fieldPosition="0">
        <references count="2">
          <reference field="2" count="1" selected="0">
            <x v="23"/>
          </reference>
          <reference field="3" count="1">
            <x v="29"/>
          </reference>
        </references>
      </pivotArea>
    </format>
    <format dxfId="11616">
      <pivotArea dataOnly="0" labelOnly="1" outline="0" fieldPosition="0">
        <references count="2">
          <reference field="2" count="1" selected="0">
            <x v="24"/>
          </reference>
          <reference field="3" count="1">
            <x v="33"/>
          </reference>
        </references>
      </pivotArea>
    </format>
    <format dxfId="11615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11614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1613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11612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1611">
      <pivotArea dataOnly="0" labelOnly="1" outline="0" fieldPosition="0">
        <references count="2">
          <reference field="2" count="1" selected="0">
            <x v="30"/>
          </reference>
          <reference field="3" count="1">
            <x v="10"/>
          </reference>
        </references>
      </pivotArea>
    </format>
    <format dxfId="11610">
      <pivotArea dataOnly="0" labelOnly="1" outline="0" fieldPosition="0">
        <references count="2">
          <reference field="2" count="1" selected="0">
            <x v="31"/>
          </reference>
          <reference field="3" count="1">
            <x v="9"/>
          </reference>
        </references>
      </pivotArea>
    </format>
    <format dxfId="11609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1608">
      <pivotArea dataOnly="0" labelOnly="1" outline="0" fieldPosition="0">
        <references count="2">
          <reference field="2" count="1" selected="0">
            <x v="33"/>
          </reference>
          <reference field="3" count="1">
            <x v="44"/>
          </reference>
        </references>
      </pivotArea>
    </format>
    <format dxfId="11607">
      <pivotArea dataOnly="0" labelOnly="1" outline="0" fieldPosition="0">
        <references count="2">
          <reference field="2" count="1" selected="0">
            <x v="34"/>
          </reference>
          <reference field="3" count="1">
            <x v="45"/>
          </reference>
        </references>
      </pivotArea>
    </format>
    <format dxfId="11606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1605">
      <pivotArea dataOnly="0" labelOnly="1" outline="0" fieldPosition="0">
        <references count="2">
          <reference field="2" count="1" selected="0">
            <x v="36"/>
          </reference>
          <reference field="3" count="1">
            <x v="17"/>
          </reference>
        </references>
      </pivotArea>
    </format>
    <format dxfId="11604">
      <pivotArea dataOnly="0" labelOnly="1" outline="0" fieldPosition="0">
        <references count="2">
          <reference field="2" count="1" selected="0">
            <x v="37"/>
          </reference>
          <reference field="3" count="1">
            <x v="20"/>
          </reference>
        </references>
      </pivotArea>
    </format>
    <format dxfId="11603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1602">
      <pivotArea dataOnly="0" labelOnly="1" outline="0" fieldPosition="0">
        <references count="2">
          <reference field="2" count="1" selected="0">
            <x v="39"/>
          </reference>
          <reference field="3" count="1">
            <x v="11"/>
          </reference>
        </references>
      </pivotArea>
    </format>
    <format dxfId="11601">
      <pivotArea dataOnly="0" labelOnly="1" outline="0" fieldPosition="0">
        <references count="2">
          <reference field="2" count="1" selected="0">
            <x v="40"/>
          </reference>
          <reference field="3" count="1">
            <x v="26"/>
          </reference>
        </references>
      </pivotArea>
    </format>
    <format dxfId="11600">
      <pivotArea dataOnly="0" labelOnly="1" outline="0" fieldPosition="0">
        <references count="2">
          <reference field="2" count="1" selected="0">
            <x v="42"/>
          </reference>
          <reference field="3" count="1">
            <x v="7"/>
          </reference>
        </references>
      </pivotArea>
    </format>
    <format dxfId="11599">
      <pivotArea dataOnly="0" labelOnly="1" outline="0" fieldPosition="0">
        <references count="2">
          <reference field="2" count="1" selected="0">
            <x v="43"/>
          </reference>
          <reference field="3" count="1">
            <x v="27"/>
          </reference>
        </references>
      </pivotArea>
    </format>
    <format dxfId="11598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11597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11596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11595">
      <pivotArea dataOnly="0" labelOnly="1" outline="0" fieldPosition="0">
        <references count="2">
          <reference field="2" count="1" selected="0">
            <x v="48"/>
          </reference>
          <reference field="3" count="1">
            <x v="42"/>
          </reference>
        </references>
      </pivotArea>
    </format>
    <format dxfId="11594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593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1592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1591">
      <pivotArea dataOnly="0" labelOnly="1" outline="0" fieldPosition="0">
        <references count="2">
          <reference field="2" count="1" selected="0">
            <x v="53"/>
          </reference>
          <reference field="3" count="1">
            <x v="4"/>
          </reference>
        </references>
      </pivotArea>
    </format>
    <format dxfId="11590">
      <pivotArea dataOnly="0" labelOnly="1" outline="0" fieldPosition="0">
        <references count="2">
          <reference field="2" count="1" selected="0">
            <x v="54"/>
          </reference>
          <reference field="3" count="1">
            <x v="3"/>
          </reference>
        </references>
      </pivotArea>
    </format>
    <format dxfId="11589">
      <pivotArea dataOnly="0" labelOnly="1" outline="0" fieldPosition="0">
        <references count="2">
          <reference field="2" count="1" selected="0">
            <x v="55"/>
          </reference>
          <reference field="3" count="1">
            <x v="6"/>
          </reference>
        </references>
      </pivotArea>
    </format>
    <format dxfId="11588">
      <pivotArea dataOnly="0" labelOnly="1" outline="0" fieldPosition="0">
        <references count="2">
          <reference field="2" count="1" selected="0">
            <x v="56"/>
          </reference>
          <reference field="3" count="1">
            <x v="5"/>
          </reference>
        </references>
      </pivotArea>
    </format>
    <format dxfId="11587">
      <pivotArea dataOnly="0" labelOnly="1" outline="0" fieldPosition="0">
        <references count="1">
          <reference field="2" count="2">
            <x v="49"/>
            <x v="58"/>
          </reference>
        </references>
      </pivotArea>
    </format>
    <format dxfId="11586">
      <pivotArea dataOnly="0" labelOnly="1" outline="0" fieldPosition="0">
        <references count="1">
          <reference field="2" count="2">
            <x v="49"/>
            <x v="58"/>
          </reference>
        </references>
      </pivotArea>
    </format>
    <format dxfId="11585">
      <pivotArea dataOnly="0" labelOnly="1" outline="0" fieldPosition="0">
        <references count="1">
          <reference field="2" count="2">
            <x v="49"/>
            <x v="58"/>
          </reference>
        </references>
      </pivotArea>
    </format>
    <format dxfId="11584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583">
      <pivotArea dataOnly="0" labelOnly="1" outline="0" fieldPosition="0">
        <references count="2">
          <reference field="2" count="1" selected="0">
            <x v="58"/>
          </reference>
          <reference field="3" count="1">
            <x v="48"/>
          </reference>
        </references>
      </pivotArea>
    </format>
    <format dxfId="11582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581">
      <pivotArea dataOnly="0" labelOnly="1" outline="0" fieldPosition="0">
        <references count="2">
          <reference field="2" count="1" selected="0">
            <x v="58"/>
          </reference>
          <reference field="3" count="1">
            <x v="48"/>
          </reference>
        </references>
      </pivotArea>
    </format>
    <format dxfId="11580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579">
      <pivotArea dataOnly="0" labelOnly="1" outline="0" fieldPosition="0">
        <references count="2">
          <reference field="2" count="1" selected="0">
            <x v="58"/>
          </reference>
          <reference field="3" count="1">
            <x v="48"/>
          </reference>
        </references>
      </pivotArea>
    </format>
    <format dxfId="11578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577">
      <pivotArea dataOnly="0" labelOnly="1" outline="0" fieldPosition="0">
        <references count="2">
          <reference field="2" count="1" selected="0">
            <x v="58"/>
          </reference>
          <reference field="3" count="1">
            <x v="48"/>
          </reference>
        </references>
      </pivotArea>
    </format>
    <format dxfId="11576">
      <pivotArea dataOnly="0" labelOnly="1" outline="0" fieldPosition="0">
        <references count="1">
          <reference field="2" count="19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9"/>
            <x v="40"/>
            <x v="42"/>
            <x v="49"/>
            <x v="50"/>
            <x v="51"/>
            <x v="52"/>
          </reference>
        </references>
      </pivotArea>
    </format>
    <format dxfId="11575">
      <pivotArea dataOnly="0" labelOnly="1" outline="0" fieldPosition="0">
        <references count="1">
          <reference field="2" count="19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9"/>
            <x v="40"/>
            <x v="42"/>
            <x v="49"/>
            <x v="50"/>
            <x v="51"/>
            <x v="52"/>
          </reference>
        </references>
      </pivotArea>
    </format>
    <format dxfId="11574">
      <pivotArea dataOnly="0" labelOnly="1" outline="0" fieldPosition="0">
        <references count="1">
          <reference field="2" count="19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9"/>
            <x v="40"/>
            <x v="42"/>
            <x v="49"/>
            <x v="50"/>
            <x v="51"/>
            <x v="52"/>
          </reference>
        </references>
      </pivotArea>
    </format>
    <format dxfId="11573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1572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11571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11570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11569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1568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11567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1566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11565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1564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11563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1562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11561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11560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1559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11558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557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1556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1555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11554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1553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11552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11551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11550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1549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11548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1547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11546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1545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11544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1543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11542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11541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1540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11539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538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1537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1536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11535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1534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11533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11532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11531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1530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11529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1528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11527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1526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11525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1524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11523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11522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1521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11520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519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1518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1517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11516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1515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11514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11513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11512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1511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11510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1509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11508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1507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11506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1505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11504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11503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1502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11501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500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1499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1498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11497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1496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1495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1494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11493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1492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1491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1490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11489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1488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1487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1486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11485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1484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1483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1482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11481">
      <pivotArea dataOnly="0" labelOnly="1" outline="0" fieldPosition="0">
        <references count="1">
          <reference field="2" count="34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11480">
      <pivotArea dataOnly="0" labelOnly="1" outline="0" fieldPosition="0">
        <references count="1">
          <reference field="2" count="34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11479">
      <pivotArea dataOnly="0" labelOnly="1" outline="0" fieldPosition="0">
        <references count="1">
          <reference field="2" count="34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11478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1477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11476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11475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11474">
      <pivotArea dataOnly="0" labelOnly="1" outline="0" fieldPosition="0">
        <references count="2">
          <reference field="2" count="1" selected="0">
            <x v="26"/>
          </reference>
          <reference field="3" count="1">
            <x v="77"/>
          </reference>
        </references>
      </pivotArea>
    </format>
    <format dxfId="11473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1472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11471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1470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11469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1468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11467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1466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11465">
      <pivotArea dataOnly="0" labelOnly="1" outline="0" fieldPosition="0">
        <references count="2">
          <reference field="2" count="1" selected="0">
            <x v="35"/>
          </reference>
          <reference field="3" count="1">
            <x v="78"/>
          </reference>
        </references>
      </pivotArea>
    </format>
    <format dxfId="11464">
      <pivotArea dataOnly="0" labelOnly="1" outline="0" fieldPosition="0">
        <references count="2">
          <reference field="2" count="1" selected="0">
            <x v="36"/>
          </reference>
          <reference field="3" count="1">
            <x v="79"/>
          </reference>
        </references>
      </pivotArea>
    </format>
    <format dxfId="11463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11462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1461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11460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1459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11458">
      <pivotArea dataOnly="0" labelOnly="1" outline="0" fieldPosition="0">
        <references count="2">
          <reference field="2" count="1" selected="0">
            <x v="43"/>
          </reference>
          <reference field="3" count="1">
            <x v="81"/>
          </reference>
        </references>
      </pivotArea>
    </format>
    <format dxfId="11457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11456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11455">
      <pivotArea dataOnly="0" labelOnly="1" outline="0" fieldPosition="0">
        <references count="2">
          <reference field="2" count="1" selected="0">
            <x v="47"/>
          </reference>
          <reference field="3" count="1">
            <x v="82"/>
          </reference>
        </references>
      </pivotArea>
    </format>
    <format dxfId="11454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11453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452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1451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1450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11449">
      <pivotArea dataOnly="0" labelOnly="1" outline="0" fieldPosition="0">
        <references count="2">
          <reference field="2" count="1" selected="0">
            <x v="53"/>
          </reference>
          <reference field="3" count="1">
            <x v="83"/>
          </reference>
        </references>
      </pivotArea>
    </format>
    <format dxfId="11448">
      <pivotArea dataOnly="0" labelOnly="1" outline="0" fieldPosition="0">
        <references count="2">
          <reference field="2" count="1" selected="0">
            <x v="54"/>
          </reference>
          <reference field="3" count="1">
            <x v="84"/>
          </reference>
        </references>
      </pivotArea>
    </format>
    <format dxfId="11447">
      <pivotArea dataOnly="0" labelOnly="1" outline="0" fieldPosition="0">
        <references count="2">
          <reference field="2" count="1" selected="0">
            <x v="55"/>
          </reference>
          <reference field="3" count="1">
            <x v="85"/>
          </reference>
        </references>
      </pivotArea>
    </format>
    <format dxfId="11446">
      <pivotArea dataOnly="0" labelOnly="1" outline="0" fieldPosition="0">
        <references count="2">
          <reference field="2" count="1" selected="0">
            <x v="56"/>
          </reference>
          <reference field="3" count="1">
            <x v="5"/>
          </reference>
        </references>
      </pivotArea>
    </format>
    <format dxfId="11445">
      <pivotArea dataOnly="0" labelOnly="1" outline="0" fieldPosition="0">
        <references count="2">
          <reference field="2" count="1" selected="0">
            <x v="57"/>
          </reference>
          <reference field="3" count="1">
            <x v="86"/>
          </reference>
        </references>
      </pivotArea>
    </format>
    <format dxfId="11444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1443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11442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11441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11440">
      <pivotArea dataOnly="0" labelOnly="1" outline="0" fieldPosition="0">
        <references count="2">
          <reference field="2" count="1" selected="0">
            <x v="26"/>
          </reference>
          <reference field="3" count="1">
            <x v="77"/>
          </reference>
        </references>
      </pivotArea>
    </format>
    <format dxfId="11439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1438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11437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1436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11435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1434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11433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1432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11431">
      <pivotArea dataOnly="0" labelOnly="1" outline="0" fieldPosition="0">
        <references count="2">
          <reference field="2" count="1" selected="0">
            <x v="35"/>
          </reference>
          <reference field="3" count="1">
            <x v="78"/>
          </reference>
        </references>
      </pivotArea>
    </format>
    <format dxfId="11430">
      <pivotArea dataOnly="0" labelOnly="1" outline="0" fieldPosition="0">
        <references count="2">
          <reference field="2" count="1" selected="0">
            <x v="36"/>
          </reference>
          <reference field="3" count="1">
            <x v="79"/>
          </reference>
        </references>
      </pivotArea>
    </format>
    <format dxfId="11429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11428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1427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11426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1425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11424">
      <pivotArea dataOnly="0" labelOnly="1" outline="0" fieldPosition="0">
        <references count="2">
          <reference field="2" count="1" selected="0">
            <x v="43"/>
          </reference>
          <reference field="3" count="1">
            <x v="81"/>
          </reference>
        </references>
      </pivotArea>
    </format>
    <format dxfId="11423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11422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11421">
      <pivotArea dataOnly="0" labelOnly="1" outline="0" fieldPosition="0">
        <references count="2">
          <reference field="2" count="1" selected="0">
            <x v="47"/>
          </reference>
          <reference field="3" count="1">
            <x v="82"/>
          </reference>
        </references>
      </pivotArea>
    </format>
    <format dxfId="11420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11419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418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1417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1416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11415">
      <pivotArea dataOnly="0" labelOnly="1" outline="0" fieldPosition="0">
        <references count="2">
          <reference field="2" count="1" selected="0">
            <x v="53"/>
          </reference>
          <reference field="3" count="1">
            <x v="83"/>
          </reference>
        </references>
      </pivotArea>
    </format>
    <format dxfId="11414">
      <pivotArea dataOnly="0" labelOnly="1" outline="0" fieldPosition="0">
        <references count="2">
          <reference field="2" count="1" selected="0">
            <x v="54"/>
          </reference>
          <reference field="3" count="1">
            <x v="84"/>
          </reference>
        </references>
      </pivotArea>
    </format>
    <format dxfId="11413">
      <pivotArea dataOnly="0" labelOnly="1" outline="0" fieldPosition="0">
        <references count="2">
          <reference field="2" count="1" selected="0">
            <x v="55"/>
          </reference>
          <reference field="3" count="1">
            <x v="85"/>
          </reference>
        </references>
      </pivotArea>
    </format>
    <format dxfId="11412">
      <pivotArea dataOnly="0" labelOnly="1" outline="0" fieldPosition="0">
        <references count="2">
          <reference field="2" count="1" selected="0">
            <x v="56"/>
          </reference>
          <reference field="3" count="1">
            <x v="5"/>
          </reference>
        </references>
      </pivotArea>
    </format>
    <format dxfId="11411">
      <pivotArea dataOnly="0" labelOnly="1" outline="0" fieldPosition="0">
        <references count="2">
          <reference field="2" count="1" selected="0">
            <x v="57"/>
          </reference>
          <reference field="3" count="1">
            <x v="86"/>
          </reference>
        </references>
      </pivotArea>
    </format>
    <format dxfId="11410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1409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11408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11407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11406">
      <pivotArea dataOnly="0" labelOnly="1" outline="0" fieldPosition="0">
        <references count="2">
          <reference field="2" count="1" selected="0">
            <x v="26"/>
          </reference>
          <reference field="3" count="1">
            <x v="77"/>
          </reference>
        </references>
      </pivotArea>
    </format>
    <format dxfId="11405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1404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11403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1402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11401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1400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11399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1398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11397">
      <pivotArea dataOnly="0" labelOnly="1" outline="0" fieldPosition="0">
        <references count="2">
          <reference field="2" count="1" selected="0">
            <x v="35"/>
          </reference>
          <reference field="3" count="1">
            <x v="78"/>
          </reference>
        </references>
      </pivotArea>
    </format>
    <format dxfId="11396">
      <pivotArea dataOnly="0" labelOnly="1" outline="0" fieldPosition="0">
        <references count="2">
          <reference field="2" count="1" selected="0">
            <x v="36"/>
          </reference>
          <reference field="3" count="1">
            <x v="79"/>
          </reference>
        </references>
      </pivotArea>
    </format>
    <format dxfId="11395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11394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1393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11392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1391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11390">
      <pivotArea dataOnly="0" labelOnly="1" outline="0" fieldPosition="0">
        <references count="2">
          <reference field="2" count="1" selected="0">
            <x v="43"/>
          </reference>
          <reference field="3" count="1">
            <x v="81"/>
          </reference>
        </references>
      </pivotArea>
    </format>
    <format dxfId="11389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11388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11387">
      <pivotArea dataOnly="0" labelOnly="1" outline="0" fieldPosition="0">
        <references count="2">
          <reference field="2" count="1" selected="0">
            <x v="47"/>
          </reference>
          <reference field="3" count="1">
            <x v="82"/>
          </reference>
        </references>
      </pivotArea>
    </format>
    <format dxfId="11386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11385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384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1383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1382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11381">
      <pivotArea dataOnly="0" labelOnly="1" outline="0" fieldPosition="0">
        <references count="2">
          <reference field="2" count="1" selected="0">
            <x v="53"/>
          </reference>
          <reference field="3" count="1">
            <x v="83"/>
          </reference>
        </references>
      </pivotArea>
    </format>
    <format dxfId="11380">
      <pivotArea dataOnly="0" labelOnly="1" outline="0" fieldPosition="0">
        <references count="2">
          <reference field="2" count="1" selected="0">
            <x v="54"/>
          </reference>
          <reference field="3" count="1">
            <x v="84"/>
          </reference>
        </references>
      </pivotArea>
    </format>
    <format dxfId="11379">
      <pivotArea dataOnly="0" labelOnly="1" outline="0" fieldPosition="0">
        <references count="2">
          <reference field="2" count="1" selected="0">
            <x v="55"/>
          </reference>
          <reference field="3" count="1">
            <x v="85"/>
          </reference>
        </references>
      </pivotArea>
    </format>
    <format dxfId="11378">
      <pivotArea dataOnly="0" labelOnly="1" outline="0" fieldPosition="0">
        <references count="2">
          <reference field="2" count="1" selected="0">
            <x v="56"/>
          </reference>
          <reference field="3" count="1">
            <x v="5"/>
          </reference>
        </references>
      </pivotArea>
    </format>
    <format dxfId="11377">
      <pivotArea dataOnly="0" labelOnly="1" outline="0" fieldPosition="0">
        <references count="2">
          <reference field="2" count="1" selected="0">
            <x v="57"/>
          </reference>
          <reference field="3" count="1">
            <x v="86"/>
          </reference>
        </references>
      </pivotArea>
    </format>
    <format dxfId="11376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1375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11374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11373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11372">
      <pivotArea dataOnly="0" labelOnly="1" outline="0" fieldPosition="0">
        <references count="2">
          <reference field="2" count="1" selected="0">
            <x v="26"/>
          </reference>
          <reference field="3" count="1">
            <x v="77"/>
          </reference>
        </references>
      </pivotArea>
    </format>
    <format dxfId="11371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1370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11369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1368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11367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1366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11365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1364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11363">
      <pivotArea dataOnly="0" labelOnly="1" outline="0" fieldPosition="0">
        <references count="2">
          <reference field="2" count="1" selected="0">
            <x v="35"/>
          </reference>
          <reference field="3" count="1">
            <x v="78"/>
          </reference>
        </references>
      </pivotArea>
    </format>
    <format dxfId="11362">
      <pivotArea dataOnly="0" labelOnly="1" outline="0" fieldPosition="0">
        <references count="2">
          <reference field="2" count="1" selected="0">
            <x v="36"/>
          </reference>
          <reference field="3" count="1">
            <x v="79"/>
          </reference>
        </references>
      </pivotArea>
    </format>
    <format dxfId="11361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11360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1359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11358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1357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11356">
      <pivotArea dataOnly="0" labelOnly="1" outline="0" fieldPosition="0">
        <references count="2">
          <reference field="2" count="1" selected="0">
            <x v="43"/>
          </reference>
          <reference field="3" count="1">
            <x v="81"/>
          </reference>
        </references>
      </pivotArea>
    </format>
    <format dxfId="11355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11354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11353">
      <pivotArea dataOnly="0" labelOnly="1" outline="0" fieldPosition="0">
        <references count="2">
          <reference field="2" count="1" selected="0">
            <x v="47"/>
          </reference>
          <reference field="3" count="1">
            <x v="82"/>
          </reference>
        </references>
      </pivotArea>
    </format>
    <format dxfId="11352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11351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350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1349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1348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11347">
      <pivotArea dataOnly="0" labelOnly="1" outline="0" fieldPosition="0">
        <references count="2">
          <reference field="2" count="1" selected="0">
            <x v="53"/>
          </reference>
          <reference field="3" count="1">
            <x v="83"/>
          </reference>
        </references>
      </pivotArea>
    </format>
    <format dxfId="11346">
      <pivotArea dataOnly="0" labelOnly="1" outline="0" fieldPosition="0">
        <references count="2">
          <reference field="2" count="1" selected="0">
            <x v="54"/>
          </reference>
          <reference field="3" count="1">
            <x v="84"/>
          </reference>
        </references>
      </pivotArea>
    </format>
    <format dxfId="11345">
      <pivotArea dataOnly="0" labelOnly="1" outline="0" fieldPosition="0">
        <references count="2">
          <reference field="2" count="1" selected="0">
            <x v="55"/>
          </reference>
          <reference field="3" count="1">
            <x v="85"/>
          </reference>
        </references>
      </pivotArea>
    </format>
    <format dxfId="11344">
      <pivotArea dataOnly="0" labelOnly="1" outline="0" fieldPosition="0">
        <references count="2">
          <reference field="2" count="1" selected="0">
            <x v="56"/>
          </reference>
          <reference field="3" count="1">
            <x v="5"/>
          </reference>
        </references>
      </pivotArea>
    </format>
    <format dxfId="11343">
      <pivotArea dataOnly="0" labelOnly="1" outline="0" fieldPosition="0">
        <references count="2">
          <reference field="2" count="1" selected="0">
            <x v="57"/>
          </reference>
          <reference field="3" count="1">
            <x v="86"/>
          </reference>
        </references>
      </pivotArea>
    </format>
    <format dxfId="11342">
      <pivotArea dataOnly="0" labelOnly="1" outline="0" fieldPosition="0">
        <references count="1">
          <reference field="2" count="7">
            <x v="31"/>
            <x v="33"/>
            <x v="37"/>
            <x v="40"/>
            <x v="41"/>
            <x v="49"/>
            <x v="53"/>
          </reference>
        </references>
      </pivotArea>
    </format>
    <format dxfId="11341">
      <pivotArea dataOnly="0" labelOnly="1" outline="0" fieldPosition="0">
        <references count="1">
          <reference field="2" count="7">
            <x v="31"/>
            <x v="33"/>
            <x v="37"/>
            <x v="40"/>
            <x v="41"/>
            <x v="49"/>
            <x v="53"/>
          </reference>
        </references>
      </pivotArea>
    </format>
    <format dxfId="11340">
      <pivotArea dataOnly="0" labelOnly="1" outline="0" fieldPosition="0">
        <references count="1">
          <reference field="2" count="7">
            <x v="31"/>
            <x v="33"/>
            <x v="37"/>
            <x v="40"/>
            <x v="41"/>
            <x v="49"/>
            <x v="53"/>
          </reference>
        </references>
      </pivotArea>
    </format>
    <format dxfId="11339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1338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1337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11336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1335">
      <pivotArea dataOnly="0" labelOnly="1" outline="0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11334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333">
      <pivotArea dataOnly="0" labelOnly="1" outline="0" fieldPosition="0">
        <references count="2">
          <reference field="2" count="1" selected="0">
            <x v="53"/>
          </reference>
          <reference field="3" count="1">
            <x v="83"/>
          </reference>
        </references>
      </pivotArea>
    </format>
    <format dxfId="11332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1331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1330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11329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1328">
      <pivotArea dataOnly="0" labelOnly="1" outline="0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11327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326">
      <pivotArea dataOnly="0" labelOnly="1" outline="0" fieldPosition="0">
        <references count="2">
          <reference field="2" count="1" selected="0">
            <x v="53"/>
          </reference>
          <reference field="3" count="1">
            <x v="83"/>
          </reference>
        </references>
      </pivotArea>
    </format>
    <format dxfId="11325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1324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1323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11322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1321">
      <pivotArea dataOnly="0" labelOnly="1" outline="0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11320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319">
      <pivotArea dataOnly="0" labelOnly="1" outline="0" fieldPosition="0">
        <references count="2">
          <reference field="2" count="1" selected="0">
            <x v="53"/>
          </reference>
          <reference field="3" count="1">
            <x v="83"/>
          </reference>
        </references>
      </pivotArea>
    </format>
    <format dxfId="11318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1317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1316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11315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1314">
      <pivotArea dataOnly="0" labelOnly="1" outline="0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11313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1312">
      <pivotArea dataOnly="0" labelOnly="1" outline="0" fieldPosition="0">
        <references count="2">
          <reference field="2" count="1" selected="0">
            <x v="53"/>
          </reference>
          <reference field="3" count="1">
            <x v="83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3000000}" name="Pol_H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DB10:DM73" firstHeaderRow="1" firstDataRow="2" firstDataCol="2" rowPageCount="1" colPageCount="1"/>
  <pivotFields count="35">
    <pivotField axis="axisRow" compact="0" outline="0" subtotalTop="0" showAll="0" includeNewItemsInFilter="1" sortType="ascending" defaultSubtotal="0">
      <items count="178">
        <item m="1" x="163"/>
        <item m="1" x="168"/>
        <item m="1" x="116"/>
        <item m="1" x="133"/>
        <item x="0"/>
        <item m="1" x="151"/>
        <item m="1" x="175"/>
        <item m="1" x="170"/>
        <item m="1" x="176"/>
        <item x="1"/>
        <item x="2"/>
        <item m="1" x="171"/>
        <item m="1" x="136"/>
        <item m="1" x="153"/>
        <item m="1" x="173"/>
        <item m="1" x="84"/>
        <item m="1" x="117"/>
        <item x="3"/>
        <item m="1" x="119"/>
        <item m="1" x="139"/>
        <item x="4"/>
        <item x="5"/>
        <item x="6"/>
        <item m="1" x="125"/>
        <item x="7"/>
        <item m="1" x="126"/>
        <item m="1" x="145"/>
        <item m="1" x="105"/>
        <item m="1" x="86"/>
        <item m="1" x="106"/>
        <item m="1" x="128"/>
        <item m="1" x="107"/>
        <item m="1" x="108"/>
        <item x="8"/>
        <item x="9"/>
        <item m="1" x="109"/>
        <item m="1" x="82"/>
        <item m="1" x="135"/>
        <item m="1" x="100"/>
        <item m="1" x="97"/>
        <item x="10"/>
        <item x="11"/>
        <item m="1" x="123"/>
        <item m="1" x="83"/>
        <item x="12"/>
        <item x="13"/>
        <item m="1" x="120"/>
        <item m="1" x="85"/>
        <item m="1" x="101"/>
        <item x="14"/>
        <item x="15"/>
        <item x="16"/>
        <item x="17"/>
        <item x="18"/>
        <item m="1" x="146"/>
        <item x="19"/>
        <item x="20"/>
        <item x="21"/>
        <item m="1" x="111"/>
        <item x="22"/>
        <item x="23"/>
        <item m="1" x="177"/>
        <item m="1" x="76"/>
        <item m="1" x="87"/>
        <item x="24"/>
        <item x="25"/>
        <item x="26"/>
        <item x="27"/>
        <item m="1" x="127"/>
        <item x="28"/>
        <item x="29"/>
        <item m="1" x="80"/>
        <item x="30"/>
        <item m="1" x="156"/>
        <item x="31"/>
        <item m="1" x="110"/>
        <item m="1" x="148"/>
        <item m="1" x="159"/>
        <item m="1" x="90"/>
        <item x="32"/>
        <item m="1" x="77"/>
        <item x="33"/>
        <item x="34"/>
        <item m="1" x="130"/>
        <item x="35"/>
        <item m="1" x="161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m="1" x="158"/>
        <item m="1" x="79"/>
        <item m="1" x="93"/>
        <item x="51"/>
        <item x="52"/>
        <item x="53"/>
        <item x="54"/>
        <item m="1" x="149"/>
        <item m="1" x="164"/>
        <item m="1" x="95"/>
        <item m="1" x="147"/>
        <item m="1" x="157"/>
        <item x="55"/>
        <item m="1" x="88"/>
        <item m="1" x="81"/>
        <item x="56"/>
        <item x="57"/>
        <item m="1" x="78"/>
        <item m="1" x="112"/>
        <item x="58"/>
        <item m="1" x="129"/>
        <item m="1" x="160"/>
        <item m="1" x="165"/>
        <item m="1" x="131"/>
        <item x="59"/>
        <item m="1" x="162"/>
        <item x="60"/>
        <item m="1" x="113"/>
        <item m="1" x="166"/>
        <item x="61"/>
        <item m="1" x="92"/>
        <item m="1" x="132"/>
        <item x="62"/>
        <item x="63"/>
        <item x="64"/>
        <item m="1" x="89"/>
        <item x="65"/>
        <item m="1" x="115"/>
        <item m="1" x="134"/>
        <item x="66"/>
        <item m="1" x="169"/>
        <item m="1" x="154"/>
        <item m="1" x="91"/>
        <item m="1" x="94"/>
        <item x="67"/>
        <item m="1" x="96"/>
        <item x="68"/>
        <item m="1" x="98"/>
        <item m="1" x="152"/>
        <item x="69"/>
        <item x="70"/>
        <item x="71"/>
        <item m="1" x="167"/>
        <item m="1" x="172"/>
        <item x="72"/>
        <item x="73"/>
        <item x="74"/>
        <item x="75"/>
        <item m="1" x="137"/>
        <item m="1" x="174"/>
        <item m="1" x="114"/>
        <item m="1" x="118"/>
        <item m="1" x="138"/>
        <item m="1" x="141"/>
        <item m="1" x="99"/>
        <item m="1" x="121"/>
        <item m="1" x="140"/>
        <item m="1" x="142"/>
        <item m="1" x="102"/>
        <item m="1" x="122"/>
        <item m="1" x="143"/>
        <item m="1" x="103"/>
        <item m="1" x="124"/>
        <item m="1" x="155"/>
        <item m="1" x="144"/>
        <item m="1" x="104"/>
        <item m="1" x="150"/>
      </items>
    </pivotField>
    <pivotField axis="axisRow" compact="0" outline="0" subtotalTop="0" showAll="0" includeNewItemsInFilter="1" defaultSubtotal="0">
      <items count="215">
        <item m="1" x="146"/>
        <item x="47"/>
        <item x="68"/>
        <item m="1" x="119"/>
        <item m="1" x="200"/>
        <item x="74"/>
        <item x="29"/>
        <item x="34"/>
        <item m="1" x="137"/>
        <item m="1" x="134"/>
        <item m="1" x="149"/>
        <item m="1" x="95"/>
        <item m="1" x="99"/>
        <item m="1" x="174"/>
        <item m="1" x="122"/>
        <item m="1" x="80"/>
        <item m="1" x="167"/>
        <item m="1" x="81"/>
        <item m="1" x="79"/>
        <item m="1" x="123"/>
        <item m="1" x="154"/>
        <item m="1" x="104"/>
        <item x="41"/>
        <item m="1" x="155"/>
        <item x="31"/>
        <item x="26"/>
        <item m="1" x="181"/>
        <item m="1" x="103"/>
        <item m="1" x="107"/>
        <item x="40"/>
        <item m="1" x="94"/>
        <item x="30"/>
        <item x="36"/>
        <item x="44"/>
        <item m="1" x="197"/>
        <item m="1" x="96"/>
        <item m="1" x="152"/>
        <item m="1" x="135"/>
        <item m="1" x="179"/>
        <item m="1" x="184"/>
        <item x="56"/>
        <item m="1" x="133"/>
        <item m="1" x="101"/>
        <item m="1" x="164"/>
        <item m="1" x="110"/>
        <item m="1" x="114"/>
        <item m="1" x="108"/>
        <item x="13"/>
        <item x="57"/>
        <item x="60"/>
        <item m="1" x="169"/>
        <item m="1" x="180"/>
        <item m="1" x="112"/>
        <item x="19"/>
        <item x="22"/>
        <item x="23"/>
        <item x="18"/>
        <item x="54"/>
        <item x="25"/>
        <item x="45"/>
        <item m="1" x="192"/>
        <item m="1" x="86"/>
        <item m="1" x="199"/>
        <item m="1" x="159"/>
        <item x="50"/>
        <item m="1" x="166"/>
        <item x="67"/>
        <item m="1" x="198"/>
        <item m="1" x="150"/>
        <item m="1" x="160"/>
        <item x="70"/>
        <item m="1" x="102"/>
        <item x="16"/>
        <item m="1" x="143"/>
        <item x="4"/>
        <item m="1" x="208"/>
        <item m="1" x="204"/>
        <item m="1" x="206"/>
        <item m="1" x="142"/>
        <item m="1" x="125"/>
        <item x="17"/>
        <item x="15"/>
        <item x="14"/>
        <item x="33"/>
        <item m="1" x="158"/>
        <item x="35"/>
        <item x="48"/>
        <item x="52"/>
        <item x="37"/>
        <item x="20"/>
        <item x="21"/>
        <item m="1" x="120"/>
        <item x="71"/>
        <item x="10"/>
        <item x="11"/>
        <item m="1" x="115"/>
        <item m="1" x="132"/>
        <item m="1" x="139"/>
        <item m="1" x="90"/>
        <item m="1" x="153"/>
        <item m="1" x="176"/>
        <item m="1" x="144"/>
        <item m="1" x="78"/>
        <item m="1" x="111"/>
        <item m="1" x="168"/>
        <item m="1" x="177"/>
        <item m="1" x="147"/>
        <item x="38"/>
        <item x="39"/>
        <item x="42"/>
        <item m="1" x="109"/>
        <item m="1" x="129"/>
        <item m="1" x="91"/>
        <item x="73"/>
        <item m="1" x="195"/>
        <item m="1" x="151"/>
        <item m="1" x="141"/>
        <item m="1" x="98"/>
        <item x="63"/>
        <item m="1" x="162"/>
        <item m="1" x="85"/>
        <item m="1" x="212"/>
        <item x="61"/>
        <item x="51"/>
        <item x="43"/>
        <item m="1" x="193"/>
        <item x="0"/>
        <item m="1" x="165"/>
        <item x="1"/>
        <item x="2"/>
        <item m="1" x="140"/>
        <item m="1" x="189"/>
        <item m="1" x="214"/>
        <item x="3"/>
        <item m="1" x="136"/>
        <item x="5"/>
        <item m="1" x="207"/>
        <item x="7"/>
        <item m="1" x="175"/>
        <item x="8"/>
        <item x="9"/>
        <item m="1" x="131"/>
        <item m="1" x="106"/>
        <item x="24"/>
        <item x="28"/>
        <item m="1" x="172"/>
        <item m="1" x="97"/>
        <item x="32"/>
        <item x="46"/>
        <item x="49"/>
        <item m="1" x="83"/>
        <item x="53"/>
        <item m="1" x="210"/>
        <item x="62"/>
        <item x="64"/>
        <item x="65"/>
        <item x="72"/>
        <item x="75"/>
        <item m="1" x="173"/>
        <item m="1" x="117"/>
        <item m="1" x="187"/>
        <item m="1" x="209"/>
        <item m="1" x="118"/>
        <item m="1" x="89"/>
        <item m="1" x="213"/>
        <item m="1" x="127"/>
        <item m="1" x="185"/>
        <item m="1" x="203"/>
        <item m="1" x="190"/>
        <item m="1" x="171"/>
        <item m="1" x="88"/>
        <item m="1" x="145"/>
        <item m="1" x="93"/>
        <item m="1" x="157"/>
        <item m="1" x="202"/>
        <item x="12"/>
        <item m="1" x="194"/>
        <item m="1" x="121"/>
        <item m="1" x="205"/>
        <item x="27"/>
        <item m="1" x="84"/>
        <item m="1" x="130"/>
        <item m="1" x="161"/>
        <item m="1" x="124"/>
        <item m="1" x="178"/>
        <item m="1" x="100"/>
        <item m="1" x="126"/>
        <item x="55"/>
        <item m="1" x="128"/>
        <item m="1" x="183"/>
        <item m="1" x="170"/>
        <item x="58"/>
        <item m="1" x="76"/>
        <item x="59"/>
        <item m="1" x="105"/>
        <item m="1" x="156"/>
        <item m="1" x="138"/>
        <item x="66"/>
        <item m="1" x="116"/>
        <item m="1" x="148"/>
        <item m="1" x="186"/>
        <item m="1" x="113"/>
        <item m="1" x="188"/>
        <item m="1" x="196"/>
        <item m="1" x="191"/>
        <item m="1" x="163"/>
        <item m="1" x="77"/>
        <item m="1" x="82"/>
        <item m="1" x="87"/>
        <item m="1" x="182"/>
        <item m="1" x="92"/>
        <item m="1" x="201"/>
        <item m="1" x="211"/>
        <item x="6"/>
        <item x="69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0"/>
    <field x="1"/>
  </rowFields>
  <rowItems count="62">
    <i>
      <x v="49"/>
      <x v="82"/>
    </i>
    <i>
      <x v="50"/>
      <x v="81"/>
    </i>
    <i>
      <x v="51"/>
      <x v="72"/>
    </i>
    <i>
      <x v="52"/>
      <x v="80"/>
    </i>
    <i>
      <x v="53"/>
      <x v="56"/>
    </i>
    <i>
      <x v="55"/>
      <x v="53"/>
    </i>
    <i>
      <x v="56"/>
      <x v="89"/>
    </i>
    <i>
      <x v="57"/>
      <x v="90"/>
    </i>
    <i>
      <x v="59"/>
      <x v="54"/>
    </i>
    <i>
      <x v="60"/>
      <x v="55"/>
    </i>
    <i>
      <x v="64"/>
      <x v="143"/>
    </i>
    <i>
      <x v="65"/>
      <x v="58"/>
    </i>
    <i>
      <x v="66"/>
      <x v="25"/>
    </i>
    <i>
      <x v="67"/>
      <x v="179"/>
    </i>
    <i>
      <x v="69"/>
      <x v="144"/>
    </i>
    <i>
      <x v="70"/>
      <x v="6"/>
    </i>
    <i>
      <x v="72"/>
      <x v="31"/>
    </i>
    <i>
      <x v="74"/>
      <x v="24"/>
    </i>
    <i>
      <x v="79"/>
      <x v="147"/>
    </i>
    <i>
      <x v="81"/>
      <x v="83"/>
    </i>
    <i>
      <x v="82"/>
      <x v="7"/>
    </i>
    <i>
      <x v="84"/>
      <x v="85"/>
    </i>
    <i>
      <x v="86"/>
      <x v="32"/>
    </i>
    <i>
      <x v="87"/>
      <x v="88"/>
    </i>
    <i>
      <x v="88"/>
      <x v="107"/>
    </i>
    <i>
      <x v="89"/>
      <x v="108"/>
    </i>
    <i>
      <x v="90"/>
      <x v="29"/>
    </i>
    <i>
      <x v="91"/>
      <x v="22"/>
    </i>
    <i>
      <x v="92"/>
      <x v="109"/>
    </i>
    <i>
      <x v="93"/>
      <x v="124"/>
    </i>
    <i>
      <x v="94"/>
      <x v="33"/>
    </i>
    <i>
      <x v="95"/>
      <x v="59"/>
    </i>
    <i>
      <x v="96"/>
      <x v="148"/>
    </i>
    <i>
      <x v="97"/>
      <x v="1"/>
    </i>
    <i>
      <x v="98"/>
      <x v="86"/>
    </i>
    <i>
      <x v="99"/>
      <x v="149"/>
    </i>
    <i>
      <x v="100"/>
      <x v="64"/>
    </i>
    <i>
      <x v="104"/>
      <x v="123"/>
    </i>
    <i>
      <x v="105"/>
      <x v="87"/>
    </i>
    <i>
      <x v="106"/>
      <x v="151"/>
    </i>
    <i>
      <x v="107"/>
      <x v="57"/>
    </i>
    <i>
      <x v="113"/>
      <x v="187"/>
    </i>
    <i>
      <x v="116"/>
      <x v="40"/>
    </i>
    <i>
      <x v="117"/>
      <x v="48"/>
    </i>
    <i>
      <x v="120"/>
      <x v="191"/>
    </i>
    <i>
      <x v="125"/>
      <x v="193"/>
    </i>
    <i>
      <x v="127"/>
      <x v="49"/>
    </i>
    <i>
      <x v="130"/>
      <x v="122"/>
    </i>
    <i>
      <x v="133"/>
      <x v="153"/>
    </i>
    <i>
      <x v="134"/>
      <x v="118"/>
    </i>
    <i>
      <x v="135"/>
      <x v="154"/>
    </i>
    <i>
      <x v="137"/>
      <x v="155"/>
    </i>
    <i>
      <x v="140"/>
      <x v="197"/>
    </i>
    <i>
      <x v="145"/>
      <x v="66"/>
    </i>
    <i>
      <x v="147"/>
      <x v="2"/>
    </i>
    <i>
      <x v="150"/>
      <x v="214"/>
    </i>
    <i>
      <x v="151"/>
      <x v="70"/>
    </i>
    <i>
      <x v="152"/>
      <x v="92"/>
    </i>
    <i>
      <x v="155"/>
      <x v="156"/>
    </i>
    <i>
      <x v="156"/>
      <x v="113"/>
    </i>
    <i>
      <x v="157"/>
      <x v="5"/>
    </i>
    <i>
      <x v="158"/>
      <x v="157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1" baseItem="58" numFmtId="173"/>
    <dataField name="Součet z 6" fld="23" baseField="1" baseItem="58" numFmtId="173"/>
    <dataField name="Součet z 5" fld="22" baseField="1" baseItem="58" numFmtId="173"/>
    <dataField name="Součet z 1" fld="18" baseField="1" baseItem="58" numFmtId="171"/>
    <dataField name="Součet z 4" fld="21" baseField="1" baseItem="57" numFmtId="173"/>
    <dataField name="Součet z Index -3/-4" fld="28" baseField="1" baseItem="57" numFmtId="172"/>
    <dataField name="Součet z Index -2/-3" fld="29" baseField="1" baseItem="57" numFmtId="172"/>
    <dataField name="Součet z Index -1/-2" fld="30" baseField="1" baseItem="57" numFmtId="172"/>
    <dataField name="Součet z Index 0/-1" fld="31" baseField="1" baseItem="57" numFmtId="172"/>
    <dataField name="Součet z SUM_H" fld="33" baseField="0" baseItem="0" numFmtId="4"/>
  </dataFields>
  <formats count="1442">
    <format dxfId="13166">
      <pivotArea outline="0" fieldPosition="0"/>
    </format>
    <format dxfId="13165">
      <pivotArea outline="0" fieldPosition="0"/>
    </format>
    <format dxfId="13164">
      <pivotArea outline="0" fieldPosition="0">
        <references count="1">
          <reference field="4294967294" count="1">
            <x v="8"/>
          </reference>
        </references>
      </pivotArea>
    </format>
    <format dxfId="13163">
      <pivotArea outline="0" fieldPosition="0">
        <references count="1">
          <reference field="4294967294" count="1">
            <x v="7"/>
          </reference>
        </references>
      </pivotArea>
    </format>
    <format dxfId="13162">
      <pivotArea outline="0" fieldPosition="0">
        <references count="1">
          <reference field="4294967294" count="1">
            <x v="6"/>
          </reference>
        </references>
      </pivotArea>
    </format>
    <format dxfId="13161">
      <pivotArea outline="0" fieldPosition="0">
        <references count="1">
          <reference field="4294967294" count="1">
            <x v="5"/>
          </reference>
        </references>
      </pivotArea>
    </format>
    <format dxfId="13160">
      <pivotArea outline="0" fieldPosition="0">
        <references count="1">
          <reference field="4294967294" count="1">
            <x v="4"/>
          </reference>
        </references>
      </pivotArea>
    </format>
    <format dxfId="13159">
      <pivotArea outline="0" fieldPosition="0">
        <references count="1">
          <reference field="4294967294" count="1">
            <x v="3"/>
          </reference>
        </references>
      </pivotArea>
    </format>
    <format dxfId="13158">
      <pivotArea outline="0" fieldPosition="0">
        <references count="1">
          <reference field="4294967294" count="1">
            <x v="2"/>
          </reference>
        </references>
      </pivotArea>
    </format>
    <format dxfId="13157">
      <pivotArea outline="0" fieldPosition="0">
        <references count="1">
          <reference field="4294967294" count="1">
            <x v="1"/>
          </reference>
        </references>
      </pivotArea>
    </format>
    <format dxfId="13156">
      <pivotArea outline="0" fieldPosition="0">
        <references count="1">
          <reference field="4294967294" count="1">
            <x v="2"/>
          </reference>
        </references>
      </pivotArea>
    </format>
    <format dxfId="13155">
      <pivotArea outline="0" fieldPosition="0">
        <references count="1">
          <reference field="4294967294" count="1">
            <x v="3"/>
          </reference>
        </references>
      </pivotArea>
    </format>
    <format dxfId="13154">
      <pivotArea outline="0" fieldPosition="0">
        <references count="1">
          <reference field="4294967294" count="1">
            <x v="4"/>
          </reference>
        </references>
      </pivotArea>
    </format>
    <format dxfId="13153">
      <pivotArea outline="0" fieldPosition="0">
        <references count="1">
          <reference field="4294967294" count="1">
            <x v="0"/>
          </reference>
        </references>
      </pivotArea>
    </format>
    <format dxfId="13152">
      <pivotArea outline="0" fieldPosition="0">
        <references count="1">
          <reference field="4294967294" count="1">
            <x v="5"/>
          </reference>
        </references>
      </pivotArea>
    </format>
    <format dxfId="13151">
      <pivotArea outline="0" fieldPosition="0">
        <references count="1">
          <reference field="4294967294" count="1">
            <x v="6"/>
          </reference>
        </references>
      </pivotArea>
    </format>
    <format dxfId="13150">
      <pivotArea outline="0" fieldPosition="0">
        <references count="1">
          <reference field="4294967294" count="1">
            <x v="7"/>
          </reference>
        </references>
      </pivotArea>
    </format>
    <format dxfId="13149">
      <pivotArea outline="0" fieldPosition="0">
        <references count="1">
          <reference field="4294967294" count="1">
            <x v="8"/>
          </reference>
        </references>
      </pivotArea>
    </format>
    <format dxfId="13148">
      <pivotArea outline="0" fieldPosition="0">
        <references count="1">
          <reference field="4294967294" count="1">
            <x v="4"/>
          </reference>
        </references>
      </pivotArea>
    </format>
    <format dxfId="13147">
      <pivotArea outline="0" fieldPosition="0">
        <references count="1">
          <reference field="4294967294" count="1">
            <x v="2"/>
          </reference>
        </references>
      </pivotArea>
    </format>
    <format dxfId="13146">
      <pivotArea outline="0" fieldPosition="0">
        <references count="1">
          <reference field="4294967294" count="1">
            <x v="1"/>
          </reference>
        </references>
      </pivotArea>
    </format>
    <format dxfId="13145">
      <pivotArea outline="0" fieldPosition="0">
        <references count="1">
          <reference field="4294967294" count="1">
            <x v="0"/>
          </reference>
        </references>
      </pivotArea>
    </format>
    <format dxfId="13144">
      <pivotArea dataOnly="0" labelOnly="1" outline="0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3"/>
            <x v="65"/>
            <x v="66"/>
            <x v="67"/>
            <x v="69"/>
            <x v="70"/>
            <x v="72"/>
            <x v="74"/>
            <x v="79"/>
            <x v="80"/>
            <x v="81"/>
            <x v="82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3"/>
            <x v="104"/>
            <x v="105"/>
            <x v="106"/>
            <x v="107"/>
            <x v="108"/>
            <x v="109"/>
            <x v="112"/>
            <x v="113"/>
          </reference>
        </references>
      </pivotArea>
    </format>
    <format dxfId="13143">
      <pivotArea dataOnly="0" labelOnly="1" outline="0" fieldPosition="0">
        <references count="1">
          <reference field="0" count="48">
            <x v="116"/>
            <x v="117"/>
            <x v="118"/>
            <x v="120"/>
            <x v="121"/>
            <x v="122"/>
            <x v="123"/>
            <x v="124"/>
            <x v="125"/>
            <x v="127"/>
            <x v="128"/>
            <x v="129"/>
            <x v="130"/>
            <x v="132"/>
            <x v="133"/>
            <x v="134"/>
            <x v="135"/>
            <x v="137"/>
            <x v="138"/>
            <x v="139"/>
            <x v="141"/>
            <x v="142"/>
            <x v="143"/>
            <x v="144"/>
            <x v="145"/>
            <x v="146"/>
            <x v="147"/>
            <x v="149"/>
            <x v="151"/>
            <x v="152"/>
            <x v="154"/>
            <x v="155"/>
            <x v="156"/>
            <x v="157"/>
            <x v="158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13142">
      <pivotArea dataOnly="0" labelOnly="1" outline="0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3"/>
            <x v="65"/>
            <x v="66"/>
            <x v="67"/>
            <x v="69"/>
            <x v="70"/>
            <x v="72"/>
            <x v="74"/>
            <x v="79"/>
            <x v="80"/>
            <x v="81"/>
            <x v="82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3"/>
            <x v="104"/>
            <x v="105"/>
            <x v="106"/>
            <x v="107"/>
            <x v="108"/>
            <x v="109"/>
            <x v="112"/>
            <x v="113"/>
          </reference>
        </references>
      </pivotArea>
    </format>
    <format dxfId="13141">
      <pivotArea dataOnly="0" labelOnly="1" outline="0" fieldPosition="0">
        <references count="1">
          <reference field="0" count="48">
            <x v="116"/>
            <x v="117"/>
            <x v="118"/>
            <x v="120"/>
            <x v="121"/>
            <x v="122"/>
            <x v="123"/>
            <x v="124"/>
            <x v="125"/>
            <x v="127"/>
            <x v="128"/>
            <x v="129"/>
            <x v="130"/>
            <x v="132"/>
            <x v="133"/>
            <x v="134"/>
            <x v="135"/>
            <x v="137"/>
            <x v="138"/>
            <x v="139"/>
            <x v="141"/>
            <x v="142"/>
            <x v="143"/>
            <x v="144"/>
            <x v="145"/>
            <x v="146"/>
            <x v="147"/>
            <x v="149"/>
            <x v="151"/>
            <x v="152"/>
            <x v="154"/>
            <x v="155"/>
            <x v="156"/>
            <x v="157"/>
            <x v="158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13140">
      <pivotArea dataOnly="0" labelOnly="1" outline="0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3"/>
            <x v="65"/>
            <x v="66"/>
            <x v="67"/>
            <x v="69"/>
            <x v="70"/>
            <x v="72"/>
            <x v="74"/>
            <x v="79"/>
            <x v="80"/>
            <x v="81"/>
            <x v="82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3"/>
            <x v="104"/>
            <x v="105"/>
            <x v="106"/>
            <x v="107"/>
            <x v="108"/>
            <x v="109"/>
            <x v="112"/>
            <x v="113"/>
          </reference>
        </references>
      </pivotArea>
    </format>
    <format dxfId="13139">
      <pivotArea dataOnly="0" labelOnly="1" outline="0" fieldPosition="0">
        <references count="1">
          <reference field="0" count="48">
            <x v="116"/>
            <x v="117"/>
            <x v="118"/>
            <x v="120"/>
            <x v="121"/>
            <x v="122"/>
            <x v="123"/>
            <x v="124"/>
            <x v="125"/>
            <x v="127"/>
            <x v="128"/>
            <x v="129"/>
            <x v="130"/>
            <x v="132"/>
            <x v="133"/>
            <x v="134"/>
            <x v="135"/>
            <x v="137"/>
            <x v="138"/>
            <x v="139"/>
            <x v="141"/>
            <x v="142"/>
            <x v="143"/>
            <x v="144"/>
            <x v="145"/>
            <x v="146"/>
            <x v="147"/>
            <x v="149"/>
            <x v="151"/>
            <x v="152"/>
            <x v="154"/>
            <x v="155"/>
            <x v="156"/>
            <x v="157"/>
            <x v="158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13138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3137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3136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3135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13134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3133">
      <pivotArea dataOnly="0" labelOnly="1" outline="0" fieldPosition="0">
        <references count="2">
          <reference field="0" count="1" selected="0">
            <x v="54"/>
          </reference>
          <reference field="1" count="1">
            <x v="52"/>
          </reference>
        </references>
      </pivotArea>
    </format>
    <format dxfId="13132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13131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3130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3129">
      <pivotArea dataOnly="0" labelOnly="1" outline="0" fieldPosition="0">
        <references count="2">
          <reference field="0" count="1" selected="0">
            <x v="58"/>
          </reference>
          <reference field="1" count="1">
            <x v="73"/>
          </reference>
        </references>
      </pivotArea>
    </format>
    <format dxfId="13128">
      <pivotArea dataOnly="0" labelOnly="1" outline="0" fieldPosition="0">
        <references count="2">
          <reference field="0" count="1" selected="0">
            <x v="59"/>
          </reference>
          <reference field="1" count="1">
            <x v="54"/>
          </reference>
        </references>
      </pivotArea>
    </format>
    <format dxfId="13127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3126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13125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3124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3123">
      <pivotArea dataOnly="0" labelOnly="1" outline="0" fieldPosition="0">
        <references count="2">
          <reference field="0" count="1" selected="0">
            <x v="67"/>
          </reference>
          <reference field="1" count="1">
            <x v="91"/>
          </reference>
        </references>
      </pivotArea>
    </format>
    <format dxfId="13122">
      <pivotArea dataOnly="0" labelOnly="1" outline="0" fieldPosition="0">
        <references count="2">
          <reference field="0" count="1" selected="0">
            <x v="69"/>
          </reference>
          <reference field="1" count="1">
            <x v="21"/>
          </reference>
        </references>
      </pivotArea>
    </format>
    <format dxfId="13121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3120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3119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13118">
      <pivotArea dataOnly="0" labelOnly="1" outline="0" fieldPosition="0">
        <references count="2">
          <reference field="0" count="1" selected="0">
            <x v="79"/>
          </reference>
          <reference field="1" count="1">
            <x v="114"/>
          </reference>
        </references>
      </pivotArea>
    </format>
    <format dxfId="13117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13116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3115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3114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3113">
      <pivotArea dataOnly="0" labelOnly="1" outline="0" fieldPosition="0">
        <references count="2">
          <reference field="0" count="1" selected="0">
            <x v="85"/>
          </reference>
          <reference field="1" count="1">
            <x v="115"/>
          </reference>
        </references>
      </pivotArea>
    </format>
    <format dxfId="13112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3111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3110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3109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3108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3107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3106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3105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3104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3103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3102">
      <pivotArea dataOnly="0" labelOnly="1" outline="0" fieldPosition="0">
        <references count="2">
          <reference field="0" count="1" selected="0">
            <x v="96"/>
          </reference>
          <reference field="1" count="1">
            <x v="92"/>
          </reference>
        </references>
      </pivotArea>
    </format>
    <format dxfId="13101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3100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3099">
      <pivotArea dataOnly="0" labelOnly="1" outline="0" fieldPosition="0">
        <references count="2">
          <reference field="0" count="1" selected="0">
            <x v="99"/>
          </reference>
          <reference field="1" count="1">
            <x v="117"/>
          </reference>
        </references>
      </pivotArea>
    </format>
    <format dxfId="13098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3097">
      <pivotArea dataOnly="0" labelOnly="1" outline="0" fieldPosition="0">
        <references count="2">
          <reference field="0" count="1" selected="0">
            <x v="103"/>
          </reference>
          <reference field="1" count="1">
            <x v="20"/>
          </reference>
        </references>
      </pivotArea>
    </format>
    <format dxfId="13096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13095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13094">
      <pivotArea dataOnly="0" labelOnly="1" outline="0" fieldPosition="0">
        <references count="2">
          <reference field="0" count="1" selected="0">
            <x v="106"/>
          </reference>
          <reference field="1" count="1">
            <x v="119"/>
          </reference>
        </references>
      </pivotArea>
    </format>
    <format dxfId="13093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13092">
      <pivotArea dataOnly="0" labelOnly="1" outline="0" fieldPosition="0">
        <references count="2">
          <reference field="0" count="1" selected="0">
            <x v="108"/>
          </reference>
          <reference field="1" count="1">
            <x v="26"/>
          </reference>
        </references>
      </pivotArea>
    </format>
    <format dxfId="13091">
      <pivotArea dataOnly="0" labelOnly="1" outline="0" fieldPosition="0">
        <references count="2">
          <reference field="0" count="1" selected="0">
            <x v="109"/>
          </reference>
          <reference field="1" count="1">
            <x v="28"/>
          </reference>
        </references>
      </pivotArea>
    </format>
    <format dxfId="13090">
      <pivotArea dataOnly="0" labelOnly="1" outline="0" fieldPosition="0">
        <references count="2">
          <reference field="0" count="1" selected="0">
            <x v="112"/>
          </reference>
          <reference field="1" count="1">
            <x v="44"/>
          </reference>
        </references>
      </pivotArea>
    </format>
    <format dxfId="13089">
      <pivotArea dataOnly="0" labelOnly="1" outline="0" fieldPosition="0">
        <references count="2">
          <reference field="0" count="1" selected="0">
            <x v="113"/>
          </reference>
          <reference field="1" count="1">
            <x v="43"/>
          </reference>
        </references>
      </pivotArea>
    </format>
    <format dxfId="13088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13087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13086">
      <pivotArea dataOnly="0" labelOnly="1" outline="0" fieldPosition="0">
        <references count="2">
          <reference field="0" count="1" selected="0">
            <x v="118"/>
          </reference>
          <reference field="1" count="1">
            <x v="39"/>
          </reference>
        </references>
      </pivotArea>
    </format>
    <format dxfId="13085">
      <pivotArea dataOnly="0" labelOnly="1" outline="0" fieldPosition="0">
        <references count="2">
          <reference field="0" count="1" selected="0">
            <x v="120"/>
          </reference>
          <reference field="1" count="1">
            <x v="67"/>
          </reference>
        </references>
      </pivotArea>
    </format>
    <format dxfId="13084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13083">
      <pivotArea dataOnly="0" labelOnly="1" outline="0" fieldPosition="0">
        <references count="2">
          <reference field="0" count="1" selected="0">
            <x v="122"/>
          </reference>
          <reference field="1" count="1">
            <x v="41"/>
          </reference>
        </references>
      </pivotArea>
    </format>
    <format dxfId="13082">
      <pivotArea dataOnly="0" labelOnly="1" outline="0" fieldPosition="0">
        <references count="2">
          <reference field="0" count="1" selected="0">
            <x v="123"/>
          </reference>
          <reference field="1" count="1">
            <x v="69"/>
          </reference>
        </references>
      </pivotArea>
    </format>
    <format dxfId="13081">
      <pivotArea dataOnly="0" labelOnly="1" outline="0" fieldPosition="0">
        <references count="2">
          <reference field="0" count="1" selected="0">
            <x v="124"/>
          </reference>
          <reference field="1" count="1">
            <x v="38"/>
          </reference>
        </references>
      </pivotArea>
    </format>
    <format dxfId="13080">
      <pivotArea dataOnly="0" labelOnly="1" outline="0" fieldPosition="0">
        <references count="2">
          <reference field="0" count="1" selected="0">
            <x v="125"/>
          </reference>
          <reference field="1" count="1">
            <x v="50"/>
          </reference>
        </references>
      </pivotArea>
    </format>
    <format dxfId="13079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13078">
      <pivotArea dataOnly="0" labelOnly="1" outline="0" fieldPosition="0">
        <references count="2">
          <reference field="0" count="1" selected="0">
            <x v="128"/>
          </reference>
          <reference field="1" count="1">
            <x v="51"/>
          </reference>
        </references>
      </pivotArea>
    </format>
    <format dxfId="13077">
      <pivotArea dataOnly="0" labelOnly="1" outline="0" fieldPosition="0">
        <references count="2">
          <reference field="0" count="1" selected="0">
            <x v="129"/>
          </reference>
          <reference field="1" count="1">
            <x v="34"/>
          </reference>
        </references>
      </pivotArea>
    </format>
    <format dxfId="13076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13075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13074">
      <pivotArea dataOnly="0" labelOnly="1" outline="0" fieldPosition="0">
        <references count="2">
          <reference field="0" count="1" selected="0">
            <x v="133"/>
          </reference>
          <reference field="1" count="1">
            <x v="79"/>
          </reference>
        </references>
      </pivotArea>
    </format>
    <format dxfId="13073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13072">
      <pivotArea dataOnly="0" labelOnly="1" outline="0" fieldPosition="0">
        <references count="2">
          <reference field="0" count="1" selected="0">
            <x v="135"/>
          </reference>
          <reference field="1" count="1">
            <x v="78"/>
          </reference>
        </references>
      </pivotArea>
    </format>
    <format dxfId="13071">
      <pivotArea dataOnly="0" labelOnly="1" outline="0" fieldPosition="0">
        <references count="2">
          <reference field="0" count="1" selected="0">
            <x v="137"/>
          </reference>
          <reference field="1" count="1">
            <x v="27"/>
          </reference>
        </references>
      </pivotArea>
    </format>
    <format dxfId="13070">
      <pivotArea dataOnly="0" labelOnly="1" outline="0" fieldPosition="0">
        <references count="2">
          <reference field="0" count="1" selected="0">
            <x v="138"/>
          </reference>
          <reference field="1" count="1">
            <x v="112"/>
          </reference>
        </references>
      </pivotArea>
    </format>
    <format dxfId="13069">
      <pivotArea dataOnly="0" labelOnly="1" outline="0" fieldPosition="0">
        <references count="2">
          <reference field="0" count="1" selected="0">
            <x v="139"/>
          </reference>
          <reference field="1" count="1">
            <x v="4"/>
          </reference>
        </references>
      </pivotArea>
    </format>
    <format dxfId="13068">
      <pivotArea dataOnly="0" labelOnly="1" outline="0" fieldPosition="0">
        <references count="2">
          <reference field="0" count="1" selected="0">
            <x v="141"/>
          </reference>
          <reference field="1" count="1">
            <x v="46"/>
          </reference>
        </references>
      </pivotArea>
    </format>
    <format dxfId="13067">
      <pivotArea dataOnly="0" labelOnly="1" outline="0" fieldPosition="0">
        <references count="2">
          <reference field="0" count="1" selected="0">
            <x v="142"/>
          </reference>
          <reference field="1" count="1">
            <x v="68"/>
          </reference>
        </references>
      </pivotArea>
    </format>
    <format dxfId="13066">
      <pivotArea dataOnly="0" labelOnly="1" outline="0" fieldPosition="0">
        <references count="2">
          <reference field="0" count="1" selected="0">
            <x v="143"/>
          </reference>
          <reference field="1" count="1">
            <x v="42"/>
          </reference>
        </references>
      </pivotArea>
    </format>
    <format dxfId="13065">
      <pivotArea dataOnly="0" labelOnly="1" outline="0" fieldPosition="0">
        <references count="2">
          <reference field="0" count="1" selected="0">
            <x v="144"/>
          </reference>
          <reference field="1" count="1">
            <x v="77"/>
          </reference>
        </references>
      </pivotArea>
    </format>
    <format dxfId="13064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13063">
      <pivotArea dataOnly="0" labelOnly="1" outline="0" fieldPosition="0">
        <references count="2">
          <reference field="0" count="1" selected="0">
            <x v="146"/>
          </reference>
          <reference field="1" count="1">
            <x v="3"/>
          </reference>
        </references>
      </pivotArea>
    </format>
    <format dxfId="13062">
      <pivotArea dataOnly="0" labelOnly="1" outline="0" fieldPosition="0">
        <references count="2">
          <reference field="0" count="1" selected="0">
            <x v="147"/>
          </reference>
          <reference field="1" count="1">
            <x v="2"/>
          </reference>
        </references>
      </pivotArea>
    </format>
    <format dxfId="13061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13060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3059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13058">
      <pivotArea dataOnly="0" labelOnly="1" outline="0" fieldPosition="0">
        <references count="2">
          <reference field="0" count="1" selected="0">
            <x v="154"/>
          </reference>
          <reference field="1" count="1">
            <x v="63"/>
          </reference>
        </references>
      </pivotArea>
    </format>
    <format dxfId="13057">
      <pivotArea dataOnly="0" labelOnly="1" outline="0" fieldPosition="0">
        <references count="2">
          <reference field="0" count="1" selected="0">
            <x v="155"/>
          </reference>
          <reference field="1" count="1">
            <x v="0"/>
          </reference>
        </references>
      </pivotArea>
    </format>
    <format dxfId="13056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13055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13054">
      <pivotArea dataOnly="0" labelOnly="1" outline="0" fieldPosition="0">
        <references count="2">
          <reference field="0" count="1" selected="0">
            <x v="158"/>
          </reference>
          <reference field="1" count="1">
            <x v="121"/>
          </reference>
        </references>
      </pivotArea>
    </format>
    <format dxfId="13053">
      <pivotArea dataOnly="0" labelOnly="1" outline="0" fieldPosition="0">
        <references count="2">
          <reference field="0" count="1" selected="0">
            <x v="163"/>
          </reference>
          <reference field="1" count="1">
            <x v="12"/>
          </reference>
        </references>
      </pivotArea>
    </format>
    <format dxfId="13052">
      <pivotArea dataOnly="0" labelOnly="1" outline="0" fieldPosition="0">
        <references count="2">
          <reference field="0" count="1" selected="0">
            <x v="164"/>
          </reference>
          <reference field="1" count="1">
            <x v="61"/>
          </reference>
        </references>
      </pivotArea>
    </format>
    <format dxfId="13051">
      <pivotArea dataOnly="0" labelOnly="1" outline="0" fieldPosition="0">
        <references count="2">
          <reference field="0" count="1" selected="0">
            <x v="165"/>
          </reference>
          <reference field="1" count="1">
            <x v="10"/>
          </reference>
        </references>
      </pivotArea>
    </format>
    <format dxfId="13050">
      <pivotArea dataOnly="0" labelOnly="1" outline="0" fieldPosition="0">
        <references count="2">
          <reference field="0" count="1" selected="0">
            <x v="166"/>
          </reference>
          <reference field="1" count="1">
            <x v="16"/>
          </reference>
        </references>
      </pivotArea>
    </format>
    <format dxfId="13049">
      <pivotArea dataOnly="0" labelOnly="1" outline="0" fieldPosition="0">
        <references count="2">
          <reference field="0" count="1" selected="0">
            <x v="167"/>
          </reference>
          <reference field="1" count="1">
            <x v="9"/>
          </reference>
        </references>
      </pivotArea>
    </format>
    <format dxfId="13048">
      <pivotArea dataOnly="0" labelOnly="1" outline="0" fieldPosition="0">
        <references count="2">
          <reference field="0" count="1" selected="0">
            <x v="168"/>
          </reference>
          <reference field="1" count="1">
            <x v="60"/>
          </reference>
        </references>
      </pivotArea>
    </format>
    <format dxfId="13047">
      <pivotArea dataOnly="0" labelOnly="1" outline="0" fieldPosition="0">
        <references count="2">
          <reference field="0" count="1" selected="0">
            <x v="169"/>
          </reference>
          <reference field="1" count="1">
            <x v="13"/>
          </reference>
        </references>
      </pivotArea>
    </format>
    <format dxfId="13046">
      <pivotArea dataOnly="0" labelOnly="1" outline="0" fieldPosition="0">
        <references count="2">
          <reference field="0" count="1" selected="0">
            <x v="170"/>
          </reference>
          <reference field="1" count="1">
            <x v="11"/>
          </reference>
        </references>
      </pivotArea>
    </format>
    <format dxfId="13045">
      <pivotArea dataOnly="0" labelOnly="1" outline="0" fieldPosition="0">
        <references count="2">
          <reference field="0" count="1" selected="0">
            <x v="171"/>
          </reference>
          <reference field="1" count="1">
            <x v="62"/>
          </reference>
        </references>
      </pivotArea>
    </format>
    <format dxfId="13044">
      <pivotArea dataOnly="0" labelOnly="1" outline="0" fieldPosition="0">
        <references count="2">
          <reference field="0" count="1" selected="0">
            <x v="172"/>
          </reference>
          <reference field="1" count="1">
            <x v="19"/>
          </reference>
        </references>
      </pivotArea>
    </format>
    <format dxfId="13043">
      <pivotArea dataOnly="0" labelOnly="1" outline="0" fieldPosition="0">
        <references count="2">
          <reference field="0" count="1" selected="0">
            <x v="173"/>
          </reference>
          <reference field="1" count="1">
            <x v="18"/>
          </reference>
        </references>
      </pivotArea>
    </format>
    <format dxfId="13042">
      <pivotArea dataOnly="0" labelOnly="1" outline="0" fieldPosition="0">
        <references count="2">
          <reference field="0" count="1" selected="0">
            <x v="174"/>
          </reference>
          <reference field="1" count="1">
            <x v="17"/>
          </reference>
        </references>
      </pivotArea>
    </format>
    <format dxfId="13041">
      <pivotArea dataOnly="0" labelOnly="1" outline="0" fieldPosition="0">
        <references count="2">
          <reference field="0" count="1" selected="0">
            <x v="175"/>
          </reference>
          <reference field="1" count="1">
            <x v="14"/>
          </reference>
        </references>
      </pivotArea>
    </format>
    <format dxfId="13040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3039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3038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3037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13036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3035">
      <pivotArea dataOnly="0" labelOnly="1" outline="0" fieldPosition="0">
        <references count="2">
          <reference field="0" count="1" selected="0">
            <x v="54"/>
          </reference>
          <reference field="1" count="1">
            <x v="52"/>
          </reference>
        </references>
      </pivotArea>
    </format>
    <format dxfId="13034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13033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3032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3031">
      <pivotArea dataOnly="0" labelOnly="1" outline="0" fieldPosition="0">
        <references count="2">
          <reference field="0" count="1" selected="0">
            <x v="58"/>
          </reference>
          <reference field="1" count="1">
            <x v="73"/>
          </reference>
        </references>
      </pivotArea>
    </format>
    <format dxfId="13030">
      <pivotArea dataOnly="0" labelOnly="1" outline="0" fieldPosition="0">
        <references count="2">
          <reference field="0" count="1" selected="0">
            <x v="59"/>
          </reference>
          <reference field="1" count="1">
            <x v="54"/>
          </reference>
        </references>
      </pivotArea>
    </format>
    <format dxfId="13029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3028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13027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3026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3025">
      <pivotArea dataOnly="0" labelOnly="1" outline="0" fieldPosition="0">
        <references count="2">
          <reference field="0" count="1" selected="0">
            <x v="67"/>
          </reference>
          <reference field="1" count="1">
            <x v="91"/>
          </reference>
        </references>
      </pivotArea>
    </format>
    <format dxfId="13024">
      <pivotArea dataOnly="0" labelOnly="1" outline="0" fieldPosition="0">
        <references count="2">
          <reference field="0" count="1" selected="0">
            <x v="69"/>
          </reference>
          <reference field="1" count="1">
            <x v="21"/>
          </reference>
        </references>
      </pivotArea>
    </format>
    <format dxfId="13023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3022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3021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13020">
      <pivotArea dataOnly="0" labelOnly="1" outline="0" fieldPosition="0">
        <references count="2">
          <reference field="0" count="1" selected="0">
            <x v="79"/>
          </reference>
          <reference field="1" count="1">
            <x v="114"/>
          </reference>
        </references>
      </pivotArea>
    </format>
    <format dxfId="13019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13018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3017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3016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3015">
      <pivotArea dataOnly="0" labelOnly="1" outline="0" fieldPosition="0">
        <references count="2">
          <reference field="0" count="1" selected="0">
            <x v="85"/>
          </reference>
          <reference field="1" count="1">
            <x v="115"/>
          </reference>
        </references>
      </pivotArea>
    </format>
    <format dxfId="13014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3013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3012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3011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3010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3009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3008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3007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3006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3005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3004">
      <pivotArea dataOnly="0" labelOnly="1" outline="0" fieldPosition="0">
        <references count="2">
          <reference field="0" count="1" selected="0">
            <x v="96"/>
          </reference>
          <reference field="1" count="1">
            <x v="92"/>
          </reference>
        </references>
      </pivotArea>
    </format>
    <format dxfId="13003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3002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3001">
      <pivotArea dataOnly="0" labelOnly="1" outline="0" fieldPosition="0">
        <references count="2">
          <reference field="0" count="1" selected="0">
            <x v="99"/>
          </reference>
          <reference field="1" count="1">
            <x v="117"/>
          </reference>
        </references>
      </pivotArea>
    </format>
    <format dxfId="13000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2999">
      <pivotArea dataOnly="0" labelOnly="1" outline="0" fieldPosition="0">
        <references count="2">
          <reference field="0" count="1" selected="0">
            <x v="103"/>
          </reference>
          <reference field="1" count="1">
            <x v="20"/>
          </reference>
        </references>
      </pivotArea>
    </format>
    <format dxfId="12998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12997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12996">
      <pivotArea dataOnly="0" labelOnly="1" outline="0" fieldPosition="0">
        <references count="2">
          <reference field="0" count="1" selected="0">
            <x v="106"/>
          </reference>
          <reference field="1" count="1">
            <x v="119"/>
          </reference>
        </references>
      </pivotArea>
    </format>
    <format dxfId="12995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12994">
      <pivotArea dataOnly="0" labelOnly="1" outline="0" fieldPosition="0">
        <references count="2">
          <reference field="0" count="1" selected="0">
            <x v="108"/>
          </reference>
          <reference field="1" count="1">
            <x v="26"/>
          </reference>
        </references>
      </pivotArea>
    </format>
    <format dxfId="12993">
      <pivotArea dataOnly="0" labelOnly="1" outline="0" fieldPosition="0">
        <references count="2">
          <reference field="0" count="1" selected="0">
            <x v="109"/>
          </reference>
          <reference field="1" count="1">
            <x v="28"/>
          </reference>
        </references>
      </pivotArea>
    </format>
    <format dxfId="12992">
      <pivotArea dataOnly="0" labelOnly="1" outline="0" fieldPosition="0">
        <references count="2">
          <reference field="0" count="1" selected="0">
            <x v="112"/>
          </reference>
          <reference field="1" count="1">
            <x v="44"/>
          </reference>
        </references>
      </pivotArea>
    </format>
    <format dxfId="12991">
      <pivotArea dataOnly="0" labelOnly="1" outline="0" fieldPosition="0">
        <references count="2">
          <reference field="0" count="1" selected="0">
            <x v="113"/>
          </reference>
          <reference field="1" count="1">
            <x v="43"/>
          </reference>
        </references>
      </pivotArea>
    </format>
    <format dxfId="12990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12989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12988">
      <pivotArea dataOnly="0" labelOnly="1" outline="0" fieldPosition="0">
        <references count="2">
          <reference field="0" count="1" selected="0">
            <x v="118"/>
          </reference>
          <reference field="1" count="1">
            <x v="39"/>
          </reference>
        </references>
      </pivotArea>
    </format>
    <format dxfId="12987">
      <pivotArea dataOnly="0" labelOnly="1" outline="0" fieldPosition="0">
        <references count="2">
          <reference field="0" count="1" selected="0">
            <x v="120"/>
          </reference>
          <reference field="1" count="1">
            <x v="67"/>
          </reference>
        </references>
      </pivotArea>
    </format>
    <format dxfId="12986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12985">
      <pivotArea dataOnly="0" labelOnly="1" outline="0" fieldPosition="0">
        <references count="2">
          <reference field="0" count="1" selected="0">
            <x v="122"/>
          </reference>
          <reference field="1" count="1">
            <x v="41"/>
          </reference>
        </references>
      </pivotArea>
    </format>
    <format dxfId="12984">
      <pivotArea dataOnly="0" labelOnly="1" outline="0" fieldPosition="0">
        <references count="2">
          <reference field="0" count="1" selected="0">
            <x v="123"/>
          </reference>
          <reference field="1" count="1">
            <x v="69"/>
          </reference>
        </references>
      </pivotArea>
    </format>
    <format dxfId="12983">
      <pivotArea dataOnly="0" labelOnly="1" outline="0" fieldPosition="0">
        <references count="2">
          <reference field="0" count="1" selected="0">
            <x v="124"/>
          </reference>
          <reference field="1" count="1">
            <x v="38"/>
          </reference>
        </references>
      </pivotArea>
    </format>
    <format dxfId="12982">
      <pivotArea dataOnly="0" labelOnly="1" outline="0" fieldPosition="0">
        <references count="2">
          <reference field="0" count="1" selected="0">
            <x v="125"/>
          </reference>
          <reference field="1" count="1">
            <x v="50"/>
          </reference>
        </references>
      </pivotArea>
    </format>
    <format dxfId="12981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12980">
      <pivotArea dataOnly="0" labelOnly="1" outline="0" fieldPosition="0">
        <references count="2">
          <reference field="0" count="1" selected="0">
            <x v="128"/>
          </reference>
          <reference field="1" count="1">
            <x v="51"/>
          </reference>
        </references>
      </pivotArea>
    </format>
    <format dxfId="12979">
      <pivotArea dataOnly="0" labelOnly="1" outline="0" fieldPosition="0">
        <references count="2">
          <reference field="0" count="1" selected="0">
            <x v="129"/>
          </reference>
          <reference field="1" count="1">
            <x v="34"/>
          </reference>
        </references>
      </pivotArea>
    </format>
    <format dxfId="12978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12977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12976">
      <pivotArea dataOnly="0" labelOnly="1" outline="0" fieldPosition="0">
        <references count="2">
          <reference field="0" count="1" selected="0">
            <x v="133"/>
          </reference>
          <reference field="1" count="1">
            <x v="79"/>
          </reference>
        </references>
      </pivotArea>
    </format>
    <format dxfId="12975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12974">
      <pivotArea dataOnly="0" labelOnly="1" outline="0" fieldPosition="0">
        <references count="2">
          <reference field="0" count="1" selected="0">
            <x v="135"/>
          </reference>
          <reference field="1" count="1">
            <x v="78"/>
          </reference>
        </references>
      </pivotArea>
    </format>
    <format dxfId="12973">
      <pivotArea dataOnly="0" labelOnly="1" outline="0" fieldPosition="0">
        <references count="2">
          <reference field="0" count="1" selected="0">
            <x v="137"/>
          </reference>
          <reference field="1" count="1">
            <x v="27"/>
          </reference>
        </references>
      </pivotArea>
    </format>
    <format dxfId="12972">
      <pivotArea dataOnly="0" labelOnly="1" outline="0" fieldPosition="0">
        <references count="2">
          <reference field="0" count="1" selected="0">
            <x v="138"/>
          </reference>
          <reference field="1" count="1">
            <x v="112"/>
          </reference>
        </references>
      </pivotArea>
    </format>
    <format dxfId="12971">
      <pivotArea dataOnly="0" labelOnly="1" outline="0" fieldPosition="0">
        <references count="2">
          <reference field="0" count="1" selected="0">
            <x v="139"/>
          </reference>
          <reference field="1" count="1">
            <x v="4"/>
          </reference>
        </references>
      </pivotArea>
    </format>
    <format dxfId="12970">
      <pivotArea dataOnly="0" labelOnly="1" outline="0" fieldPosition="0">
        <references count="2">
          <reference field="0" count="1" selected="0">
            <x v="141"/>
          </reference>
          <reference field="1" count="1">
            <x v="46"/>
          </reference>
        </references>
      </pivotArea>
    </format>
    <format dxfId="12969">
      <pivotArea dataOnly="0" labelOnly="1" outline="0" fieldPosition="0">
        <references count="2">
          <reference field="0" count="1" selected="0">
            <x v="142"/>
          </reference>
          <reference field="1" count="1">
            <x v="68"/>
          </reference>
        </references>
      </pivotArea>
    </format>
    <format dxfId="12968">
      <pivotArea dataOnly="0" labelOnly="1" outline="0" fieldPosition="0">
        <references count="2">
          <reference field="0" count="1" selected="0">
            <x v="143"/>
          </reference>
          <reference field="1" count="1">
            <x v="42"/>
          </reference>
        </references>
      </pivotArea>
    </format>
    <format dxfId="12967">
      <pivotArea dataOnly="0" labelOnly="1" outline="0" fieldPosition="0">
        <references count="2">
          <reference field="0" count="1" selected="0">
            <x v="144"/>
          </reference>
          <reference field="1" count="1">
            <x v="77"/>
          </reference>
        </references>
      </pivotArea>
    </format>
    <format dxfId="12966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12965">
      <pivotArea dataOnly="0" labelOnly="1" outline="0" fieldPosition="0">
        <references count="2">
          <reference field="0" count="1" selected="0">
            <x v="146"/>
          </reference>
          <reference field="1" count="1">
            <x v="3"/>
          </reference>
        </references>
      </pivotArea>
    </format>
    <format dxfId="12964">
      <pivotArea dataOnly="0" labelOnly="1" outline="0" fieldPosition="0">
        <references count="2">
          <reference field="0" count="1" selected="0">
            <x v="147"/>
          </reference>
          <reference field="1" count="1">
            <x v="2"/>
          </reference>
        </references>
      </pivotArea>
    </format>
    <format dxfId="12963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12962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2961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12960">
      <pivotArea dataOnly="0" labelOnly="1" outline="0" fieldPosition="0">
        <references count="2">
          <reference field="0" count="1" selected="0">
            <x v="154"/>
          </reference>
          <reference field="1" count="1">
            <x v="63"/>
          </reference>
        </references>
      </pivotArea>
    </format>
    <format dxfId="12959">
      <pivotArea dataOnly="0" labelOnly="1" outline="0" fieldPosition="0">
        <references count="2">
          <reference field="0" count="1" selected="0">
            <x v="155"/>
          </reference>
          <reference field="1" count="1">
            <x v="0"/>
          </reference>
        </references>
      </pivotArea>
    </format>
    <format dxfId="12958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12957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12956">
      <pivotArea dataOnly="0" labelOnly="1" outline="0" fieldPosition="0">
        <references count="2">
          <reference field="0" count="1" selected="0">
            <x v="158"/>
          </reference>
          <reference field="1" count="1">
            <x v="121"/>
          </reference>
        </references>
      </pivotArea>
    </format>
    <format dxfId="12955">
      <pivotArea dataOnly="0" labelOnly="1" outline="0" fieldPosition="0">
        <references count="2">
          <reference field="0" count="1" selected="0">
            <x v="163"/>
          </reference>
          <reference field="1" count="1">
            <x v="12"/>
          </reference>
        </references>
      </pivotArea>
    </format>
    <format dxfId="12954">
      <pivotArea dataOnly="0" labelOnly="1" outline="0" fieldPosition="0">
        <references count="2">
          <reference field="0" count="1" selected="0">
            <x v="164"/>
          </reference>
          <reference field="1" count="1">
            <x v="61"/>
          </reference>
        </references>
      </pivotArea>
    </format>
    <format dxfId="12953">
      <pivotArea dataOnly="0" labelOnly="1" outline="0" fieldPosition="0">
        <references count="2">
          <reference field="0" count="1" selected="0">
            <x v="165"/>
          </reference>
          <reference field="1" count="1">
            <x v="10"/>
          </reference>
        </references>
      </pivotArea>
    </format>
    <format dxfId="12952">
      <pivotArea dataOnly="0" labelOnly="1" outline="0" fieldPosition="0">
        <references count="2">
          <reference field="0" count="1" selected="0">
            <x v="166"/>
          </reference>
          <reference field="1" count="1">
            <x v="16"/>
          </reference>
        </references>
      </pivotArea>
    </format>
    <format dxfId="12951">
      <pivotArea dataOnly="0" labelOnly="1" outline="0" fieldPosition="0">
        <references count="2">
          <reference field="0" count="1" selected="0">
            <x v="167"/>
          </reference>
          <reference field="1" count="1">
            <x v="9"/>
          </reference>
        </references>
      </pivotArea>
    </format>
    <format dxfId="12950">
      <pivotArea dataOnly="0" labelOnly="1" outline="0" fieldPosition="0">
        <references count="2">
          <reference field="0" count="1" selected="0">
            <x v="168"/>
          </reference>
          <reference field="1" count="1">
            <x v="60"/>
          </reference>
        </references>
      </pivotArea>
    </format>
    <format dxfId="12949">
      <pivotArea dataOnly="0" labelOnly="1" outline="0" fieldPosition="0">
        <references count="2">
          <reference field="0" count="1" selected="0">
            <x v="169"/>
          </reference>
          <reference field="1" count="1">
            <x v="13"/>
          </reference>
        </references>
      </pivotArea>
    </format>
    <format dxfId="12948">
      <pivotArea dataOnly="0" labelOnly="1" outline="0" fieldPosition="0">
        <references count="2">
          <reference field="0" count="1" selected="0">
            <x v="170"/>
          </reference>
          <reference field="1" count="1">
            <x v="11"/>
          </reference>
        </references>
      </pivotArea>
    </format>
    <format dxfId="12947">
      <pivotArea dataOnly="0" labelOnly="1" outline="0" fieldPosition="0">
        <references count="2">
          <reference field="0" count="1" selected="0">
            <x v="171"/>
          </reference>
          <reference field="1" count="1">
            <x v="62"/>
          </reference>
        </references>
      </pivotArea>
    </format>
    <format dxfId="12946">
      <pivotArea dataOnly="0" labelOnly="1" outline="0" fieldPosition="0">
        <references count="2">
          <reference field="0" count="1" selected="0">
            <x v="172"/>
          </reference>
          <reference field="1" count="1">
            <x v="19"/>
          </reference>
        </references>
      </pivotArea>
    </format>
    <format dxfId="12945">
      <pivotArea dataOnly="0" labelOnly="1" outline="0" fieldPosition="0">
        <references count="2">
          <reference field="0" count="1" selected="0">
            <x v="173"/>
          </reference>
          <reference field="1" count="1">
            <x v="18"/>
          </reference>
        </references>
      </pivotArea>
    </format>
    <format dxfId="12944">
      <pivotArea dataOnly="0" labelOnly="1" outline="0" fieldPosition="0">
        <references count="2">
          <reference field="0" count="1" selected="0">
            <x v="174"/>
          </reference>
          <reference field="1" count="1">
            <x v="17"/>
          </reference>
        </references>
      </pivotArea>
    </format>
    <format dxfId="12943">
      <pivotArea dataOnly="0" labelOnly="1" outline="0" fieldPosition="0">
        <references count="2">
          <reference field="0" count="1" selected="0">
            <x v="175"/>
          </reference>
          <reference field="1" count="1">
            <x v="14"/>
          </reference>
        </references>
      </pivotArea>
    </format>
    <format dxfId="12942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2941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2940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2939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12938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2937">
      <pivotArea dataOnly="0" labelOnly="1" outline="0" fieldPosition="0">
        <references count="2">
          <reference field="0" count="1" selected="0">
            <x v="54"/>
          </reference>
          <reference field="1" count="1">
            <x v="52"/>
          </reference>
        </references>
      </pivotArea>
    </format>
    <format dxfId="12936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12935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2934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2933">
      <pivotArea dataOnly="0" labelOnly="1" outline="0" fieldPosition="0">
        <references count="2">
          <reference field="0" count="1" selected="0">
            <x v="58"/>
          </reference>
          <reference field="1" count="1">
            <x v="73"/>
          </reference>
        </references>
      </pivotArea>
    </format>
    <format dxfId="12932">
      <pivotArea dataOnly="0" labelOnly="1" outline="0" fieldPosition="0">
        <references count="2">
          <reference field="0" count="1" selected="0">
            <x v="59"/>
          </reference>
          <reference field="1" count="1">
            <x v="54"/>
          </reference>
        </references>
      </pivotArea>
    </format>
    <format dxfId="12931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2930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12929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2928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2927">
      <pivotArea dataOnly="0" labelOnly="1" outline="0" fieldPosition="0">
        <references count="2">
          <reference field="0" count="1" selected="0">
            <x v="67"/>
          </reference>
          <reference field="1" count="1">
            <x v="91"/>
          </reference>
        </references>
      </pivotArea>
    </format>
    <format dxfId="12926">
      <pivotArea dataOnly="0" labelOnly="1" outline="0" fieldPosition="0">
        <references count="2">
          <reference field="0" count="1" selected="0">
            <x v="69"/>
          </reference>
          <reference field="1" count="1">
            <x v="21"/>
          </reference>
        </references>
      </pivotArea>
    </format>
    <format dxfId="12925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2924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2923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12922">
      <pivotArea dataOnly="0" labelOnly="1" outline="0" fieldPosition="0">
        <references count="2">
          <reference field="0" count="1" selected="0">
            <x v="79"/>
          </reference>
          <reference field="1" count="1">
            <x v="114"/>
          </reference>
        </references>
      </pivotArea>
    </format>
    <format dxfId="12921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12920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2919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2918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2917">
      <pivotArea dataOnly="0" labelOnly="1" outline="0" fieldPosition="0">
        <references count="2">
          <reference field="0" count="1" selected="0">
            <x v="85"/>
          </reference>
          <reference field="1" count="1">
            <x v="115"/>
          </reference>
        </references>
      </pivotArea>
    </format>
    <format dxfId="12916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2915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2914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2913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2912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2911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2910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2909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2908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2907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2906">
      <pivotArea dataOnly="0" labelOnly="1" outline="0" fieldPosition="0">
        <references count="2">
          <reference field="0" count="1" selected="0">
            <x v="96"/>
          </reference>
          <reference field="1" count="1">
            <x v="92"/>
          </reference>
        </references>
      </pivotArea>
    </format>
    <format dxfId="12905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2904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2903">
      <pivotArea dataOnly="0" labelOnly="1" outline="0" fieldPosition="0">
        <references count="2">
          <reference field="0" count="1" selected="0">
            <x v="99"/>
          </reference>
          <reference field="1" count="1">
            <x v="117"/>
          </reference>
        </references>
      </pivotArea>
    </format>
    <format dxfId="12902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2901">
      <pivotArea dataOnly="0" labelOnly="1" outline="0" fieldPosition="0">
        <references count="2">
          <reference field="0" count="1" selected="0">
            <x v="103"/>
          </reference>
          <reference field="1" count="1">
            <x v="20"/>
          </reference>
        </references>
      </pivotArea>
    </format>
    <format dxfId="12900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12899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12898">
      <pivotArea dataOnly="0" labelOnly="1" outline="0" fieldPosition="0">
        <references count="2">
          <reference field="0" count="1" selected="0">
            <x v="106"/>
          </reference>
          <reference field="1" count="1">
            <x v="119"/>
          </reference>
        </references>
      </pivotArea>
    </format>
    <format dxfId="12897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12896">
      <pivotArea dataOnly="0" labelOnly="1" outline="0" fieldPosition="0">
        <references count="2">
          <reference field="0" count="1" selected="0">
            <x v="108"/>
          </reference>
          <reference field="1" count="1">
            <x v="26"/>
          </reference>
        </references>
      </pivotArea>
    </format>
    <format dxfId="12895">
      <pivotArea dataOnly="0" labelOnly="1" outline="0" fieldPosition="0">
        <references count="2">
          <reference field="0" count="1" selected="0">
            <x v="109"/>
          </reference>
          <reference field="1" count="1">
            <x v="28"/>
          </reference>
        </references>
      </pivotArea>
    </format>
    <format dxfId="12894">
      <pivotArea dataOnly="0" labelOnly="1" outline="0" fieldPosition="0">
        <references count="2">
          <reference field="0" count="1" selected="0">
            <x v="112"/>
          </reference>
          <reference field="1" count="1">
            <x v="44"/>
          </reference>
        </references>
      </pivotArea>
    </format>
    <format dxfId="12893">
      <pivotArea dataOnly="0" labelOnly="1" outline="0" fieldPosition="0">
        <references count="2">
          <reference field="0" count="1" selected="0">
            <x v="113"/>
          </reference>
          <reference field="1" count="1">
            <x v="43"/>
          </reference>
        </references>
      </pivotArea>
    </format>
    <format dxfId="12892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12891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12890">
      <pivotArea dataOnly="0" labelOnly="1" outline="0" fieldPosition="0">
        <references count="2">
          <reference field="0" count="1" selected="0">
            <x v="118"/>
          </reference>
          <reference field="1" count="1">
            <x v="39"/>
          </reference>
        </references>
      </pivotArea>
    </format>
    <format dxfId="12889">
      <pivotArea dataOnly="0" labelOnly="1" outline="0" fieldPosition="0">
        <references count="2">
          <reference field="0" count="1" selected="0">
            <x v="120"/>
          </reference>
          <reference field="1" count="1">
            <x v="67"/>
          </reference>
        </references>
      </pivotArea>
    </format>
    <format dxfId="12888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12887">
      <pivotArea dataOnly="0" labelOnly="1" outline="0" fieldPosition="0">
        <references count="2">
          <reference field="0" count="1" selected="0">
            <x v="122"/>
          </reference>
          <reference field="1" count="1">
            <x v="41"/>
          </reference>
        </references>
      </pivotArea>
    </format>
    <format dxfId="12886">
      <pivotArea dataOnly="0" labelOnly="1" outline="0" fieldPosition="0">
        <references count="2">
          <reference field="0" count="1" selected="0">
            <x v="123"/>
          </reference>
          <reference field="1" count="1">
            <x v="69"/>
          </reference>
        </references>
      </pivotArea>
    </format>
    <format dxfId="12885">
      <pivotArea dataOnly="0" labelOnly="1" outline="0" fieldPosition="0">
        <references count="2">
          <reference field="0" count="1" selected="0">
            <x v="124"/>
          </reference>
          <reference field="1" count="1">
            <x v="38"/>
          </reference>
        </references>
      </pivotArea>
    </format>
    <format dxfId="12884">
      <pivotArea dataOnly="0" labelOnly="1" outline="0" fieldPosition="0">
        <references count="2">
          <reference field="0" count="1" selected="0">
            <x v="125"/>
          </reference>
          <reference field="1" count="1">
            <x v="50"/>
          </reference>
        </references>
      </pivotArea>
    </format>
    <format dxfId="12883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12882">
      <pivotArea dataOnly="0" labelOnly="1" outline="0" fieldPosition="0">
        <references count="2">
          <reference field="0" count="1" selected="0">
            <x v="128"/>
          </reference>
          <reference field="1" count="1">
            <x v="51"/>
          </reference>
        </references>
      </pivotArea>
    </format>
    <format dxfId="12881">
      <pivotArea dataOnly="0" labelOnly="1" outline="0" fieldPosition="0">
        <references count="2">
          <reference field="0" count="1" selected="0">
            <x v="129"/>
          </reference>
          <reference field="1" count="1">
            <x v="34"/>
          </reference>
        </references>
      </pivotArea>
    </format>
    <format dxfId="12880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12879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12878">
      <pivotArea dataOnly="0" labelOnly="1" outline="0" fieldPosition="0">
        <references count="2">
          <reference field="0" count="1" selected="0">
            <x v="133"/>
          </reference>
          <reference field="1" count="1">
            <x v="79"/>
          </reference>
        </references>
      </pivotArea>
    </format>
    <format dxfId="12877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12876">
      <pivotArea dataOnly="0" labelOnly="1" outline="0" fieldPosition="0">
        <references count="2">
          <reference field="0" count="1" selected="0">
            <x v="135"/>
          </reference>
          <reference field="1" count="1">
            <x v="78"/>
          </reference>
        </references>
      </pivotArea>
    </format>
    <format dxfId="12875">
      <pivotArea dataOnly="0" labelOnly="1" outline="0" fieldPosition="0">
        <references count="2">
          <reference field="0" count="1" selected="0">
            <x v="137"/>
          </reference>
          <reference field="1" count="1">
            <x v="27"/>
          </reference>
        </references>
      </pivotArea>
    </format>
    <format dxfId="12874">
      <pivotArea dataOnly="0" labelOnly="1" outline="0" fieldPosition="0">
        <references count="2">
          <reference field="0" count="1" selected="0">
            <x v="138"/>
          </reference>
          <reference field="1" count="1">
            <x v="112"/>
          </reference>
        </references>
      </pivotArea>
    </format>
    <format dxfId="12873">
      <pivotArea dataOnly="0" labelOnly="1" outline="0" fieldPosition="0">
        <references count="2">
          <reference field="0" count="1" selected="0">
            <x v="139"/>
          </reference>
          <reference field="1" count="1">
            <x v="4"/>
          </reference>
        </references>
      </pivotArea>
    </format>
    <format dxfId="12872">
      <pivotArea dataOnly="0" labelOnly="1" outline="0" fieldPosition="0">
        <references count="2">
          <reference field="0" count="1" selected="0">
            <x v="141"/>
          </reference>
          <reference field="1" count="1">
            <x v="46"/>
          </reference>
        </references>
      </pivotArea>
    </format>
    <format dxfId="12871">
      <pivotArea dataOnly="0" labelOnly="1" outline="0" fieldPosition="0">
        <references count="2">
          <reference field="0" count="1" selected="0">
            <x v="142"/>
          </reference>
          <reference field="1" count="1">
            <x v="68"/>
          </reference>
        </references>
      </pivotArea>
    </format>
    <format dxfId="12870">
      <pivotArea dataOnly="0" labelOnly="1" outline="0" fieldPosition="0">
        <references count="2">
          <reference field="0" count="1" selected="0">
            <x v="143"/>
          </reference>
          <reference field="1" count="1">
            <x v="42"/>
          </reference>
        </references>
      </pivotArea>
    </format>
    <format dxfId="12869">
      <pivotArea dataOnly="0" labelOnly="1" outline="0" fieldPosition="0">
        <references count="2">
          <reference field="0" count="1" selected="0">
            <x v="144"/>
          </reference>
          <reference field="1" count="1">
            <x v="77"/>
          </reference>
        </references>
      </pivotArea>
    </format>
    <format dxfId="12868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12867">
      <pivotArea dataOnly="0" labelOnly="1" outline="0" fieldPosition="0">
        <references count="2">
          <reference field="0" count="1" selected="0">
            <x v="146"/>
          </reference>
          <reference field="1" count="1">
            <x v="3"/>
          </reference>
        </references>
      </pivotArea>
    </format>
    <format dxfId="12866">
      <pivotArea dataOnly="0" labelOnly="1" outline="0" fieldPosition="0">
        <references count="2">
          <reference field="0" count="1" selected="0">
            <x v="147"/>
          </reference>
          <reference field="1" count="1">
            <x v="2"/>
          </reference>
        </references>
      </pivotArea>
    </format>
    <format dxfId="12865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12864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2863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12862">
      <pivotArea dataOnly="0" labelOnly="1" outline="0" fieldPosition="0">
        <references count="2">
          <reference field="0" count="1" selected="0">
            <x v="154"/>
          </reference>
          <reference field="1" count="1">
            <x v="63"/>
          </reference>
        </references>
      </pivotArea>
    </format>
    <format dxfId="12861">
      <pivotArea dataOnly="0" labelOnly="1" outline="0" fieldPosition="0">
        <references count="2">
          <reference field="0" count="1" selected="0">
            <x v="155"/>
          </reference>
          <reference field="1" count="1">
            <x v="0"/>
          </reference>
        </references>
      </pivotArea>
    </format>
    <format dxfId="12860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12859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12858">
      <pivotArea dataOnly="0" labelOnly="1" outline="0" fieldPosition="0">
        <references count="2">
          <reference field="0" count="1" selected="0">
            <x v="158"/>
          </reference>
          <reference field="1" count="1">
            <x v="121"/>
          </reference>
        </references>
      </pivotArea>
    </format>
    <format dxfId="12857">
      <pivotArea dataOnly="0" labelOnly="1" outline="0" fieldPosition="0">
        <references count="2">
          <reference field="0" count="1" selected="0">
            <x v="163"/>
          </reference>
          <reference field="1" count="1">
            <x v="12"/>
          </reference>
        </references>
      </pivotArea>
    </format>
    <format dxfId="12856">
      <pivotArea dataOnly="0" labelOnly="1" outline="0" fieldPosition="0">
        <references count="2">
          <reference field="0" count="1" selected="0">
            <x v="164"/>
          </reference>
          <reference field="1" count="1">
            <x v="61"/>
          </reference>
        </references>
      </pivotArea>
    </format>
    <format dxfId="12855">
      <pivotArea dataOnly="0" labelOnly="1" outline="0" fieldPosition="0">
        <references count="2">
          <reference field="0" count="1" selected="0">
            <x v="165"/>
          </reference>
          <reference field="1" count="1">
            <x v="10"/>
          </reference>
        </references>
      </pivotArea>
    </format>
    <format dxfId="12854">
      <pivotArea dataOnly="0" labelOnly="1" outline="0" fieldPosition="0">
        <references count="2">
          <reference field="0" count="1" selected="0">
            <x v="166"/>
          </reference>
          <reference field="1" count="1">
            <x v="16"/>
          </reference>
        </references>
      </pivotArea>
    </format>
    <format dxfId="12853">
      <pivotArea dataOnly="0" labelOnly="1" outline="0" fieldPosition="0">
        <references count="2">
          <reference field="0" count="1" selected="0">
            <x v="167"/>
          </reference>
          <reference field="1" count="1">
            <x v="9"/>
          </reference>
        </references>
      </pivotArea>
    </format>
    <format dxfId="12852">
      <pivotArea dataOnly="0" labelOnly="1" outline="0" fieldPosition="0">
        <references count="2">
          <reference field="0" count="1" selected="0">
            <x v="168"/>
          </reference>
          <reference field="1" count="1">
            <x v="60"/>
          </reference>
        </references>
      </pivotArea>
    </format>
    <format dxfId="12851">
      <pivotArea dataOnly="0" labelOnly="1" outline="0" fieldPosition="0">
        <references count="2">
          <reference field="0" count="1" selected="0">
            <x v="169"/>
          </reference>
          <reference field="1" count="1">
            <x v="13"/>
          </reference>
        </references>
      </pivotArea>
    </format>
    <format dxfId="12850">
      <pivotArea dataOnly="0" labelOnly="1" outline="0" fieldPosition="0">
        <references count="2">
          <reference field="0" count="1" selected="0">
            <x v="170"/>
          </reference>
          <reference field="1" count="1">
            <x v="11"/>
          </reference>
        </references>
      </pivotArea>
    </format>
    <format dxfId="12849">
      <pivotArea dataOnly="0" labelOnly="1" outline="0" fieldPosition="0">
        <references count="2">
          <reference field="0" count="1" selected="0">
            <x v="171"/>
          </reference>
          <reference field="1" count="1">
            <x v="62"/>
          </reference>
        </references>
      </pivotArea>
    </format>
    <format dxfId="12848">
      <pivotArea dataOnly="0" labelOnly="1" outline="0" fieldPosition="0">
        <references count="2">
          <reference field="0" count="1" selected="0">
            <x v="172"/>
          </reference>
          <reference field="1" count="1">
            <x v="19"/>
          </reference>
        </references>
      </pivotArea>
    </format>
    <format dxfId="12847">
      <pivotArea dataOnly="0" labelOnly="1" outline="0" fieldPosition="0">
        <references count="2">
          <reference field="0" count="1" selected="0">
            <x v="173"/>
          </reference>
          <reference field="1" count="1">
            <x v="18"/>
          </reference>
        </references>
      </pivotArea>
    </format>
    <format dxfId="12846">
      <pivotArea dataOnly="0" labelOnly="1" outline="0" fieldPosition="0">
        <references count="2">
          <reference field="0" count="1" selected="0">
            <x v="174"/>
          </reference>
          <reference field="1" count="1">
            <x v="17"/>
          </reference>
        </references>
      </pivotArea>
    </format>
    <format dxfId="12845">
      <pivotArea dataOnly="0" labelOnly="1" outline="0" fieldPosition="0">
        <references count="2">
          <reference field="0" count="1" selected="0">
            <x v="175"/>
          </reference>
          <reference field="1" count="1">
            <x v="14"/>
          </reference>
        </references>
      </pivotArea>
    </format>
    <format dxfId="12844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2843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2842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2841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12840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2839">
      <pivotArea dataOnly="0" labelOnly="1" outline="0" fieldPosition="0">
        <references count="2">
          <reference field="0" count="1" selected="0">
            <x v="54"/>
          </reference>
          <reference field="1" count="1">
            <x v="52"/>
          </reference>
        </references>
      </pivotArea>
    </format>
    <format dxfId="12838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12837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2836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2835">
      <pivotArea dataOnly="0" labelOnly="1" outline="0" fieldPosition="0">
        <references count="2">
          <reference field="0" count="1" selected="0">
            <x v="58"/>
          </reference>
          <reference field="1" count="1">
            <x v="73"/>
          </reference>
        </references>
      </pivotArea>
    </format>
    <format dxfId="12834">
      <pivotArea dataOnly="0" labelOnly="1" outline="0" fieldPosition="0">
        <references count="2">
          <reference field="0" count="1" selected="0">
            <x v="59"/>
          </reference>
          <reference field="1" count="1">
            <x v="54"/>
          </reference>
        </references>
      </pivotArea>
    </format>
    <format dxfId="12833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2832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12831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2830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2829">
      <pivotArea dataOnly="0" labelOnly="1" outline="0" fieldPosition="0">
        <references count="2">
          <reference field="0" count="1" selected="0">
            <x v="67"/>
          </reference>
          <reference field="1" count="1">
            <x v="91"/>
          </reference>
        </references>
      </pivotArea>
    </format>
    <format dxfId="12828">
      <pivotArea dataOnly="0" labelOnly="1" outline="0" fieldPosition="0">
        <references count="2">
          <reference field="0" count="1" selected="0">
            <x v="69"/>
          </reference>
          <reference field="1" count="1">
            <x v="21"/>
          </reference>
        </references>
      </pivotArea>
    </format>
    <format dxfId="12827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2826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2825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12824">
      <pivotArea dataOnly="0" labelOnly="1" outline="0" fieldPosition="0">
        <references count="2">
          <reference field="0" count="1" selected="0">
            <x v="79"/>
          </reference>
          <reference field="1" count="1">
            <x v="114"/>
          </reference>
        </references>
      </pivotArea>
    </format>
    <format dxfId="12823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12822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2821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2820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2819">
      <pivotArea dataOnly="0" labelOnly="1" outline="0" fieldPosition="0">
        <references count="2">
          <reference field="0" count="1" selected="0">
            <x v="85"/>
          </reference>
          <reference field="1" count="1">
            <x v="115"/>
          </reference>
        </references>
      </pivotArea>
    </format>
    <format dxfId="12818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2817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2816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2815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2814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2813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2812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2811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2810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2809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2808">
      <pivotArea dataOnly="0" labelOnly="1" outline="0" fieldPosition="0">
        <references count="2">
          <reference field="0" count="1" selected="0">
            <x v="96"/>
          </reference>
          <reference field="1" count="1">
            <x v="92"/>
          </reference>
        </references>
      </pivotArea>
    </format>
    <format dxfId="12807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2806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2805">
      <pivotArea dataOnly="0" labelOnly="1" outline="0" fieldPosition="0">
        <references count="2">
          <reference field="0" count="1" selected="0">
            <x v="99"/>
          </reference>
          <reference field="1" count="1">
            <x v="117"/>
          </reference>
        </references>
      </pivotArea>
    </format>
    <format dxfId="12804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2803">
      <pivotArea dataOnly="0" labelOnly="1" outline="0" fieldPosition="0">
        <references count="2">
          <reference field="0" count="1" selected="0">
            <x v="103"/>
          </reference>
          <reference field="1" count="1">
            <x v="20"/>
          </reference>
        </references>
      </pivotArea>
    </format>
    <format dxfId="12802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12801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12800">
      <pivotArea dataOnly="0" labelOnly="1" outline="0" fieldPosition="0">
        <references count="2">
          <reference field="0" count="1" selected="0">
            <x v="106"/>
          </reference>
          <reference field="1" count="1">
            <x v="119"/>
          </reference>
        </references>
      </pivotArea>
    </format>
    <format dxfId="12799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12798">
      <pivotArea dataOnly="0" labelOnly="1" outline="0" fieldPosition="0">
        <references count="2">
          <reference field="0" count="1" selected="0">
            <x v="108"/>
          </reference>
          <reference field="1" count="1">
            <x v="26"/>
          </reference>
        </references>
      </pivotArea>
    </format>
    <format dxfId="12797">
      <pivotArea dataOnly="0" labelOnly="1" outline="0" fieldPosition="0">
        <references count="2">
          <reference field="0" count="1" selected="0">
            <x v="109"/>
          </reference>
          <reference field="1" count="1">
            <x v="28"/>
          </reference>
        </references>
      </pivotArea>
    </format>
    <format dxfId="12796">
      <pivotArea dataOnly="0" labelOnly="1" outline="0" fieldPosition="0">
        <references count="2">
          <reference field="0" count="1" selected="0">
            <x v="112"/>
          </reference>
          <reference field="1" count="1">
            <x v="44"/>
          </reference>
        </references>
      </pivotArea>
    </format>
    <format dxfId="12795">
      <pivotArea dataOnly="0" labelOnly="1" outline="0" fieldPosition="0">
        <references count="2">
          <reference field="0" count="1" selected="0">
            <x v="113"/>
          </reference>
          <reference field="1" count="1">
            <x v="43"/>
          </reference>
        </references>
      </pivotArea>
    </format>
    <format dxfId="12794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12793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12792">
      <pivotArea dataOnly="0" labelOnly="1" outline="0" fieldPosition="0">
        <references count="2">
          <reference field="0" count="1" selected="0">
            <x v="118"/>
          </reference>
          <reference field="1" count="1">
            <x v="39"/>
          </reference>
        </references>
      </pivotArea>
    </format>
    <format dxfId="12791">
      <pivotArea dataOnly="0" labelOnly="1" outline="0" fieldPosition="0">
        <references count="2">
          <reference field="0" count="1" selected="0">
            <x v="120"/>
          </reference>
          <reference field="1" count="1">
            <x v="67"/>
          </reference>
        </references>
      </pivotArea>
    </format>
    <format dxfId="12790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12789">
      <pivotArea dataOnly="0" labelOnly="1" outline="0" fieldPosition="0">
        <references count="2">
          <reference field="0" count="1" selected="0">
            <x v="122"/>
          </reference>
          <reference field="1" count="1">
            <x v="41"/>
          </reference>
        </references>
      </pivotArea>
    </format>
    <format dxfId="12788">
      <pivotArea dataOnly="0" labelOnly="1" outline="0" fieldPosition="0">
        <references count="2">
          <reference field="0" count="1" selected="0">
            <x v="123"/>
          </reference>
          <reference field="1" count="1">
            <x v="69"/>
          </reference>
        </references>
      </pivotArea>
    </format>
    <format dxfId="12787">
      <pivotArea dataOnly="0" labelOnly="1" outline="0" fieldPosition="0">
        <references count="2">
          <reference field="0" count="1" selected="0">
            <x v="124"/>
          </reference>
          <reference field="1" count="1">
            <x v="38"/>
          </reference>
        </references>
      </pivotArea>
    </format>
    <format dxfId="12786">
      <pivotArea dataOnly="0" labelOnly="1" outline="0" fieldPosition="0">
        <references count="2">
          <reference field="0" count="1" selected="0">
            <x v="125"/>
          </reference>
          <reference field="1" count="1">
            <x v="50"/>
          </reference>
        </references>
      </pivotArea>
    </format>
    <format dxfId="12785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12784">
      <pivotArea dataOnly="0" labelOnly="1" outline="0" fieldPosition="0">
        <references count="2">
          <reference field="0" count="1" selected="0">
            <x v="128"/>
          </reference>
          <reference field="1" count="1">
            <x v="51"/>
          </reference>
        </references>
      </pivotArea>
    </format>
    <format dxfId="12783">
      <pivotArea dataOnly="0" labelOnly="1" outline="0" fieldPosition="0">
        <references count="2">
          <reference field="0" count="1" selected="0">
            <x v="129"/>
          </reference>
          <reference field="1" count="1">
            <x v="34"/>
          </reference>
        </references>
      </pivotArea>
    </format>
    <format dxfId="12782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12781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12780">
      <pivotArea dataOnly="0" labelOnly="1" outline="0" fieldPosition="0">
        <references count="2">
          <reference field="0" count="1" selected="0">
            <x v="133"/>
          </reference>
          <reference field="1" count="1">
            <x v="79"/>
          </reference>
        </references>
      </pivotArea>
    </format>
    <format dxfId="12779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12778">
      <pivotArea dataOnly="0" labelOnly="1" outline="0" fieldPosition="0">
        <references count="2">
          <reference field="0" count="1" selected="0">
            <x v="135"/>
          </reference>
          <reference field="1" count="1">
            <x v="78"/>
          </reference>
        </references>
      </pivotArea>
    </format>
    <format dxfId="12777">
      <pivotArea dataOnly="0" labelOnly="1" outline="0" fieldPosition="0">
        <references count="2">
          <reference field="0" count="1" selected="0">
            <x v="137"/>
          </reference>
          <reference field="1" count="1">
            <x v="27"/>
          </reference>
        </references>
      </pivotArea>
    </format>
    <format dxfId="12776">
      <pivotArea dataOnly="0" labelOnly="1" outline="0" fieldPosition="0">
        <references count="2">
          <reference field="0" count="1" selected="0">
            <x v="138"/>
          </reference>
          <reference field="1" count="1">
            <x v="112"/>
          </reference>
        </references>
      </pivotArea>
    </format>
    <format dxfId="12775">
      <pivotArea dataOnly="0" labelOnly="1" outline="0" fieldPosition="0">
        <references count="2">
          <reference field="0" count="1" selected="0">
            <x v="139"/>
          </reference>
          <reference field="1" count="1">
            <x v="4"/>
          </reference>
        </references>
      </pivotArea>
    </format>
    <format dxfId="12774">
      <pivotArea dataOnly="0" labelOnly="1" outline="0" fieldPosition="0">
        <references count="2">
          <reference field="0" count="1" selected="0">
            <x v="141"/>
          </reference>
          <reference field="1" count="1">
            <x v="46"/>
          </reference>
        </references>
      </pivotArea>
    </format>
    <format dxfId="12773">
      <pivotArea dataOnly="0" labelOnly="1" outline="0" fieldPosition="0">
        <references count="2">
          <reference field="0" count="1" selected="0">
            <x v="142"/>
          </reference>
          <reference field="1" count="1">
            <x v="68"/>
          </reference>
        </references>
      </pivotArea>
    </format>
    <format dxfId="12772">
      <pivotArea dataOnly="0" labelOnly="1" outline="0" fieldPosition="0">
        <references count="2">
          <reference field="0" count="1" selected="0">
            <x v="143"/>
          </reference>
          <reference field="1" count="1">
            <x v="42"/>
          </reference>
        </references>
      </pivotArea>
    </format>
    <format dxfId="12771">
      <pivotArea dataOnly="0" labelOnly="1" outline="0" fieldPosition="0">
        <references count="2">
          <reference field="0" count="1" selected="0">
            <x v="144"/>
          </reference>
          <reference field="1" count="1">
            <x v="77"/>
          </reference>
        </references>
      </pivotArea>
    </format>
    <format dxfId="12770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12769">
      <pivotArea dataOnly="0" labelOnly="1" outline="0" fieldPosition="0">
        <references count="2">
          <reference field="0" count="1" selected="0">
            <x v="146"/>
          </reference>
          <reference field="1" count="1">
            <x v="3"/>
          </reference>
        </references>
      </pivotArea>
    </format>
    <format dxfId="12768">
      <pivotArea dataOnly="0" labelOnly="1" outline="0" fieldPosition="0">
        <references count="2">
          <reference field="0" count="1" selected="0">
            <x v="147"/>
          </reference>
          <reference field="1" count="1">
            <x v="2"/>
          </reference>
        </references>
      </pivotArea>
    </format>
    <format dxfId="12767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12766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2765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12764">
      <pivotArea dataOnly="0" labelOnly="1" outline="0" fieldPosition="0">
        <references count="2">
          <reference field="0" count="1" selected="0">
            <x v="154"/>
          </reference>
          <reference field="1" count="1">
            <x v="63"/>
          </reference>
        </references>
      </pivotArea>
    </format>
    <format dxfId="12763">
      <pivotArea dataOnly="0" labelOnly="1" outline="0" fieldPosition="0">
        <references count="2">
          <reference field="0" count="1" selected="0">
            <x v="155"/>
          </reference>
          <reference field="1" count="1">
            <x v="0"/>
          </reference>
        </references>
      </pivotArea>
    </format>
    <format dxfId="12762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12761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12760">
      <pivotArea dataOnly="0" labelOnly="1" outline="0" fieldPosition="0">
        <references count="2">
          <reference field="0" count="1" selected="0">
            <x v="158"/>
          </reference>
          <reference field="1" count="1">
            <x v="121"/>
          </reference>
        </references>
      </pivotArea>
    </format>
    <format dxfId="12759">
      <pivotArea dataOnly="0" labelOnly="1" outline="0" fieldPosition="0">
        <references count="2">
          <reference field="0" count="1" selected="0">
            <x v="163"/>
          </reference>
          <reference field="1" count="1">
            <x v="12"/>
          </reference>
        </references>
      </pivotArea>
    </format>
    <format dxfId="12758">
      <pivotArea dataOnly="0" labelOnly="1" outline="0" fieldPosition="0">
        <references count="2">
          <reference field="0" count="1" selected="0">
            <x v="164"/>
          </reference>
          <reference field="1" count="1">
            <x v="61"/>
          </reference>
        </references>
      </pivotArea>
    </format>
    <format dxfId="12757">
      <pivotArea dataOnly="0" labelOnly="1" outline="0" fieldPosition="0">
        <references count="2">
          <reference field="0" count="1" selected="0">
            <x v="165"/>
          </reference>
          <reference field="1" count="1">
            <x v="10"/>
          </reference>
        </references>
      </pivotArea>
    </format>
    <format dxfId="12756">
      <pivotArea dataOnly="0" labelOnly="1" outline="0" fieldPosition="0">
        <references count="2">
          <reference field="0" count="1" selected="0">
            <x v="166"/>
          </reference>
          <reference field="1" count="1">
            <x v="16"/>
          </reference>
        </references>
      </pivotArea>
    </format>
    <format dxfId="12755">
      <pivotArea dataOnly="0" labelOnly="1" outline="0" fieldPosition="0">
        <references count="2">
          <reference field="0" count="1" selected="0">
            <x v="167"/>
          </reference>
          <reference field="1" count="1">
            <x v="9"/>
          </reference>
        </references>
      </pivotArea>
    </format>
    <format dxfId="12754">
      <pivotArea dataOnly="0" labelOnly="1" outline="0" fieldPosition="0">
        <references count="2">
          <reference field="0" count="1" selected="0">
            <x v="168"/>
          </reference>
          <reference field="1" count="1">
            <x v="60"/>
          </reference>
        </references>
      </pivotArea>
    </format>
    <format dxfId="12753">
      <pivotArea dataOnly="0" labelOnly="1" outline="0" fieldPosition="0">
        <references count="2">
          <reference field="0" count="1" selected="0">
            <x v="169"/>
          </reference>
          <reference field="1" count="1">
            <x v="13"/>
          </reference>
        </references>
      </pivotArea>
    </format>
    <format dxfId="12752">
      <pivotArea dataOnly="0" labelOnly="1" outline="0" fieldPosition="0">
        <references count="2">
          <reference field="0" count="1" selected="0">
            <x v="170"/>
          </reference>
          <reference field="1" count="1">
            <x v="11"/>
          </reference>
        </references>
      </pivotArea>
    </format>
    <format dxfId="12751">
      <pivotArea dataOnly="0" labelOnly="1" outline="0" fieldPosition="0">
        <references count="2">
          <reference field="0" count="1" selected="0">
            <x v="171"/>
          </reference>
          <reference field="1" count="1">
            <x v="62"/>
          </reference>
        </references>
      </pivotArea>
    </format>
    <format dxfId="12750">
      <pivotArea dataOnly="0" labelOnly="1" outline="0" fieldPosition="0">
        <references count="2">
          <reference field="0" count="1" selected="0">
            <x v="172"/>
          </reference>
          <reference field="1" count="1">
            <x v="19"/>
          </reference>
        </references>
      </pivotArea>
    </format>
    <format dxfId="12749">
      <pivotArea dataOnly="0" labelOnly="1" outline="0" fieldPosition="0">
        <references count="2">
          <reference field="0" count="1" selected="0">
            <x v="173"/>
          </reference>
          <reference field="1" count="1">
            <x v="18"/>
          </reference>
        </references>
      </pivotArea>
    </format>
    <format dxfId="12748">
      <pivotArea dataOnly="0" labelOnly="1" outline="0" fieldPosition="0">
        <references count="2">
          <reference field="0" count="1" selected="0">
            <x v="174"/>
          </reference>
          <reference field="1" count="1">
            <x v="17"/>
          </reference>
        </references>
      </pivotArea>
    </format>
    <format dxfId="12747">
      <pivotArea dataOnly="0" labelOnly="1" outline="0" fieldPosition="0">
        <references count="2">
          <reference field="0" count="1" selected="0">
            <x v="175"/>
          </reference>
          <reference field="1" count="1">
            <x v="14"/>
          </reference>
        </references>
      </pivotArea>
    </format>
    <format dxfId="12746">
      <pivotArea dataOnly="0" labelOnly="1" outline="0" fieldPosition="0">
        <references count="1">
          <reference field="0" count="2">
            <x v="151"/>
            <x v="177"/>
          </reference>
        </references>
      </pivotArea>
    </format>
    <format dxfId="12745">
      <pivotArea dataOnly="0" labelOnly="1" outline="0" fieldPosition="0">
        <references count="1">
          <reference field="0" count="2">
            <x v="151"/>
            <x v="177"/>
          </reference>
        </references>
      </pivotArea>
    </format>
    <format dxfId="12744">
      <pivotArea dataOnly="0" labelOnly="1" outline="0" fieldPosition="0">
        <references count="1">
          <reference field="0" count="2">
            <x v="151"/>
            <x v="177"/>
          </reference>
        </references>
      </pivotArea>
    </format>
    <format dxfId="12743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2742">
      <pivotArea dataOnly="0" labelOnly="1" outline="0" fieldPosition="0">
        <references count="2">
          <reference field="0" count="1" selected="0">
            <x v="177"/>
          </reference>
          <reference field="1" count="1">
            <x v="125"/>
          </reference>
        </references>
      </pivotArea>
    </format>
    <format dxfId="12741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2740">
      <pivotArea dataOnly="0" labelOnly="1" outline="0" fieldPosition="0">
        <references count="2">
          <reference field="0" count="1" selected="0">
            <x v="177"/>
          </reference>
          <reference field="1" count="1">
            <x v="125"/>
          </reference>
        </references>
      </pivotArea>
    </format>
    <format dxfId="12739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2738">
      <pivotArea dataOnly="0" labelOnly="1" outline="0" fieldPosition="0">
        <references count="2">
          <reference field="0" count="1" selected="0">
            <x v="177"/>
          </reference>
          <reference field="1" count="1">
            <x v="125"/>
          </reference>
        </references>
      </pivotArea>
    </format>
    <format dxfId="12737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2736">
      <pivotArea dataOnly="0" labelOnly="1" outline="0" fieldPosition="0">
        <references count="2">
          <reference field="0" count="1" selected="0">
            <x v="177"/>
          </reference>
          <reference field="1" count="1">
            <x v="125"/>
          </reference>
        </references>
      </pivotArea>
    </format>
    <format dxfId="12735">
      <pivotArea dataOnly="0" labelOnly="1" outline="0" fieldPosition="0">
        <references count="1">
          <reference field="0" count="50">
            <x v="49"/>
            <x v="50"/>
            <x v="51"/>
            <x v="53"/>
            <x v="54"/>
            <x v="56"/>
            <x v="57"/>
            <x v="60"/>
            <x v="63"/>
            <x v="64"/>
            <x v="65"/>
            <x v="66"/>
            <x v="69"/>
            <x v="70"/>
            <x v="71"/>
            <x v="72"/>
            <x v="73"/>
            <x v="74"/>
            <x v="79"/>
            <x v="80"/>
            <x v="81"/>
            <x v="82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3"/>
            <x v="104"/>
            <x v="105"/>
            <x v="106"/>
            <x v="110"/>
            <x v="130"/>
            <x v="132"/>
            <x v="133"/>
            <x v="134"/>
            <x v="135"/>
            <x v="137"/>
            <x v="151"/>
          </reference>
        </references>
      </pivotArea>
    </format>
    <format dxfId="12734">
      <pivotArea dataOnly="0" labelOnly="1" outline="0" fieldPosition="0">
        <references count="1">
          <reference field="0" count="7">
            <x v="152"/>
            <x v="155"/>
            <x v="156"/>
            <x v="157"/>
            <x v="158"/>
            <x v="160"/>
            <x v="161"/>
          </reference>
        </references>
      </pivotArea>
    </format>
    <format dxfId="12733">
      <pivotArea dataOnly="0" labelOnly="1" outline="0" fieldPosition="0">
        <references count="1">
          <reference field="0" count="50">
            <x v="49"/>
            <x v="50"/>
            <x v="51"/>
            <x v="53"/>
            <x v="54"/>
            <x v="56"/>
            <x v="57"/>
            <x v="60"/>
            <x v="63"/>
            <x v="64"/>
            <x v="65"/>
            <x v="66"/>
            <x v="69"/>
            <x v="70"/>
            <x v="71"/>
            <x v="72"/>
            <x v="73"/>
            <x v="74"/>
            <x v="79"/>
            <x v="80"/>
            <x v="81"/>
            <x v="82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3"/>
            <x v="104"/>
            <x v="105"/>
            <x v="106"/>
            <x v="110"/>
            <x v="130"/>
            <x v="132"/>
            <x v="133"/>
            <x v="134"/>
            <x v="135"/>
            <x v="137"/>
            <x v="151"/>
          </reference>
        </references>
      </pivotArea>
    </format>
    <format dxfId="12732">
      <pivotArea dataOnly="0" labelOnly="1" outline="0" fieldPosition="0">
        <references count="1">
          <reference field="0" count="7">
            <x v="152"/>
            <x v="155"/>
            <x v="156"/>
            <x v="157"/>
            <x v="158"/>
            <x v="160"/>
            <x v="161"/>
          </reference>
        </references>
      </pivotArea>
    </format>
    <format dxfId="12731">
      <pivotArea dataOnly="0" labelOnly="1" outline="0" fieldPosition="0">
        <references count="1">
          <reference field="0" count="50">
            <x v="49"/>
            <x v="50"/>
            <x v="51"/>
            <x v="53"/>
            <x v="54"/>
            <x v="56"/>
            <x v="57"/>
            <x v="60"/>
            <x v="63"/>
            <x v="64"/>
            <x v="65"/>
            <x v="66"/>
            <x v="69"/>
            <x v="70"/>
            <x v="71"/>
            <x v="72"/>
            <x v="73"/>
            <x v="74"/>
            <x v="79"/>
            <x v="80"/>
            <x v="81"/>
            <x v="82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3"/>
            <x v="104"/>
            <x v="105"/>
            <x v="106"/>
            <x v="110"/>
            <x v="130"/>
            <x v="132"/>
            <x v="133"/>
            <x v="134"/>
            <x v="135"/>
            <x v="137"/>
            <x v="151"/>
          </reference>
        </references>
      </pivotArea>
    </format>
    <format dxfId="12730">
      <pivotArea dataOnly="0" labelOnly="1" outline="0" fieldPosition="0">
        <references count="1">
          <reference field="0" count="7">
            <x v="152"/>
            <x v="155"/>
            <x v="156"/>
            <x v="157"/>
            <x v="158"/>
            <x v="160"/>
            <x v="161"/>
          </reference>
        </references>
      </pivotArea>
    </format>
    <format dxfId="12729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2728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2727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2726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2725">
      <pivotArea dataOnly="0" labelOnly="1" outline="0" fieldPosition="0">
        <references count="2">
          <reference field="0" count="1" selected="0">
            <x v="54"/>
          </reference>
          <reference field="1" count="1">
            <x v="142"/>
          </reference>
        </references>
      </pivotArea>
    </format>
    <format dxfId="12724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2723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2722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2721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12720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12719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2718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2717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12716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2715">
      <pivotArea dataOnly="0" labelOnly="1" outline="0" fieldPosition="0">
        <references count="2">
          <reference field="0" count="1" selected="0">
            <x v="71"/>
          </reference>
          <reference field="1" count="1">
            <x v="145"/>
          </reference>
        </references>
      </pivotArea>
    </format>
    <format dxfId="12714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2713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12712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12711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12710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12709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2708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2707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2706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2705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2704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2703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2702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2701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2700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2699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2698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2697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2696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12695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2694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2693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12692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2691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12690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12689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12688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12687">
      <pivotArea dataOnly="0" labelOnly="1" outline="0" fieldPosition="0">
        <references count="2">
          <reference field="0" count="1" selected="0">
            <x v="110"/>
          </reference>
          <reference field="1" count="1">
            <x v="152"/>
          </reference>
        </references>
      </pivotArea>
    </format>
    <format dxfId="12686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12685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12684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12683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12682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12681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12680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2679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12678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12677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12676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12675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  <format dxfId="12674">
      <pivotArea dataOnly="0" labelOnly="1" outline="0" fieldPosition="0">
        <references count="2">
          <reference field="0" count="1" selected="0">
            <x v="160"/>
          </reference>
          <reference field="1" count="1">
            <x v="158"/>
          </reference>
        </references>
      </pivotArea>
    </format>
    <format dxfId="12673">
      <pivotArea dataOnly="0" labelOnly="1" outline="0" fieldPosition="0">
        <references count="2">
          <reference field="0" count="1" selected="0">
            <x v="161"/>
          </reference>
          <reference field="1" count="1">
            <x v="159"/>
          </reference>
        </references>
      </pivotArea>
    </format>
    <format dxfId="12672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2671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2670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2669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2668">
      <pivotArea dataOnly="0" labelOnly="1" outline="0" fieldPosition="0">
        <references count="2">
          <reference field="0" count="1" selected="0">
            <x v="54"/>
          </reference>
          <reference field="1" count="1">
            <x v="142"/>
          </reference>
        </references>
      </pivotArea>
    </format>
    <format dxfId="12667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2666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2665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2664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12663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12662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2661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2660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12659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2658">
      <pivotArea dataOnly="0" labelOnly="1" outline="0" fieldPosition="0">
        <references count="2">
          <reference field="0" count="1" selected="0">
            <x v="71"/>
          </reference>
          <reference field="1" count="1">
            <x v="145"/>
          </reference>
        </references>
      </pivotArea>
    </format>
    <format dxfId="12657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2656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12655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12654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12653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12652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2651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2650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2649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2648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2647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2646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2645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2644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2643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2642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2641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2640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2639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12638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2637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2636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12635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2634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12633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12632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12631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12630">
      <pivotArea dataOnly="0" labelOnly="1" outline="0" fieldPosition="0">
        <references count="2">
          <reference field="0" count="1" selected="0">
            <x v="110"/>
          </reference>
          <reference field="1" count="1">
            <x v="152"/>
          </reference>
        </references>
      </pivotArea>
    </format>
    <format dxfId="12629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12628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12627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12626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12625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12624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12623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2622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12621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12620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12619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12618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  <format dxfId="12617">
      <pivotArea dataOnly="0" labelOnly="1" outline="0" fieldPosition="0">
        <references count="2">
          <reference field="0" count="1" selected="0">
            <x v="160"/>
          </reference>
          <reference field="1" count="1">
            <x v="158"/>
          </reference>
        </references>
      </pivotArea>
    </format>
    <format dxfId="12616">
      <pivotArea dataOnly="0" labelOnly="1" outline="0" fieldPosition="0">
        <references count="2">
          <reference field="0" count="1" selected="0">
            <x v="161"/>
          </reference>
          <reference field="1" count="1">
            <x v="159"/>
          </reference>
        </references>
      </pivotArea>
    </format>
    <format dxfId="12615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2614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2613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2612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2611">
      <pivotArea dataOnly="0" labelOnly="1" outline="0" fieldPosition="0">
        <references count="2">
          <reference field="0" count="1" selected="0">
            <x v="54"/>
          </reference>
          <reference field="1" count="1">
            <x v="142"/>
          </reference>
        </references>
      </pivotArea>
    </format>
    <format dxfId="12610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2609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2608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2607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12606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12605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2604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2603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12602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2601">
      <pivotArea dataOnly="0" labelOnly="1" outline="0" fieldPosition="0">
        <references count="2">
          <reference field="0" count="1" selected="0">
            <x v="71"/>
          </reference>
          <reference field="1" count="1">
            <x v="145"/>
          </reference>
        </references>
      </pivotArea>
    </format>
    <format dxfId="12600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2599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12598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12597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12596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12595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2594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2593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2592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2591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2590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2589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2588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2587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2586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2585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2584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2583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2582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12581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2580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2579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12578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2577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12576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12575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12574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12573">
      <pivotArea dataOnly="0" labelOnly="1" outline="0" fieldPosition="0">
        <references count="2">
          <reference field="0" count="1" selected="0">
            <x v="110"/>
          </reference>
          <reference field="1" count="1">
            <x v="152"/>
          </reference>
        </references>
      </pivotArea>
    </format>
    <format dxfId="12572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12571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12570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12569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12568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12567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12566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2565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12564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12563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12562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12561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  <format dxfId="12560">
      <pivotArea dataOnly="0" labelOnly="1" outline="0" fieldPosition="0">
        <references count="2">
          <reference field="0" count="1" selected="0">
            <x v="160"/>
          </reference>
          <reference field="1" count="1">
            <x v="158"/>
          </reference>
        </references>
      </pivotArea>
    </format>
    <format dxfId="12559">
      <pivotArea dataOnly="0" labelOnly="1" outline="0" fieldPosition="0">
        <references count="2">
          <reference field="0" count="1" selected="0">
            <x v="161"/>
          </reference>
          <reference field="1" count="1">
            <x v="159"/>
          </reference>
        </references>
      </pivotArea>
    </format>
    <format dxfId="12558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2557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2556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2555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2554">
      <pivotArea dataOnly="0" labelOnly="1" outline="0" fieldPosition="0">
        <references count="2">
          <reference field="0" count="1" selected="0">
            <x v="54"/>
          </reference>
          <reference field="1" count="1">
            <x v="142"/>
          </reference>
        </references>
      </pivotArea>
    </format>
    <format dxfId="12553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2552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2551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2550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12549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12548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2547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2546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12545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2544">
      <pivotArea dataOnly="0" labelOnly="1" outline="0" fieldPosition="0">
        <references count="2">
          <reference field="0" count="1" selected="0">
            <x v="71"/>
          </reference>
          <reference field="1" count="1">
            <x v="145"/>
          </reference>
        </references>
      </pivotArea>
    </format>
    <format dxfId="12543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2542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12541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12540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12539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12538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2537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2536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2535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2534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2533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2532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2531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2530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2529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2528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2527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2526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2525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12524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2523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2522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12521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2520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12519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12518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12517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12516">
      <pivotArea dataOnly="0" labelOnly="1" outline="0" fieldPosition="0">
        <references count="2">
          <reference field="0" count="1" selected="0">
            <x v="110"/>
          </reference>
          <reference field="1" count="1">
            <x v="152"/>
          </reference>
        </references>
      </pivotArea>
    </format>
    <format dxfId="12515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12514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12513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12512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12511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12510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12509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2508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12507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12506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12505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12504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  <format dxfId="12503">
      <pivotArea dataOnly="0" labelOnly="1" outline="0" fieldPosition="0">
        <references count="2">
          <reference field="0" count="1" selected="0">
            <x v="160"/>
          </reference>
          <reference field="1" count="1">
            <x v="158"/>
          </reference>
        </references>
      </pivotArea>
    </format>
    <format dxfId="12502">
      <pivotArea dataOnly="0" labelOnly="1" outline="0" fieldPosition="0">
        <references count="2">
          <reference field="0" count="1" selected="0">
            <x v="161"/>
          </reference>
          <reference field="1" count="1">
            <x v="159"/>
          </reference>
        </references>
      </pivotArea>
    </format>
    <format dxfId="12501">
      <pivotArea dataOnly="0" labelOnly="1" outline="0" fieldPosition="0">
        <references count="1">
          <reference field="0" count="9">
            <x v="73"/>
            <x v="75"/>
            <x v="76"/>
            <x v="77"/>
            <x v="87"/>
            <x v="91"/>
            <x v="94"/>
            <x v="133"/>
            <x v="149"/>
          </reference>
        </references>
      </pivotArea>
    </format>
    <format dxfId="12500">
      <pivotArea dataOnly="0" labelOnly="1" outline="0" fieldPosition="0">
        <references count="1">
          <reference field="0" count="9">
            <x v="73"/>
            <x v="75"/>
            <x v="76"/>
            <x v="77"/>
            <x v="87"/>
            <x v="91"/>
            <x v="94"/>
            <x v="133"/>
            <x v="149"/>
          </reference>
        </references>
      </pivotArea>
    </format>
    <format dxfId="12499">
      <pivotArea dataOnly="0" labelOnly="1" outline="0" fieldPosition="0">
        <references count="1">
          <reference field="0" count="9">
            <x v="73"/>
            <x v="75"/>
            <x v="76"/>
            <x v="77"/>
            <x v="87"/>
            <x v="91"/>
            <x v="94"/>
            <x v="133"/>
            <x v="149"/>
          </reference>
        </references>
      </pivotArea>
    </format>
    <format dxfId="12498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12497">
      <pivotArea dataOnly="0" labelOnly="1" outline="0" fieldPosition="0">
        <references count="2">
          <reference field="0" count="1" selected="0">
            <x v="75"/>
          </reference>
          <reference field="1" count="1">
            <x v="160"/>
          </reference>
        </references>
      </pivotArea>
    </format>
    <format dxfId="12496">
      <pivotArea dataOnly="0" labelOnly="1" outline="0" fieldPosition="0">
        <references count="2">
          <reference field="0" count="1" selected="0">
            <x v="76"/>
          </reference>
          <reference field="1" count="1">
            <x v="161"/>
          </reference>
        </references>
      </pivotArea>
    </format>
    <format dxfId="12495">
      <pivotArea dataOnly="0" labelOnly="1" outline="0" fieldPosition="0">
        <references count="2">
          <reference field="0" count="1" selected="0">
            <x v="77"/>
          </reference>
          <reference field="1" count="1">
            <x v="162"/>
          </reference>
        </references>
      </pivotArea>
    </format>
    <format dxfId="12494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2493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2492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2491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12490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12489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12488">
      <pivotArea dataOnly="0" labelOnly="1" outline="0" fieldPosition="0">
        <references count="2">
          <reference field="0" count="1" selected="0">
            <x v="75"/>
          </reference>
          <reference field="1" count="1">
            <x v="160"/>
          </reference>
        </references>
      </pivotArea>
    </format>
    <format dxfId="12487">
      <pivotArea dataOnly="0" labelOnly="1" outline="0" fieldPosition="0">
        <references count="2">
          <reference field="0" count="1" selected="0">
            <x v="76"/>
          </reference>
          <reference field="1" count="1">
            <x v="161"/>
          </reference>
        </references>
      </pivotArea>
    </format>
    <format dxfId="12486">
      <pivotArea dataOnly="0" labelOnly="1" outline="0" fieldPosition="0">
        <references count="2">
          <reference field="0" count="1" selected="0">
            <x v="77"/>
          </reference>
          <reference field="1" count="1">
            <x v="162"/>
          </reference>
        </references>
      </pivotArea>
    </format>
    <format dxfId="12485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2484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2483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2482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12481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12480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12479">
      <pivotArea dataOnly="0" labelOnly="1" outline="0" fieldPosition="0">
        <references count="2">
          <reference field="0" count="1" selected="0">
            <x v="75"/>
          </reference>
          <reference field="1" count="1">
            <x v="160"/>
          </reference>
        </references>
      </pivotArea>
    </format>
    <format dxfId="12478">
      <pivotArea dataOnly="0" labelOnly="1" outline="0" fieldPosition="0">
        <references count="2">
          <reference field="0" count="1" selected="0">
            <x v="76"/>
          </reference>
          <reference field="1" count="1">
            <x v="161"/>
          </reference>
        </references>
      </pivotArea>
    </format>
    <format dxfId="12477">
      <pivotArea dataOnly="0" labelOnly="1" outline="0" fieldPosition="0">
        <references count="2">
          <reference field="0" count="1" selected="0">
            <x v="77"/>
          </reference>
          <reference field="1" count="1">
            <x v="162"/>
          </reference>
        </references>
      </pivotArea>
    </format>
    <format dxfId="12476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2475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2474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2473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12472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12471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12470">
      <pivotArea dataOnly="0" labelOnly="1" outline="0" fieldPosition="0">
        <references count="2">
          <reference field="0" count="1" selected="0">
            <x v="75"/>
          </reference>
          <reference field="1" count="1">
            <x v="160"/>
          </reference>
        </references>
      </pivotArea>
    </format>
    <format dxfId="12469">
      <pivotArea dataOnly="0" labelOnly="1" outline="0" fieldPosition="0">
        <references count="2">
          <reference field="0" count="1" selected="0">
            <x v="76"/>
          </reference>
          <reference field="1" count="1">
            <x v="161"/>
          </reference>
        </references>
      </pivotArea>
    </format>
    <format dxfId="12468">
      <pivotArea dataOnly="0" labelOnly="1" outline="0" fieldPosition="0">
        <references count="2">
          <reference field="0" count="1" selected="0">
            <x v="77"/>
          </reference>
          <reference field="1" count="1">
            <x v="162"/>
          </reference>
        </references>
      </pivotArea>
    </format>
    <format dxfId="12467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2466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2465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2464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12463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12462">
      <pivotArea dataOnly="0" labelOnly="1" outline="0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60"/>
            <x v="61"/>
            <x v="62"/>
            <x v="63"/>
            <x v="65"/>
            <x v="66"/>
            <x v="67"/>
            <x v="68"/>
            <x v="69"/>
            <x v="70"/>
            <x v="72"/>
            <x v="73"/>
            <x v="74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12461">
      <pivotArea dataOnly="0" labelOnly="1" outline="0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7"/>
            <x v="140"/>
            <x v="143"/>
            <x v="144"/>
            <x v="145"/>
            <x v="148"/>
            <x v="149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460">
      <pivotArea dataOnly="0" labelOnly="1" outline="0" fieldPosition="0">
        <references count="1">
          <reference field="0" count="11">
            <x v="165"/>
            <x v="166"/>
            <x v="167"/>
            <x v="168"/>
            <x v="169"/>
            <x v="170"/>
            <x v="172"/>
            <x v="173"/>
            <x v="174"/>
            <x v="175"/>
            <x v="176"/>
          </reference>
        </references>
      </pivotArea>
    </format>
    <format dxfId="12459">
      <pivotArea dataOnly="0" labelOnly="1" outline="0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60"/>
            <x v="61"/>
            <x v="62"/>
            <x v="63"/>
            <x v="65"/>
            <x v="66"/>
            <x v="67"/>
            <x v="68"/>
            <x v="69"/>
            <x v="70"/>
            <x v="72"/>
            <x v="73"/>
            <x v="74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12458">
      <pivotArea dataOnly="0" labelOnly="1" outline="0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7"/>
            <x v="140"/>
            <x v="143"/>
            <x v="144"/>
            <x v="145"/>
            <x v="148"/>
            <x v="149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457">
      <pivotArea dataOnly="0" labelOnly="1" outline="0" fieldPosition="0">
        <references count="1">
          <reference field="0" count="11">
            <x v="165"/>
            <x v="166"/>
            <x v="167"/>
            <x v="168"/>
            <x v="169"/>
            <x v="170"/>
            <x v="172"/>
            <x v="173"/>
            <x v="174"/>
            <x v="175"/>
            <x v="176"/>
          </reference>
        </references>
      </pivotArea>
    </format>
    <format dxfId="12456">
      <pivotArea dataOnly="0" labelOnly="1" outline="0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60"/>
            <x v="61"/>
            <x v="62"/>
            <x v="63"/>
            <x v="65"/>
            <x v="66"/>
            <x v="67"/>
            <x v="68"/>
            <x v="69"/>
            <x v="70"/>
            <x v="72"/>
            <x v="73"/>
            <x v="74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12455">
      <pivotArea dataOnly="0" labelOnly="1" outline="0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7"/>
            <x v="140"/>
            <x v="143"/>
            <x v="144"/>
            <x v="145"/>
            <x v="148"/>
            <x v="149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454">
      <pivotArea dataOnly="0" labelOnly="1" outline="0" fieldPosition="0">
        <references count="1">
          <reference field="0" count="11">
            <x v="165"/>
            <x v="166"/>
            <x v="167"/>
            <x v="168"/>
            <x v="169"/>
            <x v="170"/>
            <x v="172"/>
            <x v="173"/>
            <x v="174"/>
            <x v="175"/>
            <x v="176"/>
          </reference>
        </references>
      </pivotArea>
    </format>
    <format dxfId="12453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2452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2451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2450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12449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2448">
      <pivotArea dataOnly="0" labelOnly="1" outline="0" fieldPosition="0">
        <references count="2">
          <reference field="0" count="1" selected="0">
            <x v="54"/>
          </reference>
          <reference field="1" count="1">
            <x v="142"/>
          </reference>
        </references>
      </pivotArea>
    </format>
    <format dxfId="12447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12446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2445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2444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2443">
      <pivotArea dataOnly="0" labelOnly="1" outline="0" fieldPosition="0">
        <references count="2">
          <reference field="0" count="1" selected="0">
            <x v="61"/>
          </reference>
          <reference field="1" count="1">
            <x v="177"/>
          </reference>
        </references>
      </pivotArea>
    </format>
    <format dxfId="12442">
      <pivotArea dataOnly="0" labelOnly="1" outline="0" fieldPosition="0">
        <references count="2">
          <reference field="0" count="1" selected="0">
            <x v="62"/>
          </reference>
          <reference field="1" count="1">
            <x v="178"/>
          </reference>
        </references>
      </pivotArea>
    </format>
    <format dxfId="12441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12440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2439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2438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12437">
      <pivotArea dataOnly="0" labelOnly="1" outline="0" fieldPosition="0">
        <references count="2">
          <reference field="0" count="1" selected="0">
            <x v="68"/>
          </reference>
          <reference field="1" count="1">
            <x v="180"/>
          </reference>
        </references>
      </pivotArea>
    </format>
    <format dxfId="12436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12435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2434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2433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12432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12431">
      <pivotArea dataOnly="0" labelOnly="1" outline="0" fieldPosition="0">
        <references count="2">
          <reference field="0" count="1" selected="0">
            <x v="78"/>
          </reference>
          <reference field="1" count="1">
            <x v="181"/>
          </reference>
        </references>
      </pivotArea>
    </format>
    <format dxfId="12430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12429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12428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2427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2426">
      <pivotArea dataOnly="0" labelOnly="1" outline="0" fieldPosition="0">
        <references count="2">
          <reference field="0" count="1" selected="0">
            <x v="83"/>
          </reference>
          <reference field="1" count="1">
            <x v="182"/>
          </reference>
        </references>
      </pivotArea>
    </format>
    <format dxfId="12425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2424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2423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2422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2421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2420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2419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2418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2417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2416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2415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2414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12413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2412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2411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12410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2409">
      <pivotArea dataOnly="0" labelOnly="1" outline="0" fieldPosition="0">
        <references count="2">
          <reference field="0" count="1" selected="0">
            <x v="101"/>
          </reference>
          <reference field="1" count="1">
            <x v="183"/>
          </reference>
        </references>
      </pivotArea>
    </format>
    <format dxfId="12408">
      <pivotArea dataOnly="0" labelOnly="1" outline="0" fieldPosition="0">
        <references count="2">
          <reference field="0" count="1" selected="0">
            <x v="102"/>
          </reference>
          <reference field="1" count="1">
            <x v="184"/>
          </reference>
        </references>
      </pivotArea>
    </format>
    <format dxfId="12407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12406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12405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12404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12403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12402">
      <pivotArea dataOnly="0" labelOnly="1" outline="0" fieldPosition="0">
        <references count="2">
          <reference field="0" count="1" selected="0">
            <x v="108"/>
          </reference>
          <reference field="1" count="1">
            <x v="26"/>
          </reference>
        </references>
      </pivotArea>
    </format>
    <format dxfId="12401">
      <pivotArea dataOnly="0" labelOnly="1" outline="0" fieldPosition="0">
        <references count="2">
          <reference field="0" count="1" selected="0">
            <x v="109"/>
          </reference>
          <reference field="1" count="1">
            <x v="28"/>
          </reference>
        </references>
      </pivotArea>
    </format>
    <format dxfId="12400">
      <pivotArea dataOnly="0" labelOnly="1" outline="0" fieldPosition="0">
        <references count="2">
          <reference field="0" count="1" selected="0">
            <x v="110"/>
          </reference>
          <reference field="1" count="1">
            <x v="152"/>
          </reference>
        </references>
      </pivotArea>
    </format>
    <format dxfId="12399">
      <pivotArea dataOnly="0" labelOnly="1" outline="0" fieldPosition="0">
        <references count="2">
          <reference field="0" count="1" selected="0">
            <x v="111"/>
          </reference>
          <reference field="1" count="1">
            <x v="185"/>
          </reference>
        </references>
      </pivotArea>
    </format>
    <format dxfId="12398">
      <pivotArea dataOnly="0" labelOnly="1" outline="0" fieldPosition="0">
        <references count="2">
          <reference field="0" count="1" selected="0">
            <x v="112"/>
          </reference>
          <reference field="1" count="1">
            <x v="186"/>
          </reference>
        </references>
      </pivotArea>
    </format>
    <format dxfId="12397">
      <pivotArea dataOnly="0" labelOnly="1" outline="0" fieldPosition="0">
        <references count="2">
          <reference field="0" count="1" selected="0">
            <x v="113"/>
          </reference>
          <reference field="1" count="1">
            <x v="187"/>
          </reference>
        </references>
      </pivotArea>
    </format>
    <format dxfId="12396">
      <pivotArea dataOnly="0" labelOnly="1" outline="0" fieldPosition="0">
        <references count="2">
          <reference field="0" count="1" selected="0">
            <x v="114"/>
          </reference>
          <reference field="1" count="1">
            <x v="188"/>
          </reference>
        </references>
      </pivotArea>
    </format>
    <format dxfId="12395">
      <pivotArea dataOnly="0" labelOnly="1" outline="0" fieldPosition="0">
        <references count="2">
          <reference field="0" count="1" selected="0">
            <x v="115"/>
          </reference>
          <reference field="1" count="1">
            <x v="189"/>
          </reference>
        </references>
      </pivotArea>
    </format>
    <format dxfId="12394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12393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12392">
      <pivotArea dataOnly="0" labelOnly="1" outline="0" fieldPosition="0">
        <references count="2">
          <reference field="0" count="1" selected="0">
            <x v="118"/>
          </reference>
          <reference field="1" count="1">
            <x v="39"/>
          </reference>
        </references>
      </pivotArea>
    </format>
    <format dxfId="12391">
      <pivotArea dataOnly="0" labelOnly="1" outline="0" fieldPosition="0">
        <references count="2">
          <reference field="0" count="1" selected="0">
            <x v="119"/>
          </reference>
          <reference field="1" count="1">
            <x v="190"/>
          </reference>
        </references>
      </pivotArea>
    </format>
    <format dxfId="12390">
      <pivotArea dataOnly="0" labelOnly="1" outline="0" fieldPosition="0">
        <references count="2">
          <reference field="0" count="1" selected="0">
            <x v="120"/>
          </reference>
          <reference field="1" count="1">
            <x v="191"/>
          </reference>
        </references>
      </pivotArea>
    </format>
    <format dxfId="12389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12388">
      <pivotArea dataOnly="0" labelOnly="1" outline="0" fieldPosition="0">
        <references count="2">
          <reference field="0" count="1" selected="0">
            <x v="122"/>
          </reference>
          <reference field="1" count="1">
            <x v="41"/>
          </reference>
        </references>
      </pivotArea>
    </format>
    <format dxfId="12387">
      <pivotArea dataOnly="0" labelOnly="1" outline="0" fieldPosition="0">
        <references count="2">
          <reference field="0" count="1" selected="0">
            <x v="123"/>
          </reference>
          <reference field="1" count="1">
            <x v="192"/>
          </reference>
        </references>
      </pivotArea>
    </format>
    <format dxfId="12386">
      <pivotArea dataOnly="0" labelOnly="1" outline="0" fieldPosition="0">
        <references count="2">
          <reference field="0" count="1" selected="0">
            <x v="124"/>
          </reference>
          <reference field="1" count="1">
            <x v="38"/>
          </reference>
        </references>
      </pivotArea>
    </format>
    <format dxfId="12385">
      <pivotArea dataOnly="0" labelOnly="1" outline="0" fieldPosition="0">
        <references count="2">
          <reference field="0" count="1" selected="0">
            <x v="125"/>
          </reference>
          <reference field="1" count="1">
            <x v="193"/>
          </reference>
        </references>
      </pivotArea>
    </format>
    <format dxfId="12384">
      <pivotArea dataOnly="0" labelOnly="1" outline="0" fieldPosition="0">
        <references count="2">
          <reference field="0" count="1" selected="0">
            <x v="126"/>
          </reference>
          <reference field="1" count="1">
            <x v="194"/>
          </reference>
        </references>
      </pivotArea>
    </format>
    <format dxfId="12383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12382">
      <pivotArea dataOnly="0" labelOnly="1" outline="0" fieldPosition="0">
        <references count="2">
          <reference field="0" count="1" selected="0">
            <x v="128"/>
          </reference>
          <reference field="1" count="1">
            <x v="51"/>
          </reference>
        </references>
      </pivotArea>
    </format>
    <format dxfId="12381">
      <pivotArea dataOnly="0" labelOnly="1" outline="0" fieldPosition="0">
        <references count="2">
          <reference field="0" count="1" selected="0">
            <x v="129"/>
          </reference>
          <reference field="1" count="1">
            <x v="195"/>
          </reference>
        </references>
      </pivotArea>
    </format>
    <format dxfId="12380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12379">
      <pivotArea dataOnly="0" labelOnly="1" outline="0" fieldPosition="0">
        <references count="2">
          <reference field="0" count="1" selected="0">
            <x v="131"/>
          </reference>
          <reference field="1" count="1">
            <x v="196"/>
          </reference>
        </references>
      </pivotArea>
    </format>
    <format dxfId="12378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12377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12376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12375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12374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12373">
      <pivotArea dataOnly="0" labelOnly="1" outline="0" fieldPosition="0">
        <references count="2">
          <reference field="0" count="1" selected="0">
            <x v="140"/>
          </reference>
          <reference field="1" count="1">
            <x v="197"/>
          </reference>
        </references>
      </pivotArea>
    </format>
    <format dxfId="12372">
      <pivotArea dataOnly="0" labelOnly="1" outline="0" fieldPosition="0">
        <references count="2">
          <reference field="0" count="1" selected="0">
            <x v="143"/>
          </reference>
          <reference field="1" count="1">
            <x v="42"/>
          </reference>
        </references>
      </pivotArea>
    </format>
    <format dxfId="12371">
      <pivotArea dataOnly="0" labelOnly="1" outline="0" fieldPosition="0">
        <references count="2">
          <reference field="0" count="1" selected="0">
            <x v="144"/>
          </reference>
          <reference field="1" count="1">
            <x v="77"/>
          </reference>
        </references>
      </pivotArea>
    </format>
    <format dxfId="12370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12369">
      <pivotArea dataOnly="0" labelOnly="1" outline="0" fieldPosition="0">
        <references count="2">
          <reference field="0" count="1" selected="0">
            <x v="148"/>
          </reference>
          <reference field="1" count="1">
            <x v="198"/>
          </reference>
        </references>
      </pivotArea>
    </format>
    <format dxfId="12368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12367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2366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12365">
      <pivotArea dataOnly="0" labelOnly="1" outline="0" fieldPosition="0">
        <references count="2">
          <reference field="0" count="1" selected="0">
            <x v="153"/>
          </reference>
          <reference field="1" count="1">
            <x v="199"/>
          </reference>
        </references>
      </pivotArea>
    </format>
    <format dxfId="12364">
      <pivotArea dataOnly="0" labelOnly="1" outline="0" fieldPosition="0">
        <references count="2">
          <reference field="0" count="1" selected="0">
            <x v="154"/>
          </reference>
          <reference field="1" count="1">
            <x v="63"/>
          </reference>
        </references>
      </pivotArea>
    </format>
    <format dxfId="12363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12362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12361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12360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  <format dxfId="12359">
      <pivotArea dataOnly="0" labelOnly="1" outline="0" fieldPosition="0">
        <references count="2">
          <reference field="0" count="1" selected="0">
            <x v="159"/>
          </reference>
          <reference field="1" count="1">
            <x v="200"/>
          </reference>
        </references>
      </pivotArea>
    </format>
    <format dxfId="12358">
      <pivotArea dataOnly="0" labelOnly="1" outline="0" fieldPosition="0">
        <references count="2">
          <reference field="0" count="1" selected="0">
            <x v="160"/>
          </reference>
          <reference field="1" count="1">
            <x v="158"/>
          </reference>
        </references>
      </pivotArea>
    </format>
    <format dxfId="12357">
      <pivotArea dataOnly="0" labelOnly="1" outline="0" fieldPosition="0">
        <references count="2">
          <reference field="0" count="1" selected="0">
            <x v="161"/>
          </reference>
          <reference field="1" count="1">
            <x v="159"/>
          </reference>
        </references>
      </pivotArea>
    </format>
    <format dxfId="12356">
      <pivotArea dataOnly="0" labelOnly="1" outline="0" fieldPosition="0">
        <references count="2">
          <reference field="0" count="1" selected="0">
            <x v="162"/>
          </reference>
          <reference field="1" count="1">
            <x v="201"/>
          </reference>
        </references>
      </pivotArea>
    </format>
    <format dxfId="12355">
      <pivotArea dataOnly="0" labelOnly="1" outline="0" fieldPosition="0">
        <references count="2">
          <reference field="0" count="1" selected="0">
            <x v="163"/>
          </reference>
          <reference field="1" count="1">
            <x v="202"/>
          </reference>
        </references>
      </pivotArea>
    </format>
    <format dxfId="12354">
      <pivotArea dataOnly="0" labelOnly="1" outline="0" fieldPosition="0">
        <references count="2">
          <reference field="0" count="1" selected="0">
            <x v="164"/>
          </reference>
          <reference field="1" count="1">
            <x v="203"/>
          </reference>
        </references>
      </pivotArea>
    </format>
    <format dxfId="12353">
      <pivotArea dataOnly="0" labelOnly="1" outline="0" fieldPosition="0">
        <references count="2">
          <reference field="0" count="1" selected="0">
            <x v="165"/>
          </reference>
          <reference field="1" count="1">
            <x v="10"/>
          </reference>
        </references>
      </pivotArea>
    </format>
    <format dxfId="12352">
      <pivotArea dataOnly="0" labelOnly="1" outline="0" fieldPosition="0">
        <references count="2">
          <reference field="0" count="1" selected="0">
            <x v="166"/>
          </reference>
          <reference field="1" count="1">
            <x v="16"/>
          </reference>
        </references>
      </pivotArea>
    </format>
    <format dxfId="12351">
      <pivotArea dataOnly="0" labelOnly="1" outline="0" fieldPosition="0">
        <references count="2">
          <reference field="0" count="1" selected="0">
            <x v="167"/>
          </reference>
          <reference field="1" count="1">
            <x v="9"/>
          </reference>
        </references>
      </pivotArea>
    </format>
    <format dxfId="12350">
      <pivotArea dataOnly="0" labelOnly="1" outline="0" fieldPosition="0">
        <references count="2">
          <reference field="0" count="1" selected="0">
            <x v="168"/>
          </reference>
          <reference field="1" count="1">
            <x v="204"/>
          </reference>
        </references>
      </pivotArea>
    </format>
    <format dxfId="12349">
      <pivotArea dataOnly="0" labelOnly="1" outline="0" fieldPosition="0">
        <references count="2">
          <reference field="0" count="1" selected="0">
            <x v="169"/>
          </reference>
          <reference field="1" count="1">
            <x v="13"/>
          </reference>
        </references>
      </pivotArea>
    </format>
    <format dxfId="12348">
      <pivotArea dataOnly="0" labelOnly="1" outline="0" fieldPosition="0">
        <references count="2">
          <reference field="0" count="1" selected="0">
            <x v="170"/>
          </reference>
          <reference field="1" count="1">
            <x v="11"/>
          </reference>
        </references>
      </pivotArea>
    </format>
    <format dxfId="12347">
      <pivotArea dataOnly="0" labelOnly="1" outline="0" fieldPosition="0">
        <references count="2">
          <reference field="0" count="1" selected="0">
            <x v="172"/>
          </reference>
          <reference field="1" count="1">
            <x v="19"/>
          </reference>
        </references>
      </pivotArea>
    </format>
    <format dxfId="12346">
      <pivotArea dataOnly="0" labelOnly="1" outline="0" fieldPosition="0">
        <references count="2">
          <reference field="0" count="1" selected="0">
            <x v="173"/>
          </reference>
          <reference field="1" count="1">
            <x v="205"/>
          </reference>
        </references>
      </pivotArea>
    </format>
    <format dxfId="12345">
      <pivotArea dataOnly="0" labelOnly="1" outline="0" fieldPosition="0">
        <references count="2">
          <reference field="0" count="1" selected="0">
            <x v="174"/>
          </reference>
          <reference field="1" count="1">
            <x v="17"/>
          </reference>
        </references>
      </pivotArea>
    </format>
    <format dxfId="12344">
      <pivotArea dataOnly="0" labelOnly="1" outline="0" fieldPosition="0">
        <references count="2">
          <reference field="0" count="1" selected="0">
            <x v="175"/>
          </reference>
          <reference field="1" count="1">
            <x v="206"/>
          </reference>
        </references>
      </pivotArea>
    </format>
    <format dxfId="12343">
      <pivotArea dataOnly="0" labelOnly="1" outline="0" fieldPosition="0">
        <references count="2">
          <reference field="0" count="1" selected="0">
            <x v="176"/>
          </reference>
          <reference field="1" count="1">
            <x v="207"/>
          </reference>
        </references>
      </pivotArea>
    </format>
    <format dxfId="12342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2341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2340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2339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12338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2337">
      <pivotArea dataOnly="0" labelOnly="1" outline="0" fieldPosition="0">
        <references count="2">
          <reference field="0" count="1" selected="0">
            <x v="54"/>
          </reference>
          <reference field="1" count="1">
            <x v="142"/>
          </reference>
        </references>
      </pivotArea>
    </format>
    <format dxfId="12336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12335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2334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2333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2332">
      <pivotArea dataOnly="0" labelOnly="1" outline="0" fieldPosition="0">
        <references count="2">
          <reference field="0" count="1" selected="0">
            <x v="61"/>
          </reference>
          <reference field="1" count="1">
            <x v="177"/>
          </reference>
        </references>
      </pivotArea>
    </format>
    <format dxfId="12331">
      <pivotArea dataOnly="0" labelOnly="1" outline="0" fieldPosition="0">
        <references count="2">
          <reference field="0" count="1" selected="0">
            <x v="62"/>
          </reference>
          <reference field="1" count="1">
            <x v="178"/>
          </reference>
        </references>
      </pivotArea>
    </format>
    <format dxfId="12330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12329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2328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2327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12326">
      <pivotArea dataOnly="0" labelOnly="1" outline="0" fieldPosition="0">
        <references count="2">
          <reference field="0" count="1" selected="0">
            <x v="68"/>
          </reference>
          <reference field="1" count="1">
            <x v="180"/>
          </reference>
        </references>
      </pivotArea>
    </format>
    <format dxfId="12325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12324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2323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2322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12321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12320">
      <pivotArea dataOnly="0" labelOnly="1" outline="0" fieldPosition="0">
        <references count="2">
          <reference field="0" count="1" selected="0">
            <x v="78"/>
          </reference>
          <reference field="1" count="1">
            <x v="181"/>
          </reference>
        </references>
      </pivotArea>
    </format>
    <format dxfId="12319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12318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12317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2316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2315">
      <pivotArea dataOnly="0" labelOnly="1" outline="0" fieldPosition="0">
        <references count="2">
          <reference field="0" count="1" selected="0">
            <x v="83"/>
          </reference>
          <reference field="1" count="1">
            <x v="182"/>
          </reference>
        </references>
      </pivotArea>
    </format>
    <format dxfId="12314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2313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2312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2311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2310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2309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2308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2307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2306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2305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2304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2303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12302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2301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2300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12299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2298">
      <pivotArea dataOnly="0" labelOnly="1" outline="0" fieldPosition="0">
        <references count="2">
          <reference field="0" count="1" selected="0">
            <x v="101"/>
          </reference>
          <reference field="1" count="1">
            <x v="183"/>
          </reference>
        </references>
      </pivotArea>
    </format>
    <format dxfId="12297">
      <pivotArea dataOnly="0" labelOnly="1" outline="0" fieldPosition="0">
        <references count="2">
          <reference field="0" count="1" selected="0">
            <x v="102"/>
          </reference>
          <reference field="1" count="1">
            <x v="184"/>
          </reference>
        </references>
      </pivotArea>
    </format>
    <format dxfId="12296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12295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12294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12293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12292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12291">
      <pivotArea dataOnly="0" labelOnly="1" outline="0" fieldPosition="0">
        <references count="2">
          <reference field="0" count="1" selected="0">
            <x v="108"/>
          </reference>
          <reference field="1" count="1">
            <x v="26"/>
          </reference>
        </references>
      </pivotArea>
    </format>
    <format dxfId="12290">
      <pivotArea dataOnly="0" labelOnly="1" outline="0" fieldPosition="0">
        <references count="2">
          <reference field="0" count="1" selected="0">
            <x v="109"/>
          </reference>
          <reference field="1" count="1">
            <x v="28"/>
          </reference>
        </references>
      </pivotArea>
    </format>
    <format dxfId="12289">
      <pivotArea dataOnly="0" labelOnly="1" outline="0" fieldPosition="0">
        <references count="2">
          <reference field="0" count="1" selected="0">
            <x v="110"/>
          </reference>
          <reference field="1" count="1">
            <x v="152"/>
          </reference>
        </references>
      </pivotArea>
    </format>
    <format dxfId="12288">
      <pivotArea dataOnly="0" labelOnly="1" outline="0" fieldPosition="0">
        <references count="2">
          <reference field="0" count="1" selected="0">
            <x v="111"/>
          </reference>
          <reference field="1" count="1">
            <x v="185"/>
          </reference>
        </references>
      </pivotArea>
    </format>
    <format dxfId="12287">
      <pivotArea dataOnly="0" labelOnly="1" outline="0" fieldPosition="0">
        <references count="2">
          <reference field="0" count="1" selected="0">
            <x v="112"/>
          </reference>
          <reference field="1" count="1">
            <x v="186"/>
          </reference>
        </references>
      </pivotArea>
    </format>
    <format dxfId="12286">
      <pivotArea dataOnly="0" labelOnly="1" outline="0" fieldPosition="0">
        <references count="2">
          <reference field="0" count="1" selected="0">
            <x v="113"/>
          </reference>
          <reference field="1" count="1">
            <x v="187"/>
          </reference>
        </references>
      </pivotArea>
    </format>
    <format dxfId="12285">
      <pivotArea dataOnly="0" labelOnly="1" outline="0" fieldPosition="0">
        <references count="2">
          <reference field="0" count="1" selected="0">
            <x v="114"/>
          </reference>
          <reference field="1" count="1">
            <x v="188"/>
          </reference>
        </references>
      </pivotArea>
    </format>
    <format dxfId="12284">
      <pivotArea dataOnly="0" labelOnly="1" outline="0" fieldPosition="0">
        <references count="2">
          <reference field="0" count="1" selected="0">
            <x v="115"/>
          </reference>
          <reference field="1" count="1">
            <x v="189"/>
          </reference>
        </references>
      </pivotArea>
    </format>
    <format dxfId="12283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12282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12281">
      <pivotArea dataOnly="0" labelOnly="1" outline="0" fieldPosition="0">
        <references count="2">
          <reference field="0" count="1" selected="0">
            <x v="118"/>
          </reference>
          <reference field="1" count="1">
            <x v="39"/>
          </reference>
        </references>
      </pivotArea>
    </format>
    <format dxfId="12280">
      <pivotArea dataOnly="0" labelOnly="1" outline="0" fieldPosition="0">
        <references count="2">
          <reference field="0" count="1" selected="0">
            <x v="119"/>
          </reference>
          <reference field="1" count="1">
            <x v="190"/>
          </reference>
        </references>
      </pivotArea>
    </format>
    <format dxfId="12279">
      <pivotArea dataOnly="0" labelOnly="1" outline="0" fieldPosition="0">
        <references count="2">
          <reference field="0" count="1" selected="0">
            <x v="120"/>
          </reference>
          <reference field="1" count="1">
            <x v="191"/>
          </reference>
        </references>
      </pivotArea>
    </format>
    <format dxfId="12278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12277">
      <pivotArea dataOnly="0" labelOnly="1" outline="0" fieldPosition="0">
        <references count="2">
          <reference field="0" count="1" selected="0">
            <x v="122"/>
          </reference>
          <reference field="1" count="1">
            <x v="41"/>
          </reference>
        </references>
      </pivotArea>
    </format>
    <format dxfId="12276">
      <pivotArea dataOnly="0" labelOnly="1" outline="0" fieldPosition="0">
        <references count="2">
          <reference field="0" count="1" selected="0">
            <x v="123"/>
          </reference>
          <reference field="1" count="1">
            <x v="192"/>
          </reference>
        </references>
      </pivotArea>
    </format>
    <format dxfId="12275">
      <pivotArea dataOnly="0" labelOnly="1" outline="0" fieldPosition="0">
        <references count="2">
          <reference field="0" count="1" selected="0">
            <x v="124"/>
          </reference>
          <reference field="1" count="1">
            <x v="38"/>
          </reference>
        </references>
      </pivotArea>
    </format>
    <format dxfId="12274">
      <pivotArea dataOnly="0" labelOnly="1" outline="0" fieldPosition="0">
        <references count="2">
          <reference field="0" count="1" selected="0">
            <x v="125"/>
          </reference>
          <reference field="1" count="1">
            <x v="193"/>
          </reference>
        </references>
      </pivotArea>
    </format>
    <format dxfId="12273">
      <pivotArea dataOnly="0" labelOnly="1" outline="0" fieldPosition="0">
        <references count="2">
          <reference field="0" count="1" selected="0">
            <x v="126"/>
          </reference>
          <reference field="1" count="1">
            <x v="194"/>
          </reference>
        </references>
      </pivotArea>
    </format>
    <format dxfId="12272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12271">
      <pivotArea dataOnly="0" labelOnly="1" outline="0" fieldPosition="0">
        <references count="2">
          <reference field="0" count="1" selected="0">
            <x v="128"/>
          </reference>
          <reference field="1" count="1">
            <x v="51"/>
          </reference>
        </references>
      </pivotArea>
    </format>
    <format dxfId="12270">
      <pivotArea dataOnly="0" labelOnly="1" outline="0" fieldPosition="0">
        <references count="2">
          <reference field="0" count="1" selected="0">
            <x v="129"/>
          </reference>
          <reference field="1" count="1">
            <x v="195"/>
          </reference>
        </references>
      </pivotArea>
    </format>
    <format dxfId="12269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12268">
      <pivotArea dataOnly="0" labelOnly="1" outline="0" fieldPosition="0">
        <references count="2">
          <reference field="0" count="1" selected="0">
            <x v="131"/>
          </reference>
          <reference field="1" count="1">
            <x v="196"/>
          </reference>
        </references>
      </pivotArea>
    </format>
    <format dxfId="12267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12266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12265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12264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12263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12262">
      <pivotArea dataOnly="0" labelOnly="1" outline="0" fieldPosition="0">
        <references count="2">
          <reference field="0" count="1" selected="0">
            <x v="140"/>
          </reference>
          <reference field="1" count="1">
            <x v="197"/>
          </reference>
        </references>
      </pivotArea>
    </format>
    <format dxfId="12261">
      <pivotArea dataOnly="0" labelOnly="1" outline="0" fieldPosition="0">
        <references count="2">
          <reference field="0" count="1" selected="0">
            <x v="143"/>
          </reference>
          <reference field="1" count="1">
            <x v="42"/>
          </reference>
        </references>
      </pivotArea>
    </format>
    <format dxfId="12260">
      <pivotArea dataOnly="0" labelOnly="1" outline="0" fieldPosition="0">
        <references count="2">
          <reference field="0" count="1" selected="0">
            <x v="144"/>
          </reference>
          <reference field="1" count="1">
            <x v="77"/>
          </reference>
        </references>
      </pivotArea>
    </format>
    <format dxfId="12259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12258">
      <pivotArea dataOnly="0" labelOnly="1" outline="0" fieldPosition="0">
        <references count="2">
          <reference field="0" count="1" selected="0">
            <x v="148"/>
          </reference>
          <reference field="1" count="1">
            <x v="198"/>
          </reference>
        </references>
      </pivotArea>
    </format>
    <format dxfId="12257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12256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2255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12254">
      <pivotArea dataOnly="0" labelOnly="1" outline="0" fieldPosition="0">
        <references count="2">
          <reference field="0" count="1" selected="0">
            <x v="153"/>
          </reference>
          <reference field="1" count="1">
            <x v="199"/>
          </reference>
        </references>
      </pivotArea>
    </format>
    <format dxfId="12253">
      <pivotArea dataOnly="0" labelOnly="1" outline="0" fieldPosition="0">
        <references count="2">
          <reference field="0" count="1" selected="0">
            <x v="154"/>
          </reference>
          <reference field="1" count="1">
            <x v="63"/>
          </reference>
        </references>
      </pivotArea>
    </format>
    <format dxfId="12252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12251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12250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12249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  <format dxfId="12248">
      <pivotArea dataOnly="0" labelOnly="1" outline="0" fieldPosition="0">
        <references count="2">
          <reference field="0" count="1" selected="0">
            <x v="159"/>
          </reference>
          <reference field="1" count="1">
            <x v="200"/>
          </reference>
        </references>
      </pivotArea>
    </format>
    <format dxfId="12247">
      <pivotArea dataOnly="0" labelOnly="1" outline="0" fieldPosition="0">
        <references count="2">
          <reference field="0" count="1" selected="0">
            <x v="160"/>
          </reference>
          <reference field="1" count="1">
            <x v="158"/>
          </reference>
        </references>
      </pivotArea>
    </format>
    <format dxfId="12246">
      <pivotArea dataOnly="0" labelOnly="1" outline="0" fieldPosition="0">
        <references count="2">
          <reference field="0" count="1" selected="0">
            <x v="161"/>
          </reference>
          <reference field="1" count="1">
            <x v="159"/>
          </reference>
        </references>
      </pivotArea>
    </format>
    <format dxfId="12245">
      <pivotArea dataOnly="0" labelOnly="1" outline="0" fieldPosition="0">
        <references count="2">
          <reference field="0" count="1" selected="0">
            <x v="162"/>
          </reference>
          <reference field="1" count="1">
            <x v="201"/>
          </reference>
        </references>
      </pivotArea>
    </format>
    <format dxfId="12244">
      <pivotArea dataOnly="0" labelOnly="1" outline="0" fieldPosition="0">
        <references count="2">
          <reference field="0" count="1" selected="0">
            <x v="163"/>
          </reference>
          <reference field="1" count="1">
            <x v="202"/>
          </reference>
        </references>
      </pivotArea>
    </format>
    <format dxfId="12243">
      <pivotArea dataOnly="0" labelOnly="1" outline="0" fieldPosition="0">
        <references count="2">
          <reference field="0" count="1" selected="0">
            <x v="164"/>
          </reference>
          <reference field="1" count="1">
            <x v="203"/>
          </reference>
        </references>
      </pivotArea>
    </format>
    <format dxfId="12242">
      <pivotArea dataOnly="0" labelOnly="1" outline="0" fieldPosition="0">
        <references count="2">
          <reference field="0" count="1" selected="0">
            <x v="165"/>
          </reference>
          <reference field="1" count="1">
            <x v="10"/>
          </reference>
        </references>
      </pivotArea>
    </format>
    <format dxfId="12241">
      <pivotArea dataOnly="0" labelOnly="1" outline="0" fieldPosition="0">
        <references count="2">
          <reference field="0" count="1" selected="0">
            <x v="166"/>
          </reference>
          <reference field="1" count="1">
            <x v="16"/>
          </reference>
        </references>
      </pivotArea>
    </format>
    <format dxfId="12240">
      <pivotArea dataOnly="0" labelOnly="1" outline="0" fieldPosition="0">
        <references count="2">
          <reference field="0" count="1" selected="0">
            <x v="167"/>
          </reference>
          <reference field="1" count="1">
            <x v="9"/>
          </reference>
        </references>
      </pivotArea>
    </format>
    <format dxfId="12239">
      <pivotArea dataOnly="0" labelOnly="1" outline="0" fieldPosition="0">
        <references count="2">
          <reference field="0" count="1" selected="0">
            <x v="168"/>
          </reference>
          <reference field="1" count="1">
            <x v="204"/>
          </reference>
        </references>
      </pivotArea>
    </format>
    <format dxfId="12238">
      <pivotArea dataOnly="0" labelOnly="1" outline="0" fieldPosition="0">
        <references count="2">
          <reference field="0" count="1" selected="0">
            <x v="169"/>
          </reference>
          <reference field="1" count="1">
            <x v="13"/>
          </reference>
        </references>
      </pivotArea>
    </format>
    <format dxfId="12237">
      <pivotArea dataOnly="0" labelOnly="1" outline="0" fieldPosition="0">
        <references count="2">
          <reference field="0" count="1" selected="0">
            <x v="170"/>
          </reference>
          <reference field="1" count="1">
            <x v="11"/>
          </reference>
        </references>
      </pivotArea>
    </format>
    <format dxfId="12236">
      <pivotArea dataOnly="0" labelOnly="1" outline="0" fieldPosition="0">
        <references count="2">
          <reference field="0" count="1" selected="0">
            <x v="172"/>
          </reference>
          <reference field="1" count="1">
            <x v="19"/>
          </reference>
        </references>
      </pivotArea>
    </format>
    <format dxfId="12235">
      <pivotArea dataOnly="0" labelOnly="1" outline="0" fieldPosition="0">
        <references count="2">
          <reference field="0" count="1" selected="0">
            <x v="173"/>
          </reference>
          <reference field="1" count="1">
            <x v="205"/>
          </reference>
        </references>
      </pivotArea>
    </format>
    <format dxfId="12234">
      <pivotArea dataOnly="0" labelOnly="1" outline="0" fieldPosition="0">
        <references count="2">
          <reference field="0" count="1" selected="0">
            <x v="174"/>
          </reference>
          <reference field="1" count="1">
            <x v="17"/>
          </reference>
        </references>
      </pivotArea>
    </format>
    <format dxfId="12233">
      <pivotArea dataOnly="0" labelOnly="1" outline="0" fieldPosition="0">
        <references count="2">
          <reference field="0" count="1" selected="0">
            <x v="175"/>
          </reference>
          <reference field="1" count="1">
            <x v="206"/>
          </reference>
        </references>
      </pivotArea>
    </format>
    <format dxfId="12232">
      <pivotArea dataOnly="0" labelOnly="1" outline="0" fieldPosition="0">
        <references count="2">
          <reference field="0" count="1" selected="0">
            <x v="176"/>
          </reference>
          <reference field="1" count="1">
            <x v="207"/>
          </reference>
        </references>
      </pivotArea>
    </format>
    <format dxfId="12231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2230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2229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2228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12227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2226">
      <pivotArea dataOnly="0" labelOnly="1" outline="0" fieldPosition="0">
        <references count="2">
          <reference field="0" count="1" selected="0">
            <x v="54"/>
          </reference>
          <reference field="1" count="1">
            <x v="142"/>
          </reference>
        </references>
      </pivotArea>
    </format>
    <format dxfId="12225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12224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2223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2222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2221">
      <pivotArea dataOnly="0" labelOnly="1" outline="0" fieldPosition="0">
        <references count="2">
          <reference field="0" count="1" selected="0">
            <x v="61"/>
          </reference>
          <reference field="1" count="1">
            <x v="177"/>
          </reference>
        </references>
      </pivotArea>
    </format>
    <format dxfId="12220">
      <pivotArea dataOnly="0" labelOnly="1" outline="0" fieldPosition="0">
        <references count="2">
          <reference field="0" count="1" selected="0">
            <x v="62"/>
          </reference>
          <reference field="1" count="1">
            <x v="178"/>
          </reference>
        </references>
      </pivotArea>
    </format>
    <format dxfId="12219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12218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2217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2216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12215">
      <pivotArea dataOnly="0" labelOnly="1" outline="0" fieldPosition="0">
        <references count="2">
          <reference field="0" count="1" selected="0">
            <x v="68"/>
          </reference>
          <reference field="1" count="1">
            <x v="180"/>
          </reference>
        </references>
      </pivotArea>
    </format>
    <format dxfId="12214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12213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2212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2211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12210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12209">
      <pivotArea dataOnly="0" labelOnly="1" outline="0" fieldPosition="0">
        <references count="2">
          <reference field="0" count="1" selected="0">
            <x v="78"/>
          </reference>
          <reference field="1" count="1">
            <x v="181"/>
          </reference>
        </references>
      </pivotArea>
    </format>
    <format dxfId="12208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12207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12206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2205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2204">
      <pivotArea dataOnly="0" labelOnly="1" outline="0" fieldPosition="0">
        <references count="2">
          <reference field="0" count="1" selected="0">
            <x v="83"/>
          </reference>
          <reference field="1" count="1">
            <x v="182"/>
          </reference>
        </references>
      </pivotArea>
    </format>
    <format dxfId="12203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2202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2201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2200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2199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2198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2197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2196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2195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2194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2193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2192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12191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2190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2189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12188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2187">
      <pivotArea dataOnly="0" labelOnly="1" outline="0" fieldPosition="0">
        <references count="2">
          <reference field="0" count="1" selected="0">
            <x v="101"/>
          </reference>
          <reference field="1" count="1">
            <x v="183"/>
          </reference>
        </references>
      </pivotArea>
    </format>
    <format dxfId="12186">
      <pivotArea dataOnly="0" labelOnly="1" outline="0" fieldPosition="0">
        <references count="2">
          <reference field="0" count="1" selected="0">
            <x v="102"/>
          </reference>
          <reference field="1" count="1">
            <x v="184"/>
          </reference>
        </references>
      </pivotArea>
    </format>
    <format dxfId="12185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12184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12183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12182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12181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12180">
      <pivotArea dataOnly="0" labelOnly="1" outline="0" fieldPosition="0">
        <references count="2">
          <reference field="0" count="1" selected="0">
            <x v="108"/>
          </reference>
          <reference field="1" count="1">
            <x v="26"/>
          </reference>
        </references>
      </pivotArea>
    </format>
    <format dxfId="12179">
      <pivotArea dataOnly="0" labelOnly="1" outline="0" fieldPosition="0">
        <references count="2">
          <reference field="0" count="1" selected="0">
            <x v="109"/>
          </reference>
          <reference field="1" count="1">
            <x v="28"/>
          </reference>
        </references>
      </pivotArea>
    </format>
    <format dxfId="12178">
      <pivotArea dataOnly="0" labelOnly="1" outline="0" fieldPosition="0">
        <references count="2">
          <reference field="0" count="1" selected="0">
            <x v="110"/>
          </reference>
          <reference field="1" count="1">
            <x v="152"/>
          </reference>
        </references>
      </pivotArea>
    </format>
    <format dxfId="12177">
      <pivotArea dataOnly="0" labelOnly="1" outline="0" fieldPosition="0">
        <references count="2">
          <reference field="0" count="1" selected="0">
            <x v="111"/>
          </reference>
          <reference field="1" count="1">
            <x v="185"/>
          </reference>
        </references>
      </pivotArea>
    </format>
    <format dxfId="12176">
      <pivotArea dataOnly="0" labelOnly="1" outline="0" fieldPosition="0">
        <references count="2">
          <reference field="0" count="1" selected="0">
            <x v="112"/>
          </reference>
          <reference field="1" count="1">
            <x v="186"/>
          </reference>
        </references>
      </pivotArea>
    </format>
    <format dxfId="12175">
      <pivotArea dataOnly="0" labelOnly="1" outline="0" fieldPosition="0">
        <references count="2">
          <reference field="0" count="1" selected="0">
            <x v="113"/>
          </reference>
          <reference field="1" count="1">
            <x v="187"/>
          </reference>
        </references>
      </pivotArea>
    </format>
    <format dxfId="12174">
      <pivotArea dataOnly="0" labelOnly="1" outline="0" fieldPosition="0">
        <references count="2">
          <reference field="0" count="1" selected="0">
            <x v="114"/>
          </reference>
          <reference field="1" count="1">
            <x v="188"/>
          </reference>
        </references>
      </pivotArea>
    </format>
    <format dxfId="12173">
      <pivotArea dataOnly="0" labelOnly="1" outline="0" fieldPosition="0">
        <references count="2">
          <reference field="0" count="1" selected="0">
            <x v="115"/>
          </reference>
          <reference field="1" count="1">
            <x v="189"/>
          </reference>
        </references>
      </pivotArea>
    </format>
    <format dxfId="12172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12171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12170">
      <pivotArea dataOnly="0" labelOnly="1" outline="0" fieldPosition="0">
        <references count="2">
          <reference field="0" count="1" selected="0">
            <x v="118"/>
          </reference>
          <reference field="1" count="1">
            <x v="39"/>
          </reference>
        </references>
      </pivotArea>
    </format>
    <format dxfId="12169">
      <pivotArea dataOnly="0" labelOnly="1" outline="0" fieldPosition="0">
        <references count="2">
          <reference field="0" count="1" selected="0">
            <x v="119"/>
          </reference>
          <reference field="1" count="1">
            <x v="190"/>
          </reference>
        </references>
      </pivotArea>
    </format>
    <format dxfId="12168">
      <pivotArea dataOnly="0" labelOnly="1" outline="0" fieldPosition="0">
        <references count="2">
          <reference field="0" count="1" selected="0">
            <x v="120"/>
          </reference>
          <reference field="1" count="1">
            <x v="191"/>
          </reference>
        </references>
      </pivotArea>
    </format>
    <format dxfId="12167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12166">
      <pivotArea dataOnly="0" labelOnly="1" outline="0" fieldPosition="0">
        <references count="2">
          <reference field="0" count="1" selected="0">
            <x v="122"/>
          </reference>
          <reference field="1" count="1">
            <x v="41"/>
          </reference>
        </references>
      </pivotArea>
    </format>
    <format dxfId="12165">
      <pivotArea dataOnly="0" labelOnly="1" outline="0" fieldPosition="0">
        <references count="2">
          <reference field="0" count="1" selected="0">
            <x v="123"/>
          </reference>
          <reference field="1" count="1">
            <x v="192"/>
          </reference>
        </references>
      </pivotArea>
    </format>
    <format dxfId="12164">
      <pivotArea dataOnly="0" labelOnly="1" outline="0" fieldPosition="0">
        <references count="2">
          <reference field="0" count="1" selected="0">
            <x v="124"/>
          </reference>
          <reference field="1" count="1">
            <x v="38"/>
          </reference>
        </references>
      </pivotArea>
    </format>
    <format dxfId="12163">
      <pivotArea dataOnly="0" labelOnly="1" outline="0" fieldPosition="0">
        <references count="2">
          <reference field="0" count="1" selected="0">
            <x v="125"/>
          </reference>
          <reference field="1" count="1">
            <x v="193"/>
          </reference>
        </references>
      </pivotArea>
    </format>
    <format dxfId="12162">
      <pivotArea dataOnly="0" labelOnly="1" outline="0" fieldPosition="0">
        <references count="2">
          <reference field="0" count="1" selected="0">
            <x v="126"/>
          </reference>
          <reference field="1" count="1">
            <x v="194"/>
          </reference>
        </references>
      </pivotArea>
    </format>
    <format dxfId="12161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12160">
      <pivotArea dataOnly="0" labelOnly="1" outline="0" fieldPosition="0">
        <references count="2">
          <reference field="0" count="1" selected="0">
            <x v="128"/>
          </reference>
          <reference field="1" count="1">
            <x v="51"/>
          </reference>
        </references>
      </pivotArea>
    </format>
    <format dxfId="12159">
      <pivotArea dataOnly="0" labelOnly="1" outline="0" fieldPosition="0">
        <references count="2">
          <reference field="0" count="1" selected="0">
            <x v="129"/>
          </reference>
          <reference field="1" count="1">
            <x v="195"/>
          </reference>
        </references>
      </pivotArea>
    </format>
    <format dxfId="12158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12157">
      <pivotArea dataOnly="0" labelOnly="1" outline="0" fieldPosition="0">
        <references count="2">
          <reference field="0" count="1" selected="0">
            <x v="131"/>
          </reference>
          <reference field="1" count="1">
            <x v="196"/>
          </reference>
        </references>
      </pivotArea>
    </format>
    <format dxfId="12156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12155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12154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12153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12152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12151">
      <pivotArea dataOnly="0" labelOnly="1" outline="0" fieldPosition="0">
        <references count="2">
          <reference field="0" count="1" selected="0">
            <x v="140"/>
          </reference>
          <reference field="1" count="1">
            <x v="197"/>
          </reference>
        </references>
      </pivotArea>
    </format>
    <format dxfId="12150">
      <pivotArea dataOnly="0" labelOnly="1" outline="0" fieldPosition="0">
        <references count="2">
          <reference field="0" count="1" selected="0">
            <x v="143"/>
          </reference>
          <reference field="1" count="1">
            <x v="42"/>
          </reference>
        </references>
      </pivotArea>
    </format>
    <format dxfId="12149">
      <pivotArea dataOnly="0" labelOnly="1" outline="0" fieldPosition="0">
        <references count="2">
          <reference field="0" count="1" selected="0">
            <x v="144"/>
          </reference>
          <reference field="1" count="1">
            <x v="77"/>
          </reference>
        </references>
      </pivotArea>
    </format>
    <format dxfId="12148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12147">
      <pivotArea dataOnly="0" labelOnly="1" outline="0" fieldPosition="0">
        <references count="2">
          <reference field="0" count="1" selected="0">
            <x v="148"/>
          </reference>
          <reference field="1" count="1">
            <x v="198"/>
          </reference>
        </references>
      </pivotArea>
    </format>
    <format dxfId="12146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12145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2144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12143">
      <pivotArea dataOnly="0" labelOnly="1" outline="0" fieldPosition="0">
        <references count="2">
          <reference field="0" count="1" selected="0">
            <x v="153"/>
          </reference>
          <reference field="1" count="1">
            <x v="199"/>
          </reference>
        </references>
      </pivotArea>
    </format>
    <format dxfId="12142">
      <pivotArea dataOnly="0" labelOnly="1" outline="0" fieldPosition="0">
        <references count="2">
          <reference field="0" count="1" selected="0">
            <x v="154"/>
          </reference>
          <reference field="1" count="1">
            <x v="63"/>
          </reference>
        </references>
      </pivotArea>
    </format>
    <format dxfId="12141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12140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12139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12138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  <format dxfId="12137">
      <pivotArea dataOnly="0" labelOnly="1" outline="0" fieldPosition="0">
        <references count="2">
          <reference field="0" count="1" selected="0">
            <x v="159"/>
          </reference>
          <reference field="1" count="1">
            <x v="200"/>
          </reference>
        </references>
      </pivotArea>
    </format>
    <format dxfId="12136">
      <pivotArea dataOnly="0" labelOnly="1" outline="0" fieldPosition="0">
        <references count="2">
          <reference field="0" count="1" selected="0">
            <x v="160"/>
          </reference>
          <reference field="1" count="1">
            <x v="158"/>
          </reference>
        </references>
      </pivotArea>
    </format>
    <format dxfId="12135">
      <pivotArea dataOnly="0" labelOnly="1" outline="0" fieldPosition="0">
        <references count="2">
          <reference field="0" count="1" selected="0">
            <x v="161"/>
          </reference>
          <reference field="1" count="1">
            <x v="159"/>
          </reference>
        </references>
      </pivotArea>
    </format>
    <format dxfId="12134">
      <pivotArea dataOnly="0" labelOnly="1" outline="0" fieldPosition="0">
        <references count="2">
          <reference field="0" count="1" selected="0">
            <x v="162"/>
          </reference>
          <reference field="1" count="1">
            <x v="201"/>
          </reference>
        </references>
      </pivotArea>
    </format>
    <format dxfId="12133">
      <pivotArea dataOnly="0" labelOnly="1" outline="0" fieldPosition="0">
        <references count="2">
          <reference field="0" count="1" selected="0">
            <x v="163"/>
          </reference>
          <reference field="1" count="1">
            <x v="202"/>
          </reference>
        </references>
      </pivotArea>
    </format>
    <format dxfId="12132">
      <pivotArea dataOnly="0" labelOnly="1" outline="0" fieldPosition="0">
        <references count="2">
          <reference field="0" count="1" selected="0">
            <x v="164"/>
          </reference>
          <reference field="1" count="1">
            <x v="203"/>
          </reference>
        </references>
      </pivotArea>
    </format>
    <format dxfId="12131">
      <pivotArea dataOnly="0" labelOnly="1" outline="0" fieldPosition="0">
        <references count="2">
          <reference field="0" count="1" selected="0">
            <x v="165"/>
          </reference>
          <reference field="1" count="1">
            <x v="10"/>
          </reference>
        </references>
      </pivotArea>
    </format>
    <format dxfId="12130">
      <pivotArea dataOnly="0" labelOnly="1" outline="0" fieldPosition="0">
        <references count="2">
          <reference field="0" count="1" selected="0">
            <x v="166"/>
          </reference>
          <reference field="1" count="1">
            <x v="16"/>
          </reference>
        </references>
      </pivotArea>
    </format>
    <format dxfId="12129">
      <pivotArea dataOnly="0" labelOnly="1" outline="0" fieldPosition="0">
        <references count="2">
          <reference field="0" count="1" selected="0">
            <x v="167"/>
          </reference>
          <reference field="1" count="1">
            <x v="9"/>
          </reference>
        </references>
      </pivotArea>
    </format>
    <format dxfId="12128">
      <pivotArea dataOnly="0" labelOnly="1" outline="0" fieldPosition="0">
        <references count="2">
          <reference field="0" count="1" selected="0">
            <x v="168"/>
          </reference>
          <reference field="1" count="1">
            <x v="204"/>
          </reference>
        </references>
      </pivotArea>
    </format>
    <format dxfId="12127">
      <pivotArea dataOnly="0" labelOnly="1" outline="0" fieldPosition="0">
        <references count="2">
          <reference field="0" count="1" selected="0">
            <x v="169"/>
          </reference>
          <reference field="1" count="1">
            <x v="13"/>
          </reference>
        </references>
      </pivotArea>
    </format>
    <format dxfId="12126">
      <pivotArea dataOnly="0" labelOnly="1" outline="0" fieldPosition="0">
        <references count="2">
          <reference field="0" count="1" selected="0">
            <x v="170"/>
          </reference>
          <reference field="1" count="1">
            <x v="11"/>
          </reference>
        </references>
      </pivotArea>
    </format>
    <format dxfId="12125">
      <pivotArea dataOnly="0" labelOnly="1" outline="0" fieldPosition="0">
        <references count="2">
          <reference field="0" count="1" selected="0">
            <x v="172"/>
          </reference>
          <reference field="1" count="1">
            <x v="19"/>
          </reference>
        </references>
      </pivotArea>
    </format>
    <format dxfId="12124">
      <pivotArea dataOnly="0" labelOnly="1" outline="0" fieldPosition="0">
        <references count="2">
          <reference field="0" count="1" selected="0">
            <x v="173"/>
          </reference>
          <reference field="1" count="1">
            <x v="205"/>
          </reference>
        </references>
      </pivotArea>
    </format>
    <format dxfId="12123">
      <pivotArea dataOnly="0" labelOnly="1" outline="0" fieldPosition="0">
        <references count="2">
          <reference field="0" count="1" selected="0">
            <x v="174"/>
          </reference>
          <reference field="1" count="1">
            <x v="17"/>
          </reference>
        </references>
      </pivotArea>
    </format>
    <format dxfId="12122">
      <pivotArea dataOnly="0" labelOnly="1" outline="0" fieldPosition="0">
        <references count="2">
          <reference field="0" count="1" selected="0">
            <x v="175"/>
          </reference>
          <reference field="1" count="1">
            <x v="206"/>
          </reference>
        </references>
      </pivotArea>
    </format>
    <format dxfId="12121">
      <pivotArea dataOnly="0" labelOnly="1" outline="0" fieldPosition="0">
        <references count="2">
          <reference field="0" count="1" selected="0">
            <x v="176"/>
          </reference>
          <reference field="1" count="1">
            <x v="207"/>
          </reference>
        </references>
      </pivotArea>
    </format>
    <format dxfId="12120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2119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2118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2117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12116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2115">
      <pivotArea dataOnly="0" labelOnly="1" outline="0" fieldPosition="0">
        <references count="2">
          <reference field="0" count="1" selected="0">
            <x v="54"/>
          </reference>
          <reference field="1" count="1">
            <x v="142"/>
          </reference>
        </references>
      </pivotArea>
    </format>
    <format dxfId="12114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12113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2112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2111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2110">
      <pivotArea dataOnly="0" labelOnly="1" outline="0" fieldPosition="0">
        <references count="2">
          <reference field="0" count="1" selected="0">
            <x v="61"/>
          </reference>
          <reference field="1" count="1">
            <x v="177"/>
          </reference>
        </references>
      </pivotArea>
    </format>
    <format dxfId="12109">
      <pivotArea dataOnly="0" labelOnly="1" outline="0" fieldPosition="0">
        <references count="2">
          <reference field="0" count="1" selected="0">
            <x v="62"/>
          </reference>
          <reference field="1" count="1">
            <x v="178"/>
          </reference>
        </references>
      </pivotArea>
    </format>
    <format dxfId="12108">
      <pivotArea dataOnly="0" labelOnly="1" outline="0" fieldPosition="0">
        <references count="2">
          <reference field="0" count="1" selected="0">
            <x v="63"/>
          </reference>
          <reference field="1" count="1">
            <x v="84"/>
          </reference>
        </references>
      </pivotArea>
    </format>
    <format dxfId="12107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2106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2105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12104">
      <pivotArea dataOnly="0" labelOnly="1" outline="0" fieldPosition="0">
        <references count="2">
          <reference field="0" count="1" selected="0">
            <x v="68"/>
          </reference>
          <reference field="1" count="1">
            <x v="180"/>
          </reference>
        </references>
      </pivotArea>
    </format>
    <format dxfId="12103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12102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2101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2100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12099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12098">
      <pivotArea dataOnly="0" labelOnly="1" outline="0" fieldPosition="0">
        <references count="2">
          <reference field="0" count="1" selected="0">
            <x v="78"/>
          </reference>
          <reference field="1" count="1">
            <x v="181"/>
          </reference>
        </references>
      </pivotArea>
    </format>
    <format dxfId="12097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12096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12095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2094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2093">
      <pivotArea dataOnly="0" labelOnly="1" outline="0" fieldPosition="0">
        <references count="2">
          <reference field="0" count="1" selected="0">
            <x v="83"/>
          </reference>
          <reference field="1" count="1">
            <x v="182"/>
          </reference>
        </references>
      </pivotArea>
    </format>
    <format dxfId="12092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2091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2090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2089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2088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2087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2086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2085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2084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2083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2082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2081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12080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2079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2078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12077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2076">
      <pivotArea dataOnly="0" labelOnly="1" outline="0" fieldPosition="0">
        <references count="2">
          <reference field="0" count="1" selected="0">
            <x v="101"/>
          </reference>
          <reference field="1" count="1">
            <x v="183"/>
          </reference>
        </references>
      </pivotArea>
    </format>
    <format dxfId="12075">
      <pivotArea dataOnly="0" labelOnly="1" outline="0" fieldPosition="0">
        <references count="2">
          <reference field="0" count="1" selected="0">
            <x v="102"/>
          </reference>
          <reference field="1" count="1">
            <x v="184"/>
          </reference>
        </references>
      </pivotArea>
    </format>
    <format dxfId="12074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12073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12072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12071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12070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12069">
      <pivotArea dataOnly="0" labelOnly="1" outline="0" fieldPosition="0">
        <references count="2">
          <reference field="0" count="1" selected="0">
            <x v="108"/>
          </reference>
          <reference field="1" count="1">
            <x v="26"/>
          </reference>
        </references>
      </pivotArea>
    </format>
    <format dxfId="12068">
      <pivotArea dataOnly="0" labelOnly="1" outline="0" fieldPosition="0">
        <references count="2">
          <reference field="0" count="1" selected="0">
            <x v="109"/>
          </reference>
          <reference field="1" count="1">
            <x v="28"/>
          </reference>
        </references>
      </pivotArea>
    </format>
    <format dxfId="12067">
      <pivotArea dataOnly="0" labelOnly="1" outline="0" fieldPosition="0">
        <references count="2">
          <reference field="0" count="1" selected="0">
            <x v="110"/>
          </reference>
          <reference field="1" count="1">
            <x v="152"/>
          </reference>
        </references>
      </pivotArea>
    </format>
    <format dxfId="12066">
      <pivotArea dataOnly="0" labelOnly="1" outline="0" fieldPosition="0">
        <references count="2">
          <reference field="0" count="1" selected="0">
            <x v="111"/>
          </reference>
          <reference field="1" count="1">
            <x v="185"/>
          </reference>
        </references>
      </pivotArea>
    </format>
    <format dxfId="12065">
      <pivotArea dataOnly="0" labelOnly="1" outline="0" fieldPosition="0">
        <references count="2">
          <reference field="0" count="1" selected="0">
            <x v="112"/>
          </reference>
          <reference field="1" count="1">
            <x v="186"/>
          </reference>
        </references>
      </pivotArea>
    </format>
    <format dxfId="12064">
      <pivotArea dataOnly="0" labelOnly="1" outline="0" fieldPosition="0">
        <references count="2">
          <reference field="0" count="1" selected="0">
            <x v="113"/>
          </reference>
          <reference field="1" count="1">
            <x v="187"/>
          </reference>
        </references>
      </pivotArea>
    </format>
    <format dxfId="12063">
      <pivotArea dataOnly="0" labelOnly="1" outline="0" fieldPosition="0">
        <references count="2">
          <reference field="0" count="1" selected="0">
            <x v="114"/>
          </reference>
          <reference field="1" count="1">
            <x v="188"/>
          </reference>
        </references>
      </pivotArea>
    </format>
    <format dxfId="12062">
      <pivotArea dataOnly="0" labelOnly="1" outline="0" fieldPosition="0">
        <references count="2">
          <reference field="0" count="1" selected="0">
            <x v="115"/>
          </reference>
          <reference field="1" count="1">
            <x v="189"/>
          </reference>
        </references>
      </pivotArea>
    </format>
    <format dxfId="12061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12060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12059">
      <pivotArea dataOnly="0" labelOnly="1" outline="0" fieldPosition="0">
        <references count="2">
          <reference field="0" count="1" selected="0">
            <x v="118"/>
          </reference>
          <reference field="1" count="1">
            <x v="39"/>
          </reference>
        </references>
      </pivotArea>
    </format>
    <format dxfId="12058">
      <pivotArea dataOnly="0" labelOnly="1" outline="0" fieldPosition="0">
        <references count="2">
          <reference field="0" count="1" selected="0">
            <x v="119"/>
          </reference>
          <reference field="1" count="1">
            <x v="190"/>
          </reference>
        </references>
      </pivotArea>
    </format>
    <format dxfId="12057">
      <pivotArea dataOnly="0" labelOnly="1" outline="0" fieldPosition="0">
        <references count="2">
          <reference field="0" count="1" selected="0">
            <x v="120"/>
          </reference>
          <reference field="1" count="1">
            <x v="191"/>
          </reference>
        </references>
      </pivotArea>
    </format>
    <format dxfId="12056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12055">
      <pivotArea dataOnly="0" labelOnly="1" outline="0" fieldPosition="0">
        <references count="2">
          <reference field="0" count="1" selected="0">
            <x v="122"/>
          </reference>
          <reference field="1" count="1">
            <x v="41"/>
          </reference>
        </references>
      </pivotArea>
    </format>
    <format dxfId="12054">
      <pivotArea dataOnly="0" labelOnly="1" outline="0" fieldPosition="0">
        <references count="2">
          <reference field="0" count="1" selected="0">
            <x v="123"/>
          </reference>
          <reference field="1" count="1">
            <x v="192"/>
          </reference>
        </references>
      </pivotArea>
    </format>
    <format dxfId="12053">
      <pivotArea dataOnly="0" labelOnly="1" outline="0" fieldPosition="0">
        <references count="2">
          <reference field="0" count="1" selected="0">
            <x v="124"/>
          </reference>
          <reference field="1" count="1">
            <x v="38"/>
          </reference>
        </references>
      </pivotArea>
    </format>
    <format dxfId="12052">
      <pivotArea dataOnly="0" labelOnly="1" outline="0" fieldPosition="0">
        <references count="2">
          <reference field="0" count="1" selected="0">
            <x v="125"/>
          </reference>
          <reference field="1" count="1">
            <x v="193"/>
          </reference>
        </references>
      </pivotArea>
    </format>
    <format dxfId="12051">
      <pivotArea dataOnly="0" labelOnly="1" outline="0" fieldPosition="0">
        <references count="2">
          <reference field="0" count="1" selected="0">
            <x v="126"/>
          </reference>
          <reference field="1" count="1">
            <x v="194"/>
          </reference>
        </references>
      </pivotArea>
    </format>
    <format dxfId="12050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12049">
      <pivotArea dataOnly="0" labelOnly="1" outline="0" fieldPosition="0">
        <references count="2">
          <reference field="0" count="1" selected="0">
            <x v="128"/>
          </reference>
          <reference field="1" count="1">
            <x v="51"/>
          </reference>
        </references>
      </pivotArea>
    </format>
    <format dxfId="12048">
      <pivotArea dataOnly="0" labelOnly="1" outline="0" fieldPosition="0">
        <references count="2">
          <reference field="0" count="1" selected="0">
            <x v="129"/>
          </reference>
          <reference field="1" count="1">
            <x v="195"/>
          </reference>
        </references>
      </pivotArea>
    </format>
    <format dxfId="12047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12046">
      <pivotArea dataOnly="0" labelOnly="1" outline="0" fieldPosition="0">
        <references count="2">
          <reference field="0" count="1" selected="0">
            <x v="131"/>
          </reference>
          <reference field="1" count="1">
            <x v="196"/>
          </reference>
        </references>
      </pivotArea>
    </format>
    <format dxfId="12045">
      <pivotArea dataOnly="0" labelOnly="1" outline="0" fieldPosition="0">
        <references count="2">
          <reference field="0" count="1" selected="0">
            <x v="132"/>
          </reference>
          <reference field="1" count="1">
            <x v="30"/>
          </reference>
        </references>
      </pivotArea>
    </format>
    <format dxfId="12044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12043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12042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12041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12040">
      <pivotArea dataOnly="0" labelOnly="1" outline="0" fieldPosition="0">
        <references count="2">
          <reference field="0" count="1" selected="0">
            <x v="140"/>
          </reference>
          <reference field="1" count="1">
            <x v="197"/>
          </reference>
        </references>
      </pivotArea>
    </format>
    <format dxfId="12039">
      <pivotArea dataOnly="0" labelOnly="1" outline="0" fieldPosition="0">
        <references count="2">
          <reference field="0" count="1" selected="0">
            <x v="143"/>
          </reference>
          <reference field="1" count="1">
            <x v="42"/>
          </reference>
        </references>
      </pivotArea>
    </format>
    <format dxfId="12038">
      <pivotArea dataOnly="0" labelOnly="1" outline="0" fieldPosition="0">
        <references count="2">
          <reference field="0" count="1" selected="0">
            <x v="144"/>
          </reference>
          <reference field="1" count="1">
            <x v="77"/>
          </reference>
        </references>
      </pivotArea>
    </format>
    <format dxfId="12037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12036">
      <pivotArea dataOnly="0" labelOnly="1" outline="0" fieldPosition="0">
        <references count="2">
          <reference field="0" count="1" selected="0">
            <x v="148"/>
          </reference>
          <reference field="1" count="1">
            <x v="198"/>
          </reference>
        </references>
      </pivotArea>
    </format>
    <format dxfId="12035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12034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2033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12032">
      <pivotArea dataOnly="0" labelOnly="1" outline="0" fieldPosition="0">
        <references count="2">
          <reference field="0" count="1" selected="0">
            <x v="153"/>
          </reference>
          <reference field="1" count="1">
            <x v="199"/>
          </reference>
        </references>
      </pivotArea>
    </format>
    <format dxfId="12031">
      <pivotArea dataOnly="0" labelOnly="1" outline="0" fieldPosition="0">
        <references count="2">
          <reference field="0" count="1" selected="0">
            <x v="154"/>
          </reference>
          <reference field="1" count="1">
            <x v="63"/>
          </reference>
        </references>
      </pivotArea>
    </format>
    <format dxfId="12030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12029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12028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12027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  <format dxfId="12026">
      <pivotArea dataOnly="0" labelOnly="1" outline="0" fieldPosition="0">
        <references count="2">
          <reference field="0" count="1" selected="0">
            <x v="159"/>
          </reference>
          <reference field="1" count="1">
            <x v="200"/>
          </reference>
        </references>
      </pivotArea>
    </format>
    <format dxfId="12025">
      <pivotArea dataOnly="0" labelOnly="1" outline="0" fieldPosition="0">
        <references count="2">
          <reference field="0" count="1" selected="0">
            <x v="160"/>
          </reference>
          <reference field="1" count="1">
            <x v="158"/>
          </reference>
        </references>
      </pivotArea>
    </format>
    <format dxfId="12024">
      <pivotArea dataOnly="0" labelOnly="1" outline="0" fieldPosition="0">
        <references count="2">
          <reference field="0" count="1" selected="0">
            <x v="161"/>
          </reference>
          <reference field="1" count="1">
            <x v="159"/>
          </reference>
        </references>
      </pivotArea>
    </format>
    <format dxfId="12023">
      <pivotArea dataOnly="0" labelOnly="1" outline="0" fieldPosition="0">
        <references count="2">
          <reference field="0" count="1" selected="0">
            <x v="162"/>
          </reference>
          <reference field="1" count="1">
            <x v="201"/>
          </reference>
        </references>
      </pivotArea>
    </format>
    <format dxfId="12022">
      <pivotArea dataOnly="0" labelOnly="1" outline="0" fieldPosition="0">
        <references count="2">
          <reference field="0" count="1" selected="0">
            <x v="163"/>
          </reference>
          <reference field="1" count="1">
            <x v="202"/>
          </reference>
        </references>
      </pivotArea>
    </format>
    <format dxfId="12021">
      <pivotArea dataOnly="0" labelOnly="1" outline="0" fieldPosition="0">
        <references count="2">
          <reference field="0" count="1" selected="0">
            <x v="164"/>
          </reference>
          <reference field="1" count="1">
            <x v="203"/>
          </reference>
        </references>
      </pivotArea>
    </format>
    <format dxfId="12020">
      <pivotArea dataOnly="0" labelOnly="1" outline="0" fieldPosition="0">
        <references count="2">
          <reference field="0" count="1" selected="0">
            <x v="165"/>
          </reference>
          <reference field="1" count="1">
            <x v="10"/>
          </reference>
        </references>
      </pivotArea>
    </format>
    <format dxfId="12019">
      <pivotArea dataOnly="0" labelOnly="1" outline="0" fieldPosition="0">
        <references count="2">
          <reference field="0" count="1" selected="0">
            <x v="166"/>
          </reference>
          <reference field="1" count="1">
            <x v="16"/>
          </reference>
        </references>
      </pivotArea>
    </format>
    <format dxfId="12018">
      <pivotArea dataOnly="0" labelOnly="1" outline="0" fieldPosition="0">
        <references count="2">
          <reference field="0" count="1" selected="0">
            <x v="167"/>
          </reference>
          <reference field="1" count="1">
            <x v="9"/>
          </reference>
        </references>
      </pivotArea>
    </format>
    <format dxfId="12017">
      <pivotArea dataOnly="0" labelOnly="1" outline="0" fieldPosition="0">
        <references count="2">
          <reference field="0" count="1" selected="0">
            <x v="168"/>
          </reference>
          <reference field="1" count="1">
            <x v="204"/>
          </reference>
        </references>
      </pivotArea>
    </format>
    <format dxfId="12016">
      <pivotArea dataOnly="0" labelOnly="1" outline="0" fieldPosition="0">
        <references count="2">
          <reference field="0" count="1" selected="0">
            <x v="169"/>
          </reference>
          <reference field="1" count="1">
            <x v="13"/>
          </reference>
        </references>
      </pivotArea>
    </format>
    <format dxfId="12015">
      <pivotArea dataOnly="0" labelOnly="1" outline="0" fieldPosition="0">
        <references count="2">
          <reference field="0" count="1" selected="0">
            <x v="170"/>
          </reference>
          <reference field="1" count="1">
            <x v="11"/>
          </reference>
        </references>
      </pivotArea>
    </format>
    <format dxfId="12014">
      <pivotArea dataOnly="0" labelOnly="1" outline="0" fieldPosition="0">
        <references count="2">
          <reference field="0" count="1" selected="0">
            <x v="172"/>
          </reference>
          <reference field="1" count="1">
            <x v="19"/>
          </reference>
        </references>
      </pivotArea>
    </format>
    <format dxfId="12013">
      <pivotArea dataOnly="0" labelOnly="1" outline="0" fieldPosition="0">
        <references count="2">
          <reference field="0" count="1" selected="0">
            <x v="173"/>
          </reference>
          <reference field="1" count="1">
            <x v="205"/>
          </reference>
        </references>
      </pivotArea>
    </format>
    <format dxfId="12012">
      <pivotArea dataOnly="0" labelOnly="1" outline="0" fieldPosition="0">
        <references count="2">
          <reference field="0" count="1" selected="0">
            <x v="174"/>
          </reference>
          <reference field="1" count="1">
            <x v="17"/>
          </reference>
        </references>
      </pivotArea>
    </format>
    <format dxfId="12011">
      <pivotArea dataOnly="0" labelOnly="1" outline="0" fieldPosition="0">
        <references count="2">
          <reference field="0" count="1" selected="0">
            <x v="175"/>
          </reference>
          <reference field="1" count="1">
            <x v="206"/>
          </reference>
        </references>
      </pivotArea>
    </format>
    <format dxfId="12010">
      <pivotArea dataOnly="0" labelOnly="1" outline="0" fieldPosition="0">
        <references count="2">
          <reference field="0" count="1" selected="0">
            <x v="176"/>
          </reference>
          <reference field="1" count="1">
            <x v="207"/>
          </reference>
        </references>
      </pivotArea>
    </format>
    <format dxfId="12009">
      <pivotArea dataOnly="0" labelOnly="1" outline="0" fieldPosition="0">
        <references count="1">
          <reference field="0" count="7">
            <x v="94"/>
            <x v="103"/>
            <x v="121"/>
            <x v="133"/>
            <x v="136"/>
            <x v="151"/>
            <x v="163"/>
          </reference>
        </references>
      </pivotArea>
    </format>
    <format dxfId="12008">
      <pivotArea dataOnly="0" labelOnly="1" outline="0" fieldPosition="0">
        <references count="1">
          <reference field="0" count="7">
            <x v="94"/>
            <x v="103"/>
            <x v="121"/>
            <x v="133"/>
            <x v="136"/>
            <x v="151"/>
            <x v="163"/>
          </reference>
        </references>
      </pivotArea>
    </format>
    <format dxfId="12007">
      <pivotArea dataOnly="0" labelOnly="1" outline="0" fieldPosition="0">
        <references count="1">
          <reference field="0" count="7">
            <x v="94"/>
            <x v="103"/>
            <x v="121"/>
            <x v="133"/>
            <x v="136"/>
            <x v="151"/>
            <x v="163"/>
          </reference>
        </references>
      </pivotArea>
    </format>
    <format dxfId="12006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2005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12004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12003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12002">
      <pivotArea dataOnly="0" labelOnly="1" outline="0" fieldPosition="0">
        <references count="2">
          <reference field="0" count="1" selected="0">
            <x v="136"/>
          </reference>
          <reference field="1" count="1">
            <x v="212"/>
          </reference>
        </references>
      </pivotArea>
    </format>
    <format dxfId="12001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2000">
      <pivotArea dataOnly="0" labelOnly="1" outline="0" fieldPosition="0">
        <references count="2">
          <reference field="0" count="1" selected="0">
            <x v="163"/>
          </reference>
          <reference field="1" count="1">
            <x v="202"/>
          </reference>
        </references>
      </pivotArea>
    </format>
    <format dxfId="11999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1998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11997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11996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11995">
      <pivotArea dataOnly="0" labelOnly="1" outline="0" fieldPosition="0">
        <references count="2">
          <reference field="0" count="1" selected="0">
            <x v="136"/>
          </reference>
          <reference field="1" count="1">
            <x v="212"/>
          </reference>
        </references>
      </pivotArea>
    </format>
    <format dxfId="11994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1993">
      <pivotArea dataOnly="0" labelOnly="1" outline="0" fieldPosition="0">
        <references count="2">
          <reference field="0" count="1" selected="0">
            <x v="163"/>
          </reference>
          <reference field="1" count="1">
            <x v="202"/>
          </reference>
        </references>
      </pivotArea>
    </format>
    <format dxfId="11992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1991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11990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11989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11988">
      <pivotArea dataOnly="0" labelOnly="1" outline="0" fieldPosition="0">
        <references count="2">
          <reference field="0" count="1" selected="0">
            <x v="136"/>
          </reference>
          <reference field="1" count="1">
            <x v="212"/>
          </reference>
        </references>
      </pivotArea>
    </format>
    <format dxfId="11987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1986">
      <pivotArea dataOnly="0" labelOnly="1" outline="0" fieldPosition="0">
        <references count="2">
          <reference field="0" count="1" selected="0">
            <x v="163"/>
          </reference>
          <reference field="1" count="1">
            <x v="202"/>
          </reference>
        </references>
      </pivotArea>
    </format>
    <format dxfId="11985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1984">
      <pivotArea dataOnly="0" labelOnly="1" outline="0" fieldPosition="0">
        <references count="2">
          <reference field="0" count="1" selected="0">
            <x v="103"/>
          </reference>
          <reference field="1" count="1">
            <x v="150"/>
          </reference>
        </references>
      </pivotArea>
    </format>
    <format dxfId="11983">
      <pivotArea dataOnly="0" labelOnly="1" outline="0" fieldPosition="0">
        <references count="2">
          <reference field="0" count="1" selected="0">
            <x v="121"/>
          </reference>
          <reference field="1" count="1">
            <x v="45"/>
          </reference>
        </references>
      </pivotArea>
    </format>
    <format dxfId="11982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11981">
      <pivotArea dataOnly="0" labelOnly="1" outline="0" fieldPosition="0">
        <references count="2">
          <reference field="0" count="1" selected="0">
            <x v="136"/>
          </reference>
          <reference field="1" count="1">
            <x v="212"/>
          </reference>
        </references>
      </pivotArea>
    </format>
    <format dxfId="11980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1979">
      <pivotArea dataOnly="0" labelOnly="1" outline="0" fieldPosition="0">
        <references count="2">
          <reference field="0" count="1" selected="0">
            <x v="163"/>
          </reference>
          <reference field="1" count="1">
            <x v="202"/>
          </reference>
        </references>
      </pivotArea>
    </format>
    <format dxfId="11978">
      <pivotArea dataOnly="0" labelOnly="1" outline="0" fieldPosition="0">
        <references count="1">
          <reference field="0" count="50">
            <x v="49"/>
            <x v="50"/>
            <x v="51"/>
            <x v="52"/>
            <x v="53"/>
            <x v="55"/>
            <x v="56"/>
            <x v="57"/>
            <x v="59"/>
            <x v="60"/>
            <x v="64"/>
            <x v="65"/>
            <x v="66"/>
            <x v="67"/>
            <x v="69"/>
            <x v="70"/>
            <x v="72"/>
            <x v="74"/>
            <x v="79"/>
            <x v="81"/>
            <x v="82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4"/>
            <x v="105"/>
            <x v="106"/>
            <x v="107"/>
            <x v="113"/>
            <x v="116"/>
            <x v="117"/>
            <x v="120"/>
            <x v="125"/>
            <x v="127"/>
            <x v="130"/>
            <x v="133"/>
            <x v="134"/>
          </reference>
        </references>
      </pivotArea>
    </format>
    <format dxfId="11977">
      <pivotArea dataOnly="0" labelOnly="1" outline="0" fieldPosition="0">
        <references count="1">
          <reference field="0" count="12">
            <x v="135"/>
            <x v="137"/>
            <x v="140"/>
            <x v="145"/>
            <x v="147"/>
            <x v="150"/>
            <x v="151"/>
            <x v="152"/>
            <x v="155"/>
            <x v="156"/>
            <x v="157"/>
            <x v="158"/>
          </reference>
        </references>
      </pivotArea>
    </format>
    <format dxfId="11976">
      <pivotArea dataOnly="0" labelOnly="1" outline="0" fieldPosition="0">
        <references count="1">
          <reference field="0" count="50">
            <x v="49"/>
            <x v="50"/>
            <x v="51"/>
            <x v="52"/>
            <x v="53"/>
            <x v="55"/>
            <x v="56"/>
            <x v="57"/>
            <x v="59"/>
            <x v="60"/>
            <x v="64"/>
            <x v="65"/>
            <x v="66"/>
            <x v="67"/>
            <x v="69"/>
            <x v="70"/>
            <x v="72"/>
            <x v="74"/>
            <x v="79"/>
            <x v="81"/>
            <x v="82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4"/>
            <x v="105"/>
            <x v="106"/>
            <x v="107"/>
            <x v="113"/>
            <x v="116"/>
            <x v="117"/>
            <x v="120"/>
            <x v="125"/>
            <x v="127"/>
            <x v="130"/>
            <x v="133"/>
            <x v="134"/>
          </reference>
        </references>
      </pivotArea>
    </format>
    <format dxfId="11975">
      <pivotArea dataOnly="0" labelOnly="1" outline="0" fieldPosition="0">
        <references count="1">
          <reference field="0" count="12">
            <x v="135"/>
            <x v="137"/>
            <x v="140"/>
            <x v="145"/>
            <x v="147"/>
            <x v="150"/>
            <x v="151"/>
            <x v="152"/>
            <x v="155"/>
            <x v="156"/>
            <x v="157"/>
            <x v="158"/>
          </reference>
        </references>
      </pivotArea>
    </format>
    <format dxfId="11974">
      <pivotArea dataOnly="0" labelOnly="1" outline="0" fieldPosition="0">
        <references count="1">
          <reference field="0" count="50">
            <x v="49"/>
            <x v="50"/>
            <x v="51"/>
            <x v="52"/>
            <x v="53"/>
            <x v="55"/>
            <x v="56"/>
            <x v="57"/>
            <x v="59"/>
            <x v="60"/>
            <x v="64"/>
            <x v="65"/>
            <x v="66"/>
            <x v="67"/>
            <x v="69"/>
            <x v="70"/>
            <x v="72"/>
            <x v="74"/>
            <x v="79"/>
            <x v="81"/>
            <x v="82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4"/>
            <x v="105"/>
            <x v="106"/>
            <x v="107"/>
            <x v="113"/>
            <x v="116"/>
            <x v="117"/>
            <x v="120"/>
            <x v="125"/>
            <x v="127"/>
            <x v="130"/>
            <x v="133"/>
            <x v="134"/>
          </reference>
        </references>
      </pivotArea>
    </format>
    <format dxfId="11973">
      <pivotArea dataOnly="0" labelOnly="1" outline="0" fieldPosition="0">
        <references count="1">
          <reference field="0" count="12">
            <x v="135"/>
            <x v="137"/>
            <x v="140"/>
            <x v="145"/>
            <x v="147"/>
            <x v="150"/>
            <x v="151"/>
            <x v="152"/>
            <x v="155"/>
            <x v="156"/>
            <x v="157"/>
            <x v="158"/>
          </reference>
        </references>
      </pivotArea>
    </format>
    <format dxfId="11972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1971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1970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1969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11968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1967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11966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1965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1964">
      <pivotArea dataOnly="0" labelOnly="1" outline="0" fieldPosition="0">
        <references count="2">
          <reference field="0" count="1" selected="0">
            <x v="59"/>
          </reference>
          <reference field="1" count="1">
            <x v="54"/>
          </reference>
        </references>
      </pivotArea>
    </format>
    <format dxfId="11963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1962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11961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1960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1959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11958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11957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1956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1955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11954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11953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1952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1951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1950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1949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1948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1947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1946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1945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1944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1943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1942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1941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1940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11939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1938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1937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11936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1935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11934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11933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11932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11931">
      <pivotArea dataOnly="0" labelOnly="1" outline="0" fieldPosition="0">
        <references count="2">
          <reference field="0" count="1" selected="0">
            <x v="113"/>
          </reference>
          <reference field="1" count="1">
            <x v="187"/>
          </reference>
        </references>
      </pivotArea>
    </format>
    <format dxfId="11930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11929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11928">
      <pivotArea dataOnly="0" labelOnly="1" outline="0" fieldPosition="0">
        <references count="2">
          <reference field="0" count="1" selected="0">
            <x v="120"/>
          </reference>
          <reference field="1" count="1">
            <x v="191"/>
          </reference>
        </references>
      </pivotArea>
    </format>
    <format dxfId="11927">
      <pivotArea dataOnly="0" labelOnly="1" outline="0" fieldPosition="0">
        <references count="2">
          <reference field="0" count="1" selected="0">
            <x v="125"/>
          </reference>
          <reference field="1" count="1">
            <x v="193"/>
          </reference>
        </references>
      </pivotArea>
    </format>
    <format dxfId="11926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11925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11924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11923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11922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11921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11920">
      <pivotArea dataOnly="0" labelOnly="1" outline="0" fieldPosition="0">
        <references count="2">
          <reference field="0" count="1" selected="0">
            <x v="140"/>
          </reference>
          <reference field="1" count="1">
            <x v="197"/>
          </reference>
        </references>
      </pivotArea>
    </format>
    <format dxfId="11919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11918">
      <pivotArea dataOnly="0" labelOnly="1" outline="0" fieldPosition="0">
        <references count="2">
          <reference field="0" count="1" selected="0">
            <x v="147"/>
          </reference>
          <reference field="1" count="1">
            <x v="2"/>
          </reference>
        </references>
      </pivotArea>
    </format>
    <format dxfId="11917">
      <pivotArea dataOnly="0" labelOnly="1" outline="0" fieldPosition="0">
        <references count="2">
          <reference field="0" count="1" selected="0">
            <x v="150"/>
          </reference>
          <reference field="1" count="1">
            <x v="214"/>
          </reference>
        </references>
      </pivotArea>
    </format>
    <format dxfId="11916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1915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11914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11913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11912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11911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  <format dxfId="11910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1909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1908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1907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11906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1905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11904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1903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1902">
      <pivotArea dataOnly="0" labelOnly="1" outline="0" fieldPosition="0">
        <references count="2">
          <reference field="0" count="1" selected="0">
            <x v="59"/>
          </reference>
          <reference field="1" count="1">
            <x v="54"/>
          </reference>
        </references>
      </pivotArea>
    </format>
    <format dxfId="11901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1900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11899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1898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1897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11896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11895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1894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1893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11892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11891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1890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1889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1888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1887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1886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1885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1884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1883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1882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1881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1880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1879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1878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11877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1876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1875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11874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1873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11872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11871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11870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11869">
      <pivotArea dataOnly="0" labelOnly="1" outline="0" fieldPosition="0">
        <references count="2">
          <reference field="0" count="1" selected="0">
            <x v="113"/>
          </reference>
          <reference field="1" count="1">
            <x v="187"/>
          </reference>
        </references>
      </pivotArea>
    </format>
    <format dxfId="11868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11867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11866">
      <pivotArea dataOnly="0" labelOnly="1" outline="0" fieldPosition="0">
        <references count="2">
          <reference field="0" count="1" selected="0">
            <x v="120"/>
          </reference>
          <reference field="1" count="1">
            <x v="191"/>
          </reference>
        </references>
      </pivotArea>
    </format>
    <format dxfId="11865">
      <pivotArea dataOnly="0" labelOnly="1" outline="0" fieldPosition="0">
        <references count="2">
          <reference field="0" count="1" selected="0">
            <x v="125"/>
          </reference>
          <reference field="1" count="1">
            <x v="193"/>
          </reference>
        </references>
      </pivotArea>
    </format>
    <format dxfId="11864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11863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11862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11861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11860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11859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11858">
      <pivotArea dataOnly="0" labelOnly="1" outline="0" fieldPosition="0">
        <references count="2">
          <reference field="0" count="1" selected="0">
            <x v="140"/>
          </reference>
          <reference field="1" count="1">
            <x v="197"/>
          </reference>
        </references>
      </pivotArea>
    </format>
    <format dxfId="11857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11856">
      <pivotArea dataOnly="0" labelOnly="1" outline="0" fieldPosition="0">
        <references count="2">
          <reference field="0" count="1" selected="0">
            <x v="147"/>
          </reference>
          <reference field="1" count="1">
            <x v="2"/>
          </reference>
        </references>
      </pivotArea>
    </format>
    <format dxfId="11855">
      <pivotArea dataOnly="0" labelOnly="1" outline="0" fieldPosition="0">
        <references count="2">
          <reference field="0" count="1" selected="0">
            <x v="150"/>
          </reference>
          <reference field="1" count="1">
            <x v="214"/>
          </reference>
        </references>
      </pivotArea>
    </format>
    <format dxfId="11854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1853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11852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11851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11850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11849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  <format dxfId="11848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1847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1846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1845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11844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1843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11842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1841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1840">
      <pivotArea dataOnly="0" labelOnly="1" outline="0" fieldPosition="0">
        <references count="2">
          <reference field="0" count="1" selected="0">
            <x v="59"/>
          </reference>
          <reference field="1" count="1">
            <x v="54"/>
          </reference>
        </references>
      </pivotArea>
    </format>
    <format dxfId="11839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1838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11837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1836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1835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11834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11833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1832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1831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11830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11829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1828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1827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1826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1825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1824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1823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1822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1821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1820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1819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1818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1817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1816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11815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1814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1813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11812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1811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11810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11809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11808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11807">
      <pivotArea dataOnly="0" labelOnly="1" outline="0" fieldPosition="0">
        <references count="2">
          <reference field="0" count="1" selected="0">
            <x v="113"/>
          </reference>
          <reference field="1" count="1">
            <x v="187"/>
          </reference>
        </references>
      </pivotArea>
    </format>
    <format dxfId="11806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11805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11804">
      <pivotArea dataOnly="0" labelOnly="1" outline="0" fieldPosition="0">
        <references count="2">
          <reference field="0" count="1" selected="0">
            <x v="120"/>
          </reference>
          <reference field="1" count="1">
            <x v="191"/>
          </reference>
        </references>
      </pivotArea>
    </format>
    <format dxfId="11803">
      <pivotArea dataOnly="0" labelOnly="1" outline="0" fieldPosition="0">
        <references count="2">
          <reference field="0" count="1" selected="0">
            <x v="125"/>
          </reference>
          <reference field="1" count="1">
            <x v="193"/>
          </reference>
        </references>
      </pivotArea>
    </format>
    <format dxfId="11802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11801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11800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11799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11798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11797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11796">
      <pivotArea dataOnly="0" labelOnly="1" outline="0" fieldPosition="0">
        <references count="2">
          <reference field="0" count="1" selected="0">
            <x v="140"/>
          </reference>
          <reference field="1" count="1">
            <x v="197"/>
          </reference>
        </references>
      </pivotArea>
    </format>
    <format dxfId="11795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11794">
      <pivotArea dataOnly="0" labelOnly="1" outline="0" fieldPosition="0">
        <references count="2">
          <reference field="0" count="1" selected="0">
            <x v="147"/>
          </reference>
          <reference field="1" count="1">
            <x v="2"/>
          </reference>
        </references>
      </pivotArea>
    </format>
    <format dxfId="11793">
      <pivotArea dataOnly="0" labelOnly="1" outline="0" fieldPosition="0">
        <references count="2">
          <reference field="0" count="1" selected="0">
            <x v="150"/>
          </reference>
          <reference field="1" count="1">
            <x v="214"/>
          </reference>
        </references>
      </pivotArea>
    </format>
    <format dxfId="11792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1791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11790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11789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11788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11787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  <format dxfId="11786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1785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1784">
      <pivotArea dataOnly="0" labelOnly="1" outline="0" fieldPosition="0">
        <references count="2">
          <reference field="0" count="1" selected="0">
            <x v="51"/>
          </reference>
          <reference field="1" count="1">
            <x v="72"/>
          </reference>
        </references>
      </pivotArea>
    </format>
    <format dxfId="11783">
      <pivotArea dataOnly="0" labelOnly="1" outline="0" fieldPosition="0">
        <references count="2">
          <reference field="0" count="1" selected="0">
            <x v="52"/>
          </reference>
          <reference field="1" count="1">
            <x v="80"/>
          </reference>
        </references>
      </pivotArea>
    </format>
    <format dxfId="11782">
      <pivotArea dataOnly="0" labelOnly="1" outline="0" fieldPosition="0">
        <references count="2">
          <reference field="0" count="1" selected="0">
            <x v="53"/>
          </reference>
          <reference field="1" count="1">
            <x v="56"/>
          </reference>
        </references>
      </pivotArea>
    </format>
    <format dxfId="11781">
      <pivotArea dataOnly="0" labelOnly="1" outline="0" fieldPosition="0">
        <references count="2">
          <reference field="0" count="1" selected="0">
            <x v="55"/>
          </reference>
          <reference field="1" count="1">
            <x v="53"/>
          </reference>
        </references>
      </pivotArea>
    </format>
    <format dxfId="11780">
      <pivotArea dataOnly="0" labelOnly="1" outline="0" fieldPosition="0">
        <references count="2">
          <reference field="0" count="1" selected="0">
            <x v="56"/>
          </reference>
          <reference field="1" count="1">
            <x v="89"/>
          </reference>
        </references>
      </pivotArea>
    </format>
    <format dxfId="11779">
      <pivotArea dataOnly="0" labelOnly="1" outline="0" fieldPosition="0">
        <references count="2">
          <reference field="0" count="1" selected="0">
            <x v="57"/>
          </reference>
          <reference field="1" count="1">
            <x v="90"/>
          </reference>
        </references>
      </pivotArea>
    </format>
    <format dxfId="11778">
      <pivotArea dataOnly="0" labelOnly="1" outline="0" fieldPosition="0">
        <references count="2">
          <reference field="0" count="1" selected="0">
            <x v="59"/>
          </reference>
          <reference field="1" count="1">
            <x v="54"/>
          </reference>
        </references>
      </pivotArea>
    </format>
    <format dxfId="11777">
      <pivotArea dataOnly="0" labelOnly="1" outline="0" fieldPosition="0">
        <references count="2">
          <reference field="0" count="1" selected="0">
            <x v="60"/>
          </reference>
          <reference field="1" count="1">
            <x v="55"/>
          </reference>
        </references>
      </pivotArea>
    </format>
    <format dxfId="11776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11775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1774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1773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11772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11771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1770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1769">
      <pivotArea dataOnly="0" labelOnly="1" outline="0" fieldPosition="0">
        <references count="2">
          <reference field="0" count="1" selected="0">
            <x v="74"/>
          </reference>
          <reference field="1" count="1">
            <x v="24"/>
          </reference>
        </references>
      </pivotArea>
    </format>
    <format dxfId="11768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11767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1766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1765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1764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1763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1762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1761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1760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1759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1758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1757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1756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1755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1754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11753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1752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1751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11750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1749">
      <pivotArea dataOnly="0" labelOnly="1" outline="0" fieldPosition="0">
        <references count="2">
          <reference field="0" count="1" selected="0">
            <x v="104"/>
          </reference>
          <reference field="1" count="1">
            <x v="123"/>
          </reference>
        </references>
      </pivotArea>
    </format>
    <format dxfId="11748">
      <pivotArea dataOnly="0" labelOnly="1" outline="0" fieldPosition="0">
        <references count="2">
          <reference field="0" count="1" selected="0">
            <x v="105"/>
          </reference>
          <reference field="1" count="1">
            <x v="87"/>
          </reference>
        </references>
      </pivotArea>
    </format>
    <format dxfId="11747">
      <pivotArea dataOnly="0" labelOnly="1" outline="0" fieldPosition="0">
        <references count="2">
          <reference field="0" count="1" selected="0">
            <x v="106"/>
          </reference>
          <reference field="1" count="1">
            <x v="151"/>
          </reference>
        </references>
      </pivotArea>
    </format>
    <format dxfId="11746">
      <pivotArea dataOnly="0" labelOnly="1" outline="0" fieldPosition="0">
        <references count="2">
          <reference field="0" count="1" selected="0">
            <x v="107"/>
          </reference>
          <reference field="1" count="1">
            <x v="57"/>
          </reference>
        </references>
      </pivotArea>
    </format>
    <format dxfId="11745">
      <pivotArea dataOnly="0" labelOnly="1" outline="0" fieldPosition="0">
        <references count="2">
          <reference field="0" count="1" selected="0">
            <x v="113"/>
          </reference>
          <reference field="1" count="1">
            <x v="187"/>
          </reference>
        </references>
      </pivotArea>
    </format>
    <format dxfId="11744">
      <pivotArea dataOnly="0" labelOnly="1" outline="0" fieldPosition="0">
        <references count="2">
          <reference field="0" count="1" selected="0">
            <x v="116"/>
          </reference>
          <reference field="1" count="1">
            <x v="40"/>
          </reference>
        </references>
      </pivotArea>
    </format>
    <format dxfId="11743">
      <pivotArea dataOnly="0" labelOnly="1" outline="0" fieldPosition="0">
        <references count="2">
          <reference field="0" count="1" selected="0">
            <x v="117"/>
          </reference>
          <reference field="1" count="1">
            <x v="48"/>
          </reference>
        </references>
      </pivotArea>
    </format>
    <format dxfId="11742">
      <pivotArea dataOnly="0" labelOnly="1" outline="0" fieldPosition="0">
        <references count="2">
          <reference field="0" count="1" selected="0">
            <x v="120"/>
          </reference>
          <reference field="1" count="1">
            <x v="191"/>
          </reference>
        </references>
      </pivotArea>
    </format>
    <format dxfId="11741">
      <pivotArea dataOnly="0" labelOnly="1" outline="0" fieldPosition="0">
        <references count="2">
          <reference field="0" count="1" selected="0">
            <x v="125"/>
          </reference>
          <reference field="1" count="1">
            <x v="193"/>
          </reference>
        </references>
      </pivotArea>
    </format>
    <format dxfId="11740">
      <pivotArea dataOnly="0" labelOnly="1" outline="0" fieldPosition="0">
        <references count="2">
          <reference field="0" count="1" selected="0">
            <x v="127"/>
          </reference>
          <reference field="1" count="1">
            <x v="49"/>
          </reference>
        </references>
      </pivotArea>
    </format>
    <format dxfId="11739">
      <pivotArea dataOnly="0" labelOnly="1" outline="0" fieldPosition="0">
        <references count="2">
          <reference field="0" count="1" selected="0">
            <x v="130"/>
          </reference>
          <reference field="1" count="1">
            <x v="122"/>
          </reference>
        </references>
      </pivotArea>
    </format>
    <format dxfId="11738">
      <pivotArea dataOnly="0" labelOnly="1" outline="0" fieldPosition="0">
        <references count="2">
          <reference field="0" count="1" selected="0">
            <x v="133"/>
          </reference>
          <reference field="1" count="1">
            <x v="153"/>
          </reference>
        </references>
      </pivotArea>
    </format>
    <format dxfId="11737">
      <pivotArea dataOnly="0" labelOnly="1" outline="0" fieldPosition="0">
        <references count="2">
          <reference field="0" count="1" selected="0">
            <x v="134"/>
          </reference>
          <reference field="1" count="1">
            <x v="118"/>
          </reference>
        </references>
      </pivotArea>
    </format>
    <format dxfId="11736">
      <pivotArea dataOnly="0" labelOnly="1" outline="0" fieldPosition="0">
        <references count="2">
          <reference field="0" count="1" selected="0">
            <x v="135"/>
          </reference>
          <reference field="1" count="1">
            <x v="154"/>
          </reference>
        </references>
      </pivotArea>
    </format>
    <format dxfId="11735">
      <pivotArea dataOnly="0" labelOnly="1" outline="0" fieldPosition="0">
        <references count="2">
          <reference field="0" count="1" selected="0">
            <x v="137"/>
          </reference>
          <reference field="1" count="1">
            <x v="155"/>
          </reference>
        </references>
      </pivotArea>
    </format>
    <format dxfId="11734">
      <pivotArea dataOnly="0" labelOnly="1" outline="0" fieldPosition="0">
        <references count="2">
          <reference field="0" count="1" selected="0">
            <x v="140"/>
          </reference>
          <reference field="1" count="1">
            <x v="197"/>
          </reference>
        </references>
      </pivotArea>
    </format>
    <format dxfId="11733">
      <pivotArea dataOnly="0" labelOnly="1" outline="0" fieldPosition="0">
        <references count="2">
          <reference field="0" count="1" selected="0">
            <x v="145"/>
          </reference>
          <reference field="1" count="1">
            <x v="66"/>
          </reference>
        </references>
      </pivotArea>
    </format>
    <format dxfId="11732">
      <pivotArea dataOnly="0" labelOnly="1" outline="0" fieldPosition="0">
        <references count="2">
          <reference field="0" count="1" selected="0">
            <x v="147"/>
          </reference>
          <reference field="1" count="1">
            <x v="2"/>
          </reference>
        </references>
      </pivotArea>
    </format>
    <format dxfId="11731">
      <pivotArea dataOnly="0" labelOnly="1" outline="0" fieldPosition="0">
        <references count="2">
          <reference field="0" count="1" selected="0">
            <x v="150"/>
          </reference>
          <reference field="1" count="1">
            <x v="214"/>
          </reference>
        </references>
      </pivotArea>
    </format>
    <format dxfId="11730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1729">
      <pivotArea dataOnly="0" labelOnly="1" outline="0" fieldPosition="0">
        <references count="2">
          <reference field="0" count="1" selected="0">
            <x v="152"/>
          </reference>
          <reference field="1" count="1">
            <x v="92"/>
          </reference>
        </references>
      </pivotArea>
    </format>
    <format dxfId="11728">
      <pivotArea dataOnly="0" labelOnly="1" outline="0" fieldPosition="0">
        <references count="2">
          <reference field="0" count="1" selected="0">
            <x v="155"/>
          </reference>
          <reference field="1" count="1">
            <x v="156"/>
          </reference>
        </references>
      </pivotArea>
    </format>
    <format dxfId="11727">
      <pivotArea dataOnly="0" labelOnly="1" outline="0" fieldPosition="0">
        <references count="2">
          <reference field="0" count="1" selected="0">
            <x v="156"/>
          </reference>
          <reference field="1" count="1">
            <x v="113"/>
          </reference>
        </references>
      </pivotArea>
    </format>
    <format dxfId="11726">
      <pivotArea dataOnly="0" labelOnly="1" outline="0" fieldPosition="0">
        <references count="2">
          <reference field="0" count="1" selected="0">
            <x v="157"/>
          </reference>
          <reference field="1" count="1">
            <x v="5"/>
          </reference>
        </references>
      </pivotArea>
    </format>
    <format dxfId="11725">
      <pivotArea dataOnly="0" labelOnly="1" outline="0" fieldPosition="0">
        <references count="2">
          <reference field="0" count="1" selected="0">
            <x v="158"/>
          </reference>
          <reference field="1" count="1">
            <x v="157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2000000}" name="Kontingenční tabulka3" cacheId="40" applyNumberFormats="0" applyBorderFormats="0" applyFontFormats="0" applyPatternFormats="0" applyAlignmentFormats="0" applyWidthHeightFormats="1" dataCaption="Data" updatedVersion="6" showDrill="0" showMemberPropertyTips="0" useAutoFormatting="1" rowGrandTotals="0" colGrandTotals="0" itemPrintTitles="1" createdVersion="1" indent="0" compact="0" compactData="0" gridDropZones="1">
  <location ref="X53:AC55" firstHeaderRow="1" firstDataRow="2" firstDataCol="1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m="1" x="5"/>
        <item x="0"/>
        <item x="1"/>
        <item x="2"/>
        <item h="1" x="3"/>
        <item h="1"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Items count="1">
    <i/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6" hier="0"/>
  </pageFields>
  <dataFields count="5">
    <dataField name="Součet z 7" fld="24" baseField="0" baseItem="2" numFmtId="175"/>
    <dataField name="Součet z 6" fld="23" baseField="0" baseItem="2" numFmtId="175"/>
    <dataField name="Součet z 5" fld="22" baseField="0" baseItem="2" numFmtId="175"/>
    <dataField name="Součet z 1" fld="18" baseField="0" baseItem="3" numFmtId="175"/>
    <dataField name="Součet z 4" fld="21" baseField="0" baseItem="4" numFmtId="173"/>
  </dataFields>
  <formats count="18">
    <format dxfId="14886">
      <pivotArea outline="0" fieldPosition="0"/>
    </format>
    <format dxfId="14885">
      <pivotArea outline="0" fieldPosition="0"/>
    </format>
    <format dxfId="14884">
      <pivotArea field="-2" type="button" dataOnly="0" labelOnly="1" outline="0" axis="axisCol" fieldPosition="0"/>
    </format>
    <format dxfId="14883">
      <pivotArea type="all" dataOnly="0" outline="0" fieldPosition="0"/>
    </format>
    <format dxfId="14882">
      <pivotArea outline="0" fieldPosition="0"/>
    </format>
    <format dxfId="14881">
      <pivotArea type="origin" dataOnly="0" labelOnly="1" outline="0" fieldPosition="0"/>
    </format>
    <format dxfId="14880">
      <pivotArea field="-2" type="button" dataOnly="0" labelOnly="1" outline="0" axis="axisCol" fieldPosition="0"/>
    </format>
    <format dxfId="14879">
      <pivotArea type="topRight" dataOnly="0" labelOnly="1" outline="0" fieldPosition="0"/>
    </format>
    <format dxfId="14878">
      <pivotArea outline="0" fieldPosition="0">
        <references count="1">
          <reference field="4294967294" count="1">
            <x v="4"/>
          </reference>
        </references>
      </pivotArea>
    </format>
    <format dxfId="14877">
      <pivotArea outline="0" fieldPosition="0"/>
    </format>
    <format dxfId="14876">
      <pivotArea outline="0" fieldPosition="0"/>
    </format>
    <format dxfId="14875">
      <pivotArea outline="0" fieldPosition="0"/>
    </format>
    <format dxfId="14874">
      <pivotArea outline="0" fieldPosition="0"/>
    </format>
    <format dxfId="14873">
      <pivotArea outline="0" fieldPosition="0">
        <references count="1">
          <reference field="4294967294" count="1">
            <x v="4"/>
          </reference>
        </references>
      </pivotArea>
    </format>
    <format dxfId="14872">
      <pivotArea outline="0" fieldPosition="0">
        <references count="1">
          <reference field="4294967294" count="1">
            <x v="0"/>
          </reference>
        </references>
      </pivotArea>
    </format>
    <format dxfId="14871">
      <pivotArea outline="0" fieldPosition="0">
        <references count="1">
          <reference field="4294967294" count="1">
            <x v="1"/>
          </reference>
        </references>
      </pivotArea>
    </format>
    <format dxfId="14870">
      <pivotArea outline="0" fieldPosition="0">
        <references count="1">
          <reference field="4294967294" count="1">
            <x v="2"/>
          </reference>
        </references>
      </pivotArea>
    </format>
    <format dxfId="14869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6000000}" name="Trida_A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C10:M13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8">
        <item x="0"/>
        <item m="1" x="6"/>
        <item m="1" x="7"/>
        <item x="1"/>
        <item m="1" x="4"/>
        <item m="1" x="5"/>
        <item x="2"/>
        <item m="1" x="3"/>
      </items>
    </pivotField>
    <pivotField axis="axisRow" compact="0" outline="0" subtotalTop="0" showAll="0" includeNewItemsInFilter="1" defaultSubtotal="0">
      <items count="9">
        <item x="0"/>
        <item m="1" x="4"/>
        <item x="2"/>
        <item m="1" x="5"/>
        <item m="1" x="7"/>
        <item m="1" x="8"/>
        <item m="1" x="6"/>
        <item x="1"/>
        <item m="1" x="3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8"/>
    <field x="9"/>
  </rowFields>
  <rowItems count="2">
    <i>
      <x v="3"/>
      <x v="7"/>
    </i>
    <i>
      <x v="6"/>
      <x v="2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0"/>
  </pageFields>
  <dataFields count="9">
    <dataField name="Součet z 1" fld="18" baseField="9" baseItem="3" numFmtId="173"/>
    <dataField name="Součet z 2" fld="19" baseField="9" baseItem="5" numFmtId="173"/>
    <dataField name="Součet z 3" fld="20" baseField="9" baseItem="5" numFmtId="173"/>
    <dataField name="Součet z 8" fld="25" baseField="9" baseItem="5" numFmtId="173"/>
    <dataField name="Součet z 4" fld="21" baseField="9" baseItem="5" numFmtId="173"/>
    <dataField name="Součet z Plnění RZ(%)" fld="26" baseField="9" baseItem="5" numFmtId="172"/>
    <dataField name="Součet z Plnění KR(%)" fld="34" baseField="9" baseItem="5" numFmtId="172"/>
    <dataField name="Součet z Rozdil" fld="27" baseField="9" baseItem="5" numFmtId="173"/>
    <dataField name="Součet z SUM" fld="32" baseField="7" baseItem="1" numFmtId="4"/>
  </dataFields>
  <formats count="97">
    <format dxfId="2504">
      <pivotArea outline="0" fieldPosition="0"/>
    </format>
    <format dxfId="2503">
      <pivotArea outline="0" fieldPosition="0"/>
    </format>
    <format dxfId="2502">
      <pivotArea field="-2" type="button" dataOnly="0" labelOnly="1" outline="0" axis="axisCol" fieldPosition="0"/>
    </format>
    <format dxfId="2501">
      <pivotArea type="all" dataOnly="0" outline="0" fieldPosition="0"/>
    </format>
    <format dxfId="2500">
      <pivotArea outline="0" fieldPosition="0"/>
    </format>
    <format dxfId="2499">
      <pivotArea type="origin" dataOnly="0" labelOnly="1" outline="0" fieldPosition="0"/>
    </format>
    <format dxfId="2498">
      <pivotArea field="-2" type="button" dataOnly="0" labelOnly="1" outline="0" axis="axisCol" fieldPosition="0"/>
    </format>
    <format dxfId="2497">
      <pivotArea type="topRight" dataOnly="0" labelOnly="1" outline="0" fieldPosition="0"/>
    </format>
    <format dxfId="2496">
      <pivotArea outline="0" fieldPosition="0">
        <references count="1">
          <reference field="4294967294" count="1">
            <x v="0"/>
          </reference>
        </references>
      </pivotArea>
    </format>
    <format dxfId="2495">
      <pivotArea outline="0" fieldPosition="0">
        <references count="1">
          <reference field="4294967294" count="1">
            <x v="1"/>
          </reference>
        </references>
      </pivotArea>
    </format>
    <format dxfId="2494">
      <pivotArea outline="0" fieldPosition="0">
        <references count="1">
          <reference field="4294967294" count="1">
            <x v="2"/>
          </reference>
        </references>
      </pivotArea>
    </format>
    <format dxfId="2493">
      <pivotArea outline="0" fieldPosition="0">
        <references count="1">
          <reference field="4294967294" count="1">
            <x v="4"/>
          </reference>
        </references>
      </pivotArea>
    </format>
    <format dxfId="2492">
      <pivotArea outline="0" fieldPosition="0">
        <references count="1">
          <reference field="4294967294" count="1">
            <x v="5"/>
          </reference>
        </references>
      </pivotArea>
    </format>
    <format dxfId="2491">
      <pivotArea outline="0" fieldPosition="0">
        <references count="1">
          <reference field="4294967294" count="1">
            <x v="5"/>
          </reference>
        </references>
      </pivotArea>
    </format>
    <format dxfId="2490">
      <pivotArea outline="0" fieldPosition="0">
        <references count="1">
          <reference field="4294967294" count="1">
            <x v="3"/>
          </reference>
        </references>
      </pivotArea>
    </format>
    <format dxfId="2489">
      <pivotArea outline="0" fieldPosition="0">
        <references count="1">
          <reference field="4294967294" count="1">
            <x v="6"/>
          </reference>
        </references>
      </pivotArea>
    </format>
    <format dxfId="2488">
      <pivotArea outline="0" fieldPosition="0"/>
    </format>
    <format dxfId="2487">
      <pivotArea dataOnly="0" labelOnly="1" outline="0" fieldPosition="0">
        <references count="1">
          <reference field="8" count="5">
            <x v="2"/>
            <x v="3"/>
            <x v="4"/>
            <x v="5"/>
            <x v="6"/>
          </reference>
        </references>
      </pivotArea>
    </format>
    <format dxfId="2486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485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484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483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482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481">
      <pivotArea dataOnly="0" labelOnly="1" outline="0" fieldPosition="0">
        <references count="1">
          <reference field="8" count="5">
            <x v="2"/>
            <x v="3"/>
            <x v="4"/>
            <x v="5"/>
            <x v="6"/>
          </reference>
        </references>
      </pivotArea>
    </format>
    <format dxfId="2480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479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478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477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476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475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474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473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472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471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470">
      <pivotArea outline="0" fieldPosition="0"/>
    </format>
    <format dxfId="2469">
      <pivotArea dataOnly="0" labelOnly="1" outline="0" fieldPosition="0">
        <references count="1">
          <reference field="8" count="6">
            <x v="1"/>
            <x v="2"/>
            <x v="3"/>
            <x v="4"/>
            <x v="5"/>
            <x v="6"/>
          </reference>
        </references>
      </pivotArea>
    </format>
    <format dxfId="2468">
      <pivotArea dataOnly="0" labelOnly="1" outline="0" fieldPosition="0">
        <references count="1">
          <reference field="8" count="6">
            <x v="1"/>
            <x v="2"/>
            <x v="3"/>
            <x v="4"/>
            <x v="5"/>
            <x v="6"/>
          </reference>
        </references>
      </pivotArea>
    </format>
    <format dxfId="2467">
      <pivotArea dataOnly="0" labelOnly="1" outline="0" fieldPosition="0">
        <references count="1">
          <reference field="8" count="6">
            <x v="1"/>
            <x v="2"/>
            <x v="3"/>
            <x v="4"/>
            <x v="5"/>
            <x v="6"/>
          </reference>
        </references>
      </pivotArea>
    </format>
    <format dxfId="2466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465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464">
      <pivotArea dataOnly="0" labelOnly="1" outline="0" fieldPosition="0">
        <references count="2">
          <reference field="8" count="1" selected="0">
            <x v="3"/>
          </reference>
          <reference field="9" count="1">
            <x v="7"/>
          </reference>
        </references>
      </pivotArea>
    </format>
    <format dxfId="2463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462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461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460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459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458">
      <pivotArea dataOnly="0" labelOnly="1" outline="0" fieldPosition="0">
        <references count="2">
          <reference field="8" count="1" selected="0">
            <x v="3"/>
          </reference>
          <reference field="9" count="1">
            <x v="7"/>
          </reference>
        </references>
      </pivotArea>
    </format>
    <format dxfId="2457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456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455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454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453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452">
      <pivotArea dataOnly="0" labelOnly="1" outline="0" fieldPosition="0">
        <references count="2">
          <reference field="8" count="1" selected="0">
            <x v="3"/>
          </reference>
          <reference field="9" count="1">
            <x v="7"/>
          </reference>
        </references>
      </pivotArea>
    </format>
    <format dxfId="2451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450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449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448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447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446">
      <pivotArea dataOnly="0" labelOnly="1" outline="0" fieldPosition="0">
        <references count="2">
          <reference field="8" count="1" selected="0">
            <x v="3"/>
          </reference>
          <reference field="9" count="1">
            <x v="7"/>
          </reference>
        </references>
      </pivotArea>
    </format>
    <format dxfId="2445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444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443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442">
      <pivotArea outline="0" fieldPosition="0">
        <references count="1">
          <reference field="4294967294" count="1">
            <x v="0"/>
          </reference>
        </references>
      </pivotArea>
    </format>
    <format dxfId="2441">
      <pivotArea outline="0" fieldPosition="0">
        <references count="1">
          <reference field="4294967294" count="1">
            <x v="1"/>
          </reference>
        </references>
      </pivotArea>
    </format>
    <format dxfId="2440">
      <pivotArea outline="0" fieldPosition="0">
        <references count="1">
          <reference field="4294967294" count="1">
            <x v="2"/>
          </reference>
        </references>
      </pivotArea>
    </format>
    <format dxfId="2439">
      <pivotArea outline="0" fieldPosition="0">
        <references count="1">
          <reference field="4294967294" count="1">
            <x v="3"/>
          </reference>
        </references>
      </pivotArea>
    </format>
    <format dxfId="2438">
      <pivotArea outline="0" fieldPosition="0">
        <references count="1">
          <reference field="4294967294" count="1">
            <x v="4"/>
          </reference>
        </references>
      </pivotArea>
    </format>
    <format dxfId="2437">
      <pivotArea outline="0" fieldPosition="0">
        <references count="1">
          <reference field="4294967294" count="1">
            <x v="7"/>
          </reference>
        </references>
      </pivotArea>
    </format>
    <format dxfId="2436">
      <pivotArea outline="0" fieldPosition="0">
        <references count="1">
          <reference field="4294967294" count="1">
            <x v="5"/>
          </reference>
        </references>
      </pivotArea>
    </format>
    <format dxfId="2435">
      <pivotArea outline="0" fieldPosition="0">
        <references count="1">
          <reference field="4294967294" count="1">
            <x v="6"/>
          </reference>
        </references>
      </pivotArea>
    </format>
    <format dxfId="2434">
      <pivotArea dataOnly="0" labelOnly="1" outline="0" fieldPosition="0">
        <references count="1">
          <reference field="8" count="6">
            <x v="1"/>
            <x v="2"/>
            <x v="3"/>
            <x v="5"/>
            <x v="6"/>
            <x v="7"/>
          </reference>
        </references>
      </pivotArea>
    </format>
    <format dxfId="2433">
      <pivotArea dataOnly="0" labelOnly="1" outline="0" fieldPosition="0">
        <references count="1">
          <reference field="8" count="6">
            <x v="1"/>
            <x v="2"/>
            <x v="3"/>
            <x v="5"/>
            <x v="6"/>
            <x v="7"/>
          </reference>
        </references>
      </pivotArea>
    </format>
    <format dxfId="2432">
      <pivotArea dataOnly="0" labelOnly="1" outline="0" fieldPosition="0">
        <references count="1">
          <reference field="8" count="6">
            <x v="1"/>
            <x v="2"/>
            <x v="3"/>
            <x v="5"/>
            <x v="6"/>
            <x v="7"/>
          </reference>
        </references>
      </pivotArea>
    </format>
    <format dxfId="2431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430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429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428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427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426">
      <pivotArea dataOnly="0" labelOnly="1" outline="0" fieldPosition="0">
        <references count="2">
          <reference field="8" count="1" selected="0">
            <x v="7"/>
          </reference>
          <reference field="9" count="1">
            <x v="8"/>
          </reference>
        </references>
      </pivotArea>
    </format>
    <format dxfId="2425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424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423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422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421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420">
      <pivotArea dataOnly="0" labelOnly="1" outline="0" fieldPosition="0">
        <references count="2">
          <reference field="8" count="1" selected="0">
            <x v="7"/>
          </reference>
          <reference field="9" count="1">
            <x v="8"/>
          </reference>
        </references>
      </pivotArea>
    </format>
    <format dxfId="2419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418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417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416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415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414">
      <pivotArea dataOnly="0" labelOnly="1" outline="0" fieldPosition="0">
        <references count="2">
          <reference field="8" count="1" selected="0">
            <x v="7"/>
          </reference>
          <reference field="9" count="1">
            <x v="8"/>
          </reference>
        </references>
      </pivotArea>
    </format>
    <format dxfId="2413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412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411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410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409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408">
      <pivotArea dataOnly="0" labelOnly="1" outline="0" fieldPosition="0">
        <references count="2">
          <reference field="8" count="1" selected="0">
            <x v="7"/>
          </reference>
          <reference field="9" count="1">
            <x v="8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7000000}" name="Trida_H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BI10:BT13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8">
        <item x="0"/>
        <item m="1" x="6"/>
        <item m="1" x="7"/>
        <item x="1"/>
        <item m="1" x="4"/>
        <item m="1" x="5"/>
        <item x="2"/>
        <item m="1" x="3"/>
      </items>
    </pivotField>
    <pivotField axis="axisRow" compact="0" outline="0" subtotalTop="0" showAll="0" includeNewItemsInFilter="1" defaultSubtotal="0">
      <items count="9">
        <item x="0"/>
        <item m="1" x="4"/>
        <item x="2"/>
        <item m="1" x="5"/>
        <item m="1" x="7"/>
        <item m="1" x="8"/>
        <item m="1" x="6"/>
        <item x="1"/>
        <item m="1" x="3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8"/>
    <field x="9"/>
  </rowFields>
  <rowItems count="2">
    <i>
      <x v="3"/>
      <x v="7"/>
    </i>
    <i>
      <x v="6"/>
      <x v="2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9" baseItem="3" numFmtId="173"/>
    <dataField name="Součet z 6" fld="23" baseField="9" baseItem="3" numFmtId="173"/>
    <dataField name="Součet z 5" fld="22" baseField="9" baseItem="3" numFmtId="173"/>
    <dataField name="Součet z 1" fld="18" baseField="9" baseItem="3" numFmtId="173"/>
    <dataField name="Součet z 4" fld="21" baseField="9" baseItem="3" numFmtId="173"/>
    <dataField name="Součet z Index -3/-4" fld="28" baseField="9" baseItem="3" numFmtId="172"/>
    <dataField name="Součet z Index -2/-3" fld="29" baseField="9" baseItem="3" numFmtId="172"/>
    <dataField name="Součet z Index -1/-2" fld="30" baseField="9" baseItem="3" numFmtId="172"/>
    <dataField name="Součet z Index 0/-1" fld="31" baseField="9" baseItem="3" numFmtId="172"/>
    <dataField name="Součet z SUM_H" fld="33" baseField="0" baseItem="0" numFmtId="4"/>
  </dataFields>
  <formats count="86">
    <format dxfId="2590">
      <pivotArea outline="0" fieldPosition="0"/>
    </format>
    <format dxfId="2589">
      <pivotArea dataOnly="0" labelOnly="1" outline="0" fieldPosition="0">
        <references count="1">
          <reference field="8" count="5">
            <x v="2"/>
            <x v="3"/>
            <x v="4"/>
            <x v="5"/>
            <x v="6"/>
          </reference>
        </references>
      </pivotArea>
    </format>
    <format dxfId="2588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587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586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585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584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583">
      <pivotArea dataOnly="0" labelOnly="1" outline="0" fieldPosition="0">
        <references count="1">
          <reference field="8" count="5">
            <x v="2"/>
            <x v="3"/>
            <x v="4"/>
            <x v="5"/>
            <x v="6"/>
          </reference>
        </references>
      </pivotArea>
    </format>
    <format dxfId="2582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581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580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579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578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577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576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575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574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573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572">
      <pivotArea outline="0" fieldPosition="0"/>
    </format>
    <format dxfId="2571">
      <pivotArea dataOnly="0" labelOnly="1" outline="0" fieldPosition="0">
        <references count="1">
          <reference field="8" count="6">
            <x v="1"/>
            <x v="2"/>
            <x v="3"/>
            <x v="4"/>
            <x v="5"/>
            <x v="6"/>
          </reference>
        </references>
      </pivotArea>
    </format>
    <format dxfId="2570">
      <pivotArea dataOnly="0" labelOnly="1" outline="0" fieldPosition="0">
        <references count="1">
          <reference field="8" count="6">
            <x v="1"/>
            <x v="2"/>
            <x v="3"/>
            <x v="4"/>
            <x v="5"/>
            <x v="6"/>
          </reference>
        </references>
      </pivotArea>
    </format>
    <format dxfId="2569">
      <pivotArea dataOnly="0" labelOnly="1" outline="0" fieldPosition="0">
        <references count="1">
          <reference field="8" count="6">
            <x v="1"/>
            <x v="2"/>
            <x v="3"/>
            <x v="4"/>
            <x v="5"/>
            <x v="6"/>
          </reference>
        </references>
      </pivotArea>
    </format>
    <format dxfId="2568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567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566">
      <pivotArea dataOnly="0" labelOnly="1" outline="0" fieldPosition="0">
        <references count="2">
          <reference field="8" count="1" selected="0">
            <x v="3"/>
          </reference>
          <reference field="9" count="1">
            <x v="7"/>
          </reference>
        </references>
      </pivotArea>
    </format>
    <format dxfId="2565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564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563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562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561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560">
      <pivotArea dataOnly="0" labelOnly="1" outline="0" fieldPosition="0">
        <references count="2">
          <reference field="8" count="1" selected="0">
            <x v="3"/>
          </reference>
          <reference field="9" count="1">
            <x v="7"/>
          </reference>
        </references>
      </pivotArea>
    </format>
    <format dxfId="2559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558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557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556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555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554">
      <pivotArea dataOnly="0" labelOnly="1" outline="0" fieldPosition="0">
        <references count="2">
          <reference field="8" count="1" selected="0">
            <x v="3"/>
          </reference>
          <reference field="9" count="1">
            <x v="7"/>
          </reference>
        </references>
      </pivotArea>
    </format>
    <format dxfId="2553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552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551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550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549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548">
      <pivotArea dataOnly="0" labelOnly="1" outline="0" fieldPosition="0">
        <references count="2">
          <reference field="8" count="1" selected="0">
            <x v="3"/>
          </reference>
          <reference field="9" count="1">
            <x v="7"/>
          </reference>
        </references>
      </pivotArea>
    </format>
    <format dxfId="2547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546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545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544">
      <pivotArea outline="0" fieldPosition="0">
        <references count="1">
          <reference field="4294967294" count="1">
            <x v="8"/>
          </reference>
        </references>
      </pivotArea>
    </format>
    <format dxfId="2543">
      <pivotArea outline="0" fieldPosition="0">
        <references count="1">
          <reference field="4294967294" count="1">
            <x v="7"/>
          </reference>
        </references>
      </pivotArea>
    </format>
    <format dxfId="2542">
      <pivotArea outline="0" fieldPosition="0">
        <references count="1">
          <reference field="4294967294" count="1">
            <x v="6"/>
          </reference>
        </references>
      </pivotArea>
    </format>
    <format dxfId="2541">
      <pivotArea outline="0" fieldPosition="0">
        <references count="1">
          <reference field="4294967294" count="1">
            <x v="5"/>
          </reference>
        </references>
      </pivotArea>
    </format>
    <format dxfId="2540">
      <pivotArea outline="0" fieldPosition="0">
        <references count="1">
          <reference field="4294967294" count="1">
            <x v="8"/>
          </reference>
        </references>
      </pivotArea>
    </format>
    <format dxfId="2539">
      <pivotArea outline="0" fieldPosition="0">
        <references count="1">
          <reference field="4294967294" count="1">
            <x v="7"/>
          </reference>
        </references>
      </pivotArea>
    </format>
    <format dxfId="2538">
      <pivotArea outline="0" fieldPosition="0">
        <references count="1">
          <reference field="4294967294" count="1">
            <x v="6"/>
          </reference>
        </references>
      </pivotArea>
    </format>
    <format dxfId="2537">
      <pivotArea outline="0" fieldPosition="0">
        <references count="1">
          <reference field="4294967294" count="1">
            <x v="5"/>
          </reference>
        </references>
      </pivotArea>
    </format>
    <format dxfId="2536">
      <pivotArea outline="0" fieldPosition="0">
        <references count="1">
          <reference field="4294967294" count="1">
            <x v="4"/>
          </reference>
        </references>
      </pivotArea>
    </format>
    <format dxfId="2535">
      <pivotArea outline="0" fieldPosition="0">
        <references count="1">
          <reference field="4294967294" count="1">
            <x v="3"/>
          </reference>
        </references>
      </pivotArea>
    </format>
    <format dxfId="2534">
      <pivotArea outline="0" fieldPosition="0">
        <references count="1">
          <reference field="4294967294" count="1">
            <x v="2"/>
          </reference>
        </references>
      </pivotArea>
    </format>
    <format dxfId="2533">
      <pivotArea outline="0" fieldPosition="0">
        <references count="1">
          <reference field="4294967294" count="1">
            <x v="1"/>
          </reference>
        </references>
      </pivotArea>
    </format>
    <format dxfId="2532">
      <pivotArea outline="0" fieldPosition="0">
        <references count="1">
          <reference field="4294967294" count="1">
            <x v="0"/>
          </reference>
        </references>
      </pivotArea>
    </format>
    <format dxfId="2531">
      <pivotArea dataOnly="0" labelOnly="1" outline="0" fieldPosition="0">
        <references count="1">
          <reference field="8" count="6">
            <x v="1"/>
            <x v="2"/>
            <x v="3"/>
            <x v="5"/>
            <x v="6"/>
            <x v="7"/>
          </reference>
        </references>
      </pivotArea>
    </format>
    <format dxfId="2530">
      <pivotArea dataOnly="0" labelOnly="1" outline="0" fieldPosition="0">
        <references count="1">
          <reference field="8" count="6">
            <x v="1"/>
            <x v="2"/>
            <x v="3"/>
            <x v="5"/>
            <x v="6"/>
            <x v="7"/>
          </reference>
        </references>
      </pivotArea>
    </format>
    <format dxfId="2529">
      <pivotArea dataOnly="0" labelOnly="1" outline="0" fieldPosition="0">
        <references count="1">
          <reference field="8" count="6">
            <x v="1"/>
            <x v="2"/>
            <x v="3"/>
            <x v="5"/>
            <x v="6"/>
            <x v="7"/>
          </reference>
        </references>
      </pivotArea>
    </format>
    <format dxfId="2528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527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526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525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524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523">
      <pivotArea dataOnly="0" labelOnly="1" outline="0" fieldPosition="0">
        <references count="2">
          <reference field="8" count="1" selected="0">
            <x v="7"/>
          </reference>
          <reference field="9" count="1">
            <x v="8"/>
          </reference>
        </references>
      </pivotArea>
    </format>
    <format dxfId="2522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521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520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519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518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517">
      <pivotArea dataOnly="0" labelOnly="1" outline="0" fieldPosition="0">
        <references count="2">
          <reference field="8" count="1" selected="0">
            <x v="7"/>
          </reference>
          <reference field="9" count="1">
            <x v="8"/>
          </reference>
        </references>
      </pivotArea>
    </format>
    <format dxfId="2516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515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514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513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512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511">
      <pivotArea dataOnly="0" labelOnly="1" outline="0" fieldPosition="0">
        <references count="2">
          <reference field="8" count="1" selected="0">
            <x v="7"/>
          </reference>
          <reference field="9" count="1">
            <x v="8"/>
          </reference>
        </references>
      </pivotArea>
    </format>
    <format dxfId="2510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509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508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507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506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505">
      <pivotArea dataOnly="0" labelOnly="1" outline="0" fieldPosition="0">
        <references count="2">
          <reference field="8" count="1" selected="0">
            <x v="7"/>
          </reference>
          <reference field="9" count="1">
            <x v="8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4000000}" name="Ses_A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R10:AB14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0">
        <item x="0"/>
        <item m="1" x="16"/>
        <item m="1" x="17"/>
        <item m="1" x="9"/>
        <item m="1" x="18"/>
        <item m="1" x="6"/>
        <item m="1" x="14"/>
        <item x="1"/>
        <item m="1" x="15"/>
        <item m="1" x="7"/>
        <item m="1" x="8"/>
        <item x="2"/>
        <item m="1" x="13"/>
        <item m="1" x="5"/>
        <item m="1" x="19"/>
        <item m="1" x="12"/>
        <item m="1" x="4"/>
        <item m="1" x="10"/>
        <item x="3"/>
        <item m="1" x="11"/>
      </items>
    </pivotField>
    <pivotField axis="axisRow" compact="0" outline="0" subtotalTop="0" showAll="0" includeNewItemsInFilter="1" defaultSubtotal="0">
      <items count="19">
        <item x="0"/>
        <item m="1" x="7"/>
        <item m="1" x="16"/>
        <item x="3"/>
        <item x="1"/>
        <item x="2"/>
        <item m="1" x="14"/>
        <item m="1" x="5"/>
        <item m="1" x="9"/>
        <item m="1" x="8"/>
        <item m="1" x="13"/>
        <item m="1" x="17"/>
        <item m="1" x="18"/>
        <item m="1" x="11"/>
        <item m="1" x="15"/>
        <item m="1" x="4"/>
        <item m="1" x="12"/>
        <item m="1" x="10"/>
        <item m="1" x="6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10"/>
    <field x="11"/>
  </rowFields>
  <rowItems count="3">
    <i>
      <x v="7"/>
      <x v="4"/>
    </i>
    <i>
      <x v="11"/>
      <x v="5"/>
    </i>
    <i>
      <x v="18"/>
      <x v="3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0"/>
  </pageFields>
  <dataFields count="9">
    <dataField name="Součet z 1" fld="18" baseField="11" baseItem="13" numFmtId="173"/>
    <dataField name="Součet z 2" fld="19" baseField="11" baseItem="13" numFmtId="173"/>
    <dataField name="Součet z 3" fld="20" baseField="11" baseItem="13" numFmtId="173"/>
    <dataField name="Součet z 8" fld="25" baseField="11" baseItem="12" numFmtId="173"/>
    <dataField name="Součet z 4" fld="21" baseField="11" baseItem="4" numFmtId="173"/>
    <dataField name="Součet z Plnění RZ(%)" fld="26" baseField="11" baseItem="9" numFmtId="172"/>
    <dataField name="Součet z Plnění KR(%)" fld="34" baseField="11" baseItem="5" numFmtId="172"/>
    <dataField name="Součet z Rozdil" fld="27" baseField="11" baseItem="9" numFmtId="173"/>
    <dataField name="Součet z SUM" fld="32" baseField="0" baseItem="0" numFmtId="4"/>
  </dataFields>
  <formats count="117">
    <format dxfId="2707">
      <pivotArea outline="0" fieldPosition="0"/>
    </format>
    <format dxfId="2706">
      <pivotArea outline="0" fieldPosition="0"/>
    </format>
    <format dxfId="2705">
      <pivotArea outline="0" fieldPosition="0">
        <references count="1">
          <reference field="4294967294" count="1">
            <x v="6"/>
          </reference>
        </references>
      </pivotArea>
    </format>
    <format dxfId="2704">
      <pivotArea outline="0" fieldPosition="0">
        <references count="1">
          <reference field="4294967294" count="1">
            <x v="5"/>
          </reference>
        </references>
      </pivotArea>
    </format>
    <format dxfId="2703">
      <pivotArea outline="0" fieldPosition="0">
        <references count="1">
          <reference field="4294967294" count="1">
            <x v="7"/>
          </reference>
        </references>
      </pivotArea>
    </format>
    <format dxfId="2702">
      <pivotArea outline="0" fieldPosition="0">
        <references count="1">
          <reference field="4294967294" count="1">
            <x v="4"/>
          </reference>
        </references>
      </pivotArea>
    </format>
    <format dxfId="2701">
      <pivotArea outline="0" fieldPosition="0">
        <references count="1">
          <reference field="4294967294" count="1">
            <x v="3"/>
          </reference>
        </references>
      </pivotArea>
    </format>
    <format dxfId="2700">
      <pivotArea outline="0" fieldPosition="0">
        <references count="1">
          <reference field="4294967294" count="1">
            <x v="2"/>
          </reference>
        </references>
      </pivotArea>
    </format>
    <format dxfId="2699">
      <pivotArea outline="0" fieldPosition="0">
        <references count="1">
          <reference field="4294967294" count="1">
            <x v="1"/>
          </reference>
        </references>
      </pivotArea>
    </format>
    <format dxfId="2698">
      <pivotArea outline="0" fieldPosition="0">
        <references count="1">
          <reference field="4294967294" count="1">
            <x v="0"/>
          </reference>
        </references>
      </pivotArea>
    </format>
    <format dxfId="2697">
      <pivotArea dataOnly="0" labelOnly="1" outline="0" fieldPosition="0">
        <references count="1">
          <reference field="10" count="9">
            <x v="5"/>
            <x v="6"/>
            <x v="7"/>
            <x v="8"/>
            <x v="9"/>
            <x v="11"/>
            <x v="15"/>
            <x v="16"/>
            <x v="18"/>
          </reference>
        </references>
      </pivotArea>
    </format>
    <format dxfId="2696">
      <pivotArea dataOnly="0" labelOnly="1" outline="0" fieldPosition="0">
        <references count="1">
          <reference field="10" count="9">
            <x v="5"/>
            <x v="6"/>
            <x v="7"/>
            <x v="8"/>
            <x v="9"/>
            <x v="11"/>
            <x v="15"/>
            <x v="16"/>
            <x v="18"/>
          </reference>
        </references>
      </pivotArea>
    </format>
    <format dxfId="2695">
      <pivotArea dataOnly="0" labelOnly="1" outline="0" fieldPosition="0">
        <references count="1">
          <reference field="10" count="9">
            <x v="5"/>
            <x v="6"/>
            <x v="7"/>
            <x v="8"/>
            <x v="9"/>
            <x v="11"/>
            <x v="15"/>
            <x v="16"/>
            <x v="18"/>
          </reference>
        </references>
      </pivotArea>
    </format>
    <format dxfId="2694">
      <pivotArea dataOnly="0" labelOnly="1" outline="0" fieldPosition="0">
        <references count="2">
          <reference field="10" count="1" selected="0">
            <x v="5"/>
          </reference>
          <reference field="11" count="1">
            <x v="7"/>
          </reference>
        </references>
      </pivotArea>
    </format>
    <format dxfId="2693">
      <pivotArea dataOnly="0" labelOnly="1" outline="0" fieldPosition="0">
        <references count="2">
          <reference field="10" count="1" selected="0">
            <x v="6"/>
          </reference>
          <reference field="11" count="1">
            <x v="7"/>
          </reference>
        </references>
      </pivotArea>
    </format>
    <format dxfId="2692">
      <pivotArea dataOnly="0" labelOnly="1" outline="0" fieldPosition="0">
        <references count="2">
          <reference field="10" count="1" selected="0">
            <x v="7"/>
          </reference>
          <reference field="11" count="1">
            <x v="4"/>
          </reference>
        </references>
      </pivotArea>
    </format>
    <format dxfId="2691">
      <pivotArea dataOnly="0" labelOnly="1" outline="0" fieldPosition="0">
        <references count="2">
          <reference field="10" count="1" selected="0">
            <x v="8"/>
          </reference>
          <reference field="11" count="1">
            <x v="6"/>
          </reference>
        </references>
      </pivotArea>
    </format>
    <format dxfId="2690">
      <pivotArea dataOnly="0" labelOnly="1" outline="0" fieldPosition="0">
        <references count="2">
          <reference field="10" count="1" selected="0">
            <x v="9"/>
          </reference>
          <reference field="11" count="1">
            <x v="8"/>
          </reference>
        </references>
      </pivotArea>
    </format>
    <format dxfId="2689">
      <pivotArea dataOnly="0" labelOnly="1" outline="0" fieldPosition="0">
        <references count="2">
          <reference field="10" count="1" selected="0">
            <x v="11"/>
          </reference>
          <reference field="11" count="1">
            <x v="5"/>
          </reference>
        </references>
      </pivotArea>
    </format>
    <format dxfId="2688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687">
      <pivotArea dataOnly="0" labelOnly="1" outline="0" fieldPosition="0">
        <references count="2">
          <reference field="10" count="1" selected="0">
            <x v="16"/>
          </reference>
          <reference field="11" count="1">
            <x v="1"/>
          </reference>
        </references>
      </pivotArea>
    </format>
    <format dxfId="2686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685">
      <pivotArea dataOnly="0" labelOnly="1" outline="0" fieldPosition="0">
        <references count="2">
          <reference field="10" count="1" selected="0">
            <x v="5"/>
          </reference>
          <reference field="11" count="1">
            <x v="7"/>
          </reference>
        </references>
      </pivotArea>
    </format>
    <format dxfId="2684">
      <pivotArea dataOnly="0" labelOnly="1" outline="0" fieldPosition="0">
        <references count="2">
          <reference field="10" count="1" selected="0">
            <x v="6"/>
          </reference>
          <reference field="11" count="1">
            <x v="7"/>
          </reference>
        </references>
      </pivotArea>
    </format>
    <format dxfId="2683">
      <pivotArea dataOnly="0" labelOnly="1" outline="0" fieldPosition="0">
        <references count="2">
          <reference field="10" count="1" selected="0">
            <x v="7"/>
          </reference>
          <reference field="11" count="1">
            <x v="4"/>
          </reference>
        </references>
      </pivotArea>
    </format>
    <format dxfId="2682">
      <pivotArea dataOnly="0" labelOnly="1" outline="0" fieldPosition="0">
        <references count="2">
          <reference field="10" count="1" selected="0">
            <x v="8"/>
          </reference>
          <reference field="11" count="1">
            <x v="6"/>
          </reference>
        </references>
      </pivotArea>
    </format>
    <format dxfId="2681">
      <pivotArea dataOnly="0" labelOnly="1" outline="0" fieldPosition="0">
        <references count="2">
          <reference field="10" count="1" selected="0">
            <x v="9"/>
          </reference>
          <reference field="11" count="1">
            <x v="8"/>
          </reference>
        </references>
      </pivotArea>
    </format>
    <format dxfId="2680">
      <pivotArea dataOnly="0" labelOnly="1" outline="0" fieldPosition="0">
        <references count="2">
          <reference field="10" count="1" selected="0">
            <x v="11"/>
          </reference>
          <reference field="11" count="1">
            <x v="5"/>
          </reference>
        </references>
      </pivotArea>
    </format>
    <format dxfId="2679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678">
      <pivotArea dataOnly="0" labelOnly="1" outline="0" fieldPosition="0">
        <references count="2">
          <reference field="10" count="1" selected="0">
            <x v="16"/>
          </reference>
          <reference field="11" count="1">
            <x v="1"/>
          </reference>
        </references>
      </pivotArea>
    </format>
    <format dxfId="2677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676">
      <pivotArea dataOnly="0" labelOnly="1" outline="0" fieldPosition="0">
        <references count="2">
          <reference field="10" count="1" selected="0">
            <x v="5"/>
          </reference>
          <reference field="11" count="1">
            <x v="7"/>
          </reference>
        </references>
      </pivotArea>
    </format>
    <format dxfId="2675">
      <pivotArea dataOnly="0" labelOnly="1" outline="0" fieldPosition="0">
        <references count="2">
          <reference field="10" count="1" selected="0">
            <x v="6"/>
          </reference>
          <reference field="11" count="1">
            <x v="7"/>
          </reference>
        </references>
      </pivotArea>
    </format>
    <format dxfId="2674">
      <pivotArea dataOnly="0" labelOnly="1" outline="0" fieldPosition="0">
        <references count="2">
          <reference field="10" count="1" selected="0">
            <x v="7"/>
          </reference>
          <reference field="11" count="1">
            <x v="4"/>
          </reference>
        </references>
      </pivotArea>
    </format>
    <format dxfId="2673">
      <pivotArea dataOnly="0" labelOnly="1" outline="0" fieldPosition="0">
        <references count="2">
          <reference field="10" count="1" selected="0">
            <x v="8"/>
          </reference>
          <reference field="11" count="1">
            <x v="6"/>
          </reference>
        </references>
      </pivotArea>
    </format>
    <format dxfId="2672">
      <pivotArea dataOnly="0" labelOnly="1" outline="0" fieldPosition="0">
        <references count="2">
          <reference field="10" count="1" selected="0">
            <x v="9"/>
          </reference>
          <reference field="11" count="1">
            <x v="8"/>
          </reference>
        </references>
      </pivotArea>
    </format>
    <format dxfId="2671">
      <pivotArea dataOnly="0" labelOnly="1" outline="0" fieldPosition="0">
        <references count="2">
          <reference field="10" count="1" selected="0">
            <x v="11"/>
          </reference>
          <reference field="11" count="1">
            <x v="5"/>
          </reference>
        </references>
      </pivotArea>
    </format>
    <format dxfId="2670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669">
      <pivotArea dataOnly="0" labelOnly="1" outline="0" fieldPosition="0">
        <references count="2">
          <reference field="10" count="1" selected="0">
            <x v="16"/>
          </reference>
          <reference field="11" count="1">
            <x v="1"/>
          </reference>
        </references>
      </pivotArea>
    </format>
    <format dxfId="2668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667">
      <pivotArea dataOnly="0" labelOnly="1" outline="0" fieldPosition="0">
        <references count="2">
          <reference field="10" count="1" selected="0">
            <x v="5"/>
          </reference>
          <reference field="11" count="1">
            <x v="7"/>
          </reference>
        </references>
      </pivotArea>
    </format>
    <format dxfId="2666">
      <pivotArea dataOnly="0" labelOnly="1" outline="0" fieldPosition="0">
        <references count="2">
          <reference field="10" count="1" selected="0">
            <x v="6"/>
          </reference>
          <reference field="11" count="1">
            <x v="7"/>
          </reference>
        </references>
      </pivotArea>
    </format>
    <format dxfId="2665">
      <pivotArea dataOnly="0" labelOnly="1" outline="0" fieldPosition="0">
        <references count="2">
          <reference field="10" count="1" selected="0">
            <x v="7"/>
          </reference>
          <reference field="11" count="1">
            <x v="4"/>
          </reference>
        </references>
      </pivotArea>
    </format>
    <format dxfId="2664">
      <pivotArea dataOnly="0" labelOnly="1" outline="0" fieldPosition="0">
        <references count="2">
          <reference field="10" count="1" selected="0">
            <x v="8"/>
          </reference>
          <reference field="11" count="1">
            <x v="6"/>
          </reference>
        </references>
      </pivotArea>
    </format>
    <format dxfId="2663">
      <pivotArea dataOnly="0" labelOnly="1" outline="0" fieldPosition="0">
        <references count="2">
          <reference field="10" count="1" selected="0">
            <x v="9"/>
          </reference>
          <reference field="11" count="1">
            <x v="8"/>
          </reference>
        </references>
      </pivotArea>
    </format>
    <format dxfId="2662">
      <pivotArea dataOnly="0" labelOnly="1" outline="0" fieldPosition="0">
        <references count="2">
          <reference field="10" count="1" selected="0">
            <x v="11"/>
          </reference>
          <reference field="11" count="1">
            <x v="5"/>
          </reference>
        </references>
      </pivotArea>
    </format>
    <format dxfId="2661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660">
      <pivotArea dataOnly="0" labelOnly="1" outline="0" fieldPosition="0">
        <references count="2">
          <reference field="10" count="1" selected="0">
            <x v="16"/>
          </reference>
          <reference field="11" count="1">
            <x v="1"/>
          </reference>
        </references>
      </pivotArea>
    </format>
    <format dxfId="2659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658">
      <pivotArea dataOnly="0" labelOnly="1" outline="0" fieldPosition="0">
        <references count="1">
          <reference field="10" count="2">
            <x v="14"/>
            <x v="15"/>
          </reference>
        </references>
      </pivotArea>
    </format>
    <format dxfId="2657">
      <pivotArea dataOnly="0" labelOnly="1" outline="0" fieldPosition="0">
        <references count="1">
          <reference field="10" count="2">
            <x v="14"/>
            <x v="15"/>
          </reference>
        </references>
      </pivotArea>
    </format>
    <format dxfId="2656">
      <pivotArea dataOnly="0" labelOnly="1" outline="0" fieldPosition="0">
        <references count="1">
          <reference field="10" count="2">
            <x v="14"/>
            <x v="15"/>
          </reference>
        </references>
      </pivotArea>
    </format>
    <format dxfId="2655">
      <pivotArea dataOnly="0" labelOnly="1" outline="0" fieldPosition="0">
        <references count="2">
          <reference field="10" count="1" selected="0">
            <x v="14"/>
          </reference>
          <reference field="11" count="1">
            <x v="9"/>
          </reference>
        </references>
      </pivotArea>
    </format>
    <format dxfId="2654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653">
      <pivotArea dataOnly="0" labelOnly="1" outline="0" fieldPosition="0">
        <references count="2">
          <reference field="10" count="1" selected="0">
            <x v="14"/>
          </reference>
          <reference field="11" count="1">
            <x v="9"/>
          </reference>
        </references>
      </pivotArea>
    </format>
    <format dxfId="2652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651">
      <pivotArea dataOnly="0" labelOnly="1" outline="0" fieldPosition="0">
        <references count="2">
          <reference field="10" count="1" selected="0">
            <x v="14"/>
          </reference>
          <reference field="11" count="1">
            <x v="9"/>
          </reference>
        </references>
      </pivotArea>
    </format>
    <format dxfId="2650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649">
      <pivotArea dataOnly="0" labelOnly="1" outline="0" fieldPosition="0">
        <references count="2">
          <reference field="10" count="1" selected="0">
            <x v="14"/>
          </reference>
          <reference field="11" count="1">
            <x v="9"/>
          </reference>
        </references>
      </pivotArea>
    </format>
    <format dxfId="2648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647">
      <pivotArea dataOnly="0" labelOnly="1" outline="0" fieldPosition="0">
        <references count="1">
          <reference field="10" count="1">
            <x v="19"/>
          </reference>
        </references>
      </pivotArea>
    </format>
    <format dxfId="2646">
      <pivotArea dataOnly="0" labelOnly="1" outline="0" fieldPosition="0">
        <references count="1">
          <reference field="10" count="1">
            <x v="19"/>
          </reference>
        </references>
      </pivotArea>
    </format>
    <format dxfId="2645">
      <pivotArea dataOnly="0" labelOnly="1" outline="0" fieldPosition="0">
        <references count="1">
          <reference field="10" count="1">
            <x v="19"/>
          </reference>
        </references>
      </pivotArea>
    </format>
    <format dxfId="2644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2643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2642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2641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2640">
      <pivotArea dataOnly="0" labelOnly="1" outline="0" fieldPosition="0">
        <references count="1">
          <reference field="10" count="7">
            <x v="1"/>
            <x v="3"/>
            <x v="4"/>
            <x v="10"/>
            <x v="13"/>
            <x v="15"/>
            <x v="18"/>
          </reference>
        </references>
      </pivotArea>
    </format>
    <format dxfId="2639">
      <pivotArea dataOnly="0" labelOnly="1" outline="0" fieldPosition="0">
        <references count="1">
          <reference field="10" count="7">
            <x v="1"/>
            <x v="3"/>
            <x v="4"/>
            <x v="10"/>
            <x v="13"/>
            <x v="15"/>
            <x v="18"/>
          </reference>
        </references>
      </pivotArea>
    </format>
    <format dxfId="2638">
      <pivotArea dataOnly="0" labelOnly="1" outline="0" fieldPosition="0">
        <references count="1">
          <reference field="10" count="7">
            <x v="1"/>
            <x v="3"/>
            <x v="4"/>
            <x v="10"/>
            <x v="13"/>
            <x v="15"/>
            <x v="18"/>
          </reference>
        </references>
      </pivotArea>
    </format>
    <format dxfId="2637">
      <pivotArea dataOnly="0" labelOnly="1" outline="0" fieldPosition="0">
        <references count="2">
          <reference field="10" count="1" selected="0">
            <x v="1"/>
          </reference>
          <reference field="11" count="1">
            <x v="11"/>
          </reference>
        </references>
      </pivotArea>
    </format>
    <format dxfId="2636">
      <pivotArea dataOnly="0" labelOnly="1" outline="0" fieldPosition="0">
        <references count="2">
          <reference field="10" count="1" selected="0">
            <x v="3"/>
          </reference>
          <reference field="11" count="1">
            <x v="15"/>
          </reference>
        </references>
      </pivotArea>
    </format>
    <format dxfId="2635">
      <pivotArea dataOnly="0" labelOnly="1" outline="0" fieldPosition="0">
        <references count="2">
          <reference field="10" count="1" selected="0">
            <x v="4"/>
          </reference>
          <reference field="11" count="1">
            <x v="12"/>
          </reference>
        </references>
      </pivotArea>
    </format>
    <format dxfId="2634">
      <pivotArea dataOnly="0" labelOnly="1" outline="0" fieldPosition="0">
        <references count="2">
          <reference field="10" count="1" selected="0">
            <x v="10"/>
          </reference>
          <reference field="11" count="1">
            <x v="13"/>
          </reference>
        </references>
      </pivotArea>
    </format>
    <format dxfId="2633">
      <pivotArea dataOnly="0" labelOnly="1" outline="0" fieldPosition="0">
        <references count="2">
          <reference field="10" count="1" selected="0">
            <x v="13"/>
          </reference>
          <reference field="11" count="1">
            <x v="14"/>
          </reference>
        </references>
      </pivotArea>
    </format>
    <format dxfId="2632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631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630">
      <pivotArea dataOnly="0" labelOnly="1" outline="0" fieldPosition="0">
        <references count="2">
          <reference field="10" count="1" selected="0">
            <x v="1"/>
          </reference>
          <reference field="11" count="1">
            <x v="11"/>
          </reference>
        </references>
      </pivotArea>
    </format>
    <format dxfId="2629">
      <pivotArea dataOnly="0" labelOnly="1" outline="0" fieldPosition="0">
        <references count="2">
          <reference field="10" count="1" selected="0">
            <x v="3"/>
          </reference>
          <reference field="11" count="1">
            <x v="15"/>
          </reference>
        </references>
      </pivotArea>
    </format>
    <format dxfId="2628">
      <pivotArea dataOnly="0" labelOnly="1" outline="0" fieldPosition="0">
        <references count="2">
          <reference field="10" count="1" selected="0">
            <x v="4"/>
          </reference>
          <reference field="11" count="1">
            <x v="12"/>
          </reference>
        </references>
      </pivotArea>
    </format>
    <format dxfId="2627">
      <pivotArea dataOnly="0" labelOnly="1" outline="0" fieldPosition="0">
        <references count="2">
          <reference field="10" count="1" selected="0">
            <x v="10"/>
          </reference>
          <reference field="11" count="1">
            <x v="13"/>
          </reference>
        </references>
      </pivotArea>
    </format>
    <format dxfId="2626">
      <pivotArea dataOnly="0" labelOnly="1" outline="0" fieldPosition="0">
        <references count="2">
          <reference field="10" count="1" selected="0">
            <x v="13"/>
          </reference>
          <reference field="11" count="1">
            <x v="14"/>
          </reference>
        </references>
      </pivotArea>
    </format>
    <format dxfId="2625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624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623">
      <pivotArea dataOnly="0" labelOnly="1" outline="0" fieldPosition="0">
        <references count="2">
          <reference field="10" count="1" selected="0">
            <x v="1"/>
          </reference>
          <reference field="11" count="1">
            <x v="11"/>
          </reference>
        </references>
      </pivotArea>
    </format>
    <format dxfId="2622">
      <pivotArea dataOnly="0" labelOnly="1" outline="0" fieldPosition="0">
        <references count="2">
          <reference field="10" count="1" selected="0">
            <x v="3"/>
          </reference>
          <reference field="11" count="1">
            <x v="15"/>
          </reference>
        </references>
      </pivotArea>
    </format>
    <format dxfId="2621">
      <pivotArea dataOnly="0" labelOnly="1" outline="0" fieldPosition="0">
        <references count="2">
          <reference field="10" count="1" selected="0">
            <x v="4"/>
          </reference>
          <reference field="11" count="1">
            <x v="12"/>
          </reference>
        </references>
      </pivotArea>
    </format>
    <format dxfId="2620">
      <pivotArea dataOnly="0" labelOnly="1" outline="0" fieldPosition="0">
        <references count="2">
          <reference field="10" count="1" selected="0">
            <x v="10"/>
          </reference>
          <reference field="11" count="1">
            <x v="13"/>
          </reference>
        </references>
      </pivotArea>
    </format>
    <format dxfId="2619">
      <pivotArea dataOnly="0" labelOnly="1" outline="0" fieldPosition="0">
        <references count="2">
          <reference field="10" count="1" selected="0">
            <x v="13"/>
          </reference>
          <reference field="11" count="1">
            <x v="14"/>
          </reference>
        </references>
      </pivotArea>
    </format>
    <format dxfId="2618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617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616">
      <pivotArea dataOnly="0" labelOnly="1" outline="0" fieldPosition="0">
        <references count="2">
          <reference field="10" count="1" selected="0">
            <x v="1"/>
          </reference>
          <reference field="11" count="1">
            <x v="11"/>
          </reference>
        </references>
      </pivotArea>
    </format>
    <format dxfId="2615">
      <pivotArea dataOnly="0" labelOnly="1" outline="0" fieldPosition="0">
        <references count="2">
          <reference field="10" count="1" selected="0">
            <x v="3"/>
          </reference>
          <reference field="11" count="1">
            <x v="15"/>
          </reference>
        </references>
      </pivotArea>
    </format>
    <format dxfId="2614">
      <pivotArea dataOnly="0" labelOnly="1" outline="0" fieldPosition="0">
        <references count="2">
          <reference field="10" count="1" selected="0">
            <x v="4"/>
          </reference>
          <reference field="11" count="1">
            <x v="12"/>
          </reference>
        </references>
      </pivotArea>
    </format>
    <format dxfId="2613">
      <pivotArea dataOnly="0" labelOnly="1" outline="0" fieldPosition="0">
        <references count="2">
          <reference field="10" count="1" selected="0">
            <x v="10"/>
          </reference>
          <reference field="11" count="1">
            <x v="13"/>
          </reference>
        </references>
      </pivotArea>
    </format>
    <format dxfId="2612">
      <pivotArea dataOnly="0" labelOnly="1" outline="0" fieldPosition="0">
        <references count="2">
          <reference field="10" count="1" selected="0">
            <x v="13"/>
          </reference>
          <reference field="11" count="1">
            <x v="14"/>
          </reference>
        </references>
      </pivotArea>
    </format>
    <format dxfId="2611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610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609">
      <pivotArea dataOnly="0" labelOnly="1" outline="0" fieldPosition="0">
        <references count="1">
          <reference field="10" count="4">
            <x v="2"/>
            <x v="12"/>
            <x v="17"/>
            <x v="19"/>
          </reference>
        </references>
      </pivotArea>
    </format>
    <format dxfId="2608">
      <pivotArea dataOnly="0" labelOnly="1" outline="0" fieldPosition="0">
        <references count="1">
          <reference field="10" count="4">
            <x v="2"/>
            <x v="12"/>
            <x v="17"/>
            <x v="19"/>
          </reference>
        </references>
      </pivotArea>
    </format>
    <format dxfId="2607">
      <pivotArea dataOnly="0" labelOnly="1" outline="0" fieldPosition="0">
        <references count="1">
          <reference field="10" count="4">
            <x v="2"/>
            <x v="12"/>
            <x v="17"/>
            <x v="19"/>
          </reference>
        </references>
      </pivotArea>
    </format>
    <format dxfId="2606">
      <pivotArea dataOnly="0" labelOnly="1" outline="0" fieldPosition="0">
        <references count="2">
          <reference field="10" count="1" selected="0">
            <x v="2"/>
          </reference>
          <reference field="11" count="1">
            <x v="18"/>
          </reference>
        </references>
      </pivotArea>
    </format>
    <format dxfId="2605">
      <pivotArea dataOnly="0" labelOnly="1" outline="0" fieldPosition="0">
        <references count="2">
          <reference field="10" count="1" selected="0">
            <x v="12"/>
          </reference>
          <reference field="11" count="1">
            <x v="17"/>
          </reference>
        </references>
      </pivotArea>
    </format>
    <format dxfId="2604">
      <pivotArea dataOnly="0" labelOnly="1" outline="0" fieldPosition="0">
        <references count="2">
          <reference field="10" count="1" selected="0">
            <x v="17"/>
          </reference>
          <reference field="11" count="1">
            <x v="16"/>
          </reference>
        </references>
      </pivotArea>
    </format>
    <format dxfId="2603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2602">
      <pivotArea dataOnly="0" labelOnly="1" outline="0" fieldPosition="0">
        <references count="2">
          <reference field="10" count="1" selected="0">
            <x v="2"/>
          </reference>
          <reference field="11" count="1">
            <x v="18"/>
          </reference>
        </references>
      </pivotArea>
    </format>
    <format dxfId="2601">
      <pivotArea dataOnly="0" labelOnly="1" outline="0" fieldPosition="0">
        <references count="2">
          <reference field="10" count="1" selected="0">
            <x v="12"/>
          </reference>
          <reference field="11" count="1">
            <x v="17"/>
          </reference>
        </references>
      </pivotArea>
    </format>
    <format dxfId="2600">
      <pivotArea dataOnly="0" labelOnly="1" outline="0" fieldPosition="0">
        <references count="2">
          <reference field="10" count="1" selected="0">
            <x v="17"/>
          </reference>
          <reference field="11" count="1">
            <x v="16"/>
          </reference>
        </references>
      </pivotArea>
    </format>
    <format dxfId="2599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2598">
      <pivotArea dataOnly="0" labelOnly="1" outline="0" fieldPosition="0">
        <references count="2">
          <reference field="10" count="1" selected="0">
            <x v="2"/>
          </reference>
          <reference field="11" count="1">
            <x v="18"/>
          </reference>
        </references>
      </pivotArea>
    </format>
    <format dxfId="2597">
      <pivotArea dataOnly="0" labelOnly="1" outline="0" fieldPosition="0">
        <references count="2">
          <reference field="10" count="1" selected="0">
            <x v="12"/>
          </reference>
          <reference field="11" count="1">
            <x v="17"/>
          </reference>
        </references>
      </pivotArea>
    </format>
    <format dxfId="2596">
      <pivotArea dataOnly="0" labelOnly="1" outline="0" fieldPosition="0">
        <references count="2">
          <reference field="10" count="1" selected="0">
            <x v="17"/>
          </reference>
          <reference field="11" count="1">
            <x v="16"/>
          </reference>
        </references>
      </pivotArea>
    </format>
    <format dxfId="2595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2594">
      <pivotArea dataOnly="0" labelOnly="1" outline="0" fieldPosition="0">
        <references count="2">
          <reference field="10" count="1" selected="0">
            <x v="2"/>
          </reference>
          <reference field="11" count="1">
            <x v="18"/>
          </reference>
        </references>
      </pivotArea>
    </format>
    <format dxfId="2593">
      <pivotArea dataOnly="0" labelOnly="1" outline="0" fieldPosition="0">
        <references count="2">
          <reference field="10" count="1" selected="0">
            <x v="12"/>
          </reference>
          <reference field="11" count="1">
            <x v="17"/>
          </reference>
        </references>
      </pivotArea>
    </format>
    <format dxfId="2592">
      <pivotArea dataOnly="0" labelOnly="1" outline="0" fieldPosition="0">
        <references count="2">
          <reference field="10" count="1" selected="0">
            <x v="17"/>
          </reference>
          <reference field="11" count="1">
            <x v="16"/>
          </reference>
        </references>
      </pivotArea>
    </format>
    <format dxfId="2591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1000000}" name="PodSes_H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CM10:CX14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48">
        <item x="0"/>
        <item m="1" x="10"/>
        <item m="1" x="14"/>
        <item m="1" x="15"/>
        <item m="1" x="16"/>
        <item m="1" x="20"/>
        <item m="1" x="22"/>
        <item m="1" x="23"/>
        <item m="1" x="19"/>
        <item m="1" x="44"/>
        <item m="1" x="17"/>
        <item m="1" x="24"/>
        <item m="1" x="26"/>
        <item m="1" x="28"/>
        <item m="1" x="30"/>
        <item m="1" x="32"/>
        <item m="1" x="34"/>
        <item m="1" x="35"/>
        <item m="1" x="5"/>
        <item m="1" x="8"/>
        <item m="1" x="11"/>
        <item m="1" x="18"/>
        <item m="1" x="21"/>
        <item m="1" x="31"/>
        <item x="1"/>
        <item m="1" x="9"/>
        <item m="1" x="12"/>
        <item m="1" x="38"/>
        <item m="1" x="37"/>
        <item m="1" x="39"/>
        <item m="1" x="40"/>
        <item m="1" x="41"/>
        <item m="1" x="43"/>
        <item x="2"/>
        <item m="1" x="46"/>
        <item m="1" x="33"/>
        <item m="1" x="29"/>
        <item m="1" x="45"/>
        <item m="1" x="4"/>
        <item m="1" x="6"/>
        <item m="1" x="13"/>
        <item m="1" x="27"/>
        <item m="1" x="36"/>
        <item m="1" x="47"/>
        <item x="3"/>
        <item m="1" x="25"/>
        <item m="1" x="42"/>
        <item m="1" x="7"/>
      </items>
    </pivotField>
    <pivotField axis="axisRow" compact="0" outline="0" subtotalTop="0" showAll="0" includeNewItemsInFilter="1" defaultSubtotal="0">
      <items count="48">
        <item x="0"/>
        <item m="1" x="13"/>
        <item m="1" x="43"/>
        <item m="1" x="37"/>
        <item x="2"/>
        <item m="1" x="29"/>
        <item m="1" x="23"/>
        <item m="1" x="41"/>
        <item m="1" x="5"/>
        <item m="1" x="47"/>
        <item m="1" x="8"/>
        <item m="1" x="39"/>
        <item m="1" x="7"/>
        <item m="1" x="44"/>
        <item m="1" x="31"/>
        <item m="1" x="36"/>
        <item m="1" x="18"/>
        <item m="1" x="16"/>
        <item m="1" x="14"/>
        <item m="1" x="42"/>
        <item m="1" x="17"/>
        <item m="1" x="19"/>
        <item m="1" x="33"/>
        <item m="1" x="34"/>
        <item m="1" x="40"/>
        <item m="1" x="28"/>
        <item m="1" x="25"/>
        <item m="1" x="27"/>
        <item m="1" x="9"/>
        <item m="1" x="4"/>
        <item m="1" x="6"/>
        <item m="1" x="20"/>
        <item m="1" x="38"/>
        <item m="1" x="21"/>
        <item m="1" x="24"/>
        <item m="1" x="45"/>
        <item m="1" x="22"/>
        <item m="1" x="26"/>
        <item m="1" x="12"/>
        <item m="1" x="11"/>
        <item m="1" x="35"/>
        <item m="1" x="30"/>
        <item m="1" x="10"/>
        <item m="1" x="32"/>
        <item m="1" x="46"/>
        <item m="1" x="15"/>
        <item x="1"/>
        <item x="3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12"/>
    <field x="13"/>
  </rowFields>
  <rowItems count="3">
    <i>
      <x v="24"/>
      <x v="46"/>
    </i>
    <i>
      <x v="33"/>
      <x v="4"/>
    </i>
    <i>
      <x v="44"/>
      <x v="47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13" baseItem="22" numFmtId="173"/>
    <dataField name="Součet z 6" fld="23" baseField="13" baseItem="22" numFmtId="173"/>
    <dataField name="Součet z 5" fld="22" baseField="13" baseItem="22" numFmtId="173"/>
    <dataField name="Součet z 1" fld="18" baseField="13" baseItem="22" numFmtId="173"/>
    <dataField name="Součet z 4" fld="21" baseField="13" baseItem="22" numFmtId="173"/>
    <dataField name="Součet z Index -3/-4" fld="28" baseField="13" baseItem="22" numFmtId="172"/>
    <dataField name="Součet z Index -2/-3" fld="29" baseField="13" baseItem="22" numFmtId="172"/>
    <dataField name="Součet z Index -1/-2" fld="30" baseField="13" baseItem="22" numFmtId="172"/>
    <dataField name="Součet z Index 0/-1" fld="31" baseField="13" baseItem="35" numFmtId="172"/>
    <dataField name="Součet z SUM_H" fld="33" baseField="0" baseItem="0" numFmtId="4"/>
  </dataFields>
  <formats count="240">
    <format dxfId="2947">
      <pivotArea outline="0" fieldPosition="0"/>
    </format>
    <format dxfId="2946">
      <pivotArea outline="0" fieldPosition="0"/>
    </format>
    <format dxfId="2945">
      <pivotArea outline="0" fieldPosition="0">
        <references count="1">
          <reference field="4294967294" count="1">
            <x v="8"/>
          </reference>
        </references>
      </pivotArea>
    </format>
    <format dxfId="2944">
      <pivotArea outline="0" fieldPosition="0">
        <references count="1">
          <reference field="4294967294" count="1">
            <x v="7"/>
          </reference>
        </references>
      </pivotArea>
    </format>
    <format dxfId="2943">
      <pivotArea outline="0" fieldPosition="0">
        <references count="1">
          <reference field="4294967294" count="1">
            <x v="6"/>
          </reference>
        </references>
      </pivotArea>
    </format>
    <format dxfId="2942">
      <pivotArea outline="0" fieldPosition="0">
        <references count="1">
          <reference field="4294967294" count="1">
            <x v="5"/>
          </reference>
        </references>
      </pivotArea>
    </format>
    <format dxfId="2941">
      <pivotArea outline="0" fieldPosition="0">
        <references count="1">
          <reference field="4294967294" count="1">
            <x v="8"/>
          </reference>
        </references>
      </pivotArea>
    </format>
    <format dxfId="2940">
      <pivotArea outline="0" fieldPosition="0">
        <references count="1">
          <reference field="4294967294" count="1">
            <x v="7"/>
          </reference>
        </references>
      </pivotArea>
    </format>
    <format dxfId="2939">
      <pivotArea outline="0" fieldPosition="0">
        <references count="1">
          <reference field="4294967294" count="1">
            <x v="6"/>
          </reference>
        </references>
      </pivotArea>
    </format>
    <format dxfId="2938">
      <pivotArea outline="0" fieldPosition="0">
        <references count="1">
          <reference field="4294967294" count="1">
            <x v="5"/>
          </reference>
        </references>
      </pivotArea>
    </format>
    <format dxfId="2937">
      <pivotArea outline="0" fieldPosition="0">
        <references count="1">
          <reference field="4294967294" count="1">
            <x v="4"/>
          </reference>
        </references>
      </pivotArea>
    </format>
    <format dxfId="2936">
      <pivotArea outline="0" fieldPosition="0">
        <references count="1">
          <reference field="4294967294" count="1">
            <x v="3"/>
          </reference>
        </references>
      </pivotArea>
    </format>
    <format dxfId="2935">
      <pivotArea outline="0" fieldPosition="0">
        <references count="1">
          <reference field="4294967294" count="1">
            <x v="2"/>
          </reference>
        </references>
      </pivotArea>
    </format>
    <format dxfId="2934">
      <pivotArea outline="0" fieldPosition="0">
        <references count="1">
          <reference field="4294967294" count="1">
            <x v="1"/>
          </reference>
        </references>
      </pivotArea>
    </format>
    <format dxfId="2933">
      <pivotArea outline="0" fieldPosition="0">
        <references count="1">
          <reference field="4294967294" count="1">
            <x v="0"/>
          </reference>
        </references>
      </pivotArea>
    </format>
    <format dxfId="2932">
      <pivotArea dataOnly="0" labelOnly="1" outline="0" fieldPosition="0">
        <references count="1">
          <reference field="12" count="19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5"/>
            <x v="26"/>
            <x v="27"/>
            <x v="33"/>
            <x v="39"/>
            <x v="40"/>
            <x v="42"/>
            <x v="45"/>
          </reference>
        </references>
      </pivotArea>
    </format>
    <format dxfId="2931">
      <pivotArea dataOnly="0" labelOnly="1" outline="0" fieldPosition="0">
        <references count="1">
          <reference field="12" count="19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5"/>
            <x v="26"/>
            <x v="27"/>
            <x v="33"/>
            <x v="39"/>
            <x v="40"/>
            <x v="42"/>
            <x v="45"/>
          </reference>
        </references>
      </pivotArea>
    </format>
    <format dxfId="2930">
      <pivotArea dataOnly="0" labelOnly="1" outline="0" fieldPosition="0">
        <references count="1">
          <reference field="12" count="19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5"/>
            <x v="26"/>
            <x v="27"/>
            <x v="33"/>
            <x v="39"/>
            <x v="40"/>
            <x v="42"/>
            <x v="45"/>
          </reference>
        </references>
      </pivotArea>
    </format>
    <format dxfId="2929">
      <pivotArea dataOnly="0" labelOnly="1" outline="0" fieldPosition="0">
        <references count="2">
          <reference field="12" count="1" selected="0">
            <x v="13"/>
          </reference>
          <reference field="13" count="1">
            <x v="8"/>
          </reference>
        </references>
      </pivotArea>
    </format>
    <format dxfId="2928">
      <pivotArea dataOnly="0" labelOnly="1" outline="0" fieldPosition="0">
        <references count="2">
          <reference field="12" count="1" selected="0">
            <x v="14"/>
          </reference>
          <reference field="13" count="1">
            <x v="11"/>
          </reference>
        </references>
      </pivotArea>
    </format>
    <format dxfId="2927">
      <pivotArea dataOnly="0" labelOnly="1" outline="0" fieldPosition="0">
        <references count="2">
          <reference field="12" count="1" selected="0">
            <x v="15"/>
          </reference>
          <reference field="13" count="1">
            <x v="12"/>
          </reference>
        </references>
      </pivotArea>
    </format>
    <format dxfId="2926">
      <pivotArea dataOnly="0" labelOnly="1" outline="0" fieldPosition="0">
        <references count="2">
          <reference field="12" count="1" selected="0">
            <x v="16"/>
          </reference>
          <reference field="13" count="1">
            <x v="7"/>
          </reference>
        </references>
      </pivotArea>
    </format>
    <format dxfId="2925">
      <pivotArea dataOnly="0" labelOnly="1" outline="0" fieldPosition="0">
        <references count="2">
          <reference field="12" count="1" selected="0">
            <x v="17"/>
          </reference>
          <reference field="13" count="1">
            <x v="14"/>
          </reference>
        </references>
      </pivotArea>
    </format>
    <format dxfId="2924">
      <pivotArea dataOnly="0" labelOnly="1" outline="0" fieldPosition="0">
        <references count="2">
          <reference field="12" count="1" selected="0">
            <x v="18"/>
          </reference>
          <reference field="13" count="1">
            <x v="13"/>
          </reference>
        </references>
      </pivotArea>
    </format>
    <format dxfId="2923">
      <pivotArea dataOnly="0" labelOnly="1" outline="0" fieldPosition="0">
        <references count="2">
          <reference field="12" count="1" selected="0">
            <x v="19"/>
          </reference>
          <reference field="13" count="1">
            <x v="18"/>
          </reference>
        </references>
      </pivotArea>
    </format>
    <format dxfId="2922">
      <pivotArea dataOnly="0" labelOnly="1" outline="0" fieldPosition="0">
        <references count="2">
          <reference field="12" count="1" selected="0">
            <x v="20"/>
          </reference>
          <reference field="13" count="1">
            <x v="17"/>
          </reference>
        </references>
      </pivotArea>
    </format>
    <format dxfId="2921">
      <pivotArea dataOnly="0" labelOnly="1" outline="0" fieldPosition="0">
        <references count="2">
          <reference field="12" count="1" selected="0">
            <x v="21"/>
          </reference>
          <reference field="13" count="1">
            <x v="10"/>
          </reference>
        </references>
      </pivotArea>
    </format>
    <format dxfId="2920">
      <pivotArea dataOnly="0" labelOnly="1" outline="0" fieldPosition="0">
        <references count="2">
          <reference field="12" count="1" selected="0">
            <x v="22"/>
          </reference>
          <reference field="13" count="1">
            <x v="3"/>
          </reference>
        </references>
      </pivotArea>
    </format>
    <format dxfId="2919">
      <pivotArea dataOnly="0" labelOnly="1" outline="0" fieldPosition="0">
        <references count="2">
          <reference field="12" count="1" selected="0">
            <x v="23"/>
          </reference>
          <reference field="13" count="1">
            <x v="2"/>
          </reference>
        </references>
      </pivotArea>
    </format>
    <format dxfId="2918">
      <pivotArea dataOnly="0" labelOnly="1" outline="0" fieldPosition="0">
        <references count="2">
          <reference field="12" count="1" selected="0">
            <x v="25"/>
          </reference>
          <reference field="13" count="1">
            <x v="9"/>
          </reference>
        </references>
      </pivotArea>
    </format>
    <format dxfId="2917">
      <pivotArea dataOnly="0" labelOnly="1" outline="0" fieldPosition="0">
        <references count="2">
          <reference field="12" count="1" selected="0">
            <x v="26"/>
          </reference>
          <reference field="13" count="1">
            <x v="16"/>
          </reference>
        </references>
      </pivotArea>
    </format>
    <format dxfId="2916">
      <pivotArea dataOnly="0" labelOnly="1" outline="0" fieldPosition="0">
        <references count="2">
          <reference field="12" count="1" selected="0">
            <x v="27"/>
          </reference>
          <reference field="13" count="1">
            <x v="19"/>
          </reference>
        </references>
      </pivotArea>
    </format>
    <format dxfId="2915">
      <pivotArea dataOnly="0" labelOnly="1" outline="0" fieldPosition="0">
        <references count="2">
          <reference field="12" count="1" selected="0">
            <x v="33"/>
          </reference>
          <reference field="13" count="1">
            <x v="4"/>
          </reference>
        </references>
      </pivotArea>
    </format>
    <format dxfId="2914">
      <pivotArea dataOnly="0" labelOnly="1" outline="0" fieldPosition="0">
        <references count="2">
          <reference field="12" count="1" selected="0">
            <x v="39"/>
          </reference>
          <reference field="13" count="1">
            <x v="1"/>
          </reference>
        </references>
      </pivotArea>
    </format>
    <format dxfId="2913">
      <pivotArea dataOnly="0" labelOnly="1" outline="0" fieldPosition="0">
        <references count="2">
          <reference field="12" count="1" selected="0">
            <x v="40"/>
          </reference>
          <reference field="13" count="1">
            <x v="6"/>
          </reference>
        </references>
      </pivotArea>
    </format>
    <format dxfId="2912">
      <pivotArea dataOnly="0" labelOnly="1" outline="0" fieldPosition="0">
        <references count="2">
          <reference field="12" count="1" selected="0">
            <x v="42"/>
          </reference>
          <reference field="13" count="1">
            <x v="5"/>
          </reference>
        </references>
      </pivotArea>
    </format>
    <format dxfId="2911">
      <pivotArea dataOnly="0" labelOnly="1" outline="0" fieldPosition="0">
        <references count="2">
          <reference field="12" count="1" selected="0">
            <x v="45"/>
          </reference>
          <reference field="13" count="1">
            <x v="15"/>
          </reference>
        </references>
      </pivotArea>
    </format>
    <format dxfId="2910">
      <pivotArea dataOnly="0" labelOnly="1" outline="0" fieldPosition="0">
        <references count="2">
          <reference field="12" count="1" selected="0">
            <x v="13"/>
          </reference>
          <reference field="13" count="1">
            <x v="8"/>
          </reference>
        </references>
      </pivotArea>
    </format>
    <format dxfId="2909">
      <pivotArea dataOnly="0" labelOnly="1" outline="0" fieldPosition="0">
        <references count="2">
          <reference field="12" count="1" selected="0">
            <x v="14"/>
          </reference>
          <reference field="13" count="1">
            <x v="11"/>
          </reference>
        </references>
      </pivotArea>
    </format>
    <format dxfId="2908">
      <pivotArea dataOnly="0" labelOnly="1" outline="0" fieldPosition="0">
        <references count="2">
          <reference field="12" count="1" selected="0">
            <x v="15"/>
          </reference>
          <reference field="13" count="1">
            <x v="12"/>
          </reference>
        </references>
      </pivotArea>
    </format>
    <format dxfId="2907">
      <pivotArea dataOnly="0" labelOnly="1" outline="0" fieldPosition="0">
        <references count="2">
          <reference field="12" count="1" selected="0">
            <x v="16"/>
          </reference>
          <reference field="13" count="1">
            <x v="7"/>
          </reference>
        </references>
      </pivotArea>
    </format>
    <format dxfId="2906">
      <pivotArea dataOnly="0" labelOnly="1" outline="0" fieldPosition="0">
        <references count="2">
          <reference field="12" count="1" selected="0">
            <x v="17"/>
          </reference>
          <reference field="13" count="1">
            <x v="14"/>
          </reference>
        </references>
      </pivotArea>
    </format>
    <format dxfId="2905">
      <pivotArea dataOnly="0" labelOnly="1" outline="0" fieldPosition="0">
        <references count="2">
          <reference field="12" count="1" selected="0">
            <x v="18"/>
          </reference>
          <reference field="13" count="1">
            <x v="13"/>
          </reference>
        </references>
      </pivotArea>
    </format>
    <format dxfId="2904">
      <pivotArea dataOnly="0" labelOnly="1" outline="0" fieldPosition="0">
        <references count="2">
          <reference field="12" count="1" selected="0">
            <x v="19"/>
          </reference>
          <reference field="13" count="1">
            <x v="18"/>
          </reference>
        </references>
      </pivotArea>
    </format>
    <format dxfId="2903">
      <pivotArea dataOnly="0" labelOnly="1" outline="0" fieldPosition="0">
        <references count="2">
          <reference field="12" count="1" selected="0">
            <x v="20"/>
          </reference>
          <reference field="13" count="1">
            <x v="17"/>
          </reference>
        </references>
      </pivotArea>
    </format>
    <format dxfId="2902">
      <pivotArea dataOnly="0" labelOnly="1" outline="0" fieldPosition="0">
        <references count="2">
          <reference field="12" count="1" selected="0">
            <x v="21"/>
          </reference>
          <reference field="13" count="1">
            <x v="10"/>
          </reference>
        </references>
      </pivotArea>
    </format>
    <format dxfId="2901">
      <pivotArea dataOnly="0" labelOnly="1" outline="0" fieldPosition="0">
        <references count="2">
          <reference field="12" count="1" selected="0">
            <x v="22"/>
          </reference>
          <reference field="13" count="1">
            <x v="3"/>
          </reference>
        </references>
      </pivotArea>
    </format>
    <format dxfId="2900">
      <pivotArea dataOnly="0" labelOnly="1" outline="0" fieldPosition="0">
        <references count="2">
          <reference field="12" count="1" selected="0">
            <x v="23"/>
          </reference>
          <reference field="13" count="1">
            <x v="2"/>
          </reference>
        </references>
      </pivotArea>
    </format>
    <format dxfId="2899">
      <pivotArea dataOnly="0" labelOnly="1" outline="0" fieldPosition="0">
        <references count="2">
          <reference field="12" count="1" selected="0">
            <x v="25"/>
          </reference>
          <reference field="13" count="1">
            <x v="9"/>
          </reference>
        </references>
      </pivotArea>
    </format>
    <format dxfId="2898">
      <pivotArea dataOnly="0" labelOnly="1" outline="0" fieldPosition="0">
        <references count="2">
          <reference field="12" count="1" selected="0">
            <x v="26"/>
          </reference>
          <reference field="13" count="1">
            <x v="16"/>
          </reference>
        </references>
      </pivotArea>
    </format>
    <format dxfId="2897">
      <pivotArea dataOnly="0" labelOnly="1" outline="0" fieldPosition="0">
        <references count="2">
          <reference field="12" count="1" selected="0">
            <x v="27"/>
          </reference>
          <reference field="13" count="1">
            <x v="19"/>
          </reference>
        </references>
      </pivotArea>
    </format>
    <format dxfId="2896">
      <pivotArea dataOnly="0" labelOnly="1" outline="0" fieldPosition="0">
        <references count="2">
          <reference field="12" count="1" selected="0">
            <x v="33"/>
          </reference>
          <reference field="13" count="1">
            <x v="4"/>
          </reference>
        </references>
      </pivotArea>
    </format>
    <format dxfId="2895">
      <pivotArea dataOnly="0" labelOnly="1" outline="0" fieldPosition="0">
        <references count="2">
          <reference field="12" count="1" selected="0">
            <x v="39"/>
          </reference>
          <reference field="13" count="1">
            <x v="1"/>
          </reference>
        </references>
      </pivotArea>
    </format>
    <format dxfId="2894">
      <pivotArea dataOnly="0" labelOnly="1" outline="0" fieldPosition="0">
        <references count="2">
          <reference field="12" count="1" selected="0">
            <x v="40"/>
          </reference>
          <reference field="13" count="1">
            <x v="6"/>
          </reference>
        </references>
      </pivotArea>
    </format>
    <format dxfId="2893">
      <pivotArea dataOnly="0" labelOnly="1" outline="0" fieldPosition="0">
        <references count="2">
          <reference field="12" count="1" selected="0">
            <x v="42"/>
          </reference>
          <reference field="13" count="1">
            <x v="5"/>
          </reference>
        </references>
      </pivotArea>
    </format>
    <format dxfId="2892">
      <pivotArea dataOnly="0" labelOnly="1" outline="0" fieldPosition="0">
        <references count="2">
          <reference field="12" count="1" selected="0">
            <x v="45"/>
          </reference>
          <reference field="13" count="1">
            <x v="15"/>
          </reference>
        </references>
      </pivotArea>
    </format>
    <format dxfId="2891">
      <pivotArea dataOnly="0" labelOnly="1" outline="0" fieldPosition="0">
        <references count="2">
          <reference field="12" count="1" selected="0">
            <x v="13"/>
          </reference>
          <reference field="13" count="1">
            <x v="8"/>
          </reference>
        </references>
      </pivotArea>
    </format>
    <format dxfId="2890">
      <pivotArea dataOnly="0" labelOnly="1" outline="0" fieldPosition="0">
        <references count="2">
          <reference field="12" count="1" selected="0">
            <x v="14"/>
          </reference>
          <reference field="13" count="1">
            <x v="11"/>
          </reference>
        </references>
      </pivotArea>
    </format>
    <format dxfId="2889">
      <pivotArea dataOnly="0" labelOnly="1" outline="0" fieldPosition="0">
        <references count="2">
          <reference field="12" count="1" selected="0">
            <x v="15"/>
          </reference>
          <reference field="13" count="1">
            <x v="12"/>
          </reference>
        </references>
      </pivotArea>
    </format>
    <format dxfId="2888">
      <pivotArea dataOnly="0" labelOnly="1" outline="0" fieldPosition="0">
        <references count="2">
          <reference field="12" count="1" selected="0">
            <x v="16"/>
          </reference>
          <reference field="13" count="1">
            <x v="7"/>
          </reference>
        </references>
      </pivotArea>
    </format>
    <format dxfId="2887">
      <pivotArea dataOnly="0" labelOnly="1" outline="0" fieldPosition="0">
        <references count="2">
          <reference field="12" count="1" selected="0">
            <x v="17"/>
          </reference>
          <reference field="13" count="1">
            <x v="14"/>
          </reference>
        </references>
      </pivotArea>
    </format>
    <format dxfId="2886">
      <pivotArea dataOnly="0" labelOnly="1" outline="0" fieldPosition="0">
        <references count="2">
          <reference field="12" count="1" selected="0">
            <x v="18"/>
          </reference>
          <reference field="13" count="1">
            <x v="13"/>
          </reference>
        </references>
      </pivotArea>
    </format>
    <format dxfId="2885">
      <pivotArea dataOnly="0" labelOnly="1" outline="0" fieldPosition="0">
        <references count="2">
          <reference field="12" count="1" selected="0">
            <x v="19"/>
          </reference>
          <reference field="13" count="1">
            <x v="18"/>
          </reference>
        </references>
      </pivotArea>
    </format>
    <format dxfId="2884">
      <pivotArea dataOnly="0" labelOnly="1" outline="0" fieldPosition="0">
        <references count="2">
          <reference field="12" count="1" selected="0">
            <x v="20"/>
          </reference>
          <reference field="13" count="1">
            <x v="17"/>
          </reference>
        </references>
      </pivotArea>
    </format>
    <format dxfId="2883">
      <pivotArea dataOnly="0" labelOnly="1" outline="0" fieldPosition="0">
        <references count="2">
          <reference field="12" count="1" selected="0">
            <x v="21"/>
          </reference>
          <reference field="13" count="1">
            <x v="10"/>
          </reference>
        </references>
      </pivotArea>
    </format>
    <format dxfId="2882">
      <pivotArea dataOnly="0" labelOnly="1" outline="0" fieldPosition="0">
        <references count="2">
          <reference field="12" count="1" selected="0">
            <x v="22"/>
          </reference>
          <reference field="13" count="1">
            <x v="3"/>
          </reference>
        </references>
      </pivotArea>
    </format>
    <format dxfId="2881">
      <pivotArea dataOnly="0" labelOnly="1" outline="0" fieldPosition="0">
        <references count="2">
          <reference field="12" count="1" selected="0">
            <x v="23"/>
          </reference>
          <reference field="13" count="1">
            <x v="2"/>
          </reference>
        </references>
      </pivotArea>
    </format>
    <format dxfId="2880">
      <pivotArea dataOnly="0" labelOnly="1" outline="0" fieldPosition="0">
        <references count="2">
          <reference field="12" count="1" selected="0">
            <x v="25"/>
          </reference>
          <reference field="13" count="1">
            <x v="9"/>
          </reference>
        </references>
      </pivotArea>
    </format>
    <format dxfId="2879">
      <pivotArea dataOnly="0" labelOnly="1" outline="0" fieldPosition="0">
        <references count="2">
          <reference field="12" count="1" selected="0">
            <x v="26"/>
          </reference>
          <reference field="13" count="1">
            <x v="16"/>
          </reference>
        </references>
      </pivotArea>
    </format>
    <format dxfId="2878">
      <pivotArea dataOnly="0" labelOnly="1" outline="0" fieldPosition="0">
        <references count="2">
          <reference field="12" count="1" selected="0">
            <x v="27"/>
          </reference>
          <reference field="13" count="1">
            <x v="19"/>
          </reference>
        </references>
      </pivotArea>
    </format>
    <format dxfId="2877">
      <pivotArea dataOnly="0" labelOnly="1" outline="0" fieldPosition="0">
        <references count="2">
          <reference field="12" count="1" selected="0">
            <x v="33"/>
          </reference>
          <reference field="13" count="1">
            <x v="4"/>
          </reference>
        </references>
      </pivotArea>
    </format>
    <format dxfId="2876">
      <pivotArea dataOnly="0" labelOnly="1" outline="0" fieldPosition="0">
        <references count="2">
          <reference field="12" count="1" selected="0">
            <x v="39"/>
          </reference>
          <reference field="13" count="1">
            <x v="1"/>
          </reference>
        </references>
      </pivotArea>
    </format>
    <format dxfId="2875">
      <pivotArea dataOnly="0" labelOnly="1" outline="0" fieldPosition="0">
        <references count="2">
          <reference field="12" count="1" selected="0">
            <x v="40"/>
          </reference>
          <reference field="13" count="1">
            <x v="6"/>
          </reference>
        </references>
      </pivotArea>
    </format>
    <format dxfId="2874">
      <pivotArea dataOnly="0" labelOnly="1" outline="0" fieldPosition="0">
        <references count="2">
          <reference field="12" count="1" selected="0">
            <x v="42"/>
          </reference>
          <reference field="13" count="1">
            <x v="5"/>
          </reference>
        </references>
      </pivotArea>
    </format>
    <format dxfId="2873">
      <pivotArea dataOnly="0" labelOnly="1" outline="0" fieldPosition="0">
        <references count="2">
          <reference field="12" count="1" selected="0">
            <x v="45"/>
          </reference>
          <reference field="13" count="1">
            <x v="15"/>
          </reference>
        </references>
      </pivotArea>
    </format>
    <format dxfId="2872">
      <pivotArea dataOnly="0" labelOnly="1" outline="0" fieldPosition="0">
        <references count="2">
          <reference field="12" count="1" selected="0">
            <x v="13"/>
          </reference>
          <reference field="13" count="1">
            <x v="8"/>
          </reference>
        </references>
      </pivotArea>
    </format>
    <format dxfId="2871">
      <pivotArea dataOnly="0" labelOnly="1" outline="0" fieldPosition="0">
        <references count="2">
          <reference field="12" count="1" selected="0">
            <x v="14"/>
          </reference>
          <reference field="13" count="1">
            <x v="11"/>
          </reference>
        </references>
      </pivotArea>
    </format>
    <format dxfId="2870">
      <pivotArea dataOnly="0" labelOnly="1" outline="0" fieldPosition="0">
        <references count="2">
          <reference field="12" count="1" selected="0">
            <x v="15"/>
          </reference>
          <reference field="13" count="1">
            <x v="12"/>
          </reference>
        </references>
      </pivotArea>
    </format>
    <format dxfId="2869">
      <pivotArea dataOnly="0" labelOnly="1" outline="0" fieldPosition="0">
        <references count="2">
          <reference field="12" count="1" selected="0">
            <x v="16"/>
          </reference>
          <reference field="13" count="1">
            <x v="7"/>
          </reference>
        </references>
      </pivotArea>
    </format>
    <format dxfId="2868">
      <pivotArea dataOnly="0" labelOnly="1" outline="0" fieldPosition="0">
        <references count="2">
          <reference field="12" count="1" selected="0">
            <x v="17"/>
          </reference>
          <reference field="13" count="1">
            <x v="14"/>
          </reference>
        </references>
      </pivotArea>
    </format>
    <format dxfId="2867">
      <pivotArea dataOnly="0" labelOnly="1" outline="0" fieldPosition="0">
        <references count="2">
          <reference field="12" count="1" selected="0">
            <x v="18"/>
          </reference>
          <reference field="13" count="1">
            <x v="13"/>
          </reference>
        </references>
      </pivotArea>
    </format>
    <format dxfId="2866">
      <pivotArea dataOnly="0" labelOnly="1" outline="0" fieldPosition="0">
        <references count="2">
          <reference field="12" count="1" selected="0">
            <x v="19"/>
          </reference>
          <reference field="13" count="1">
            <x v="18"/>
          </reference>
        </references>
      </pivotArea>
    </format>
    <format dxfId="2865">
      <pivotArea dataOnly="0" labelOnly="1" outline="0" fieldPosition="0">
        <references count="2">
          <reference field="12" count="1" selected="0">
            <x v="20"/>
          </reference>
          <reference field="13" count="1">
            <x v="17"/>
          </reference>
        </references>
      </pivotArea>
    </format>
    <format dxfId="2864">
      <pivotArea dataOnly="0" labelOnly="1" outline="0" fieldPosition="0">
        <references count="2">
          <reference field="12" count="1" selected="0">
            <x v="21"/>
          </reference>
          <reference field="13" count="1">
            <x v="10"/>
          </reference>
        </references>
      </pivotArea>
    </format>
    <format dxfId="2863">
      <pivotArea dataOnly="0" labelOnly="1" outline="0" fieldPosition="0">
        <references count="2">
          <reference field="12" count="1" selected="0">
            <x v="22"/>
          </reference>
          <reference field="13" count="1">
            <x v="3"/>
          </reference>
        </references>
      </pivotArea>
    </format>
    <format dxfId="2862">
      <pivotArea dataOnly="0" labelOnly="1" outline="0" fieldPosition="0">
        <references count="2">
          <reference field="12" count="1" selected="0">
            <x v="23"/>
          </reference>
          <reference field="13" count="1">
            <x v="2"/>
          </reference>
        </references>
      </pivotArea>
    </format>
    <format dxfId="2861">
      <pivotArea dataOnly="0" labelOnly="1" outline="0" fieldPosition="0">
        <references count="2">
          <reference field="12" count="1" selected="0">
            <x v="25"/>
          </reference>
          <reference field="13" count="1">
            <x v="9"/>
          </reference>
        </references>
      </pivotArea>
    </format>
    <format dxfId="2860">
      <pivotArea dataOnly="0" labelOnly="1" outline="0" fieldPosition="0">
        <references count="2">
          <reference field="12" count="1" selected="0">
            <x v="26"/>
          </reference>
          <reference field="13" count="1">
            <x v="16"/>
          </reference>
        </references>
      </pivotArea>
    </format>
    <format dxfId="2859">
      <pivotArea dataOnly="0" labelOnly="1" outline="0" fieldPosition="0">
        <references count="2">
          <reference field="12" count="1" selected="0">
            <x v="27"/>
          </reference>
          <reference field="13" count="1">
            <x v="19"/>
          </reference>
        </references>
      </pivotArea>
    </format>
    <format dxfId="2858">
      <pivotArea dataOnly="0" labelOnly="1" outline="0" fieldPosition="0">
        <references count="2">
          <reference field="12" count="1" selected="0">
            <x v="33"/>
          </reference>
          <reference field="13" count="1">
            <x v="4"/>
          </reference>
        </references>
      </pivotArea>
    </format>
    <format dxfId="2857">
      <pivotArea dataOnly="0" labelOnly="1" outline="0" fieldPosition="0">
        <references count="2">
          <reference field="12" count="1" selected="0">
            <x v="39"/>
          </reference>
          <reference field="13" count="1">
            <x v="1"/>
          </reference>
        </references>
      </pivotArea>
    </format>
    <format dxfId="2856">
      <pivotArea dataOnly="0" labelOnly="1" outline="0" fieldPosition="0">
        <references count="2">
          <reference field="12" count="1" selected="0">
            <x v="40"/>
          </reference>
          <reference field="13" count="1">
            <x v="6"/>
          </reference>
        </references>
      </pivotArea>
    </format>
    <format dxfId="2855">
      <pivotArea dataOnly="0" labelOnly="1" outline="0" fieldPosition="0">
        <references count="2">
          <reference field="12" count="1" selected="0">
            <x v="42"/>
          </reference>
          <reference field="13" count="1">
            <x v="5"/>
          </reference>
        </references>
      </pivotArea>
    </format>
    <format dxfId="2854">
      <pivotArea dataOnly="0" labelOnly="1" outline="0" fieldPosition="0">
        <references count="2">
          <reference field="12" count="1" selected="0">
            <x v="45"/>
          </reference>
          <reference field="13" count="1">
            <x v="15"/>
          </reference>
        </references>
      </pivotArea>
    </format>
    <format dxfId="2853">
      <pivotArea dataOnly="0" labelOnly="1" outline="0" fieldPosition="0">
        <references count="1">
          <reference field="12" count="1">
            <x v="41"/>
          </reference>
        </references>
      </pivotArea>
    </format>
    <format dxfId="2852">
      <pivotArea dataOnly="0" labelOnly="1" outline="0" fieldPosition="0">
        <references count="1">
          <reference field="12" count="1">
            <x v="41"/>
          </reference>
        </references>
      </pivotArea>
    </format>
    <format dxfId="2851">
      <pivotArea dataOnly="0" labelOnly="1" outline="0" fieldPosition="0">
        <references count="1">
          <reference field="12" count="1">
            <x v="41"/>
          </reference>
        </references>
      </pivotArea>
    </format>
    <format dxfId="2850">
      <pivotArea dataOnly="0" labelOnly="1" outline="0" fieldPosition="0">
        <references count="2">
          <reference field="12" count="1" selected="0">
            <x v="41"/>
          </reference>
          <reference field="13" count="1">
            <x v="20"/>
          </reference>
        </references>
      </pivotArea>
    </format>
    <format dxfId="2849">
      <pivotArea dataOnly="0" labelOnly="1" outline="0" fieldPosition="0">
        <references count="2">
          <reference field="12" count="1" selected="0">
            <x v="41"/>
          </reference>
          <reference field="13" count="1">
            <x v="20"/>
          </reference>
        </references>
      </pivotArea>
    </format>
    <format dxfId="2848">
      <pivotArea dataOnly="0" labelOnly="1" outline="0" fieldPosition="0">
        <references count="2">
          <reference field="12" count="1" selected="0">
            <x v="41"/>
          </reference>
          <reference field="13" count="1">
            <x v="20"/>
          </reference>
        </references>
      </pivotArea>
    </format>
    <format dxfId="2847">
      <pivotArea dataOnly="0" labelOnly="1" outline="0" fieldPosition="0">
        <references count="2">
          <reference field="12" count="1" selected="0">
            <x v="41"/>
          </reference>
          <reference field="13" count="1">
            <x v="20"/>
          </reference>
        </references>
      </pivotArea>
    </format>
    <format dxfId="2846">
      <pivotArea dataOnly="0" labelOnly="1" outline="0" fieldPosition="0">
        <references count="1">
          <reference field="12" count="3">
            <x v="36"/>
            <x v="37"/>
            <x v="38"/>
          </reference>
        </references>
      </pivotArea>
    </format>
    <format dxfId="2845">
      <pivotArea dataOnly="0" labelOnly="1" outline="0" fieldPosition="0">
        <references count="1">
          <reference field="12" count="3">
            <x v="36"/>
            <x v="37"/>
            <x v="38"/>
          </reference>
        </references>
      </pivotArea>
    </format>
    <format dxfId="2844">
      <pivotArea dataOnly="0" labelOnly="1" outline="0" fieldPosition="0">
        <references count="1">
          <reference field="12" count="3">
            <x v="36"/>
            <x v="37"/>
            <x v="38"/>
          </reference>
        </references>
      </pivotArea>
    </format>
    <format dxfId="2843">
      <pivotArea dataOnly="0" labelOnly="1" outline="0" fieldPosition="0">
        <references count="2">
          <reference field="12" count="1" selected="0">
            <x v="36"/>
          </reference>
          <reference field="13" count="1">
            <x v="23"/>
          </reference>
        </references>
      </pivotArea>
    </format>
    <format dxfId="2842">
      <pivotArea dataOnly="0" labelOnly="1" outline="0" fieldPosition="0">
        <references count="2">
          <reference field="12" count="1" selected="0">
            <x v="37"/>
          </reference>
          <reference field="13" count="1">
            <x v="22"/>
          </reference>
        </references>
      </pivotArea>
    </format>
    <format dxfId="2841">
      <pivotArea dataOnly="0" labelOnly="1" outline="0" fieldPosition="0">
        <references count="2">
          <reference field="12" count="1" selected="0">
            <x v="38"/>
          </reference>
          <reference field="13" count="1">
            <x v="21"/>
          </reference>
        </references>
      </pivotArea>
    </format>
    <format dxfId="2840">
      <pivotArea dataOnly="0" labelOnly="1" outline="0" fieldPosition="0">
        <references count="2">
          <reference field="12" count="1" selected="0">
            <x v="36"/>
          </reference>
          <reference field="13" count="1">
            <x v="23"/>
          </reference>
        </references>
      </pivotArea>
    </format>
    <format dxfId="2839">
      <pivotArea dataOnly="0" labelOnly="1" outline="0" fieldPosition="0">
        <references count="2">
          <reference field="12" count="1" selected="0">
            <x v="37"/>
          </reference>
          <reference field="13" count="1">
            <x v="22"/>
          </reference>
        </references>
      </pivotArea>
    </format>
    <format dxfId="2838">
      <pivotArea dataOnly="0" labelOnly="1" outline="0" fieldPosition="0">
        <references count="2">
          <reference field="12" count="1" selected="0">
            <x v="38"/>
          </reference>
          <reference field="13" count="1">
            <x v="21"/>
          </reference>
        </references>
      </pivotArea>
    </format>
    <format dxfId="2837">
      <pivotArea dataOnly="0" labelOnly="1" outline="0" fieldPosition="0">
        <references count="2">
          <reference field="12" count="1" selected="0">
            <x v="36"/>
          </reference>
          <reference field="13" count="1">
            <x v="23"/>
          </reference>
        </references>
      </pivotArea>
    </format>
    <format dxfId="2836">
      <pivotArea dataOnly="0" labelOnly="1" outline="0" fieldPosition="0">
        <references count="2">
          <reference field="12" count="1" selected="0">
            <x v="37"/>
          </reference>
          <reference field="13" count="1">
            <x v="22"/>
          </reference>
        </references>
      </pivotArea>
    </format>
    <format dxfId="2835">
      <pivotArea dataOnly="0" labelOnly="1" outline="0" fieldPosition="0">
        <references count="2">
          <reference field="12" count="1" selected="0">
            <x v="38"/>
          </reference>
          <reference field="13" count="1">
            <x v="21"/>
          </reference>
        </references>
      </pivotArea>
    </format>
    <format dxfId="2834">
      <pivotArea dataOnly="0" labelOnly="1" outline="0" fieldPosition="0">
        <references count="2">
          <reference field="12" count="1" selected="0">
            <x v="36"/>
          </reference>
          <reference field="13" count="1">
            <x v="23"/>
          </reference>
        </references>
      </pivotArea>
    </format>
    <format dxfId="2833">
      <pivotArea dataOnly="0" labelOnly="1" outline="0" fieldPosition="0">
        <references count="2">
          <reference field="12" count="1" selected="0">
            <x v="37"/>
          </reference>
          <reference field="13" count="1">
            <x v="22"/>
          </reference>
        </references>
      </pivotArea>
    </format>
    <format dxfId="2832">
      <pivotArea dataOnly="0" labelOnly="1" outline="0" fieldPosition="0">
        <references count="2">
          <reference field="12" count="1" selected="0">
            <x v="38"/>
          </reference>
          <reference field="13" count="1">
            <x v="21"/>
          </reference>
        </references>
      </pivotArea>
    </format>
    <format dxfId="2831">
      <pivotArea dataOnly="0" labelOnly="1" outline="0" fieldPosition="0">
        <references count="1">
          <reference field="12" count="1">
            <x v="46"/>
          </reference>
        </references>
      </pivotArea>
    </format>
    <format dxfId="2830">
      <pivotArea dataOnly="0" labelOnly="1" outline="0" fieldPosition="0">
        <references count="1">
          <reference field="12" count="1">
            <x v="46"/>
          </reference>
        </references>
      </pivotArea>
    </format>
    <format dxfId="2829">
      <pivotArea dataOnly="0" labelOnly="1" outline="0" fieldPosition="0">
        <references count="1">
          <reference field="12" count="1">
            <x v="46"/>
          </reference>
        </references>
      </pivotArea>
    </format>
    <format dxfId="2828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2827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2826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2825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2824">
      <pivotArea dataOnly="0" labelOnly="1" outline="0" fieldPosition="0">
        <references count="1">
          <reference field="12" count="19">
            <x v="1"/>
            <x v="2"/>
            <x v="3"/>
            <x v="4"/>
            <x v="5"/>
            <x v="6"/>
            <x v="7"/>
            <x v="9"/>
            <x v="10"/>
            <x v="11"/>
            <x v="12"/>
            <x v="28"/>
            <x v="29"/>
            <x v="30"/>
            <x v="31"/>
            <x v="32"/>
            <x v="35"/>
            <x v="39"/>
            <x v="45"/>
          </reference>
        </references>
      </pivotArea>
    </format>
    <format dxfId="2823">
      <pivotArea dataOnly="0" labelOnly="1" outline="0" fieldPosition="0">
        <references count="1">
          <reference field="12" count="19">
            <x v="1"/>
            <x v="2"/>
            <x v="3"/>
            <x v="4"/>
            <x v="5"/>
            <x v="6"/>
            <x v="7"/>
            <x v="9"/>
            <x v="10"/>
            <x v="11"/>
            <x v="12"/>
            <x v="28"/>
            <x v="29"/>
            <x v="30"/>
            <x v="31"/>
            <x v="32"/>
            <x v="35"/>
            <x v="39"/>
            <x v="45"/>
          </reference>
        </references>
      </pivotArea>
    </format>
    <format dxfId="2822">
      <pivotArea dataOnly="0" labelOnly="1" outline="0" fieldPosition="0">
        <references count="1">
          <reference field="12" count="19">
            <x v="1"/>
            <x v="2"/>
            <x v="3"/>
            <x v="4"/>
            <x v="5"/>
            <x v="6"/>
            <x v="7"/>
            <x v="9"/>
            <x v="10"/>
            <x v="11"/>
            <x v="12"/>
            <x v="28"/>
            <x v="29"/>
            <x v="30"/>
            <x v="31"/>
            <x v="32"/>
            <x v="35"/>
            <x v="39"/>
            <x v="45"/>
          </reference>
        </references>
      </pivotArea>
    </format>
    <format dxfId="2821">
      <pivotArea dataOnly="0" labelOnly="1" outline="0" fieldPosition="0">
        <references count="2">
          <reference field="12" count="1" selected="0">
            <x v="1"/>
          </reference>
          <reference field="13" count="1">
            <x v="25"/>
          </reference>
        </references>
      </pivotArea>
    </format>
    <format dxfId="2820">
      <pivotArea dataOnly="0" labelOnly="1" outline="0" fieldPosition="0">
        <references count="2">
          <reference field="12" count="1" selected="0">
            <x v="2"/>
          </reference>
          <reference field="13" count="1">
            <x v="26"/>
          </reference>
        </references>
      </pivotArea>
    </format>
    <format dxfId="2819">
      <pivotArea dataOnly="0" labelOnly="1" outline="0" fieldPosition="0">
        <references count="2">
          <reference field="12" count="1" selected="0">
            <x v="3"/>
          </reference>
          <reference field="13" count="1">
            <x v="32"/>
          </reference>
        </references>
      </pivotArea>
    </format>
    <format dxfId="2818">
      <pivotArea dataOnly="0" labelOnly="1" outline="0" fieldPosition="0">
        <references count="2">
          <reference field="12" count="1" selected="0">
            <x v="4"/>
          </reference>
          <reference field="13" count="1">
            <x v="39"/>
          </reference>
        </references>
      </pivotArea>
    </format>
    <format dxfId="2817">
      <pivotArea dataOnly="0" labelOnly="1" outline="0" fieldPosition="0">
        <references count="2">
          <reference field="12" count="1" selected="0">
            <x v="5"/>
          </reference>
          <reference field="13" count="1">
            <x v="27"/>
          </reference>
        </references>
      </pivotArea>
    </format>
    <format dxfId="2816">
      <pivotArea dataOnly="0" labelOnly="1" outline="0" fieldPosition="0">
        <references count="2">
          <reference field="12" count="1" selected="0">
            <x v="6"/>
          </reference>
          <reference field="13" count="1">
            <x v="31"/>
          </reference>
        </references>
      </pivotArea>
    </format>
    <format dxfId="2815">
      <pivotArea dataOnly="0" labelOnly="1" outline="0" fieldPosition="0">
        <references count="2">
          <reference field="12" count="1" selected="0">
            <x v="7"/>
          </reference>
          <reference field="13" count="1">
            <x v="3"/>
          </reference>
        </references>
      </pivotArea>
    </format>
    <format dxfId="2814">
      <pivotArea dataOnly="0" labelOnly="1" outline="0" fieldPosition="0">
        <references count="2">
          <reference field="12" count="1" selected="0">
            <x v="9"/>
          </reference>
          <reference field="13" count="1">
            <x v="40"/>
          </reference>
        </references>
      </pivotArea>
    </format>
    <format dxfId="2813">
      <pivotArea dataOnly="0" labelOnly="1" outline="0" fieldPosition="0">
        <references count="2">
          <reference field="12" count="1" selected="0">
            <x v="10"/>
          </reference>
          <reference field="13" count="1">
            <x v="33"/>
          </reference>
        </references>
      </pivotArea>
    </format>
    <format dxfId="2812">
      <pivotArea dataOnly="0" labelOnly="1" outline="0" fieldPosition="0">
        <references count="2">
          <reference field="12" count="1" selected="0">
            <x v="11"/>
          </reference>
          <reference field="13" count="1">
            <x v="28"/>
          </reference>
        </references>
      </pivotArea>
    </format>
    <format dxfId="2811">
      <pivotArea dataOnly="0" labelOnly="1" outline="0" fieldPosition="0">
        <references count="2">
          <reference field="12" count="1" selected="0">
            <x v="12"/>
          </reference>
          <reference field="13" count="1">
            <x v="41"/>
          </reference>
        </references>
      </pivotArea>
    </format>
    <format dxfId="2810">
      <pivotArea dataOnly="0" labelOnly="1" outline="0" fieldPosition="0">
        <references count="2">
          <reference field="12" count="1" selected="0">
            <x v="28"/>
          </reference>
          <reference field="13" count="1">
            <x v="34"/>
          </reference>
        </references>
      </pivotArea>
    </format>
    <format dxfId="2809">
      <pivotArea dataOnly="0" labelOnly="1" outline="0" fieldPosition="0">
        <references count="2">
          <reference field="12" count="1" selected="0">
            <x v="29"/>
          </reference>
          <reference field="13" count="1">
            <x v="35"/>
          </reference>
        </references>
      </pivotArea>
    </format>
    <format dxfId="2808">
      <pivotArea dataOnly="0" labelOnly="1" outline="0" fieldPosition="0">
        <references count="2">
          <reference field="12" count="1" selected="0">
            <x v="30"/>
          </reference>
          <reference field="13" count="1">
            <x v="36"/>
          </reference>
        </references>
      </pivotArea>
    </format>
    <format dxfId="2807">
      <pivotArea dataOnly="0" labelOnly="1" outline="0" fieldPosition="0">
        <references count="2">
          <reference field="12" count="1" selected="0">
            <x v="31"/>
          </reference>
          <reference field="13" count="1">
            <x v="29"/>
          </reference>
        </references>
      </pivotArea>
    </format>
    <format dxfId="2806">
      <pivotArea dataOnly="0" labelOnly="1" outline="0" fieldPosition="0">
        <references count="2">
          <reference field="12" count="1" selected="0">
            <x v="32"/>
          </reference>
          <reference field="13" count="1">
            <x v="37"/>
          </reference>
        </references>
      </pivotArea>
    </format>
    <format dxfId="2805">
      <pivotArea dataOnly="0" labelOnly="1" outline="0" fieldPosition="0">
        <references count="2">
          <reference field="12" count="1" selected="0">
            <x v="35"/>
          </reference>
          <reference field="13" count="1">
            <x v="38"/>
          </reference>
        </references>
      </pivotArea>
    </format>
    <format dxfId="2804">
      <pivotArea dataOnly="0" labelOnly="1" outline="0" fieldPosition="0">
        <references count="2">
          <reference field="12" count="1" selected="0">
            <x v="39"/>
          </reference>
          <reference field="13" count="1">
            <x v="1"/>
          </reference>
        </references>
      </pivotArea>
    </format>
    <format dxfId="2803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  <format dxfId="2802">
      <pivotArea dataOnly="0" labelOnly="1" outline="0" fieldPosition="0">
        <references count="2">
          <reference field="12" count="1" selected="0">
            <x v="1"/>
          </reference>
          <reference field="13" count="1">
            <x v="25"/>
          </reference>
        </references>
      </pivotArea>
    </format>
    <format dxfId="2801">
      <pivotArea dataOnly="0" labelOnly="1" outline="0" fieldPosition="0">
        <references count="2">
          <reference field="12" count="1" selected="0">
            <x v="2"/>
          </reference>
          <reference field="13" count="1">
            <x v="26"/>
          </reference>
        </references>
      </pivotArea>
    </format>
    <format dxfId="2800">
      <pivotArea dataOnly="0" labelOnly="1" outline="0" fieldPosition="0">
        <references count="2">
          <reference field="12" count="1" selected="0">
            <x v="3"/>
          </reference>
          <reference field="13" count="1">
            <x v="32"/>
          </reference>
        </references>
      </pivotArea>
    </format>
    <format dxfId="2799">
      <pivotArea dataOnly="0" labelOnly="1" outline="0" fieldPosition="0">
        <references count="2">
          <reference field="12" count="1" selected="0">
            <x v="4"/>
          </reference>
          <reference field="13" count="1">
            <x v="39"/>
          </reference>
        </references>
      </pivotArea>
    </format>
    <format dxfId="2798">
      <pivotArea dataOnly="0" labelOnly="1" outline="0" fieldPosition="0">
        <references count="2">
          <reference field="12" count="1" selected="0">
            <x v="5"/>
          </reference>
          <reference field="13" count="1">
            <x v="27"/>
          </reference>
        </references>
      </pivotArea>
    </format>
    <format dxfId="2797">
      <pivotArea dataOnly="0" labelOnly="1" outline="0" fieldPosition="0">
        <references count="2">
          <reference field="12" count="1" selected="0">
            <x v="6"/>
          </reference>
          <reference field="13" count="1">
            <x v="31"/>
          </reference>
        </references>
      </pivotArea>
    </format>
    <format dxfId="2796">
      <pivotArea dataOnly="0" labelOnly="1" outline="0" fieldPosition="0">
        <references count="2">
          <reference field="12" count="1" selected="0">
            <x v="7"/>
          </reference>
          <reference field="13" count="1">
            <x v="3"/>
          </reference>
        </references>
      </pivotArea>
    </format>
    <format dxfId="2795">
      <pivotArea dataOnly="0" labelOnly="1" outline="0" fieldPosition="0">
        <references count="2">
          <reference field="12" count="1" selected="0">
            <x v="9"/>
          </reference>
          <reference field="13" count="1">
            <x v="40"/>
          </reference>
        </references>
      </pivotArea>
    </format>
    <format dxfId="2794">
      <pivotArea dataOnly="0" labelOnly="1" outline="0" fieldPosition="0">
        <references count="2">
          <reference field="12" count="1" selected="0">
            <x v="10"/>
          </reference>
          <reference field="13" count="1">
            <x v="33"/>
          </reference>
        </references>
      </pivotArea>
    </format>
    <format dxfId="2793">
      <pivotArea dataOnly="0" labelOnly="1" outline="0" fieldPosition="0">
        <references count="2">
          <reference field="12" count="1" selected="0">
            <x v="11"/>
          </reference>
          <reference field="13" count="1">
            <x v="28"/>
          </reference>
        </references>
      </pivotArea>
    </format>
    <format dxfId="2792">
      <pivotArea dataOnly="0" labelOnly="1" outline="0" fieldPosition="0">
        <references count="2">
          <reference field="12" count="1" selected="0">
            <x v="12"/>
          </reference>
          <reference field="13" count="1">
            <x v="41"/>
          </reference>
        </references>
      </pivotArea>
    </format>
    <format dxfId="2791">
      <pivotArea dataOnly="0" labelOnly="1" outline="0" fieldPosition="0">
        <references count="2">
          <reference field="12" count="1" selected="0">
            <x v="28"/>
          </reference>
          <reference field="13" count="1">
            <x v="34"/>
          </reference>
        </references>
      </pivotArea>
    </format>
    <format dxfId="2790">
      <pivotArea dataOnly="0" labelOnly="1" outline="0" fieldPosition="0">
        <references count="2">
          <reference field="12" count="1" selected="0">
            <x v="29"/>
          </reference>
          <reference field="13" count="1">
            <x v="35"/>
          </reference>
        </references>
      </pivotArea>
    </format>
    <format dxfId="2789">
      <pivotArea dataOnly="0" labelOnly="1" outline="0" fieldPosition="0">
        <references count="2">
          <reference field="12" count="1" selected="0">
            <x v="30"/>
          </reference>
          <reference field="13" count="1">
            <x v="36"/>
          </reference>
        </references>
      </pivotArea>
    </format>
    <format dxfId="2788">
      <pivotArea dataOnly="0" labelOnly="1" outline="0" fieldPosition="0">
        <references count="2">
          <reference field="12" count="1" selected="0">
            <x v="31"/>
          </reference>
          <reference field="13" count="1">
            <x v="29"/>
          </reference>
        </references>
      </pivotArea>
    </format>
    <format dxfId="2787">
      <pivotArea dataOnly="0" labelOnly="1" outline="0" fieldPosition="0">
        <references count="2">
          <reference field="12" count="1" selected="0">
            <x v="32"/>
          </reference>
          <reference field="13" count="1">
            <x v="37"/>
          </reference>
        </references>
      </pivotArea>
    </format>
    <format dxfId="2786">
      <pivotArea dataOnly="0" labelOnly="1" outline="0" fieldPosition="0">
        <references count="2">
          <reference field="12" count="1" selected="0">
            <x v="35"/>
          </reference>
          <reference field="13" count="1">
            <x v="38"/>
          </reference>
        </references>
      </pivotArea>
    </format>
    <format dxfId="2785">
      <pivotArea dataOnly="0" labelOnly="1" outline="0" fieldPosition="0">
        <references count="2">
          <reference field="12" count="1" selected="0">
            <x v="39"/>
          </reference>
          <reference field="13" count="1">
            <x v="1"/>
          </reference>
        </references>
      </pivotArea>
    </format>
    <format dxfId="2784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  <format dxfId="2783">
      <pivotArea dataOnly="0" labelOnly="1" outline="0" fieldPosition="0">
        <references count="2">
          <reference field="12" count="1" selected="0">
            <x v="1"/>
          </reference>
          <reference field="13" count="1">
            <x v="25"/>
          </reference>
        </references>
      </pivotArea>
    </format>
    <format dxfId="2782">
      <pivotArea dataOnly="0" labelOnly="1" outline="0" fieldPosition="0">
        <references count="2">
          <reference field="12" count="1" selected="0">
            <x v="2"/>
          </reference>
          <reference field="13" count="1">
            <x v="26"/>
          </reference>
        </references>
      </pivotArea>
    </format>
    <format dxfId="2781">
      <pivotArea dataOnly="0" labelOnly="1" outline="0" fieldPosition="0">
        <references count="2">
          <reference field="12" count="1" selected="0">
            <x v="3"/>
          </reference>
          <reference field="13" count="1">
            <x v="32"/>
          </reference>
        </references>
      </pivotArea>
    </format>
    <format dxfId="2780">
      <pivotArea dataOnly="0" labelOnly="1" outline="0" fieldPosition="0">
        <references count="2">
          <reference field="12" count="1" selected="0">
            <x v="4"/>
          </reference>
          <reference field="13" count="1">
            <x v="39"/>
          </reference>
        </references>
      </pivotArea>
    </format>
    <format dxfId="2779">
      <pivotArea dataOnly="0" labelOnly="1" outline="0" fieldPosition="0">
        <references count="2">
          <reference field="12" count="1" selected="0">
            <x v="5"/>
          </reference>
          <reference field="13" count="1">
            <x v="27"/>
          </reference>
        </references>
      </pivotArea>
    </format>
    <format dxfId="2778">
      <pivotArea dataOnly="0" labelOnly="1" outline="0" fieldPosition="0">
        <references count="2">
          <reference field="12" count="1" selected="0">
            <x v="6"/>
          </reference>
          <reference field="13" count="1">
            <x v="31"/>
          </reference>
        </references>
      </pivotArea>
    </format>
    <format dxfId="2777">
      <pivotArea dataOnly="0" labelOnly="1" outline="0" fieldPosition="0">
        <references count="2">
          <reference field="12" count="1" selected="0">
            <x v="7"/>
          </reference>
          <reference field="13" count="1">
            <x v="3"/>
          </reference>
        </references>
      </pivotArea>
    </format>
    <format dxfId="2776">
      <pivotArea dataOnly="0" labelOnly="1" outline="0" fieldPosition="0">
        <references count="2">
          <reference field="12" count="1" selected="0">
            <x v="9"/>
          </reference>
          <reference field="13" count="1">
            <x v="40"/>
          </reference>
        </references>
      </pivotArea>
    </format>
    <format dxfId="2775">
      <pivotArea dataOnly="0" labelOnly="1" outline="0" fieldPosition="0">
        <references count="2">
          <reference field="12" count="1" selected="0">
            <x v="10"/>
          </reference>
          <reference field="13" count="1">
            <x v="33"/>
          </reference>
        </references>
      </pivotArea>
    </format>
    <format dxfId="2774">
      <pivotArea dataOnly="0" labelOnly="1" outline="0" fieldPosition="0">
        <references count="2">
          <reference field="12" count="1" selected="0">
            <x v="11"/>
          </reference>
          <reference field="13" count="1">
            <x v="28"/>
          </reference>
        </references>
      </pivotArea>
    </format>
    <format dxfId="2773">
      <pivotArea dataOnly="0" labelOnly="1" outline="0" fieldPosition="0">
        <references count="2">
          <reference field="12" count="1" selected="0">
            <x v="12"/>
          </reference>
          <reference field="13" count="1">
            <x v="41"/>
          </reference>
        </references>
      </pivotArea>
    </format>
    <format dxfId="2772">
      <pivotArea dataOnly="0" labelOnly="1" outline="0" fieldPosition="0">
        <references count="2">
          <reference field="12" count="1" selected="0">
            <x v="28"/>
          </reference>
          <reference field="13" count="1">
            <x v="34"/>
          </reference>
        </references>
      </pivotArea>
    </format>
    <format dxfId="2771">
      <pivotArea dataOnly="0" labelOnly="1" outline="0" fieldPosition="0">
        <references count="2">
          <reference field="12" count="1" selected="0">
            <x v="29"/>
          </reference>
          <reference field="13" count="1">
            <x v="35"/>
          </reference>
        </references>
      </pivotArea>
    </format>
    <format dxfId="2770">
      <pivotArea dataOnly="0" labelOnly="1" outline="0" fieldPosition="0">
        <references count="2">
          <reference field="12" count="1" selected="0">
            <x v="30"/>
          </reference>
          <reference field="13" count="1">
            <x v="36"/>
          </reference>
        </references>
      </pivotArea>
    </format>
    <format dxfId="2769">
      <pivotArea dataOnly="0" labelOnly="1" outline="0" fieldPosition="0">
        <references count="2">
          <reference field="12" count="1" selected="0">
            <x v="31"/>
          </reference>
          <reference field="13" count="1">
            <x v="29"/>
          </reference>
        </references>
      </pivotArea>
    </format>
    <format dxfId="2768">
      <pivotArea dataOnly="0" labelOnly="1" outline="0" fieldPosition="0">
        <references count="2">
          <reference field="12" count="1" selected="0">
            <x v="32"/>
          </reference>
          <reference field="13" count="1">
            <x v="37"/>
          </reference>
        </references>
      </pivotArea>
    </format>
    <format dxfId="2767">
      <pivotArea dataOnly="0" labelOnly="1" outline="0" fieldPosition="0">
        <references count="2">
          <reference field="12" count="1" selected="0">
            <x v="35"/>
          </reference>
          <reference field="13" count="1">
            <x v="38"/>
          </reference>
        </references>
      </pivotArea>
    </format>
    <format dxfId="2766">
      <pivotArea dataOnly="0" labelOnly="1" outline="0" fieldPosition="0">
        <references count="2">
          <reference field="12" count="1" selected="0">
            <x v="39"/>
          </reference>
          <reference field="13" count="1">
            <x v="1"/>
          </reference>
        </references>
      </pivotArea>
    </format>
    <format dxfId="2765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  <format dxfId="2764">
      <pivotArea dataOnly="0" labelOnly="1" outline="0" fieldPosition="0">
        <references count="2">
          <reference field="12" count="1" selected="0">
            <x v="1"/>
          </reference>
          <reference field="13" count="1">
            <x v="25"/>
          </reference>
        </references>
      </pivotArea>
    </format>
    <format dxfId="2763">
      <pivotArea dataOnly="0" labelOnly="1" outline="0" fieldPosition="0">
        <references count="2">
          <reference field="12" count="1" selected="0">
            <x v="2"/>
          </reference>
          <reference field="13" count="1">
            <x v="26"/>
          </reference>
        </references>
      </pivotArea>
    </format>
    <format dxfId="2762">
      <pivotArea dataOnly="0" labelOnly="1" outline="0" fieldPosition="0">
        <references count="2">
          <reference field="12" count="1" selected="0">
            <x v="3"/>
          </reference>
          <reference field="13" count="1">
            <x v="32"/>
          </reference>
        </references>
      </pivotArea>
    </format>
    <format dxfId="2761">
      <pivotArea dataOnly="0" labelOnly="1" outline="0" fieldPosition="0">
        <references count="2">
          <reference field="12" count="1" selected="0">
            <x v="4"/>
          </reference>
          <reference field="13" count="1">
            <x v="39"/>
          </reference>
        </references>
      </pivotArea>
    </format>
    <format dxfId="2760">
      <pivotArea dataOnly="0" labelOnly="1" outline="0" fieldPosition="0">
        <references count="2">
          <reference field="12" count="1" selected="0">
            <x v="5"/>
          </reference>
          <reference field="13" count="1">
            <x v="27"/>
          </reference>
        </references>
      </pivotArea>
    </format>
    <format dxfId="2759">
      <pivotArea dataOnly="0" labelOnly="1" outline="0" fieldPosition="0">
        <references count="2">
          <reference field="12" count="1" selected="0">
            <x v="6"/>
          </reference>
          <reference field="13" count="1">
            <x v="31"/>
          </reference>
        </references>
      </pivotArea>
    </format>
    <format dxfId="2758">
      <pivotArea dataOnly="0" labelOnly="1" outline="0" fieldPosition="0">
        <references count="2">
          <reference field="12" count="1" selected="0">
            <x v="7"/>
          </reference>
          <reference field="13" count="1">
            <x v="3"/>
          </reference>
        </references>
      </pivotArea>
    </format>
    <format dxfId="2757">
      <pivotArea dataOnly="0" labelOnly="1" outline="0" fieldPosition="0">
        <references count="2">
          <reference field="12" count="1" selected="0">
            <x v="9"/>
          </reference>
          <reference field="13" count="1">
            <x v="40"/>
          </reference>
        </references>
      </pivotArea>
    </format>
    <format dxfId="2756">
      <pivotArea dataOnly="0" labelOnly="1" outline="0" fieldPosition="0">
        <references count="2">
          <reference field="12" count="1" selected="0">
            <x v="10"/>
          </reference>
          <reference field="13" count="1">
            <x v="33"/>
          </reference>
        </references>
      </pivotArea>
    </format>
    <format dxfId="2755">
      <pivotArea dataOnly="0" labelOnly="1" outline="0" fieldPosition="0">
        <references count="2">
          <reference field="12" count="1" selected="0">
            <x v="11"/>
          </reference>
          <reference field="13" count="1">
            <x v="28"/>
          </reference>
        </references>
      </pivotArea>
    </format>
    <format dxfId="2754">
      <pivotArea dataOnly="0" labelOnly="1" outline="0" fieldPosition="0">
        <references count="2">
          <reference field="12" count="1" selected="0">
            <x v="12"/>
          </reference>
          <reference field="13" count="1">
            <x v="41"/>
          </reference>
        </references>
      </pivotArea>
    </format>
    <format dxfId="2753">
      <pivotArea dataOnly="0" labelOnly="1" outline="0" fieldPosition="0">
        <references count="2">
          <reference field="12" count="1" selected="0">
            <x v="28"/>
          </reference>
          <reference field="13" count="1">
            <x v="34"/>
          </reference>
        </references>
      </pivotArea>
    </format>
    <format dxfId="2752">
      <pivotArea dataOnly="0" labelOnly="1" outline="0" fieldPosition="0">
        <references count="2">
          <reference field="12" count="1" selected="0">
            <x v="29"/>
          </reference>
          <reference field="13" count="1">
            <x v="35"/>
          </reference>
        </references>
      </pivotArea>
    </format>
    <format dxfId="2751">
      <pivotArea dataOnly="0" labelOnly="1" outline="0" fieldPosition="0">
        <references count="2">
          <reference field="12" count="1" selected="0">
            <x v="30"/>
          </reference>
          <reference field="13" count="1">
            <x v="36"/>
          </reference>
        </references>
      </pivotArea>
    </format>
    <format dxfId="2750">
      <pivotArea dataOnly="0" labelOnly="1" outline="0" fieldPosition="0">
        <references count="2">
          <reference field="12" count="1" selected="0">
            <x v="31"/>
          </reference>
          <reference field="13" count="1">
            <x v="29"/>
          </reference>
        </references>
      </pivotArea>
    </format>
    <format dxfId="2749">
      <pivotArea dataOnly="0" labelOnly="1" outline="0" fieldPosition="0">
        <references count="2">
          <reference field="12" count="1" selected="0">
            <x v="32"/>
          </reference>
          <reference field="13" count="1">
            <x v="37"/>
          </reference>
        </references>
      </pivotArea>
    </format>
    <format dxfId="2748">
      <pivotArea dataOnly="0" labelOnly="1" outline="0" fieldPosition="0">
        <references count="2">
          <reference field="12" count="1" selected="0">
            <x v="35"/>
          </reference>
          <reference field="13" count="1">
            <x v="38"/>
          </reference>
        </references>
      </pivotArea>
    </format>
    <format dxfId="2747">
      <pivotArea dataOnly="0" labelOnly="1" outline="0" fieldPosition="0">
        <references count="2">
          <reference field="12" count="1" selected="0">
            <x v="39"/>
          </reference>
          <reference field="13" count="1">
            <x v="1"/>
          </reference>
        </references>
      </pivotArea>
    </format>
    <format dxfId="2746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  <format dxfId="2745">
      <pivotArea dataOnly="0" labelOnly="1" outline="0" fieldPosition="0">
        <references count="1">
          <reference field="12" count="5">
            <x v="8"/>
            <x v="34"/>
            <x v="43"/>
            <x v="46"/>
            <x v="47"/>
          </reference>
        </references>
      </pivotArea>
    </format>
    <format dxfId="2744">
      <pivotArea dataOnly="0" labelOnly="1" outline="0" fieldPosition="0">
        <references count="1">
          <reference field="12" count="5">
            <x v="8"/>
            <x v="34"/>
            <x v="43"/>
            <x v="46"/>
            <x v="47"/>
          </reference>
        </references>
      </pivotArea>
    </format>
    <format dxfId="2743">
      <pivotArea dataOnly="0" labelOnly="1" outline="0" fieldPosition="0">
        <references count="1">
          <reference field="12" count="5">
            <x v="8"/>
            <x v="34"/>
            <x v="43"/>
            <x v="46"/>
            <x v="47"/>
          </reference>
        </references>
      </pivotArea>
    </format>
    <format dxfId="2742">
      <pivotArea dataOnly="0" labelOnly="1" outline="0" fieldPosition="0">
        <references count="2">
          <reference field="12" count="1" selected="0">
            <x v="8"/>
          </reference>
          <reference field="13" count="1">
            <x v="45"/>
          </reference>
        </references>
      </pivotArea>
    </format>
    <format dxfId="2741">
      <pivotArea dataOnly="0" labelOnly="1" outline="0" fieldPosition="0">
        <references count="2">
          <reference field="12" count="1" selected="0">
            <x v="34"/>
          </reference>
          <reference field="13" count="1">
            <x v="44"/>
          </reference>
        </references>
      </pivotArea>
    </format>
    <format dxfId="2740">
      <pivotArea dataOnly="0" labelOnly="1" outline="0" fieldPosition="0">
        <references count="2">
          <reference field="12" count="1" selected="0">
            <x v="43"/>
          </reference>
          <reference field="13" count="1">
            <x v="43"/>
          </reference>
        </references>
      </pivotArea>
    </format>
    <format dxfId="2739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2738">
      <pivotArea dataOnly="0" labelOnly="1" outline="0" fieldPosition="0">
        <references count="2">
          <reference field="12" count="1" selected="0">
            <x v="47"/>
          </reference>
          <reference field="13" count="1">
            <x v="42"/>
          </reference>
        </references>
      </pivotArea>
    </format>
    <format dxfId="2737">
      <pivotArea dataOnly="0" labelOnly="1" outline="0" fieldPosition="0">
        <references count="2">
          <reference field="12" count="1" selected="0">
            <x v="8"/>
          </reference>
          <reference field="13" count="1">
            <x v="45"/>
          </reference>
        </references>
      </pivotArea>
    </format>
    <format dxfId="2736">
      <pivotArea dataOnly="0" labelOnly="1" outline="0" fieldPosition="0">
        <references count="2">
          <reference field="12" count="1" selected="0">
            <x v="34"/>
          </reference>
          <reference field="13" count="1">
            <x v="44"/>
          </reference>
        </references>
      </pivotArea>
    </format>
    <format dxfId="2735">
      <pivotArea dataOnly="0" labelOnly="1" outline="0" fieldPosition="0">
        <references count="2">
          <reference field="12" count="1" selected="0">
            <x v="43"/>
          </reference>
          <reference field="13" count="1">
            <x v="43"/>
          </reference>
        </references>
      </pivotArea>
    </format>
    <format dxfId="2734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2733">
      <pivotArea dataOnly="0" labelOnly="1" outline="0" fieldPosition="0">
        <references count="2">
          <reference field="12" count="1" selected="0">
            <x v="47"/>
          </reference>
          <reference field="13" count="1">
            <x v="42"/>
          </reference>
        </references>
      </pivotArea>
    </format>
    <format dxfId="2732">
      <pivotArea dataOnly="0" labelOnly="1" outline="0" fieldPosition="0">
        <references count="2">
          <reference field="12" count="1" selected="0">
            <x v="8"/>
          </reference>
          <reference field="13" count="1">
            <x v="45"/>
          </reference>
        </references>
      </pivotArea>
    </format>
    <format dxfId="2731">
      <pivotArea dataOnly="0" labelOnly="1" outline="0" fieldPosition="0">
        <references count="2">
          <reference field="12" count="1" selected="0">
            <x v="34"/>
          </reference>
          <reference field="13" count="1">
            <x v="44"/>
          </reference>
        </references>
      </pivotArea>
    </format>
    <format dxfId="2730">
      <pivotArea dataOnly="0" labelOnly="1" outline="0" fieldPosition="0">
        <references count="2">
          <reference field="12" count="1" selected="0">
            <x v="43"/>
          </reference>
          <reference field="13" count="1">
            <x v="43"/>
          </reference>
        </references>
      </pivotArea>
    </format>
    <format dxfId="2729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2728">
      <pivotArea dataOnly="0" labelOnly="1" outline="0" fieldPosition="0">
        <references count="2">
          <reference field="12" count="1" selected="0">
            <x v="47"/>
          </reference>
          <reference field="13" count="1">
            <x v="42"/>
          </reference>
        </references>
      </pivotArea>
    </format>
    <format dxfId="2727">
      <pivotArea dataOnly="0" labelOnly="1" outline="0" fieldPosition="0">
        <references count="2">
          <reference field="12" count="1" selected="0">
            <x v="8"/>
          </reference>
          <reference field="13" count="1">
            <x v="45"/>
          </reference>
        </references>
      </pivotArea>
    </format>
    <format dxfId="2726">
      <pivotArea dataOnly="0" labelOnly="1" outline="0" fieldPosition="0">
        <references count="2">
          <reference field="12" count="1" selected="0">
            <x v="34"/>
          </reference>
          <reference field="13" count="1">
            <x v="44"/>
          </reference>
        </references>
      </pivotArea>
    </format>
    <format dxfId="2725">
      <pivotArea dataOnly="0" labelOnly="1" outline="0" fieldPosition="0">
        <references count="2">
          <reference field="12" count="1" selected="0">
            <x v="43"/>
          </reference>
          <reference field="13" count="1">
            <x v="43"/>
          </reference>
        </references>
      </pivotArea>
    </format>
    <format dxfId="2724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2723">
      <pivotArea dataOnly="0" labelOnly="1" outline="0" fieldPosition="0">
        <references count="2">
          <reference field="12" count="1" selected="0">
            <x v="47"/>
          </reference>
          <reference field="13" count="1">
            <x v="42"/>
          </reference>
        </references>
      </pivotArea>
    </format>
    <format dxfId="2722">
      <pivotArea dataOnly="0" labelOnly="1" outline="0" fieldPosition="0">
        <references count="1">
          <reference field="12" count="3">
            <x v="24"/>
            <x v="33"/>
            <x v="44"/>
          </reference>
        </references>
      </pivotArea>
    </format>
    <format dxfId="2721">
      <pivotArea dataOnly="0" labelOnly="1" outline="0" fieldPosition="0">
        <references count="1">
          <reference field="12" count="3">
            <x v="24"/>
            <x v="33"/>
            <x v="44"/>
          </reference>
        </references>
      </pivotArea>
    </format>
    <format dxfId="2720">
      <pivotArea dataOnly="0" labelOnly="1" outline="0" fieldPosition="0">
        <references count="1">
          <reference field="12" count="3">
            <x v="24"/>
            <x v="33"/>
            <x v="44"/>
          </reference>
        </references>
      </pivotArea>
    </format>
    <format dxfId="2719">
      <pivotArea dataOnly="0" labelOnly="1" outline="0" fieldPosition="0">
        <references count="2">
          <reference field="12" count="1" selected="0">
            <x v="24"/>
          </reference>
          <reference field="13" count="1">
            <x v="46"/>
          </reference>
        </references>
      </pivotArea>
    </format>
    <format dxfId="2718">
      <pivotArea dataOnly="0" labelOnly="1" outline="0" fieldPosition="0">
        <references count="2">
          <reference field="12" count="1" selected="0">
            <x v="33"/>
          </reference>
          <reference field="13" count="1">
            <x v="4"/>
          </reference>
        </references>
      </pivotArea>
    </format>
    <format dxfId="2717">
      <pivotArea dataOnly="0" labelOnly="1" outline="0" fieldPosition="0">
        <references count="2">
          <reference field="12" count="1" selected="0">
            <x v="44"/>
          </reference>
          <reference field="13" count="1">
            <x v="47"/>
          </reference>
        </references>
      </pivotArea>
    </format>
    <format dxfId="2716">
      <pivotArea dataOnly="0" labelOnly="1" outline="0" fieldPosition="0">
        <references count="2">
          <reference field="12" count="1" selected="0">
            <x v="24"/>
          </reference>
          <reference field="13" count="1">
            <x v="46"/>
          </reference>
        </references>
      </pivotArea>
    </format>
    <format dxfId="2715">
      <pivotArea dataOnly="0" labelOnly="1" outline="0" fieldPosition="0">
        <references count="2">
          <reference field="12" count="1" selected="0">
            <x v="33"/>
          </reference>
          <reference field="13" count="1">
            <x v="4"/>
          </reference>
        </references>
      </pivotArea>
    </format>
    <format dxfId="2714">
      <pivotArea dataOnly="0" labelOnly="1" outline="0" fieldPosition="0">
        <references count="2">
          <reference field="12" count="1" selected="0">
            <x v="44"/>
          </reference>
          <reference field="13" count="1">
            <x v="47"/>
          </reference>
        </references>
      </pivotArea>
    </format>
    <format dxfId="2713">
      <pivotArea dataOnly="0" labelOnly="1" outline="0" fieldPosition="0">
        <references count="2">
          <reference field="12" count="1" selected="0">
            <x v="24"/>
          </reference>
          <reference field="13" count="1">
            <x v="46"/>
          </reference>
        </references>
      </pivotArea>
    </format>
    <format dxfId="2712">
      <pivotArea dataOnly="0" labelOnly="1" outline="0" fieldPosition="0">
        <references count="2">
          <reference field="12" count="1" selected="0">
            <x v="33"/>
          </reference>
          <reference field="13" count="1">
            <x v="4"/>
          </reference>
        </references>
      </pivotArea>
    </format>
    <format dxfId="2711">
      <pivotArea dataOnly="0" labelOnly="1" outline="0" fieldPosition="0">
        <references count="2">
          <reference field="12" count="1" selected="0">
            <x v="44"/>
          </reference>
          <reference field="13" count="1">
            <x v="47"/>
          </reference>
        </references>
      </pivotArea>
    </format>
    <format dxfId="2710">
      <pivotArea dataOnly="0" labelOnly="1" outline="0" fieldPosition="0">
        <references count="2">
          <reference field="12" count="1" selected="0">
            <x v="24"/>
          </reference>
          <reference field="13" count="1">
            <x v="46"/>
          </reference>
        </references>
      </pivotArea>
    </format>
    <format dxfId="2709">
      <pivotArea dataOnly="0" labelOnly="1" outline="0" fieldPosition="0">
        <references count="2">
          <reference field="12" count="1" selected="0">
            <x v="33"/>
          </reference>
          <reference field="13" count="1">
            <x v="4"/>
          </reference>
        </references>
      </pivotArea>
    </format>
    <format dxfId="2708">
      <pivotArea dataOnly="0" labelOnly="1" outline="0" fieldPosition="0">
        <references count="2">
          <reference field="12" count="1" selected="0">
            <x v="44"/>
          </reference>
          <reference field="13" count="1">
            <x v="47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2000000}" name="Pol_A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AT10:BD16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96">
        <item x="0"/>
        <item m="1" x="111"/>
        <item m="1" x="135"/>
        <item m="1" x="142"/>
        <item m="1" x="145"/>
        <item m="1" x="169"/>
        <item m="1" x="146"/>
        <item m="1" x="170"/>
        <item m="1" x="113"/>
        <item m="1" x="136"/>
        <item m="1" x="148"/>
        <item m="1" x="150"/>
        <item m="1" x="171"/>
        <item m="1" x="115"/>
        <item m="1" x="137"/>
        <item m="1" x="172"/>
        <item m="1" x="117"/>
        <item m="1" x="119"/>
        <item m="1" x="154"/>
        <item m="1" x="175"/>
        <item m="1" x="15"/>
        <item m="1" x="78"/>
        <item m="1" x="54"/>
        <item m="1" x="69"/>
        <item m="1" x="80"/>
        <item m="1" x="121"/>
        <item m="1" x="17"/>
        <item m="1" x="122"/>
        <item m="1" x="18"/>
        <item m="1" x="56"/>
        <item m="1" x="19"/>
        <item m="1" x="42"/>
        <item m="1" x="44"/>
        <item m="1" x="22"/>
        <item m="1" x="123"/>
        <item m="1" x="110"/>
        <item m="1" x="168"/>
        <item m="1" x="114"/>
        <item m="1" x="153"/>
        <item m="1" x="162"/>
        <item m="1" x="163"/>
        <item m="1" x="188"/>
        <item m="1" x="205"/>
        <item m="1" x="250"/>
        <item m="1" x="165"/>
        <item m="1" x="253"/>
        <item m="1" x="247"/>
        <item m="1" x="14"/>
        <item m="1" x="293"/>
        <item m="1" x="105"/>
        <item m="1" x="32"/>
        <item m="1" x="65"/>
        <item m="1" x="75"/>
        <item m="1" x="106"/>
        <item m="1" x="294"/>
        <item m="1" x="295"/>
        <item m="1" x="174"/>
        <item m="1" x="196"/>
        <item m="1" x="209"/>
        <item m="1" x="218"/>
        <item m="1" x="176"/>
        <item m="1" x="197"/>
        <item m="1" x="210"/>
        <item m="1" x="220"/>
        <item m="1" x="225"/>
        <item m="1" x="231"/>
        <item m="1" x="239"/>
        <item m="1" x="177"/>
        <item m="1" x="198"/>
        <item m="1" x="211"/>
        <item m="1" x="262"/>
        <item m="1" x="179"/>
        <item m="1" x="212"/>
        <item m="1" x="227"/>
        <item m="1" x="232"/>
        <item m="1" x="236"/>
        <item m="1" x="240"/>
        <item m="1" x="264"/>
        <item m="1" x="156"/>
        <item m="1" x="254"/>
        <item m="1" x="281"/>
        <item m="1" x="255"/>
        <item m="1" x="256"/>
        <item m="1" x="285"/>
        <item m="1" x="257"/>
        <item m="1" x="282"/>
        <item m="1" x="258"/>
        <item m="1" x="283"/>
        <item m="1" x="286"/>
        <item m="1" x="288"/>
        <item m="1" x="24"/>
        <item m="1" x="68"/>
        <item m="1" x="77"/>
        <item m="1" x="118"/>
        <item m="1" x="39"/>
        <item m="1" x="79"/>
        <item m="1" x="85"/>
        <item m="1" x="120"/>
        <item x="1"/>
        <item m="1" x="45"/>
        <item m="1" x="109"/>
        <item m="1" x="167"/>
        <item m="1" x="112"/>
        <item m="1" x="94"/>
        <item m="1" x="160"/>
        <item m="1" x="187"/>
        <item m="1" x="230"/>
        <item m="1" x="248"/>
        <item m="1" x="204"/>
        <item m="1" x="249"/>
        <item m="1" x="164"/>
        <item m="1" x="206"/>
        <item m="1" x="251"/>
        <item m="1" x="252"/>
        <item m="1" x="243"/>
        <item m="1" x="270"/>
        <item m="1" x="289"/>
        <item m="1" x="272"/>
        <item m="1" x="290"/>
        <item m="1" x="292"/>
        <item m="1" x="11"/>
        <item m="1" x="245"/>
        <item m="1" x="12"/>
        <item m="1" x="246"/>
        <item m="1" x="13"/>
        <item m="1" x="58"/>
        <item m="1" x="100"/>
        <item m="1" x="7"/>
        <item m="1" x="26"/>
        <item m="1" x="48"/>
        <item m="1" x="60"/>
        <item m="1" x="101"/>
        <item m="1" x="8"/>
        <item m="1" x="28"/>
        <item m="1" x="102"/>
        <item m="1" x="51"/>
        <item m="1" x="63"/>
        <item m="1" x="104"/>
        <item m="1" x="9"/>
        <item m="1" x="33"/>
        <item m="1" x="108"/>
        <item x="2"/>
        <item m="1" x="139"/>
        <item x="3"/>
        <item m="1" x="151"/>
        <item m="1" x="25"/>
        <item m="1" x="47"/>
        <item m="1" x="59"/>
        <item m="1" x="71"/>
        <item m="1" x="81"/>
        <item m="1" x="88"/>
        <item m="1" x="91"/>
        <item m="1" x="127"/>
        <item m="1" x="27"/>
        <item m="1" x="49"/>
        <item m="1" x="61"/>
        <item m="1" x="72"/>
        <item m="1" x="82"/>
        <item m="1" x="89"/>
        <item m="1" x="128"/>
        <item m="1" x="29"/>
        <item m="1" x="50"/>
        <item m="1" x="62"/>
        <item m="1" x="73"/>
        <item m="1" x="90"/>
        <item m="1" x="103"/>
        <item m="1" x="30"/>
        <item m="1" x="129"/>
        <item m="1" x="31"/>
        <item m="1" x="52"/>
        <item m="1" x="64"/>
        <item m="1" x="74"/>
        <item m="1" x="34"/>
        <item m="1" x="53"/>
        <item m="1" x="66"/>
        <item m="1" x="92"/>
        <item m="1" x="130"/>
        <item m="1" x="93"/>
        <item m="1" x="107"/>
        <item m="1" x="131"/>
        <item m="1" x="36"/>
        <item m="1" x="67"/>
        <item m="1" x="83"/>
        <item m="1" x="133"/>
        <item m="1" x="96"/>
        <item m="1" x="124"/>
        <item m="1" x="140"/>
        <item m="1" x="143"/>
        <item m="1" x="147"/>
        <item m="1" x="149"/>
        <item m="1" x="152"/>
        <item m="1" x="185"/>
        <item m="1" x="97"/>
        <item m="1" x="98"/>
        <item m="1" x="99"/>
        <item m="1" x="195"/>
        <item m="1" x="219"/>
        <item m="1" x="260"/>
        <item m="1" x="221"/>
        <item m="1" x="261"/>
        <item m="1" x="178"/>
        <item m="1" x="199"/>
        <item m="1" x="222"/>
        <item m="1" x="226"/>
        <item m="1" x="263"/>
        <item m="1" x="155"/>
        <item m="1" x="180"/>
        <item m="1" x="200"/>
        <item m="1" x="213"/>
        <item m="1" x="223"/>
        <item m="1" x="228"/>
        <item m="1" x="233"/>
        <item m="1" x="237"/>
        <item m="1" x="241"/>
        <item m="1" x="265"/>
        <item m="1" x="182"/>
        <item m="1" x="201"/>
        <item m="1" x="215"/>
        <item m="1" x="266"/>
        <item m="1" x="183"/>
        <item m="1" x="202"/>
        <item m="1" x="216"/>
        <item m="1" x="224"/>
        <item m="1" x="229"/>
        <item m="1" x="234"/>
        <item m="1" x="238"/>
        <item m="1" x="242"/>
        <item m="1" x="267"/>
        <item m="1" x="158"/>
        <item m="1" x="184"/>
        <item m="1" x="271"/>
        <item m="1" x="186"/>
        <item m="1" x="203"/>
        <item m="1" x="217"/>
        <item m="1" x="276"/>
        <item m="1" x="189"/>
        <item m="1" x="207"/>
        <item m="1" x="278"/>
        <item m="1" x="190"/>
        <item m="1" x="166"/>
        <item m="1" x="192"/>
        <item m="1" x="208"/>
        <item m="1" x="280"/>
        <item m="1" x="244"/>
        <item m="1" x="273"/>
        <item m="1" x="274"/>
        <item m="1" x="284"/>
        <item m="1" x="287"/>
        <item m="1" x="291"/>
        <item m="1" x="275"/>
        <item m="1" x="277"/>
        <item m="1" x="37"/>
        <item m="1" x="23"/>
        <item m="1" x="46"/>
        <item m="1" x="87"/>
        <item m="1" x="10"/>
        <item m="1" x="132"/>
        <item m="1" x="125"/>
        <item m="1" x="126"/>
        <item m="1" x="173"/>
        <item m="1" x="194"/>
        <item m="1" x="235"/>
        <item m="1" x="259"/>
        <item m="1" x="181"/>
        <item m="1" x="214"/>
        <item m="1" x="157"/>
        <item m="1" x="269"/>
        <item m="1" x="38"/>
        <item m="1" x="76"/>
        <item m="1" x="84"/>
        <item m="1" x="95"/>
        <item m="1" x="116"/>
        <item m="1" x="16"/>
        <item m="1" x="40"/>
        <item m="1" x="55"/>
        <item m="1" x="70"/>
        <item m="1" x="86"/>
        <item m="1" x="138"/>
        <item m="1" x="41"/>
        <item m="1" x="57"/>
        <item m="1" x="43"/>
        <item m="1" x="20"/>
        <item m="1" x="21"/>
        <item x="4"/>
        <item x="5"/>
        <item m="1" x="134"/>
        <item m="1" x="141"/>
        <item m="1" x="144"/>
        <item m="1" x="193"/>
        <item m="1" x="159"/>
        <item m="1" x="161"/>
        <item m="1" x="191"/>
        <item m="1" x="279"/>
        <item m="1" x="268"/>
        <item m="1" x="35"/>
        <item m="1" x="6"/>
      </items>
    </pivotField>
    <pivotField axis="axisRow" compact="0" outline="0" subtotalTop="0" showAll="0" includeNewItemsInFilter="1" defaultSubtotal="0">
      <items count="319">
        <item m="1" x="243"/>
        <item x="0"/>
        <item m="1" x="74"/>
        <item m="1" x="305"/>
        <item m="1" x="146"/>
        <item m="1" x="178"/>
        <item m="1" x="276"/>
        <item m="1" x="279"/>
        <item m="1" x="170"/>
        <item m="1" x="61"/>
        <item m="1" x="111"/>
        <item m="1" x="97"/>
        <item m="1" x="202"/>
        <item m="1" x="301"/>
        <item m="1" x="221"/>
        <item m="1" x="193"/>
        <item m="1" x="192"/>
        <item m="1" x="235"/>
        <item m="1" x="169"/>
        <item m="1" x="163"/>
        <item m="1" x="72"/>
        <item m="1" x="95"/>
        <item m="1" x="129"/>
        <item m="1" x="228"/>
        <item m="1" x="112"/>
        <item m="1" x="32"/>
        <item m="1" x="28"/>
        <item m="1" x="314"/>
        <item m="1" x="27"/>
        <item m="1" x="282"/>
        <item m="1" x="54"/>
        <item m="1" x="219"/>
        <item m="1" x="281"/>
        <item m="1" x="271"/>
        <item m="1" x="123"/>
        <item m="1" x="96"/>
        <item m="1" x="113"/>
        <item m="1" x="245"/>
        <item m="1" x="134"/>
        <item m="1" x="76"/>
        <item m="1" x="36"/>
        <item m="1" x="270"/>
        <item m="1" x="182"/>
        <item m="1" x="73"/>
        <item m="1" x="161"/>
        <item m="1" x="267"/>
        <item m="1" x="55"/>
        <item m="1" x="120"/>
        <item m="1" x="94"/>
        <item m="1" x="62"/>
        <item m="1" x="210"/>
        <item m="1" x="154"/>
        <item m="1" x="286"/>
        <item m="1" x="168"/>
        <item m="1" x="187"/>
        <item m="1" x="86"/>
        <item m="1" x="14"/>
        <item m="1" x="64"/>
        <item m="1" x="128"/>
        <item m="1" x="100"/>
        <item m="1" x="59"/>
        <item m="1" x="199"/>
        <item m="1" x="256"/>
        <item m="1" x="157"/>
        <item m="1" x="143"/>
        <item m="1" x="214"/>
        <item m="1" x="130"/>
        <item m="1" x="150"/>
        <item m="1" x="136"/>
        <item m="1" x="89"/>
        <item m="1" x="297"/>
        <item m="1" x="124"/>
        <item m="1" x="50"/>
        <item m="1" x="277"/>
        <item m="1" x="218"/>
        <item m="1" x="145"/>
        <item m="1" x="139"/>
        <item m="1" x="215"/>
        <item m="1" x="191"/>
        <item m="1" x="20"/>
        <item m="1" x="206"/>
        <item m="1" x="263"/>
        <item m="1" x="67"/>
        <item m="1" x="183"/>
        <item m="1" x="103"/>
        <item m="1" x="292"/>
        <item m="1" x="290"/>
        <item m="1" x="196"/>
        <item m="1" x="229"/>
        <item m="1" x="29"/>
        <item m="1" x="291"/>
        <item m="1" x="258"/>
        <item m="1" x="33"/>
        <item m="1" x="246"/>
        <item m="1" x="131"/>
        <item m="1" x="274"/>
        <item m="1" x="138"/>
        <item m="1" x="237"/>
        <item m="1" x="51"/>
        <item m="1" x="158"/>
        <item m="1" x="232"/>
        <item m="1" x="220"/>
        <item m="1" x="184"/>
        <item m="1" x="10"/>
        <item m="1" x="244"/>
        <item m="1" x="11"/>
        <item m="1" x="40"/>
        <item m="1" x="293"/>
        <item m="1" x="155"/>
        <item m="1" x="26"/>
        <item m="1" x="35"/>
        <item m="1" x="84"/>
        <item m="1" x="306"/>
        <item m="1" x="285"/>
        <item m="1" x="264"/>
        <item m="1" x="239"/>
        <item m="1" x="248"/>
        <item m="1" x="101"/>
        <item m="1" x="255"/>
        <item m="1" x="278"/>
        <item m="1" x="204"/>
        <item m="1" x="118"/>
        <item m="1" x="172"/>
        <item m="1" x="280"/>
        <item m="1" x="104"/>
        <item m="1" x="160"/>
        <item m="1" x="98"/>
        <item m="1" x="125"/>
        <item m="1" x="23"/>
        <item m="1" x="147"/>
        <item m="1" x="116"/>
        <item m="1" x="313"/>
        <item m="1" x="105"/>
        <item m="1" x="140"/>
        <item m="1" x="80"/>
        <item m="1" x="289"/>
        <item m="1" x="91"/>
        <item m="1" x="224"/>
        <item m="1" x="47"/>
        <item m="1" x="17"/>
        <item m="1" x="299"/>
        <item m="1" x="303"/>
        <item m="1" x="166"/>
        <item m="1" x="227"/>
        <item m="1" x="65"/>
        <item m="1" x="217"/>
        <item m="1" x="77"/>
        <item m="1" x="114"/>
        <item m="1" x="233"/>
        <item m="1" x="75"/>
        <item m="1" x="284"/>
        <item m="1" x="265"/>
        <item m="1" x="16"/>
        <item m="1" x="167"/>
        <item m="1" x="205"/>
        <item m="1" x="254"/>
        <item m="1" x="15"/>
        <item m="1" x="69"/>
        <item m="1" x="82"/>
        <item m="1" x="78"/>
        <item m="1" x="121"/>
        <item m="1" x="208"/>
        <item m="1" x="209"/>
        <item m="1" x="49"/>
        <item m="1" x="122"/>
        <item m="1" x="318"/>
        <item m="1" x="34"/>
        <item m="1" x="39"/>
        <item m="1" x="311"/>
        <item m="1" x="300"/>
        <item m="1" x="117"/>
        <item x="3"/>
        <item m="1" x="152"/>
        <item m="1" x="203"/>
        <item m="1" x="18"/>
        <item m="1" x="179"/>
        <item m="1" x="315"/>
        <item m="1" x="52"/>
        <item m="1" x="171"/>
        <item m="1" x="142"/>
        <item m="1" x="12"/>
        <item m="1" x="177"/>
        <item m="1" x="81"/>
        <item m="1" x="162"/>
        <item m="1" x="58"/>
        <item m="1" x="302"/>
        <item m="1" x="185"/>
        <item m="1" x="79"/>
        <item m="1" x="294"/>
        <item m="1" x="41"/>
        <item m="1" x="257"/>
        <item m="1" x="231"/>
        <item m="1" x="60"/>
        <item m="1" x="173"/>
        <item m="1" x="259"/>
        <item m="1" x="198"/>
        <item m="1" x="44"/>
        <item m="1" x="181"/>
        <item m="1" x="109"/>
        <item m="1" x="317"/>
        <item m="1" x="46"/>
        <item m="1" x="144"/>
        <item m="1" x="266"/>
        <item m="1" x="207"/>
        <item m="1" x="151"/>
        <item m="1" x="48"/>
        <item m="1" x="260"/>
        <item m="1" x="174"/>
        <item m="1" x="21"/>
        <item m="1" x="222"/>
        <item m="1" x="165"/>
        <item m="1" x="316"/>
        <item m="1" x="189"/>
        <item m="1" x="247"/>
        <item m="1" x="110"/>
        <item m="1" x="88"/>
        <item m="1" x="149"/>
        <item m="1" x="273"/>
        <item m="1" x="164"/>
        <item m="1" x="251"/>
        <item m="1" x="133"/>
        <item m="1" x="22"/>
        <item m="1" x="19"/>
        <item m="1" x="226"/>
        <item m="1" x="30"/>
        <item m="1" x="186"/>
        <item m="1" x="225"/>
        <item m="1" x="213"/>
        <item m="1" x="296"/>
        <item m="1" x="102"/>
        <item m="1" x="126"/>
        <item m="1" x="9"/>
        <item m="1" x="45"/>
        <item m="1" x="309"/>
        <item m="1" x="90"/>
        <item m="1" x="180"/>
        <item m="1" x="37"/>
        <item m="1" x="308"/>
        <item m="1" x="66"/>
        <item m="1" x="53"/>
        <item m="1" x="194"/>
        <item m="1" x="200"/>
        <item m="1" x="295"/>
        <item m="1" x="298"/>
        <item m="1" x="83"/>
        <item m="1" x="141"/>
        <item m="1" x="307"/>
        <item m="1" x="287"/>
        <item m="1" x="108"/>
        <item m="1" x="153"/>
        <item m="1" x="241"/>
        <item m="1" x="87"/>
        <item m="1" x="195"/>
        <item m="1" x="148"/>
        <item m="1" x="137"/>
        <item m="1" x="175"/>
        <item m="1" x="127"/>
        <item m="1" x="71"/>
        <item m="1" x="201"/>
        <item m="1" x="250"/>
        <item m="1" x="156"/>
        <item m="1" x="268"/>
        <item m="1" x="236"/>
        <item m="1" x="230"/>
        <item m="1" x="159"/>
        <item m="1" x="119"/>
        <item m="1" x="176"/>
        <item m="1" x="283"/>
        <item m="1" x="188"/>
        <item m="1" x="261"/>
        <item m="1" x="56"/>
        <item m="1" x="288"/>
        <item m="1" x="31"/>
        <item m="1" x="57"/>
        <item m="1" x="106"/>
        <item m="1" x="7"/>
        <item m="1" x="42"/>
        <item m="1" x="238"/>
        <item m="1" x="25"/>
        <item m="1" x="312"/>
        <item m="1" x="132"/>
        <item m="1" x="70"/>
        <item m="1" x="6"/>
        <item m="1" x="43"/>
        <item m="1" x="249"/>
        <item m="1" x="240"/>
        <item m="1" x="223"/>
        <item m="1" x="216"/>
        <item m="1" x="63"/>
        <item m="1" x="13"/>
        <item x="4"/>
        <item m="1" x="262"/>
        <item m="1" x="99"/>
        <item x="5"/>
        <item m="1" x="211"/>
        <item m="1" x="24"/>
        <item m="1" x="252"/>
        <item m="1" x="310"/>
        <item m="1" x="135"/>
        <item m="1" x="92"/>
        <item m="1" x="85"/>
        <item m="1" x="197"/>
        <item m="1" x="93"/>
        <item m="1" x="212"/>
        <item m="1" x="107"/>
        <item m="1" x="190"/>
        <item m="1" x="115"/>
        <item m="1" x="234"/>
        <item m="1" x="8"/>
        <item m="1" x="304"/>
        <item m="1" x="269"/>
        <item m="1" x="242"/>
        <item m="1" x="253"/>
        <item m="1" x="68"/>
        <item m="1" x="275"/>
        <item m="1" x="38"/>
        <item m="1" x="272"/>
        <item x="1"/>
        <item x="2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14"/>
    <field x="15"/>
  </rowFields>
  <rowItems count="5">
    <i>
      <x v="98"/>
      <x v="317"/>
    </i>
    <i>
      <x v="141"/>
      <x v="318"/>
    </i>
    <i>
      <x v="143"/>
      <x v="171"/>
    </i>
    <i>
      <x v="283"/>
      <x v="290"/>
    </i>
    <i>
      <x v="284"/>
      <x v="293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0"/>
  </pageFields>
  <dataFields count="9">
    <dataField name="Součet z 1" fld="18" baseField="15" baseItem="43" numFmtId="173"/>
    <dataField name="Součet z 2" fld="19" baseField="15" baseItem="43" numFmtId="173"/>
    <dataField name="Součet z 3" fld="20" baseField="15" baseItem="43" numFmtId="173"/>
    <dataField name="Součet z 8" fld="25" baseField="15" baseItem="43" numFmtId="173"/>
    <dataField name="Součet z 4" fld="21" baseField="15" baseItem="43" numFmtId="173"/>
    <dataField name="Součet z Plnění RZ(%)" fld="26" baseField="15" baseItem="84" numFmtId="172"/>
    <dataField name="Součet z Plnění KR(%)" fld="34" baseField="15" baseItem="84" numFmtId="172"/>
    <dataField name="Součet z Rozdil" fld="27" baseField="15" baseItem="84" numFmtId="173"/>
    <dataField name="Součet z SUM" fld="32" baseField="0" baseItem="0" numFmtId="4"/>
  </dataFields>
  <formats count="2905">
    <format dxfId="5852">
      <pivotArea outline="0" fieldPosition="0"/>
    </format>
    <format dxfId="5851">
      <pivotArea dataOnly="0" labelOnly="1" outline="0" fieldPosition="0">
        <references count="1">
          <reference field="14" count="18">
            <x v="51"/>
            <x v="115"/>
            <x v="153"/>
            <x v="155"/>
            <x v="156"/>
            <x v="157"/>
            <x v="158"/>
            <x v="168"/>
            <x v="169"/>
            <x v="170"/>
            <x v="245"/>
            <x v="253"/>
            <x v="257"/>
            <x v="273"/>
            <x v="274"/>
            <x v="275"/>
            <x v="286"/>
            <x v="294"/>
          </reference>
        </references>
      </pivotArea>
    </format>
    <format dxfId="5850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5849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5848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5847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5846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5845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5844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5843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5842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5841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5840">
      <pivotArea dataOnly="0" labelOnly="1" outline="0" fieldPosition="0">
        <references count="2">
          <reference field="14" count="1" selected="0">
            <x v="245"/>
          </reference>
          <reference field="15" count="1">
            <x v="28"/>
          </reference>
        </references>
      </pivotArea>
    </format>
    <format dxfId="5839">
      <pivotArea dataOnly="0" labelOnly="1" outline="0" fieldPosition="0">
        <references count="2">
          <reference field="14" count="1" selected="0">
            <x v="253"/>
          </reference>
          <reference field="15" count="1">
            <x v="26"/>
          </reference>
        </references>
      </pivotArea>
    </format>
    <format dxfId="5838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5837">
      <pivotArea dataOnly="0" labelOnly="1" outline="0" fieldPosition="0">
        <references count="2">
          <reference field="14" count="1" selected="0">
            <x v="273"/>
          </reference>
          <reference field="15" count="1">
            <x v="27"/>
          </reference>
        </references>
      </pivotArea>
    </format>
    <format dxfId="5836">
      <pivotArea dataOnly="0" labelOnly="1" outline="0" fieldPosition="0">
        <references count="2">
          <reference field="14" count="1" selected="0">
            <x v="274"/>
          </reference>
          <reference field="15" count="1">
            <x v="14"/>
          </reference>
        </references>
      </pivotArea>
    </format>
    <format dxfId="5835">
      <pivotArea dataOnly="0" labelOnly="1" outline="0" fieldPosition="0">
        <references count="2">
          <reference field="14" count="1" selected="0">
            <x v="275"/>
          </reference>
          <reference field="15" count="1">
            <x v="15"/>
          </reference>
        </references>
      </pivotArea>
    </format>
    <format dxfId="5834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5833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5832">
      <pivotArea outline="0" fieldPosition="0">
        <references count="1">
          <reference field="4294967294" count="1">
            <x v="6"/>
          </reference>
        </references>
      </pivotArea>
    </format>
    <format dxfId="5831">
      <pivotArea dataOnly="0" labelOnly="1" outline="0" fieldPosition="0">
        <references count="1">
          <reference field="14" count="18">
            <x v="51"/>
            <x v="115"/>
            <x v="153"/>
            <x v="155"/>
            <x v="156"/>
            <x v="157"/>
            <x v="158"/>
            <x v="168"/>
            <x v="169"/>
            <x v="170"/>
            <x v="245"/>
            <x v="253"/>
            <x v="257"/>
            <x v="273"/>
            <x v="274"/>
            <x v="275"/>
            <x v="286"/>
            <x v="294"/>
          </reference>
        </references>
      </pivotArea>
    </format>
    <format dxfId="5830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5829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5828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5827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5826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5825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5824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5823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5822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5821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5820">
      <pivotArea dataOnly="0" labelOnly="1" outline="0" fieldPosition="0">
        <references count="2">
          <reference field="14" count="1" selected="0">
            <x v="245"/>
          </reference>
          <reference field="15" count="1">
            <x v="9"/>
          </reference>
        </references>
      </pivotArea>
    </format>
    <format dxfId="5819">
      <pivotArea dataOnly="0" labelOnly="1" outline="0" fieldPosition="0">
        <references count="2">
          <reference field="14" count="1" selected="0">
            <x v="253"/>
          </reference>
          <reference field="15" count="1">
            <x v="11"/>
          </reference>
        </references>
      </pivotArea>
    </format>
    <format dxfId="5818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5817">
      <pivotArea dataOnly="0" labelOnly="1" outline="0" fieldPosition="0">
        <references count="2">
          <reference field="14" count="1" selected="0">
            <x v="273"/>
          </reference>
          <reference field="15" count="1">
            <x v="13"/>
          </reference>
        </references>
      </pivotArea>
    </format>
    <format dxfId="5816">
      <pivotArea dataOnly="0" labelOnly="1" outline="0" fieldPosition="0">
        <references count="2">
          <reference field="14" count="1" selected="0">
            <x v="274"/>
          </reference>
          <reference field="15" count="1">
            <x v="14"/>
          </reference>
        </references>
      </pivotArea>
    </format>
    <format dxfId="5815">
      <pivotArea dataOnly="0" labelOnly="1" outline="0" fieldPosition="0">
        <references count="2">
          <reference field="14" count="1" selected="0">
            <x v="275"/>
          </reference>
          <reference field="15" count="1">
            <x v="15"/>
          </reference>
        </references>
      </pivotArea>
    </format>
    <format dxfId="5814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5813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5812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5811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5810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5809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5808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5807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5806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5805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5804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5803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5802">
      <pivotArea dataOnly="0" labelOnly="1" outline="0" fieldPosition="0">
        <references count="2">
          <reference field="14" count="1" selected="0">
            <x v="245"/>
          </reference>
          <reference field="15" count="1">
            <x v="9"/>
          </reference>
        </references>
      </pivotArea>
    </format>
    <format dxfId="5801">
      <pivotArea dataOnly="0" labelOnly="1" outline="0" fieldPosition="0">
        <references count="2">
          <reference field="14" count="1" selected="0">
            <x v="253"/>
          </reference>
          <reference field="15" count="1">
            <x v="11"/>
          </reference>
        </references>
      </pivotArea>
    </format>
    <format dxfId="5800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5799">
      <pivotArea dataOnly="0" labelOnly="1" outline="0" fieldPosition="0">
        <references count="2">
          <reference field="14" count="1" selected="0">
            <x v="273"/>
          </reference>
          <reference field="15" count="1">
            <x v="13"/>
          </reference>
        </references>
      </pivotArea>
    </format>
    <format dxfId="5798">
      <pivotArea dataOnly="0" labelOnly="1" outline="0" fieldPosition="0">
        <references count="2">
          <reference field="14" count="1" selected="0">
            <x v="274"/>
          </reference>
          <reference field="15" count="1">
            <x v="14"/>
          </reference>
        </references>
      </pivotArea>
    </format>
    <format dxfId="5797">
      <pivotArea dataOnly="0" labelOnly="1" outline="0" fieldPosition="0">
        <references count="2">
          <reference field="14" count="1" selected="0">
            <x v="275"/>
          </reference>
          <reference field="15" count="1">
            <x v="15"/>
          </reference>
        </references>
      </pivotArea>
    </format>
    <format dxfId="5796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5795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5794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5793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5792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5791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5790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5789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5788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5787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5786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5785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5784">
      <pivotArea dataOnly="0" labelOnly="1" outline="0" fieldPosition="0">
        <references count="2">
          <reference field="14" count="1" selected="0">
            <x v="245"/>
          </reference>
          <reference field="15" count="1">
            <x v="9"/>
          </reference>
        </references>
      </pivotArea>
    </format>
    <format dxfId="5783">
      <pivotArea dataOnly="0" labelOnly="1" outline="0" fieldPosition="0">
        <references count="2">
          <reference field="14" count="1" selected="0">
            <x v="253"/>
          </reference>
          <reference field="15" count="1">
            <x v="11"/>
          </reference>
        </references>
      </pivotArea>
    </format>
    <format dxfId="5782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5781">
      <pivotArea dataOnly="0" labelOnly="1" outline="0" fieldPosition="0">
        <references count="2">
          <reference field="14" count="1" selected="0">
            <x v="273"/>
          </reference>
          <reference field="15" count="1">
            <x v="13"/>
          </reference>
        </references>
      </pivotArea>
    </format>
    <format dxfId="5780">
      <pivotArea dataOnly="0" labelOnly="1" outline="0" fieldPosition="0">
        <references count="2">
          <reference field="14" count="1" selected="0">
            <x v="274"/>
          </reference>
          <reference field="15" count="1">
            <x v="14"/>
          </reference>
        </references>
      </pivotArea>
    </format>
    <format dxfId="5779">
      <pivotArea dataOnly="0" labelOnly="1" outline="0" fieldPosition="0">
        <references count="2">
          <reference field="14" count="1" selected="0">
            <x v="275"/>
          </reference>
          <reference field="15" count="1">
            <x v="15"/>
          </reference>
        </references>
      </pivotArea>
    </format>
    <format dxfId="5778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5777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5776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5775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5774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5773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5772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5771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5770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5769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5768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5767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5766">
      <pivotArea dataOnly="0" labelOnly="1" outline="0" fieldPosition="0">
        <references count="2">
          <reference field="14" count="1" selected="0">
            <x v="245"/>
          </reference>
          <reference field="15" count="1">
            <x v="9"/>
          </reference>
        </references>
      </pivotArea>
    </format>
    <format dxfId="5765">
      <pivotArea dataOnly="0" labelOnly="1" outline="0" fieldPosition="0">
        <references count="2">
          <reference field="14" count="1" selected="0">
            <x v="253"/>
          </reference>
          <reference field="15" count="1">
            <x v="11"/>
          </reference>
        </references>
      </pivotArea>
    </format>
    <format dxfId="5764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5763">
      <pivotArea dataOnly="0" labelOnly="1" outline="0" fieldPosition="0">
        <references count="2">
          <reference field="14" count="1" selected="0">
            <x v="273"/>
          </reference>
          <reference field="15" count="1">
            <x v="13"/>
          </reference>
        </references>
      </pivotArea>
    </format>
    <format dxfId="5762">
      <pivotArea dataOnly="0" labelOnly="1" outline="0" fieldPosition="0">
        <references count="2">
          <reference field="14" count="1" selected="0">
            <x v="274"/>
          </reference>
          <reference field="15" count="1">
            <x v="14"/>
          </reference>
        </references>
      </pivotArea>
    </format>
    <format dxfId="5761">
      <pivotArea dataOnly="0" labelOnly="1" outline="0" fieldPosition="0">
        <references count="2">
          <reference field="14" count="1" selected="0">
            <x v="275"/>
          </reference>
          <reference field="15" count="1">
            <x v="15"/>
          </reference>
        </references>
      </pivotArea>
    </format>
    <format dxfId="5760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5759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5758">
      <pivotArea outline="0" fieldPosition="0"/>
    </format>
    <format dxfId="5757">
      <pivotArea dataOnly="0" labelOnly="1" outline="0" fieldPosition="0">
        <references count="1">
          <reference field="14" count="12">
            <x v="29"/>
            <x v="49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5756">
      <pivotArea dataOnly="0" labelOnly="1" outline="0" fieldPosition="0">
        <references count="1">
          <reference field="14" count="12">
            <x v="29"/>
            <x v="49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5755">
      <pivotArea dataOnly="0" labelOnly="1" outline="0" fieldPosition="0">
        <references count="1">
          <reference field="14" count="12">
            <x v="29"/>
            <x v="49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5754">
      <pivotArea dataOnly="0" labelOnly="1" outline="0" fieldPosition="0">
        <references count="2">
          <reference field="14" count="1" selected="0">
            <x v="29"/>
          </reference>
          <reference field="15" count="1">
            <x v="215"/>
          </reference>
        </references>
      </pivotArea>
    </format>
    <format dxfId="5753">
      <pivotArea dataOnly="0" labelOnly="1" outline="0" fieldPosition="0">
        <references count="2">
          <reference field="14" count="1" selected="0">
            <x v="49"/>
          </reference>
          <reference field="15" count="1">
            <x v="212"/>
          </reference>
        </references>
      </pivotArea>
    </format>
    <format dxfId="5752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5751">
      <pivotArea dataOnly="0" labelOnly="1" outline="0" fieldPosition="0">
        <references count="2">
          <reference field="14" count="1" selected="0">
            <x v="116"/>
          </reference>
          <reference field="15" count="1">
            <x v="211"/>
          </reference>
        </references>
      </pivotArea>
    </format>
    <format dxfId="5750">
      <pivotArea dataOnly="0" labelOnly="1" outline="0" fieldPosition="0">
        <references count="2">
          <reference field="14" count="1" selected="0">
            <x v="117"/>
          </reference>
          <reference field="15" count="1">
            <x v="214"/>
          </reference>
        </references>
      </pivotArea>
    </format>
    <format dxfId="5749">
      <pivotArea dataOnly="0" labelOnly="1" outline="0" fieldPosition="0">
        <references count="2">
          <reference field="14" count="1" selected="0">
            <x v="118"/>
          </reference>
          <reference field="15" count="1">
            <x v="210"/>
          </reference>
        </references>
      </pivotArea>
    </format>
    <format dxfId="5748">
      <pivotArea dataOnly="0" labelOnly="1" outline="0" fieldPosition="0">
        <references count="2">
          <reference field="14" count="1" selected="0">
            <x v="119"/>
          </reference>
          <reference field="15" count="1">
            <x v="216"/>
          </reference>
        </references>
      </pivotArea>
    </format>
    <format dxfId="5747">
      <pivotArea dataOnly="0" labelOnly="1" outline="0" fieldPosition="0">
        <references count="2">
          <reference field="14" count="1" selected="0">
            <x v="120"/>
          </reference>
          <reference field="15" count="1">
            <x v="217"/>
          </reference>
        </references>
      </pivotArea>
    </format>
    <format dxfId="5746">
      <pivotArea dataOnly="0" labelOnly="1" outline="0" fieldPosition="0">
        <references count="2">
          <reference field="14" count="1" selected="0">
            <x v="121"/>
          </reference>
          <reference field="15" count="1">
            <x v="207"/>
          </reference>
        </references>
      </pivotArea>
    </format>
    <format dxfId="5745">
      <pivotArea dataOnly="0" labelOnly="1" outline="0" fieldPosition="0">
        <references count="2">
          <reference field="14" count="1" selected="0">
            <x v="122"/>
          </reference>
          <reference field="15" count="1">
            <x v="213"/>
          </reference>
        </references>
      </pivotArea>
    </format>
    <format dxfId="5744">
      <pivotArea dataOnly="0" labelOnly="1" outline="0" fieldPosition="0">
        <references count="2">
          <reference field="14" count="1" selected="0">
            <x v="123"/>
          </reference>
          <reference field="15" count="1">
            <x v="208"/>
          </reference>
        </references>
      </pivotArea>
    </format>
    <format dxfId="5743">
      <pivotArea dataOnly="0" labelOnly="1" outline="0" fieldPosition="0">
        <references count="2">
          <reference field="14" count="1" selected="0">
            <x v="124"/>
          </reference>
          <reference field="15" count="1">
            <x v="209"/>
          </reference>
        </references>
      </pivotArea>
    </format>
    <format dxfId="5742">
      <pivotArea dataOnly="0" labelOnly="1" outline="0" fieldPosition="0">
        <references count="2">
          <reference field="14" count="1" selected="0">
            <x v="29"/>
          </reference>
          <reference field="15" count="1">
            <x v="215"/>
          </reference>
        </references>
      </pivotArea>
    </format>
    <format dxfId="5741">
      <pivotArea dataOnly="0" labelOnly="1" outline="0" fieldPosition="0">
        <references count="2">
          <reference field="14" count="1" selected="0">
            <x v="49"/>
          </reference>
          <reference field="15" count="1">
            <x v="212"/>
          </reference>
        </references>
      </pivotArea>
    </format>
    <format dxfId="5740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5739">
      <pivotArea dataOnly="0" labelOnly="1" outline="0" fieldPosition="0">
        <references count="2">
          <reference field="14" count="1" selected="0">
            <x v="116"/>
          </reference>
          <reference field="15" count="1">
            <x v="211"/>
          </reference>
        </references>
      </pivotArea>
    </format>
    <format dxfId="5738">
      <pivotArea dataOnly="0" labelOnly="1" outline="0" fieldPosition="0">
        <references count="2">
          <reference field="14" count="1" selected="0">
            <x v="117"/>
          </reference>
          <reference field="15" count="1">
            <x v="214"/>
          </reference>
        </references>
      </pivotArea>
    </format>
    <format dxfId="5737">
      <pivotArea dataOnly="0" labelOnly="1" outline="0" fieldPosition="0">
        <references count="2">
          <reference field="14" count="1" selected="0">
            <x v="118"/>
          </reference>
          <reference field="15" count="1">
            <x v="210"/>
          </reference>
        </references>
      </pivotArea>
    </format>
    <format dxfId="5736">
      <pivotArea dataOnly="0" labelOnly="1" outline="0" fieldPosition="0">
        <references count="2">
          <reference field="14" count="1" selected="0">
            <x v="119"/>
          </reference>
          <reference field="15" count="1">
            <x v="216"/>
          </reference>
        </references>
      </pivotArea>
    </format>
    <format dxfId="5735">
      <pivotArea dataOnly="0" labelOnly="1" outline="0" fieldPosition="0">
        <references count="2">
          <reference field="14" count="1" selected="0">
            <x v="120"/>
          </reference>
          <reference field="15" count="1">
            <x v="217"/>
          </reference>
        </references>
      </pivotArea>
    </format>
    <format dxfId="5734">
      <pivotArea dataOnly="0" labelOnly="1" outline="0" fieldPosition="0">
        <references count="2">
          <reference field="14" count="1" selected="0">
            <x v="121"/>
          </reference>
          <reference field="15" count="1">
            <x v="207"/>
          </reference>
        </references>
      </pivotArea>
    </format>
    <format dxfId="5733">
      <pivotArea dataOnly="0" labelOnly="1" outline="0" fieldPosition="0">
        <references count="2">
          <reference field="14" count="1" selected="0">
            <x v="122"/>
          </reference>
          <reference field="15" count="1">
            <x v="213"/>
          </reference>
        </references>
      </pivotArea>
    </format>
    <format dxfId="5732">
      <pivotArea dataOnly="0" labelOnly="1" outline="0" fieldPosition="0">
        <references count="2">
          <reference field="14" count="1" selected="0">
            <x v="123"/>
          </reference>
          <reference field="15" count="1">
            <x v="208"/>
          </reference>
        </references>
      </pivotArea>
    </format>
    <format dxfId="5731">
      <pivotArea dataOnly="0" labelOnly="1" outline="0" fieldPosition="0">
        <references count="2">
          <reference field="14" count="1" selected="0">
            <x v="124"/>
          </reference>
          <reference field="15" count="1">
            <x v="209"/>
          </reference>
        </references>
      </pivotArea>
    </format>
    <format dxfId="5730">
      <pivotArea dataOnly="0" labelOnly="1" outline="0" fieldPosition="0">
        <references count="2">
          <reference field="14" count="1" selected="0">
            <x v="29"/>
          </reference>
          <reference field="15" count="1">
            <x v="215"/>
          </reference>
        </references>
      </pivotArea>
    </format>
    <format dxfId="5729">
      <pivotArea dataOnly="0" labelOnly="1" outline="0" fieldPosition="0">
        <references count="2">
          <reference field="14" count="1" selected="0">
            <x v="49"/>
          </reference>
          <reference field="15" count="1">
            <x v="212"/>
          </reference>
        </references>
      </pivotArea>
    </format>
    <format dxfId="5728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5727">
      <pivotArea dataOnly="0" labelOnly="1" outline="0" fieldPosition="0">
        <references count="2">
          <reference field="14" count="1" selected="0">
            <x v="116"/>
          </reference>
          <reference field="15" count="1">
            <x v="211"/>
          </reference>
        </references>
      </pivotArea>
    </format>
    <format dxfId="5726">
      <pivotArea dataOnly="0" labelOnly="1" outline="0" fieldPosition="0">
        <references count="2">
          <reference field="14" count="1" selected="0">
            <x v="117"/>
          </reference>
          <reference field="15" count="1">
            <x v="214"/>
          </reference>
        </references>
      </pivotArea>
    </format>
    <format dxfId="5725">
      <pivotArea dataOnly="0" labelOnly="1" outline="0" fieldPosition="0">
        <references count="2">
          <reference field="14" count="1" selected="0">
            <x v="118"/>
          </reference>
          <reference field="15" count="1">
            <x v="210"/>
          </reference>
        </references>
      </pivotArea>
    </format>
    <format dxfId="5724">
      <pivotArea dataOnly="0" labelOnly="1" outline="0" fieldPosition="0">
        <references count="2">
          <reference field="14" count="1" selected="0">
            <x v="119"/>
          </reference>
          <reference field="15" count="1">
            <x v="216"/>
          </reference>
        </references>
      </pivotArea>
    </format>
    <format dxfId="5723">
      <pivotArea dataOnly="0" labelOnly="1" outline="0" fieldPosition="0">
        <references count="2">
          <reference field="14" count="1" selected="0">
            <x v="120"/>
          </reference>
          <reference field="15" count="1">
            <x v="217"/>
          </reference>
        </references>
      </pivotArea>
    </format>
    <format dxfId="5722">
      <pivotArea dataOnly="0" labelOnly="1" outline="0" fieldPosition="0">
        <references count="2">
          <reference field="14" count="1" selected="0">
            <x v="121"/>
          </reference>
          <reference field="15" count="1">
            <x v="207"/>
          </reference>
        </references>
      </pivotArea>
    </format>
    <format dxfId="5721">
      <pivotArea dataOnly="0" labelOnly="1" outline="0" fieldPosition="0">
        <references count="2">
          <reference field="14" count="1" selected="0">
            <x v="122"/>
          </reference>
          <reference field="15" count="1">
            <x v="213"/>
          </reference>
        </references>
      </pivotArea>
    </format>
    <format dxfId="5720">
      <pivotArea dataOnly="0" labelOnly="1" outline="0" fieldPosition="0">
        <references count="2">
          <reference field="14" count="1" selected="0">
            <x v="123"/>
          </reference>
          <reference field="15" count="1">
            <x v="208"/>
          </reference>
        </references>
      </pivotArea>
    </format>
    <format dxfId="5719">
      <pivotArea dataOnly="0" labelOnly="1" outline="0" fieldPosition="0">
        <references count="2">
          <reference field="14" count="1" selected="0">
            <x v="124"/>
          </reference>
          <reference field="15" count="1">
            <x v="209"/>
          </reference>
        </references>
      </pivotArea>
    </format>
    <format dxfId="5718">
      <pivotArea dataOnly="0" labelOnly="1" outline="0" fieldPosition="0">
        <references count="2">
          <reference field="14" count="1" selected="0">
            <x v="29"/>
          </reference>
          <reference field="15" count="1">
            <x v="215"/>
          </reference>
        </references>
      </pivotArea>
    </format>
    <format dxfId="5717">
      <pivotArea dataOnly="0" labelOnly="1" outline="0" fieldPosition="0">
        <references count="2">
          <reference field="14" count="1" selected="0">
            <x v="49"/>
          </reference>
          <reference field="15" count="1">
            <x v="212"/>
          </reference>
        </references>
      </pivotArea>
    </format>
    <format dxfId="5716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5715">
      <pivotArea dataOnly="0" labelOnly="1" outline="0" fieldPosition="0">
        <references count="2">
          <reference field="14" count="1" selected="0">
            <x v="116"/>
          </reference>
          <reference field="15" count="1">
            <x v="211"/>
          </reference>
        </references>
      </pivotArea>
    </format>
    <format dxfId="5714">
      <pivotArea dataOnly="0" labelOnly="1" outline="0" fieldPosition="0">
        <references count="2">
          <reference field="14" count="1" selected="0">
            <x v="117"/>
          </reference>
          <reference field="15" count="1">
            <x v="214"/>
          </reference>
        </references>
      </pivotArea>
    </format>
    <format dxfId="5713">
      <pivotArea dataOnly="0" labelOnly="1" outline="0" fieldPosition="0">
        <references count="2">
          <reference field="14" count="1" selected="0">
            <x v="118"/>
          </reference>
          <reference field="15" count="1">
            <x v="210"/>
          </reference>
        </references>
      </pivotArea>
    </format>
    <format dxfId="5712">
      <pivotArea dataOnly="0" labelOnly="1" outline="0" fieldPosition="0">
        <references count="2">
          <reference field="14" count="1" selected="0">
            <x v="119"/>
          </reference>
          <reference field="15" count="1">
            <x v="216"/>
          </reference>
        </references>
      </pivotArea>
    </format>
    <format dxfId="5711">
      <pivotArea dataOnly="0" labelOnly="1" outline="0" fieldPosition="0">
        <references count="2">
          <reference field="14" count="1" selected="0">
            <x v="120"/>
          </reference>
          <reference field="15" count="1">
            <x v="217"/>
          </reference>
        </references>
      </pivotArea>
    </format>
    <format dxfId="5710">
      <pivotArea dataOnly="0" labelOnly="1" outline="0" fieldPosition="0">
        <references count="2">
          <reference field="14" count="1" selected="0">
            <x v="121"/>
          </reference>
          <reference field="15" count="1">
            <x v="207"/>
          </reference>
        </references>
      </pivotArea>
    </format>
    <format dxfId="5709">
      <pivotArea dataOnly="0" labelOnly="1" outline="0" fieldPosition="0">
        <references count="2">
          <reference field="14" count="1" selected="0">
            <x v="122"/>
          </reference>
          <reference field="15" count="1">
            <x v="213"/>
          </reference>
        </references>
      </pivotArea>
    </format>
    <format dxfId="5708">
      <pivotArea dataOnly="0" labelOnly="1" outline="0" fieldPosition="0">
        <references count="2">
          <reference field="14" count="1" selected="0">
            <x v="123"/>
          </reference>
          <reference field="15" count="1">
            <x v="208"/>
          </reference>
        </references>
      </pivotArea>
    </format>
    <format dxfId="5707">
      <pivotArea dataOnly="0" labelOnly="1" outline="0" fieldPosition="0">
        <references count="2">
          <reference field="14" count="1" selected="0">
            <x v="124"/>
          </reference>
          <reference field="15" count="1">
            <x v="209"/>
          </reference>
        </references>
      </pivotArea>
    </format>
    <format dxfId="5706">
      <pivotArea dataOnly="0" labelOnly="1" outline="0" fieldPosition="0">
        <references count="1">
          <reference field="14" count="50">
            <x v="52"/>
            <x v="53"/>
            <x v="5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60"/>
            <x v="161"/>
            <x v="162"/>
            <x v="163"/>
            <x v="164"/>
            <x v="165"/>
            <x v="166"/>
            <x v="167"/>
            <x v="172"/>
            <x v="173"/>
            <x v="174"/>
            <x v="175"/>
            <x v="176"/>
            <x v="177"/>
            <x v="178"/>
            <x v="179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5"/>
            <x v="196"/>
            <x v="197"/>
            <x v="198"/>
          </reference>
        </references>
      </pivotArea>
    </format>
    <format dxfId="5705">
      <pivotArea dataOnly="0" labelOnly="1" outline="0" fieldPosition="0">
        <references count="1">
          <reference field="14" count="37">
            <x v="199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47"/>
            <x v="258"/>
            <x v="286"/>
            <x v="287"/>
            <x v="293"/>
            <x v="294"/>
          </reference>
        </references>
      </pivotArea>
    </format>
    <format dxfId="5704">
      <pivotArea dataOnly="0" labelOnly="1" outline="0" fieldPosition="0">
        <references count="1">
          <reference field="14" count="50">
            <x v="52"/>
            <x v="53"/>
            <x v="5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60"/>
            <x v="161"/>
            <x v="162"/>
            <x v="163"/>
            <x v="164"/>
            <x v="165"/>
            <x v="166"/>
            <x v="167"/>
            <x v="172"/>
            <x v="173"/>
            <x v="174"/>
            <x v="175"/>
            <x v="176"/>
            <x v="177"/>
            <x v="178"/>
            <x v="179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5"/>
            <x v="196"/>
            <x v="197"/>
            <x v="198"/>
          </reference>
        </references>
      </pivotArea>
    </format>
    <format dxfId="5703">
      <pivotArea dataOnly="0" labelOnly="1" outline="0" fieldPosition="0">
        <references count="1">
          <reference field="14" count="37">
            <x v="199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47"/>
            <x v="258"/>
            <x v="286"/>
            <x v="287"/>
            <x v="293"/>
            <x v="294"/>
          </reference>
        </references>
      </pivotArea>
    </format>
    <format dxfId="5702">
      <pivotArea dataOnly="0" labelOnly="1" outline="0" fieldPosition="0">
        <references count="1">
          <reference field="14" count="50">
            <x v="52"/>
            <x v="53"/>
            <x v="5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60"/>
            <x v="161"/>
            <x v="162"/>
            <x v="163"/>
            <x v="164"/>
            <x v="165"/>
            <x v="166"/>
            <x v="167"/>
            <x v="172"/>
            <x v="173"/>
            <x v="174"/>
            <x v="175"/>
            <x v="176"/>
            <x v="177"/>
            <x v="178"/>
            <x v="179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5"/>
            <x v="196"/>
            <x v="197"/>
            <x v="198"/>
          </reference>
        </references>
      </pivotArea>
    </format>
    <format dxfId="5701">
      <pivotArea dataOnly="0" labelOnly="1" outline="0" fieldPosition="0">
        <references count="1">
          <reference field="14" count="37">
            <x v="199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47"/>
            <x v="258"/>
            <x v="286"/>
            <x v="287"/>
            <x v="293"/>
            <x v="294"/>
          </reference>
        </references>
      </pivotArea>
    </format>
    <format dxfId="5700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5699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5698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5697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5696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5695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5694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5693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5692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5691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5690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5689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5688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5687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5686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5685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5684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5683">
      <pivotArea dataOnly="0" labelOnly="1" outline="0" fieldPosition="0">
        <references count="2">
          <reference field="14" count="1" selected="0">
            <x v="160"/>
          </reference>
          <reference field="15" count="1">
            <x v="92"/>
          </reference>
        </references>
      </pivotArea>
    </format>
    <format dxfId="5682">
      <pivotArea dataOnly="0" labelOnly="1" outline="0" fieldPosition="0">
        <references count="2">
          <reference field="14" count="1" selected="0">
            <x v="161"/>
          </reference>
          <reference field="15" count="1">
            <x v="93"/>
          </reference>
        </references>
      </pivotArea>
    </format>
    <format dxfId="5681">
      <pivotArea dataOnly="0" labelOnly="1" outline="0" fieldPosition="0">
        <references count="2">
          <reference field="14" count="1" selected="0">
            <x v="162"/>
          </reference>
          <reference field="15" count="1">
            <x v="94"/>
          </reference>
        </references>
      </pivotArea>
    </format>
    <format dxfId="5680">
      <pivotArea dataOnly="0" labelOnly="1" outline="0" fieldPosition="0">
        <references count="2">
          <reference field="14" count="1" selected="0">
            <x v="163"/>
          </reference>
          <reference field="15" count="1">
            <x v="95"/>
          </reference>
        </references>
      </pivotArea>
    </format>
    <format dxfId="5679">
      <pivotArea dataOnly="0" labelOnly="1" outline="0" fieldPosition="0">
        <references count="2">
          <reference field="14" count="1" selected="0">
            <x v="164"/>
          </reference>
          <reference field="15" count="1">
            <x v="35"/>
          </reference>
        </references>
      </pivotArea>
    </format>
    <format dxfId="5678">
      <pivotArea dataOnly="0" labelOnly="1" outline="0" fieldPosition="0">
        <references count="2">
          <reference field="14" count="1" selected="0">
            <x v="165"/>
          </reference>
          <reference field="15" count="1">
            <x v="96"/>
          </reference>
        </references>
      </pivotArea>
    </format>
    <format dxfId="5677">
      <pivotArea dataOnly="0" labelOnly="1" outline="0" fieldPosition="0">
        <references count="2">
          <reference field="14" count="1" selected="0">
            <x v="166"/>
          </reference>
          <reference field="15" count="1">
            <x v="97"/>
          </reference>
        </references>
      </pivotArea>
    </format>
    <format dxfId="5676">
      <pivotArea dataOnly="0" labelOnly="1" outline="0" fieldPosition="0">
        <references count="2">
          <reference field="14" count="1" selected="0">
            <x v="167"/>
          </reference>
          <reference field="15" count="1">
            <x v="45"/>
          </reference>
        </references>
      </pivotArea>
    </format>
    <format dxfId="5675">
      <pivotArea dataOnly="0" labelOnly="1" outline="0" fieldPosition="0">
        <references count="2">
          <reference field="14" count="1" selected="0">
            <x v="172"/>
          </reference>
          <reference field="15" count="1">
            <x v="98"/>
          </reference>
        </references>
      </pivotArea>
    </format>
    <format dxfId="5674">
      <pivotArea dataOnly="0" labelOnly="1" outline="0" fieldPosition="0">
        <references count="2">
          <reference field="14" count="1" selected="0">
            <x v="173"/>
          </reference>
          <reference field="15" count="1">
            <x v="99"/>
          </reference>
        </references>
      </pivotArea>
    </format>
    <format dxfId="5673">
      <pivotArea dataOnly="0" labelOnly="1" outline="0" fieldPosition="0">
        <references count="2">
          <reference field="14" count="1" selected="0">
            <x v="174"/>
          </reference>
          <reference field="15" count="1">
            <x v="100"/>
          </reference>
        </references>
      </pivotArea>
    </format>
    <format dxfId="5672">
      <pivotArea dataOnly="0" labelOnly="1" outline="0" fieldPosition="0">
        <references count="2">
          <reference field="14" count="1" selected="0">
            <x v="175"/>
          </reference>
          <reference field="15" count="1">
            <x v="101"/>
          </reference>
        </references>
      </pivotArea>
    </format>
    <format dxfId="5671">
      <pivotArea dataOnly="0" labelOnly="1" outline="0" fieldPosition="0">
        <references count="2">
          <reference field="14" count="1" selected="0">
            <x v="176"/>
          </reference>
          <reference field="15" count="1">
            <x v="46"/>
          </reference>
        </references>
      </pivotArea>
    </format>
    <format dxfId="5670">
      <pivotArea dataOnly="0" labelOnly="1" outline="0" fieldPosition="0">
        <references count="2">
          <reference field="14" count="1" selected="0">
            <x v="177"/>
          </reference>
          <reference field="15" count="1">
            <x v="102"/>
          </reference>
        </references>
      </pivotArea>
    </format>
    <format dxfId="5669">
      <pivotArea dataOnly="0" labelOnly="1" outline="0" fieldPosition="0">
        <references count="2">
          <reference field="14" count="1" selected="0">
            <x v="178"/>
          </reference>
          <reference field="15" count="1">
            <x v="103"/>
          </reference>
        </references>
      </pivotArea>
    </format>
    <format dxfId="5668">
      <pivotArea dataOnly="0" labelOnly="1" outline="0" fieldPosition="0">
        <references count="2">
          <reference field="14" count="1" selected="0">
            <x v="179"/>
          </reference>
          <reference field="15" count="1">
            <x v="47"/>
          </reference>
        </references>
      </pivotArea>
    </format>
    <format dxfId="5667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5666">
      <pivotArea dataOnly="0" labelOnly="1" outline="0" fieldPosition="0">
        <references count="2">
          <reference field="14" count="1" selected="0">
            <x v="182"/>
          </reference>
          <reference field="15" count="1">
            <x v="48"/>
          </reference>
        </references>
      </pivotArea>
    </format>
    <format dxfId="5665">
      <pivotArea dataOnly="0" labelOnly="1" outline="0" fieldPosition="0">
        <references count="2">
          <reference field="14" count="1" selected="0">
            <x v="183"/>
          </reference>
          <reference field="15" count="1">
            <x v="104"/>
          </reference>
        </references>
      </pivotArea>
    </format>
    <format dxfId="5664">
      <pivotArea dataOnly="0" labelOnly="1" outline="0" fieldPosition="0">
        <references count="2">
          <reference field="14" count="1" selected="0">
            <x v="184"/>
          </reference>
          <reference field="15" count="1">
            <x v="49"/>
          </reference>
        </references>
      </pivotArea>
    </format>
    <format dxfId="5663">
      <pivotArea dataOnly="0" labelOnly="1" outline="0" fieldPosition="0">
        <references count="2">
          <reference field="14" count="1" selected="0">
            <x v="185"/>
          </reference>
          <reference field="15" count="1">
            <x v="36"/>
          </reference>
        </references>
      </pivotArea>
    </format>
    <format dxfId="5662">
      <pivotArea dataOnly="0" labelOnly="1" outline="0" fieldPosition="0">
        <references count="2">
          <reference field="14" count="1" selected="0">
            <x v="186"/>
          </reference>
          <reference field="15" count="1">
            <x v="40"/>
          </reference>
        </references>
      </pivotArea>
    </format>
    <format dxfId="5661">
      <pivotArea dataOnly="0" labelOnly="1" outline="0" fieldPosition="0">
        <references count="2">
          <reference field="14" count="1" selected="0">
            <x v="187"/>
          </reference>
          <reference field="15" count="1">
            <x v="41"/>
          </reference>
        </references>
      </pivotArea>
    </format>
    <format dxfId="5660">
      <pivotArea dataOnly="0" labelOnly="1" outline="0" fieldPosition="0">
        <references count="2">
          <reference field="14" count="1" selected="0">
            <x v="188"/>
          </reference>
          <reference field="15" count="1">
            <x v="52"/>
          </reference>
        </references>
      </pivotArea>
    </format>
    <format dxfId="5659">
      <pivotArea dataOnly="0" labelOnly="1" outline="0" fieldPosition="0">
        <references count="2">
          <reference field="14" count="1" selected="0">
            <x v="189"/>
          </reference>
          <reference field="15" count="1">
            <x v="37"/>
          </reference>
        </references>
      </pivotArea>
    </format>
    <format dxfId="5658">
      <pivotArea dataOnly="0" labelOnly="1" outline="0" fieldPosition="0">
        <references count="2">
          <reference field="14" count="1" selected="0">
            <x v="190"/>
          </reference>
          <reference field="15" count="1">
            <x v="38"/>
          </reference>
        </references>
      </pivotArea>
    </format>
    <format dxfId="5657">
      <pivotArea dataOnly="0" labelOnly="1" outline="0" fieldPosition="0">
        <references count="2">
          <reference field="14" count="1" selected="0">
            <x v="191"/>
          </reference>
          <reference field="15" count="1">
            <x v="39"/>
          </reference>
        </references>
      </pivotArea>
    </format>
    <format dxfId="5656">
      <pivotArea dataOnly="0" labelOnly="1" outline="0" fieldPosition="0">
        <references count="2">
          <reference field="14" count="1" selected="0">
            <x v="192"/>
          </reference>
          <reference field="15" count="1">
            <x v="50"/>
          </reference>
        </references>
      </pivotArea>
    </format>
    <format dxfId="5655">
      <pivotArea dataOnly="0" labelOnly="1" outline="0" fieldPosition="0">
        <references count="2">
          <reference field="14" count="1" selected="0">
            <x v="193"/>
          </reference>
          <reference field="15" count="1">
            <x v="56"/>
          </reference>
        </references>
      </pivotArea>
    </format>
    <format dxfId="5654">
      <pivotArea dataOnly="0" labelOnly="1" outline="0" fieldPosition="0">
        <references count="2">
          <reference field="14" count="1" selected="0">
            <x v="195"/>
          </reference>
          <reference field="15" count="1">
            <x v="57"/>
          </reference>
        </references>
      </pivotArea>
    </format>
    <format dxfId="5653">
      <pivotArea dataOnly="0" labelOnly="1" outline="0" fieldPosition="0">
        <references count="2">
          <reference field="14" count="1" selected="0">
            <x v="196"/>
          </reference>
          <reference field="15" count="1">
            <x v="81"/>
          </reference>
        </references>
      </pivotArea>
    </format>
    <format dxfId="5652">
      <pivotArea dataOnly="0" labelOnly="1" outline="0" fieldPosition="0">
        <references count="2">
          <reference field="14" count="1" selected="0">
            <x v="197"/>
          </reference>
          <reference field="15" count="1">
            <x v="70"/>
          </reference>
        </references>
      </pivotArea>
    </format>
    <format dxfId="5651">
      <pivotArea dataOnly="0" labelOnly="1" outline="0" fieldPosition="0">
        <references count="2">
          <reference field="14" count="1" selected="0">
            <x v="198"/>
          </reference>
          <reference field="15" count="1">
            <x v="107"/>
          </reference>
        </references>
      </pivotArea>
    </format>
    <format dxfId="5650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5649">
      <pivotArea dataOnly="0" labelOnly="1" outline="0" fieldPosition="0">
        <references count="2">
          <reference field="14" count="1" selected="0">
            <x v="201"/>
          </reference>
          <reference field="15" count="1">
            <x v="106"/>
          </reference>
        </references>
      </pivotArea>
    </format>
    <format dxfId="5648">
      <pivotArea dataOnly="0" labelOnly="1" outline="0" fieldPosition="0">
        <references count="2">
          <reference field="14" count="1" selected="0">
            <x v="202"/>
          </reference>
          <reference field="15" count="1">
            <x v="65"/>
          </reference>
        </references>
      </pivotArea>
    </format>
    <format dxfId="5647">
      <pivotArea dataOnly="0" labelOnly="1" outline="0" fieldPosition="0">
        <references count="2">
          <reference field="14" count="1" selected="0">
            <x v="203"/>
          </reference>
          <reference field="15" count="1">
            <x v="108"/>
          </reference>
        </references>
      </pivotArea>
    </format>
    <format dxfId="5646">
      <pivotArea dataOnly="0" labelOnly="1" outline="0" fieldPosition="0">
        <references count="2">
          <reference field="14" count="1" selected="0">
            <x v="204"/>
          </reference>
          <reference field="15" count="1">
            <x v="71"/>
          </reference>
        </references>
      </pivotArea>
    </format>
    <format dxfId="5645">
      <pivotArea dataOnly="0" labelOnly="1" outline="0" fieldPosition="0">
        <references count="2">
          <reference field="14" count="1" selected="0">
            <x v="205"/>
          </reference>
          <reference field="15" count="1">
            <x v="59"/>
          </reference>
        </references>
      </pivotArea>
    </format>
    <format dxfId="5644">
      <pivotArea dataOnly="0" labelOnly="1" outline="0" fieldPosition="0">
        <references count="2">
          <reference field="14" count="1" selected="0">
            <x v="206"/>
          </reference>
          <reference field="15" count="1">
            <x v="60"/>
          </reference>
        </references>
      </pivotArea>
    </format>
    <format dxfId="5643">
      <pivotArea dataOnly="0" labelOnly="1" outline="0" fieldPosition="0">
        <references count="2">
          <reference field="14" count="1" selected="0">
            <x v="207"/>
          </reference>
          <reference field="15" count="1">
            <x v="66"/>
          </reference>
        </references>
      </pivotArea>
    </format>
    <format dxfId="5642">
      <pivotArea dataOnly="0" labelOnly="1" outline="0" fieldPosition="0">
        <references count="2">
          <reference field="14" count="1" selected="0">
            <x v="208"/>
          </reference>
          <reference field="15" count="1">
            <x v="72"/>
          </reference>
        </references>
      </pivotArea>
    </format>
    <format dxfId="5641">
      <pivotArea dataOnly="0" labelOnly="1" outline="0" fieldPosition="0">
        <references count="2">
          <reference field="14" count="1" selected="0">
            <x v="209"/>
          </reference>
          <reference field="15" count="1">
            <x v="61"/>
          </reference>
        </references>
      </pivotArea>
    </format>
    <format dxfId="5640">
      <pivotArea dataOnly="0" labelOnly="1" outline="0" fieldPosition="0">
        <references count="2">
          <reference field="14" count="1" selected="0">
            <x v="210"/>
          </reference>
          <reference field="15" count="1">
            <x v="67"/>
          </reference>
        </references>
      </pivotArea>
    </format>
    <format dxfId="5639">
      <pivotArea dataOnly="0" labelOnly="1" outline="0" fieldPosition="0">
        <references count="2">
          <reference field="14" count="1" selected="0">
            <x v="211"/>
          </reference>
          <reference field="15" count="1">
            <x v="62"/>
          </reference>
        </references>
      </pivotArea>
    </format>
    <format dxfId="5638">
      <pivotArea dataOnly="0" labelOnly="1" outline="0" fieldPosition="0">
        <references count="2">
          <reference field="14" count="1" selected="0">
            <x v="212"/>
          </reference>
          <reference field="15" count="1">
            <x v="68"/>
          </reference>
        </references>
      </pivotArea>
    </format>
    <format dxfId="5637">
      <pivotArea dataOnly="0" labelOnly="1" outline="0" fieldPosition="0">
        <references count="2">
          <reference field="14" count="1" selected="0">
            <x v="213"/>
          </reference>
          <reference field="15" count="1">
            <x v="69"/>
          </reference>
        </references>
      </pivotArea>
    </format>
    <format dxfId="5636">
      <pivotArea dataOnly="0" labelOnly="1" outline="0" fieldPosition="0">
        <references count="2">
          <reference field="14" count="1" selected="0">
            <x v="214"/>
          </reference>
          <reference field="15" count="1">
            <x v="63"/>
          </reference>
        </references>
      </pivotArea>
    </format>
    <format dxfId="5635">
      <pivotArea dataOnly="0" labelOnly="1" outline="0" fieldPosition="0">
        <references count="2">
          <reference field="14" count="1" selected="0">
            <x v="215"/>
          </reference>
          <reference field="15" count="1">
            <x v="30"/>
          </reference>
        </references>
      </pivotArea>
    </format>
    <format dxfId="5634">
      <pivotArea dataOnly="0" labelOnly="1" outline="0" fieldPosition="0">
        <references count="2">
          <reference field="14" count="1" selected="0">
            <x v="216"/>
          </reference>
          <reference field="15" count="1">
            <x v="31"/>
          </reference>
        </references>
      </pivotArea>
    </format>
    <format dxfId="5633">
      <pivotArea dataOnly="0" labelOnly="1" outline="0" fieldPosition="0">
        <references count="2">
          <reference field="14" count="1" selected="0">
            <x v="217"/>
          </reference>
          <reference field="15" count="1">
            <x v="32"/>
          </reference>
        </references>
      </pivotArea>
    </format>
    <format dxfId="5632">
      <pivotArea dataOnly="0" labelOnly="1" outline="0" fieldPosition="0">
        <references count="2">
          <reference field="14" count="1" selected="0">
            <x v="218"/>
          </reference>
          <reference field="15" count="1">
            <x v="51"/>
          </reference>
        </references>
      </pivotArea>
    </format>
    <format dxfId="5631">
      <pivotArea dataOnly="0" labelOnly="1" outline="0" fieldPosition="0">
        <references count="2">
          <reference field="14" count="1" selected="0">
            <x v="219"/>
          </reference>
          <reference field="15" count="1">
            <x v="73"/>
          </reference>
        </references>
      </pivotArea>
    </format>
    <format dxfId="5630">
      <pivotArea dataOnly="0" labelOnly="1" outline="0" fieldPosition="0">
        <references count="2">
          <reference field="14" count="1" selected="0">
            <x v="220"/>
          </reference>
          <reference field="15" count="1">
            <x v="74"/>
          </reference>
        </references>
      </pivotArea>
    </format>
    <format dxfId="5629">
      <pivotArea dataOnly="0" labelOnly="1" outline="0" fieldPosition="0">
        <references count="2">
          <reference field="14" count="1" selected="0">
            <x v="221"/>
          </reference>
          <reference field="15" count="1">
            <x v="75"/>
          </reference>
        </references>
      </pivotArea>
    </format>
    <format dxfId="5628">
      <pivotArea dataOnly="0" labelOnly="1" outline="0" fieldPosition="0">
        <references count="2">
          <reference field="14" count="1" selected="0">
            <x v="222"/>
          </reference>
          <reference field="15" count="1">
            <x v="76"/>
          </reference>
        </references>
      </pivotArea>
    </format>
    <format dxfId="5627">
      <pivotArea dataOnly="0" labelOnly="1" outline="0" fieldPosition="0">
        <references count="2">
          <reference field="14" count="1" selected="0">
            <x v="223"/>
          </reference>
          <reference field="15" count="1">
            <x v="77"/>
          </reference>
        </references>
      </pivotArea>
    </format>
    <format dxfId="5626">
      <pivotArea dataOnly="0" labelOnly="1" outline="0" fieldPosition="0">
        <references count="2">
          <reference field="14" count="1" selected="0">
            <x v="224"/>
          </reference>
          <reference field="15" count="1">
            <x v="78"/>
          </reference>
        </references>
      </pivotArea>
    </format>
    <format dxfId="5625">
      <pivotArea dataOnly="0" labelOnly="1" outline="0" fieldPosition="0">
        <references count="2">
          <reference field="14" count="1" selected="0">
            <x v="225"/>
          </reference>
          <reference field="15" count="1">
            <x v="79"/>
          </reference>
        </references>
      </pivotArea>
    </format>
    <format dxfId="5624">
      <pivotArea dataOnly="0" labelOnly="1" outline="0" fieldPosition="0">
        <references count="2">
          <reference field="14" count="1" selected="0">
            <x v="226"/>
          </reference>
          <reference field="15" count="1">
            <x v="80"/>
          </reference>
        </references>
      </pivotArea>
    </format>
    <format dxfId="5623">
      <pivotArea dataOnly="0" labelOnly="1" outline="0" fieldPosition="0">
        <references count="2">
          <reference field="14" count="1" selected="0">
            <x v="227"/>
          </reference>
          <reference field="15" count="1">
            <x v="64"/>
          </reference>
        </references>
      </pivotArea>
    </format>
    <format dxfId="5622">
      <pivotArea dataOnly="0" labelOnly="1" outline="0" fieldPosition="0">
        <references count="2">
          <reference field="14" count="1" selected="0">
            <x v="228"/>
          </reference>
          <reference field="15" count="1">
            <x v="34"/>
          </reference>
        </references>
      </pivotArea>
    </format>
    <format dxfId="5621">
      <pivotArea dataOnly="0" labelOnly="1" outline="0" fieldPosition="0">
        <references count="2">
          <reference field="14" count="1" selected="0">
            <x v="229"/>
          </reference>
          <reference field="15" count="1">
            <x v="53"/>
          </reference>
        </references>
      </pivotArea>
    </format>
    <format dxfId="5620">
      <pivotArea dataOnly="0" labelOnly="1" outline="0" fieldPosition="0">
        <references count="2">
          <reference field="14" count="1" selected="0">
            <x v="230"/>
          </reference>
          <reference field="15" count="1">
            <x v="42"/>
          </reference>
        </references>
      </pivotArea>
    </format>
    <format dxfId="5619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5618">
      <pivotArea dataOnly="0" labelOnly="1" outline="0" fieldPosition="0">
        <references count="2">
          <reference field="14" count="1" selected="0">
            <x v="258"/>
          </reference>
          <reference field="15" count="1">
            <x v="33"/>
          </reference>
        </references>
      </pivotArea>
    </format>
    <format dxfId="5617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5616">
      <pivotArea dataOnly="0" labelOnly="1" outline="0" fieldPosition="0">
        <references count="2">
          <reference field="14" count="1" selected="0">
            <x v="287"/>
          </reference>
          <reference field="15" count="1">
            <x v="54"/>
          </reference>
        </references>
      </pivotArea>
    </format>
    <format dxfId="5615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5614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5613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5612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5611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5610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5609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5608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5607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5606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5605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5604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5603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5602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5601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5600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5599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5598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5597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5596">
      <pivotArea dataOnly="0" labelOnly="1" outline="0" fieldPosition="0">
        <references count="2">
          <reference field="14" count="1" selected="0">
            <x v="160"/>
          </reference>
          <reference field="15" count="1">
            <x v="92"/>
          </reference>
        </references>
      </pivotArea>
    </format>
    <format dxfId="5595">
      <pivotArea dataOnly="0" labelOnly="1" outline="0" fieldPosition="0">
        <references count="2">
          <reference field="14" count="1" selected="0">
            <x v="161"/>
          </reference>
          <reference field="15" count="1">
            <x v="93"/>
          </reference>
        </references>
      </pivotArea>
    </format>
    <format dxfId="5594">
      <pivotArea dataOnly="0" labelOnly="1" outline="0" fieldPosition="0">
        <references count="2">
          <reference field="14" count="1" selected="0">
            <x v="162"/>
          </reference>
          <reference field="15" count="1">
            <x v="94"/>
          </reference>
        </references>
      </pivotArea>
    </format>
    <format dxfId="5593">
      <pivotArea dataOnly="0" labelOnly="1" outline="0" fieldPosition="0">
        <references count="2">
          <reference field="14" count="1" selected="0">
            <x v="163"/>
          </reference>
          <reference field="15" count="1">
            <x v="95"/>
          </reference>
        </references>
      </pivotArea>
    </format>
    <format dxfId="5592">
      <pivotArea dataOnly="0" labelOnly="1" outline="0" fieldPosition="0">
        <references count="2">
          <reference field="14" count="1" selected="0">
            <x v="164"/>
          </reference>
          <reference field="15" count="1">
            <x v="35"/>
          </reference>
        </references>
      </pivotArea>
    </format>
    <format dxfId="5591">
      <pivotArea dataOnly="0" labelOnly="1" outline="0" fieldPosition="0">
        <references count="2">
          <reference field="14" count="1" selected="0">
            <x v="165"/>
          </reference>
          <reference field="15" count="1">
            <x v="96"/>
          </reference>
        </references>
      </pivotArea>
    </format>
    <format dxfId="5590">
      <pivotArea dataOnly="0" labelOnly="1" outline="0" fieldPosition="0">
        <references count="2">
          <reference field="14" count="1" selected="0">
            <x v="166"/>
          </reference>
          <reference field="15" count="1">
            <x v="97"/>
          </reference>
        </references>
      </pivotArea>
    </format>
    <format dxfId="5589">
      <pivotArea dataOnly="0" labelOnly="1" outline="0" fieldPosition="0">
        <references count="2">
          <reference field="14" count="1" selected="0">
            <x v="167"/>
          </reference>
          <reference field="15" count="1">
            <x v="45"/>
          </reference>
        </references>
      </pivotArea>
    </format>
    <format dxfId="5588">
      <pivotArea dataOnly="0" labelOnly="1" outline="0" fieldPosition="0">
        <references count="2">
          <reference field="14" count="1" selected="0">
            <x v="172"/>
          </reference>
          <reference field="15" count="1">
            <x v="98"/>
          </reference>
        </references>
      </pivotArea>
    </format>
    <format dxfId="5587">
      <pivotArea dataOnly="0" labelOnly="1" outline="0" fieldPosition="0">
        <references count="2">
          <reference field="14" count="1" selected="0">
            <x v="173"/>
          </reference>
          <reference field="15" count="1">
            <x v="99"/>
          </reference>
        </references>
      </pivotArea>
    </format>
    <format dxfId="5586">
      <pivotArea dataOnly="0" labelOnly="1" outline="0" fieldPosition="0">
        <references count="2">
          <reference field="14" count="1" selected="0">
            <x v="174"/>
          </reference>
          <reference field="15" count="1">
            <x v="100"/>
          </reference>
        </references>
      </pivotArea>
    </format>
    <format dxfId="5585">
      <pivotArea dataOnly="0" labelOnly="1" outline="0" fieldPosition="0">
        <references count="2">
          <reference field="14" count="1" selected="0">
            <x v="175"/>
          </reference>
          <reference field="15" count="1">
            <x v="101"/>
          </reference>
        </references>
      </pivotArea>
    </format>
    <format dxfId="5584">
      <pivotArea dataOnly="0" labelOnly="1" outline="0" fieldPosition="0">
        <references count="2">
          <reference field="14" count="1" selected="0">
            <x v="176"/>
          </reference>
          <reference field="15" count="1">
            <x v="46"/>
          </reference>
        </references>
      </pivotArea>
    </format>
    <format dxfId="5583">
      <pivotArea dataOnly="0" labelOnly="1" outline="0" fieldPosition="0">
        <references count="2">
          <reference field="14" count="1" selected="0">
            <x v="177"/>
          </reference>
          <reference field="15" count="1">
            <x v="102"/>
          </reference>
        </references>
      </pivotArea>
    </format>
    <format dxfId="5582">
      <pivotArea dataOnly="0" labelOnly="1" outline="0" fieldPosition="0">
        <references count="2">
          <reference field="14" count="1" selected="0">
            <x v="178"/>
          </reference>
          <reference field="15" count="1">
            <x v="103"/>
          </reference>
        </references>
      </pivotArea>
    </format>
    <format dxfId="5581">
      <pivotArea dataOnly="0" labelOnly="1" outline="0" fieldPosition="0">
        <references count="2">
          <reference field="14" count="1" selected="0">
            <x v="179"/>
          </reference>
          <reference field="15" count="1">
            <x v="47"/>
          </reference>
        </references>
      </pivotArea>
    </format>
    <format dxfId="5580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5579">
      <pivotArea dataOnly="0" labelOnly="1" outline="0" fieldPosition="0">
        <references count="2">
          <reference field="14" count="1" selected="0">
            <x v="182"/>
          </reference>
          <reference field="15" count="1">
            <x v="48"/>
          </reference>
        </references>
      </pivotArea>
    </format>
    <format dxfId="5578">
      <pivotArea dataOnly="0" labelOnly="1" outline="0" fieldPosition="0">
        <references count="2">
          <reference field="14" count="1" selected="0">
            <x v="183"/>
          </reference>
          <reference field="15" count="1">
            <x v="104"/>
          </reference>
        </references>
      </pivotArea>
    </format>
    <format dxfId="5577">
      <pivotArea dataOnly="0" labelOnly="1" outline="0" fieldPosition="0">
        <references count="2">
          <reference field="14" count="1" selected="0">
            <x v="184"/>
          </reference>
          <reference field="15" count="1">
            <x v="49"/>
          </reference>
        </references>
      </pivotArea>
    </format>
    <format dxfId="5576">
      <pivotArea dataOnly="0" labelOnly="1" outline="0" fieldPosition="0">
        <references count="2">
          <reference field="14" count="1" selected="0">
            <x v="185"/>
          </reference>
          <reference field="15" count="1">
            <x v="36"/>
          </reference>
        </references>
      </pivotArea>
    </format>
    <format dxfId="5575">
      <pivotArea dataOnly="0" labelOnly="1" outline="0" fieldPosition="0">
        <references count="2">
          <reference field="14" count="1" selected="0">
            <x v="186"/>
          </reference>
          <reference field="15" count="1">
            <x v="40"/>
          </reference>
        </references>
      </pivotArea>
    </format>
    <format dxfId="5574">
      <pivotArea dataOnly="0" labelOnly="1" outline="0" fieldPosition="0">
        <references count="2">
          <reference field="14" count="1" selected="0">
            <x v="187"/>
          </reference>
          <reference field="15" count="1">
            <x v="41"/>
          </reference>
        </references>
      </pivotArea>
    </format>
    <format dxfId="5573">
      <pivotArea dataOnly="0" labelOnly="1" outline="0" fieldPosition="0">
        <references count="2">
          <reference field="14" count="1" selected="0">
            <x v="188"/>
          </reference>
          <reference field="15" count="1">
            <x v="52"/>
          </reference>
        </references>
      </pivotArea>
    </format>
    <format dxfId="5572">
      <pivotArea dataOnly="0" labelOnly="1" outline="0" fieldPosition="0">
        <references count="2">
          <reference field="14" count="1" selected="0">
            <x v="189"/>
          </reference>
          <reference field="15" count="1">
            <x v="37"/>
          </reference>
        </references>
      </pivotArea>
    </format>
    <format dxfId="5571">
      <pivotArea dataOnly="0" labelOnly="1" outline="0" fieldPosition="0">
        <references count="2">
          <reference field="14" count="1" selected="0">
            <x v="190"/>
          </reference>
          <reference field="15" count="1">
            <x v="38"/>
          </reference>
        </references>
      </pivotArea>
    </format>
    <format dxfId="5570">
      <pivotArea dataOnly="0" labelOnly="1" outline="0" fieldPosition="0">
        <references count="2">
          <reference field="14" count="1" selected="0">
            <x v="191"/>
          </reference>
          <reference field="15" count="1">
            <x v="39"/>
          </reference>
        </references>
      </pivotArea>
    </format>
    <format dxfId="5569">
      <pivotArea dataOnly="0" labelOnly="1" outline="0" fieldPosition="0">
        <references count="2">
          <reference field="14" count="1" selected="0">
            <x v="192"/>
          </reference>
          <reference field="15" count="1">
            <x v="50"/>
          </reference>
        </references>
      </pivotArea>
    </format>
    <format dxfId="5568">
      <pivotArea dataOnly="0" labelOnly="1" outline="0" fieldPosition="0">
        <references count="2">
          <reference field="14" count="1" selected="0">
            <x v="193"/>
          </reference>
          <reference field="15" count="1">
            <x v="56"/>
          </reference>
        </references>
      </pivotArea>
    </format>
    <format dxfId="5567">
      <pivotArea dataOnly="0" labelOnly="1" outline="0" fieldPosition="0">
        <references count="2">
          <reference field="14" count="1" selected="0">
            <x v="195"/>
          </reference>
          <reference field="15" count="1">
            <x v="57"/>
          </reference>
        </references>
      </pivotArea>
    </format>
    <format dxfId="5566">
      <pivotArea dataOnly="0" labelOnly="1" outline="0" fieldPosition="0">
        <references count="2">
          <reference field="14" count="1" selected="0">
            <x v="196"/>
          </reference>
          <reference field="15" count="1">
            <x v="81"/>
          </reference>
        </references>
      </pivotArea>
    </format>
    <format dxfId="5565">
      <pivotArea dataOnly="0" labelOnly="1" outline="0" fieldPosition="0">
        <references count="2">
          <reference field="14" count="1" selected="0">
            <x v="197"/>
          </reference>
          <reference field="15" count="1">
            <x v="70"/>
          </reference>
        </references>
      </pivotArea>
    </format>
    <format dxfId="5564">
      <pivotArea dataOnly="0" labelOnly="1" outline="0" fieldPosition="0">
        <references count="2">
          <reference field="14" count="1" selected="0">
            <x v="198"/>
          </reference>
          <reference field="15" count="1">
            <x v="107"/>
          </reference>
        </references>
      </pivotArea>
    </format>
    <format dxfId="5563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5562">
      <pivotArea dataOnly="0" labelOnly="1" outline="0" fieldPosition="0">
        <references count="2">
          <reference field="14" count="1" selected="0">
            <x v="201"/>
          </reference>
          <reference field="15" count="1">
            <x v="106"/>
          </reference>
        </references>
      </pivotArea>
    </format>
    <format dxfId="5561">
      <pivotArea dataOnly="0" labelOnly="1" outline="0" fieldPosition="0">
        <references count="2">
          <reference field="14" count="1" selected="0">
            <x v="202"/>
          </reference>
          <reference field="15" count="1">
            <x v="65"/>
          </reference>
        </references>
      </pivotArea>
    </format>
    <format dxfId="5560">
      <pivotArea dataOnly="0" labelOnly="1" outline="0" fieldPosition="0">
        <references count="2">
          <reference field="14" count="1" selected="0">
            <x v="203"/>
          </reference>
          <reference field="15" count="1">
            <x v="108"/>
          </reference>
        </references>
      </pivotArea>
    </format>
    <format dxfId="5559">
      <pivotArea dataOnly="0" labelOnly="1" outline="0" fieldPosition="0">
        <references count="2">
          <reference field="14" count="1" selected="0">
            <x v="204"/>
          </reference>
          <reference field="15" count="1">
            <x v="71"/>
          </reference>
        </references>
      </pivotArea>
    </format>
    <format dxfId="5558">
      <pivotArea dataOnly="0" labelOnly="1" outline="0" fieldPosition="0">
        <references count="2">
          <reference field="14" count="1" selected="0">
            <x v="205"/>
          </reference>
          <reference field="15" count="1">
            <x v="59"/>
          </reference>
        </references>
      </pivotArea>
    </format>
    <format dxfId="5557">
      <pivotArea dataOnly="0" labelOnly="1" outline="0" fieldPosition="0">
        <references count="2">
          <reference field="14" count="1" selected="0">
            <x v="206"/>
          </reference>
          <reference field="15" count="1">
            <x v="60"/>
          </reference>
        </references>
      </pivotArea>
    </format>
    <format dxfId="5556">
      <pivotArea dataOnly="0" labelOnly="1" outline="0" fieldPosition="0">
        <references count="2">
          <reference field="14" count="1" selected="0">
            <x v="207"/>
          </reference>
          <reference field="15" count="1">
            <x v="66"/>
          </reference>
        </references>
      </pivotArea>
    </format>
    <format dxfId="5555">
      <pivotArea dataOnly="0" labelOnly="1" outline="0" fieldPosition="0">
        <references count="2">
          <reference field="14" count="1" selected="0">
            <x v="208"/>
          </reference>
          <reference field="15" count="1">
            <x v="72"/>
          </reference>
        </references>
      </pivotArea>
    </format>
    <format dxfId="5554">
      <pivotArea dataOnly="0" labelOnly="1" outline="0" fieldPosition="0">
        <references count="2">
          <reference field="14" count="1" selected="0">
            <x v="209"/>
          </reference>
          <reference field="15" count="1">
            <x v="61"/>
          </reference>
        </references>
      </pivotArea>
    </format>
    <format dxfId="5553">
      <pivotArea dataOnly="0" labelOnly="1" outline="0" fieldPosition="0">
        <references count="2">
          <reference field="14" count="1" selected="0">
            <x v="210"/>
          </reference>
          <reference field="15" count="1">
            <x v="67"/>
          </reference>
        </references>
      </pivotArea>
    </format>
    <format dxfId="5552">
      <pivotArea dataOnly="0" labelOnly="1" outline="0" fieldPosition="0">
        <references count="2">
          <reference field="14" count="1" selected="0">
            <x v="211"/>
          </reference>
          <reference field="15" count="1">
            <x v="62"/>
          </reference>
        </references>
      </pivotArea>
    </format>
    <format dxfId="5551">
      <pivotArea dataOnly="0" labelOnly="1" outline="0" fieldPosition="0">
        <references count="2">
          <reference field="14" count="1" selected="0">
            <x v="212"/>
          </reference>
          <reference field="15" count="1">
            <x v="68"/>
          </reference>
        </references>
      </pivotArea>
    </format>
    <format dxfId="5550">
      <pivotArea dataOnly="0" labelOnly="1" outline="0" fieldPosition="0">
        <references count="2">
          <reference field="14" count="1" selected="0">
            <x v="213"/>
          </reference>
          <reference field="15" count="1">
            <x v="69"/>
          </reference>
        </references>
      </pivotArea>
    </format>
    <format dxfId="5549">
      <pivotArea dataOnly="0" labelOnly="1" outline="0" fieldPosition="0">
        <references count="2">
          <reference field="14" count="1" selected="0">
            <x v="214"/>
          </reference>
          <reference field="15" count="1">
            <x v="63"/>
          </reference>
        </references>
      </pivotArea>
    </format>
    <format dxfId="5548">
      <pivotArea dataOnly="0" labelOnly="1" outline="0" fieldPosition="0">
        <references count="2">
          <reference field="14" count="1" selected="0">
            <x v="215"/>
          </reference>
          <reference field="15" count="1">
            <x v="30"/>
          </reference>
        </references>
      </pivotArea>
    </format>
    <format dxfId="5547">
      <pivotArea dataOnly="0" labelOnly="1" outline="0" fieldPosition="0">
        <references count="2">
          <reference field="14" count="1" selected="0">
            <x v="216"/>
          </reference>
          <reference field="15" count="1">
            <x v="31"/>
          </reference>
        </references>
      </pivotArea>
    </format>
    <format dxfId="5546">
      <pivotArea dataOnly="0" labelOnly="1" outline="0" fieldPosition="0">
        <references count="2">
          <reference field="14" count="1" selected="0">
            <x v="217"/>
          </reference>
          <reference field="15" count="1">
            <x v="32"/>
          </reference>
        </references>
      </pivotArea>
    </format>
    <format dxfId="5545">
      <pivotArea dataOnly="0" labelOnly="1" outline="0" fieldPosition="0">
        <references count="2">
          <reference field="14" count="1" selected="0">
            <x v="218"/>
          </reference>
          <reference field="15" count="1">
            <x v="51"/>
          </reference>
        </references>
      </pivotArea>
    </format>
    <format dxfId="5544">
      <pivotArea dataOnly="0" labelOnly="1" outline="0" fieldPosition="0">
        <references count="2">
          <reference field="14" count="1" selected="0">
            <x v="219"/>
          </reference>
          <reference field="15" count="1">
            <x v="73"/>
          </reference>
        </references>
      </pivotArea>
    </format>
    <format dxfId="5543">
      <pivotArea dataOnly="0" labelOnly="1" outline="0" fieldPosition="0">
        <references count="2">
          <reference field="14" count="1" selected="0">
            <x v="220"/>
          </reference>
          <reference field="15" count="1">
            <x v="74"/>
          </reference>
        </references>
      </pivotArea>
    </format>
    <format dxfId="5542">
      <pivotArea dataOnly="0" labelOnly="1" outline="0" fieldPosition="0">
        <references count="2">
          <reference field="14" count="1" selected="0">
            <x v="221"/>
          </reference>
          <reference field="15" count="1">
            <x v="75"/>
          </reference>
        </references>
      </pivotArea>
    </format>
    <format dxfId="5541">
      <pivotArea dataOnly="0" labelOnly="1" outline="0" fieldPosition="0">
        <references count="2">
          <reference field="14" count="1" selected="0">
            <x v="222"/>
          </reference>
          <reference field="15" count="1">
            <x v="76"/>
          </reference>
        </references>
      </pivotArea>
    </format>
    <format dxfId="5540">
      <pivotArea dataOnly="0" labelOnly="1" outline="0" fieldPosition="0">
        <references count="2">
          <reference field="14" count="1" selected="0">
            <x v="223"/>
          </reference>
          <reference field="15" count="1">
            <x v="77"/>
          </reference>
        </references>
      </pivotArea>
    </format>
    <format dxfId="5539">
      <pivotArea dataOnly="0" labelOnly="1" outline="0" fieldPosition="0">
        <references count="2">
          <reference field="14" count="1" selected="0">
            <x v="224"/>
          </reference>
          <reference field="15" count="1">
            <x v="78"/>
          </reference>
        </references>
      </pivotArea>
    </format>
    <format dxfId="5538">
      <pivotArea dataOnly="0" labelOnly="1" outline="0" fieldPosition="0">
        <references count="2">
          <reference field="14" count="1" selected="0">
            <x v="225"/>
          </reference>
          <reference field="15" count="1">
            <x v="79"/>
          </reference>
        </references>
      </pivotArea>
    </format>
    <format dxfId="5537">
      <pivotArea dataOnly="0" labelOnly="1" outline="0" fieldPosition="0">
        <references count="2">
          <reference field="14" count="1" selected="0">
            <x v="226"/>
          </reference>
          <reference field="15" count="1">
            <x v="80"/>
          </reference>
        </references>
      </pivotArea>
    </format>
    <format dxfId="5536">
      <pivotArea dataOnly="0" labelOnly="1" outline="0" fieldPosition="0">
        <references count="2">
          <reference field="14" count="1" selected="0">
            <x v="227"/>
          </reference>
          <reference field="15" count="1">
            <x v="64"/>
          </reference>
        </references>
      </pivotArea>
    </format>
    <format dxfId="5535">
      <pivotArea dataOnly="0" labelOnly="1" outline="0" fieldPosition="0">
        <references count="2">
          <reference field="14" count="1" selected="0">
            <x v="228"/>
          </reference>
          <reference field="15" count="1">
            <x v="34"/>
          </reference>
        </references>
      </pivotArea>
    </format>
    <format dxfId="5534">
      <pivotArea dataOnly="0" labelOnly="1" outline="0" fieldPosition="0">
        <references count="2">
          <reference field="14" count="1" selected="0">
            <x v="229"/>
          </reference>
          <reference field="15" count="1">
            <x v="53"/>
          </reference>
        </references>
      </pivotArea>
    </format>
    <format dxfId="5533">
      <pivotArea dataOnly="0" labelOnly="1" outline="0" fieldPosition="0">
        <references count="2">
          <reference field="14" count="1" selected="0">
            <x v="230"/>
          </reference>
          <reference field="15" count="1">
            <x v="42"/>
          </reference>
        </references>
      </pivotArea>
    </format>
    <format dxfId="5532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5531">
      <pivotArea dataOnly="0" labelOnly="1" outline="0" fieldPosition="0">
        <references count="2">
          <reference field="14" count="1" selected="0">
            <x v="258"/>
          </reference>
          <reference field="15" count="1">
            <x v="33"/>
          </reference>
        </references>
      </pivotArea>
    </format>
    <format dxfId="5530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5529">
      <pivotArea dataOnly="0" labelOnly="1" outline="0" fieldPosition="0">
        <references count="2">
          <reference field="14" count="1" selected="0">
            <x v="287"/>
          </reference>
          <reference field="15" count="1">
            <x v="54"/>
          </reference>
        </references>
      </pivotArea>
    </format>
    <format dxfId="5528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5527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5526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5525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5524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5523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5522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5521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5520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5519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5518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5517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5516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5515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5514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5513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5512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5511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5510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5509">
      <pivotArea dataOnly="0" labelOnly="1" outline="0" fieldPosition="0">
        <references count="2">
          <reference field="14" count="1" selected="0">
            <x v="160"/>
          </reference>
          <reference field="15" count="1">
            <x v="92"/>
          </reference>
        </references>
      </pivotArea>
    </format>
    <format dxfId="5508">
      <pivotArea dataOnly="0" labelOnly="1" outline="0" fieldPosition="0">
        <references count="2">
          <reference field="14" count="1" selected="0">
            <x v="161"/>
          </reference>
          <reference field="15" count="1">
            <x v="93"/>
          </reference>
        </references>
      </pivotArea>
    </format>
    <format dxfId="5507">
      <pivotArea dataOnly="0" labelOnly="1" outline="0" fieldPosition="0">
        <references count="2">
          <reference field="14" count="1" selected="0">
            <x v="162"/>
          </reference>
          <reference field="15" count="1">
            <x v="94"/>
          </reference>
        </references>
      </pivotArea>
    </format>
    <format dxfId="5506">
      <pivotArea dataOnly="0" labelOnly="1" outline="0" fieldPosition="0">
        <references count="2">
          <reference field="14" count="1" selected="0">
            <x v="163"/>
          </reference>
          <reference field="15" count="1">
            <x v="95"/>
          </reference>
        </references>
      </pivotArea>
    </format>
    <format dxfId="5505">
      <pivotArea dataOnly="0" labelOnly="1" outline="0" fieldPosition="0">
        <references count="2">
          <reference field="14" count="1" selected="0">
            <x v="164"/>
          </reference>
          <reference field="15" count="1">
            <x v="35"/>
          </reference>
        </references>
      </pivotArea>
    </format>
    <format dxfId="5504">
      <pivotArea dataOnly="0" labelOnly="1" outline="0" fieldPosition="0">
        <references count="2">
          <reference field="14" count="1" selected="0">
            <x v="165"/>
          </reference>
          <reference field="15" count="1">
            <x v="96"/>
          </reference>
        </references>
      </pivotArea>
    </format>
    <format dxfId="5503">
      <pivotArea dataOnly="0" labelOnly="1" outline="0" fieldPosition="0">
        <references count="2">
          <reference field="14" count="1" selected="0">
            <x v="166"/>
          </reference>
          <reference field="15" count="1">
            <x v="97"/>
          </reference>
        </references>
      </pivotArea>
    </format>
    <format dxfId="5502">
      <pivotArea dataOnly="0" labelOnly="1" outline="0" fieldPosition="0">
        <references count="2">
          <reference field="14" count="1" selected="0">
            <x v="167"/>
          </reference>
          <reference field="15" count="1">
            <x v="45"/>
          </reference>
        </references>
      </pivotArea>
    </format>
    <format dxfId="5501">
      <pivotArea dataOnly="0" labelOnly="1" outline="0" fieldPosition="0">
        <references count="2">
          <reference field="14" count="1" selected="0">
            <x v="172"/>
          </reference>
          <reference field="15" count="1">
            <x v="98"/>
          </reference>
        </references>
      </pivotArea>
    </format>
    <format dxfId="5500">
      <pivotArea dataOnly="0" labelOnly="1" outline="0" fieldPosition="0">
        <references count="2">
          <reference field="14" count="1" selected="0">
            <x v="173"/>
          </reference>
          <reference field="15" count="1">
            <x v="99"/>
          </reference>
        </references>
      </pivotArea>
    </format>
    <format dxfId="5499">
      <pivotArea dataOnly="0" labelOnly="1" outline="0" fieldPosition="0">
        <references count="2">
          <reference field="14" count="1" selected="0">
            <x v="174"/>
          </reference>
          <reference field="15" count="1">
            <x v="100"/>
          </reference>
        </references>
      </pivotArea>
    </format>
    <format dxfId="5498">
      <pivotArea dataOnly="0" labelOnly="1" outline="0" fieldPosition="0">
        <references count="2">
          <reference field="14" count="1" selected="0">
            <x v="175"/>
          </reference>
          <reference field="15" count="1">
            <x v="101"/>
          </reference>
        </references>
      </pivotArea>
    </format>
    <format dxfId="5497">
      <pivotArea dataOnly="0" labelOnly="1" outline="0" fieldPosition="0">
        <references count="2">
          <reference field="14" count="1" selected="0">
            <x v="176"/>
          </reference>
          <reference field="15" count="1">
            <x v="46"/>
          </reference>
        </references>
      </pivotArea>
    </format>
    <format dxfId="5496">
      <pivotArea dataOnly="0" labelOnly="1" outline="0" fieldPosition="0">
        <references count="2">
          <reference field="14" count="1" selected="0">
            <x v="177"/>
          </reference>
          <reference field="15" count="1">
            <x v="102"/>
          </reference>
        </references>
      </pivotArea>
    </format>
    <format dxfId="5495">
      <pivotArea dataOnly="0" labelOnly="1" outline="0" fieldPosition="0">
        <references count="2">
          <reference field="14" count="1" selected="0">
            <x v="178"/>
          </reference>
          <reference field="15" count="1">
            <x v="103"/>
          </reference>
        </references>
      </pivotArea>
    </format>
    <format dxfId="5494">
      <pivotArea dataOnly="0" labelOnly="1" outline="0" fieldPosition="0">
        <references count="2">
          <reference field="14" count="1" selected="0">
            <x v="179"/>
          </reference>
          <reference field="15" count="1">
            <x v="47"/>
          </reference>
        </references>
      </pivotArea>
    </format>
    <format dxfId="5493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5492">
      <pivotArea dataOnly="0" labelOnly="1" outline="0" fieldPosition="0">
        <references count="2">
          <reference field="14" count="1" selected="0">
            <x v="182"/>
          </reference>
          <reference field="15" count="1">
            <x v="48"/>
          </reference>
        </references>
      </pivotArea>
    </format>
    <format dxfId="5491">
      <pivotArea dataOnly="0" labelOnly="1" outline="0" fieldPosition="0">
        <references count="2">
          <reference field="14" count="1" selected="0">
            <x v="183"/>
          </reference>
          <reference field="15" count="1">
            <x v="104"/>
          </reference>
        </references>
      </pivotArea>
    </format>
    <format dxfId="5490">
      <pivotArea dataOnly="0" labelOnly="1" outline="0" fieldPosition="0">
        <references count="2">
          <reference field="14" count="1" selected="0">
            <x v="184"/>
          </reference>
          <reference field="15" count="1">
            <x v="49"/>
          </reference>
        </references>
      </pivotArea>
    </format>
    <format dxfId="5489">
      <pivotArea dataOnly="0" labelOnly="1" outline="0" fieldPosition="0">
        <references count="2">
          <reference field="14" count="1" selected="0">
            <x v="185"/>
          </reference>
          <reference field="15" count="1">
            <x v="36"/>
          </reference>
        </references>
      </pivotArea>
    </format>
    <format dxfId="5488">
      <pivotArea dataOnly="0" labelOnly="1" outline="0" fieldPosition="0">
        <references count="2">
          <reference field="14" count="1" selected="0">
            <x v="186"/>
          </reference>
          <reference field="15" count="1">
            <x v="40"/>
          </reference>
        </references>
      </pivotArea>
    </format>
    <format dxfId="5487">
      <pivotArea dataOnly="0" labelOnly="1" outline="0" fieldPosition="0">
        <references count="2">
          <reference field="14" count="1" selected="0">
            <x v="187"/>
          </reference>
          <reference field="15" count="1">
            <x v="41"/>
          </reference>
        </references>
      </pivotArea>
    </format>
    <format dxfId="5486">
      <pivotArea dataOnly="0" labelOnly="1" outline="0" fieldPosition="0">
        <references count="2">
          <reference field="14" count="1" selected="0">
            <x v="188"/>
          </reference>
          <reference field="15" count="1">
            <x v="52"/>
          </reference>
        </references>
      </pivotArea>
    </format>
    <format dxfId="5485">
      <pivotArea dataOnly="0" labelOnly="1" outline="0" fieldPosition="0">
        <references count="2">
          <reference field="14" count="1" selected="0">
            <x v="189"/>
          </reference>
          <reference field="15" count="1">
            <x v="37"/>
          </reference>
        </references>
      </pivotArea>
    </format>
    <format dxfId="5484">
      <pivotArea dataOnly="0" labelOnly="1" outline="0" fieldPosition="0">
        <references count="2">
          <reference field="14" count="1" selected="0">
            <x v="190"/>
          </reference>
          <reference field="15" count="1">
            <x v="38"/>
          </reference>
        </references>
      </pivotArea>
    </format>
    <format dxfId="5483">
      <pivotArea dataOnly="0" labelOnly="1" outline="0" fieldPosition="0">
        <references count="2">
          <reference field="14" count="1" selected="0">
            <x v="191"/>
          </reference>
          <reference field="15" count="1">
            <x v="39"/>
          </reference>
        </references>
      </pivotArea>
    </format>
    <format dxfId="5482">
      <pivotArea dataOnly="0" labelOnly="1" outline="0" fieldPosition="0">
        <references count="2">
          <reference field="14" count="1" selected="0">
            <x v="192"/>
          </reference>
          <reference field="15" count="1">
            <x v="50"/>
          </reference>
        </references>
      </pivotArea>
    </format>
    <format dxfId="5481">
      <pivotArea dataOnly="0" labelOnly="1" outline="0" fieldPosition="0">
        <references count="2">
          <reference field="14" count="1" selected="0">
            <x v="193"/>
          </reference>
          <reference field="15" count="1">
            <x v="56"/>
          </reference>
        </references>
      </pivotArea>
    </format>
    <format dxfId="5480">
      <pivotArea dataOnly="0" labelOnly="1" outline="0" fieldPosition="0">
        <references count="2">
          <reference field="14" count="1" selected="0">
            <x v="195"/>
          </reference>
          <reference field="15" count="1">
            <x v="57"/>
          </reference>
        </references>
      </pivotArea>
    </format>
    <format dxfId="5479">
      <pivotArea dataOnly="0" labelOnly="1" outline="0" fieldPosition="0">
        <references count="2">
          <reference field="14" count="1" selected="0">
            <x v="196"/>
          </reference>
          <reference field="15" count="1">
            <x v="81"/>
          </reference>
        </references>
      </pivotArea>
    </format>
    <format dxfId="5478">
      <pivotArea dataOnly="0" labelOnly="1" outline="0" fieldPosition="0">
        <references count="2">
          <reference field="14" count="1" selected="0">
            <x v="197"/>
          </reference>
          <reference field="15" count="1">
            <x v="70"/>
          </reference>
        </references>
      </pivotArea>
    </format>
    <format dxfId="5477">
      <pivotArea dataOnly="0" labelOnly="1" outline="0" fieldPosition="0">
        <references count="2">
          <reference field="14" count="1" selected="0">
            <x v="198"/>
          </reference>
          <reference field="15" count="1">
            <x v="107"/>
          </reference>
        </references>
      </pivotArea>
    </format>
    <format dxfId="5476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5475">
      <pivotArea dataOnly="0" labelOnly="1" outline="0" fieldPosition="0">
        <references count="2">
          <reference field="14" count="1" selected="0">
            <x v="201"/>
          </reference>
          <reference field="15" count="1">
            <x v="106"/>
          </reference>
        </references>
      </pivotArea>
    </format>
    <format dxfId="5474">
      <pivotArea dataOnly="0" labelOnly="1" outline="0" fieldPosition="0">
        <references count="2">
          <reference field="14" count="1" selected="0">
            <x v="202"/>
          </reference>
          <reference field="15" count="1">
            <x v="65"/>
          </reference>
        </references>
      </pivotArea>
    </format>
    <format dxfId="5473">
      <pivotArea dataOnly="0" labelOnly="1" outline="0" fieldPosition="0">
        <references count="2">
          <reference field="14" count="1" selected="0">
            <x v="203"/>
          </reference>
          <reference field="15" count="1">
            <x v="108"/>
          </reference>
        </references>
      </pivotArea>
    </format>
    <format dxfId="5472">
      <pivotArea dataOnly="0" labelOnly="1" outline="0" fieldPosition="0">
        <references count="2">
          <reference field="14" count="1" selected="0">
            <x v="204"/>
          </reference>
          <reference field="15" count="1">
            <x v="71"/>
          </reference>
        </references>
      </pivotArea>
    </format>
    <format dxfId="5471">
      <pivotArea dataOnly="0" labelOnly="1" outline="0" fieldPosition="0">
        <references count="2">
          <reference field="14" count="1" selected="0">
            <x v="205"/>
          </reference>
          <reference field="15" count="1">
            <x v="59"/>
          </reference>
        </references>
      </pivotArea>
    </format>
    <format dxfId="5470">
      <pivotArea dataOnly="0" labelOnly="1" outline="0" fieldPosition="0">
        <references count="2">
          <reference field="14" count="1" selected="0">
            <x v="206"/>
          </reference>
          <reference field="15" count="1">
            <x v="60"/>
          </reference>
        </references>
      </pivotArea>
    </format>
    <format dxfId="5469">
      <pivotArea dataOnly="0" labelOnly="1" outline="0" fieldPosition="0">
        <references count="2">
          <reference field="14" count="1" selected="0">
            <x v="207"/>
          </reference>
          <reference field="15" count="1">
            <x v="66"/>
          </reference>
        </references>
      </pivotArea>
    </format>
    <format dxfId="5468">
      <pivotArea dataOnly="0" labelOnly="1" outline="0" fieldPosition="0">
        <references count="2">
          <reference field="14" count="1" selected="0">
            <x v="208"/>
          </reference>
          <reference field="15" count="1">
            <x v="72"/>
          </reference>
        </references>
      </pivotArea>
    </format>
    <format dxfId="5467">
      <pivotArea dataOnly="0" labelOnly="1" outline="0" fieldPosition="0">
        <references count="2">
          <reference field="14" count="1" selected="0">
            <x v="209"/>
          </reference>
          <reference field="15" count="1">
            <x v="61"/>
          </reference>
        </references>
      </pivotArea>
    </format>
    <format dxfId="5466">
      <pivotArea dataOnly="0" labelOnly="1" outline="0" fieldPosition="0">
        <references count="2">
          <reference field="14" count="1" selected="0">
            <x v="210"/>
          </reference>
          <reference field="15" count="1">
            <x v="67"/>
          </reference>
        </references>
      </pivotArea>
    </format>
    <format dxfId="5465">
      <pivotArea dataOnly="0" labelOnly="1" outline="0" fieldPosition="0">
        <references count="2">
          <reference field="14" count="1" selected="0">
            <x v="211"/>
          </reference>
          <reference field="15" count="1">
            <x v="62"/>
          </reference>
        </references>
      </pivotArea>
    </format>
    <format dxfId="5464">
      <pivotArea dataOnly="0" labelOnly="1" outline="0" fieldPosition="0">
        <references count="2">
          <reference field="14" count="1" selected="0">
            <x v="212"/>
          </reference>
          <reference field="15" count="1">
            <x v="68"/>
          </reference>
        </references>
      </pivotArea>
    </format>
    <format dxfId="5463">
      <pivotArea dataOnly="0" labelOnly="1" outline="0" fieldPosition="0">
        <references count="2">
          <reference field="14" count="1" selected="0">
            <x v="213"/>
          </reference>
          <reference field="15" count="1">
            <x v="69"/>
          </reference>
        </references>
      </pivotArea>
    </format>
    <format dxfId="5462">
      <pivotArea dataOnly="0" labelOnly="1" outline="0" fieldPosition="0">
        <references count="2">
          <reference field="14" count="1" selected="0">
            <x v="214"/>
          </reference>
          <reference field="15" count="1">
            <x v="63"/>
          </reference>
        </references>
      </pivotArea>
    </format>
    <format dxfId="5461">
      <pivotArea dataOnly="0" labelOnly="1" outline="0" fieldPosition="0">
        <references count="2">
          <reference field="14" count="1" selected="0">
            <x v="215"/>
          </reference>
          <reference field="15" count="1">
            <x v="30"/>
          </reference>
        </references>
      </pivotArea>
    </format>
    <format dxfId="5460">
      <pivotArea dataOnly="0" labelOnly="1" outline="0" fieldPosition="0">
        <references count="2">
          <reference field="14" count="1" selected="0">
            <x v="216"/>
          </reference>
          <reference field="15" count="1">
            <x v="31"/>
          </reference>
        </references>
      </pivotArea>
    </format>
    <format dxfId="5459">
      <pivotArea dataOnly="0" labelOnly="1" outline="0" fieldPosition="0">
        <references count="2">
          <reference field="14" count="1" selected="0">
            <x v="217"/>
          </reference>
          <reference field="15" count="1">
            <x v="32"/>
          </reference>
        </references>
      </pivotArea>
    </format>
    <format dxfId="5458">
      <pivotArea dataOnly="0" labelOnly="1" outline="0" fieldPosition="0">
        <references count="2">
          <reference field="14" count="1" selected="0">
            <x v="218"/>
          </reference>
          <reference field="15" count="1">
            <x v="51"/>
          </reference>
        </references>
      </pivotArea>
    </format>
    <format dxfId="5457">
      <pivotArea dataOnly="0" labelOnly="1" outline="0" fieldPosition="0">
        <references count="2">
          <reference field="14" count="1" selected="0">
            <x v="219"/>
          </reference>
          <reference field="15" count="1">
            <x v="73"/>
          </reference>
        </references>
      </pivotArea>
    </format>
    <format dxfId="5456">
      <pivotArea dataOnly="0" labelOnly="1" outline="0" fieldPosition="0">
        <references count="2">
          <reference field="14" count="1" selected="0">
            <x v="220"/>
          </reference>
          <reference field="15" count="1">
            <x v="74"/>
          </reference>
        </references>
      </pivotArea>
    </format>
    <format dxfId="5455">
      <pivotArea dataOnly="0" labelOnly="1" outline="0" fieldPosition="0">
        <references count="2">
          <reference field="14" count="1" selected="0">
            <x v="221"/>
          </reference>
          <reference field="15" count="1">
            <x v="75"/>
          </reference>
        </references>
      </pivotArea>
    </format>
    <format dxfId="5454">
      <pivotArea dataOnly="0" labelOnly="1" outline="0" fieldPosition="0">
        <references count="2">
          <reference field="14" count="1" selected="0">
            <x v="222"/>
          </reference>
          <reference field="15" count="1">
            <x v="76"/>
          </reference>
        </references>
      </pivotArea>
    </format>
    <format dxfId="5453">
      <pivotArea dataOnly="0" labelOnly="1" outline="0" fieldPosition="0">
        <references count="2">
          <reference field="14" count="1" selected="0">
            <x v="223"/>
          </reference>
          <reference field="15" count="1">
            <x v="77"/>
          </reference>
        </references>
      </pivotArea>
    </format>
    <format dxfId="5452">
      <pivotArea dataOnly="0" labelOnly="1" outline="0" fieldPosition="0">
        <references count="2">
          <reference field="14" count="1" selected="0">
            <x v="224"/>
          </reference>
          <reference field="15" count="1">
            <x v="78"/>
          </reference>
        </references>
      </pivotArea>
    </format>
    <format dxfId="5451">
      <pivotArea dataOnly="0" labelOnly="1" outline="0" fieldPosition="0">
        <references count="2">
          <reference field="14" count="1" selected="0">
            <x v="225"/>
          </reference>
          <reference field="15" count="1">
            <x v="79"/>
          </reference>
        </references>
      </pivotArea>
    </format>
    <format dxfId="5450">
      <pivotArea dataOnly="0" labelOnly="1" outline="0" fieldPosition="0">
        <references count="2">
          <reference field="14" count="1" selected="0">
            <x v="226"/>
          </reference>
          <reference field="15" count="1">
            <x v="80"/>
          </reference>
        </references>
      </pivotArea>
    </format>
    <format dxfId="5449">
      <pivotArea dataOnly="0" labelOnly="1" outline="0" fieldPosition="0">
        <references count="2">
          <reference field="14" count="1" selected="0">
            <x v="227"/>
          </reference>
          <reference field="15" count="1">
            <x v="64"/>
          </reference>
        </references>
      </pivotArea>
    </format>
    <format dxfId="5448">
      <pivotArea dataOnly="0" labelOnly="1" outline="0" fieldPosition="0">
        <references count="2">
          <reference field="14" count="1" selected="0">
            <x v="228"/>
          </reference>
          <reference field="15" count="1">
            <x v="34"/>
          </reference>
        </references>
      </pivotArea>
    </format>
    <format dxfId="5447">
      <pivotArea dataOnly="0" labelOnly="1" outline="0" fieldPosition="0">
        <references count="2">
          <reference field="14" count="1" selected="0">
            <x v="229"/>
          </reference>
          <reference field="15" count="1">
            <x v="53"/>
          </reference>
        </references>
      </pivotArea>
    </format>
    <format dxfId="5446">
      <pivotArea dataOnly="0" labelOnly="1" outline="0" fieldPosition="0">
        <references count="2">
          <reference field="14" count="1" selected="0">
            <x v="230"/>
          </reference>
          <reference field="15" count="1">
            <x v="42"/>
          </reference>
        </references>
      </pivotArea>
    </format>
    <format dxfId="5445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5444">
      <pivotArea dataOnly="0" labelOnly="1" outline="0" fieldPosition="0">
        <references count="2">
          <reference field="14" count="1" selected="0">
            <x v="258"/>
          </reference>
          <reference field="15" count="1">
            <x v="33"/>
          </reference>
        </references>
      </pivotArea>
    </format>
    <format dxfId="5443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5442">
      <pivotArea dataOnly="0" labelOnly="1" outline="0" fieldPosition="0">
        <references count="2">
          <reference field="14" count="1" selected="0">
            <x v="287"/>
          </reference>
          <reference field="15" count="1">
            <x v="54"/>
          </reference>
        </references>
      </pivotArea>
    </format>
    <format dxfId="5441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5440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5439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5438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5437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5436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5435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5434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5433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5432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5431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5430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5429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5428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5427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5426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5425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5424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5423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5422">
      <pivotArea dataOnly="0" labelOnly="1" outline="0" fieldPosition="0">
        <references count="2">
          <reference field="14" count="1" selected="0">
            <x v="160"/>
          </reference>
          <reference field="15" count="1">
            <x v="92"/>
          </reference>
        </references>
      </pivotArea>
    </format>
    <format dxfId="5421">
      <pivotArea dataOnly="0" labelOnly="1" outline="0" fieldPosition="0">
        <references count="2">
          <reference field="14" count="1" selected="0">
            <x v="161"/>
          </reference>
          <reference field="15" count="1">
            <x v="93"/>
          </reference>
        </references>
      </pivotArea>
    </format>
    <format dxfId="5420">
      <pivotArea dataOnly="0" labelOnly="1" outline="0" fieldPosition="0">
        <references count="2">
          <reference field="14" count="1" selected="0">
            <x v="162"/>
          </reference>
          <reference field="15" count="1">
            <x v="94"/>
          </reference>
        </references>
      </pivotArea>
    </format>
    <format dxfId="5419">
      <pivotArea dataOnly="0" labelOnly="1" outline="0" fieldPosition="0">
        <references count="2">
          <reference field="14" count="1" selected="0">
            <x v="163"/>
          </reference>
          <reference field="15" count="1">
            <x v="95"/>
          </reference>
        </references>
      </pivotArea>
    </format>
    <format dxfId="5418">
      <pivotArea dataOnly="0" labelOnly="1" outline="0" fieldPosition="0">
        <references count="2">
          <reference field="14" count="1" selected="0">
            <x v="164"/>
          </reference>
          <reference field="15" count="1">
            <x v="35"/>
          </reference>
        </references>
      </pivotArea>
    </format>
    <format dxfId="5417">
      <pivotArea dataOnly="0" labelOnly="1" outline="0" fieldPosition="0">
        <references count="2">
          <reference field="14" count="1" selected="0">
            <x v="165"/>
          </reference>
          <reference field="15" count="1">
            <x v="96"/>
          </reference>
        </references>
      </pivotArea>
    </format>
    <format dxfId="5416">
      <pivotArea dataOnly="0" labelOnly="1" outline="0" fieldPosition="0">
        <references count="2">
          <reference field="14" count="1" selected="0">
            <x v="166"/>
          </reference>
          <reference field="15" count="1">
            <x v="97"/>
          </reference>
        </references>
      </pivotArea>
    </format>
    <format dxfId="5415">
      <pivotArea dataOnly="0" labelOnly="1" outline="0" fieldPosition="0">
        <references count="2">
          <reference field="14" count="1" selected="0">
            <x v="167"/>
          </reference>
          <reference field="15" count="1">
            <x v="45"/>
          </reference>
        </references>
      </pivotArea>
    </format>
    <format dxfId="5414">
      <pivotArea dataOnly="0" labelOnly="1" outline="0" fieldPosition="0">
        <references count="2">
          <reference field="14" count="1" selected="0">
            <x v="172"/>
          </reference>
          <reference field="15" count="1">
            <x v="98"/>
          </reference>
        </references>
      </pivotArea>
    </format>
    <format dxfId="5413">
      <pivotArea dataOnly="0" labelOnly="1" outline="0" fieldPosition="0">
        <references count="2">
          <reference field="14" count="1" selected="0">
            <x v="173"/>
          </reference>
          <reference field="15" count="1">
            <x v="99"/>
          </reference>
        </references>
      </pivotArea>
    </format>
    <format dxfId="5412">
      <pivotArea dataOnly="0" labelOnly="1" outline="0" fieldPosition="0">
        <references count="2">
          <reference field="14" count="1" selected="0">
            <x v="174"/>
          </reference>
          <reference field="15" count="1">
            <x v="100"/>
          </reference>
        </references>
      </pivotArea>
    </format>
    <format dxfId="5411">
      <pivotArea dataOnly="0" labelOnly="1" outline="0" fieldPosition="0">
        <references count="2">
          <reference field="14" count="1" selected="0">
            <x v="175"/>
          </reference>
          <reference field="15" count="1">
            <x v="101"/>
          </reference>
        </references>
      </pivotArea>
    </format>
    <format dxfId="5410">
      <pivotArea dataOnly="0" labelOnly="1" outline="0" fieldPosition="0">
        <references count="2">
          <reference field="14" count="1" selected="0">
            <x v="176"/>
          </reference>
          <reference field="15" count="1">
            <x v="46"/>
          </reference>
        </references>
      </pivotArea>
    </format>
    <format dxfId="5409">
      <pivotArea dataOnly="0" labelOnly="1" outline="0" fieldPosition="0">
        <references count="2">
          <reference field="14" count="1" selected="0">
            <x v="177"/>
          </reference>
          <reference field="15" count="1">
            <x v="102"/>
          </reference>
        </references>
      </pivotArea>
    </format>
    <format dxfId="5408">
      <pivotArea dataOnly="0" labelOnly="1" outline="0" fieldPosition="0">
        <references count="2">
          <reference field="14" count="1" selected="0">
            <x v="178"/>
          </reference>
          <reference field="15" count="1">
            <x v="103"/>
          </reference>
        </references>
      </pivotArea>
    </format>
    <format dxfId="5407">
      <pivotArea dataOnly="0" labelOnly="1" outline="0" fieldPosition="0">
        <references count="2">
          <reference field="14" count="1" selected="0">
            <x v="179"/>
          </reference>
          <reference field="15" count="1">
            <x v="47"/>
          </reference>
        </references>
      </pivotArea>
    </format>
    <format dxfId="5406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5405">
      <pivotArea dataOnly="0" labelOnly="1" outline="0" fieldPosition="0">
        <references count="2">
          <reference field="14" count="1" selected="0">
            <x v="182"/>
          </reference>
          <reference field="15" count="1">
            <x v="48"/>
          </reference>
        </references>
      </pivotArea>
    </format>
    <format dxfId="5404">
      <pivotArea dataOnly="0" labelOnly="1" outline="0" fieldPosition="0">
        <references count="2">
          <reference field="14" count="1" selected="0">
            <x v="183"/>
          </reference>
          <reference field="15" count="1">
            <x v="104"/>
          </reference>
        </references>
      </pivotArea>
    </format>
    <format dxfId="5403">
      <pivotArea dataOnly="0" labelOnly="1" outline="0" fieldPosition="0">
        <references count="2">
          <reference field="14" count="1" selected="0">
            <x v="184"/>
          </reference>
          <reference field="15" count="1">
            <x v="49"/>
          </reference>
        </references>
      </pivotArea>
    </format>
    <format dxfId="5402">
      <pivotArea dataOnly="0" labelOnly="1" outline="0" fieldPosition="0">
        <references count="2">
          <reference field="14" count="1" selected="0">
            <x v="185"/>
          </reference>
          <reference field="15" count="1">
            <x v="36"/>
          </reference>
        </references>
      </pivotArea>
    </format>
    <format dxfId="5401">
      <pivotArea dataOnly="0" labelOnly="1" outline="0" fieldPosition="0">
        <references count="2">
          <reference field="14" count="1" selected="0">
            <x v="186"/>
          </reference>
          <reference field="15" count="1">
            <x v="40"/>
          </reference>
        </references>
      </pivotArea>
    </format>
    <format dxfId="5400">
      <pivotArea dataOnly="0" labelOnly="1" outline="0" fieldPosition="0">
        <references count="2">
          <reference field="14" count="1" selected="0">
            <x v="187"/>
          </reference>
          <reference field="15" count="1">
            <x v="41"/>
          </reference>
        </references>
      </pivotArea>
    </format>
    <format dxfId="5399">
      <pivotArea dataOnly="0" labelOnly="1" outline="0" fieldPosition="0">
        <references count="2">
          <reference field="14" count="1" selected="0">
            <x v="188"/>
          </reference>
          <reference field="15" count="1">
            <x v="52"/>
          </reference>
        </references>
      </pivotArea>
    </format>
    <format dxfId="5398">
      <pivotArea dataOnly="0" labelOnly="1" outline="0" fieldPosition="0">
        <references count="2">
          <reference field="14" count="1" selected="0">
            <x v="189"/>
          </reference>
          <reference field="15" count="1">
            <x v="37"/>
          </reference>
        </references>
      </pivotArea>
    </format>
    <format dxfId="5397">
      <pivotArea dataOnly="0" labelOnly="1" outline="0" fieldPosition="0">
        <references count="2">
          <reference field="14" count="1" selected="0">
            <x v="190"/>
          </reference>
          <reference field="15" count="1">
            <x v="38"/>
          </reference>
        </references>
      </pivotArea>
    </format>
    <format dxfId="5396">
      <pivotArea dataOnly="0" labelOnly="1" outline="0" fieldPosition="0">
        <references count="2">
          <reference field="14" count="1" selected="0">
            <x v="191"/>
          </reference>
          <reference field="15" count="1">
            <x v="39"/>
          </reference>
        </references>
      </pivotArea>
    </format>
    <format dxfId="5395">
      <pivotArea dataOnly="0" labelOnly="1" outline="0" fieldPosition="0">
        <references count="2">
          <reference field="14" count="1" selected="0">
            <x v="192"/>
          </reference>
          <reference field="15" count="1">
            <x v="50"/>
          </reference>
        </references>
      </pivotArea>
    </format>
    <format dxfId="5394">
      <pivotArea dataOnly="0" labelOnly="1" outline="0" fieldPosition="0">
        <references count="2">
          <reference field="14" count="1" selected="0">
            <x v="193"/>
          </reference>
          <reference field="15" count="1">
            <x v="56"/>
          </reference>
        </references>
      </pivotArea>
    </format>
    <format dxfId="5393">
      <pivotArea dataOnly="0" labelOnly="1" outline="0" fieldPosition="0">
        <references count="2">
          <reference field="14" count="1" selected="0">
            <x v="195"/>
          </reference>
          <reference field="15" count="1">
            <x v="57"/>
          </reference>
        </references>
      </pivotArea>
    </format>
    <format dxfId="5392">
      <pivotArea dataOnly="0" labelOnly="1" outline="0" fieldPosition="0">
        <references count="2">
          <reference field="14" count="1" selected="0">
            <x v="196"/>
          </reference>
          <reference field="15" count="1">
            <x v="81"/>
          </reference>
        </references>
      </pivotArea>
    </format>
    <format dxfId="5391">
      <pivotArea dataOnly="0" labelOnly="1" outline="0" fieldPosition="0">
        <references count="2">
          <reference field="14" count="1" selected="0">
            <x v="197"/>
          </reference>
          <reference field="15" count="1">
            <x v="70"/>
          </reference>
        </references>
      </pivotArea>
    </format>
    <format dxfId="5390">
      <pivotArea dataOnly="0" labelOnly="1" outline="0" fieldPosition="0">
        <references count="2">
          <reference field="14" count="1" selected="0">
            <x v="198"/>
          </reference>
          <reference field="15" count="1">
            <x v="107"/>
          </reference>
        </references>
      </pivotArea>
    </format>
    <format dxfId="5389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5388">
      <pivotArea dataOnly="0" labelOnly="1" outline="0" fieldPosition="0">
        <references count="2">
          <reference field="14" count="1" selected="0">
            <x v="201"/>
          </reference>
          <reference field="15" count="1">
            <x v="106"/>
          </reference>
        </references>
      </pivotArea>
    </format>
    <format dxfId="5387">
      <pivotArea dataOnly="0" labelOnly="1" outline="0" fieldPosition="0">
        <references count="2">
          <reference field="14" count="1" selected="0">
            <x v="202"/>
          </reference>
          <reference field="15" count="1">
            <x v="65"/>
          </reference>
        </references>
      </pivotArea>
    </format>
    <format dxfId="5386">
      <pivotArea dataOnly="0" labelOnly="1" outline="0" fieldPosition="0">
        <references count="2">
          <reference field="14" count="1" selected="0">
            <x v="203"/>
          </reference>
          <reference field="15" count="1">
            <x v="108"/>
          </reference>
        </references>
      </pivotArea>
    </format>
    <format dxfId="5385">
      <pivotArea dataOnly="0" labelOnly="1" outline="0" fieldPosition="0">
        <references count="2">
          <reference field="14" count="1" selected="0">
            <x v="204"/>
          </reference>
          <reference field="15" count="1">
            <x v="71"/>
          </reference>
        </references>
      </pivotArea>
    </format>
    <format dxfId="5384">
      <pivotArea dataOnly="0" labelOnly="1" outline="0" fieldPosition="0">
        <references count="2">
          <reference field="14" count="1" selected="0">
            <x v="205"/>
          </reference>
          <reference field="15" count="1">
            <x v="59"/>
          </reference>
        </references>
      </pivotArea>
    </format>
    <format dxfId="5383">
      <pivotArea dataOnly="0" labelOnly="1" outline="0" fieldPosition="0">
        <references count="2">
          <reference field="14" count="1" selected="0">
            <x v="206"/>
          </reference>
          <reference field="15" count="1">
            <x v="60"/>
          </reference>
        </references>
      </pivotArea>
    </format>
    <format dxfId="5382">
      <pivotArea dataOnly="0" labelOnly="1" outline="0" fieldPosition="0">
        <references count="2">
          <reference field="14" count="1" selected="0">
            <x v="207"/>
          </reference>
          <reference field="15" count="1">
            <x v="66"/>
          </reference>
        </references>
      </pivotArea>
    </format>
    <format dxfId="5381">
      <pivotArea dataOnly="0" labelOnly="1" outline="0" fieldPosition="0">
        <references count="2">
          <reference field="14" count="1" selected="0">
            <x v="208"/>
          </reference>
          <reference field="15" count="1">
            <x v="72"/>
          </reference>
        </references>
      </pivotArea>
    </format>
    <format dxfId="5380">
      <pivotArea dataOnly="0" labelOnly="1" outline="0" fieldPosition="0">
        <references count="2">
          <reference field="14" count="1" selected="0">
            <x v="209"/>
          </reference>
          <reference field="15" count="1">
            <x v="61"/>
          </reference>
        </references>
      </pivotArea>
    </format>
    <format dxfId="5379">
      <pivotArea dataOnly="0" labelOnly="1" outline="0" fieldPosition="0">
        <references count="2">
          <reference field="14" count="1" selected="0">
            <x v="210"/>
          </reference>
          <reference field="15" count="1">
            <x v="67"/>
          </reference>
        </references>
      </pivotArea>
    </format>
    <format dxfId="5378">
      <pivotArea dataOnly="0" labelOnly="1" outline="0" fieldPosition="0">
        <references count="2">
          <reference field="14" count="1" selected="0">
            <x v="211"/>
          </reference>
          <reference field="15" count="1">
            <x v="62"/>
          </reference>
        </references>
      </pivotArea>
    </format>
    <format dxfId="5377">
      <pivotArea dataOnly="0" labelOnly="1" outline="0" fieldPosition="0">
        <references count="2">
          <reference field="14" count="1" selected="0">
            <x v="212"/>
          </reference>
          <reference field="15" count="1">
            <x v="68"/>
          </reference>
        </references>
      </pivotArea>
    </format>
    <format dxfId="5376">
      <pivotArea dataOnly="0" labelOnly="1" outline="0" fieldPosition="0">
        <references count="2">
          <reference field="14" count="1" selected="0">
            <x v="213"/>
          </reference>
          <reference field="15" count="1">
            <x v="69"/>
          </reference>
        </references>
      </pivotArea>
    </format>
    <format dxfId="5375">
      <pivotArea dataOnly="0" labelOnly="1" outline="0" fieldPosition="0">
        <references count="2">
          <reference field="14" count="1" selected="0">
            <x v="214"/>
          </reference>
          <reference field="15" count="1">
            <x v="63"/>
          </reference>
        </references>
      </pivotArea>
    </format>
    <format dxfId="5374">
      <pivotArea dataOnly="0" labelOnly="1" outline="0" fieldPosition="0">
        <references count="2">
          <reference field="14" count="1" selected="0">
            <x v="215"/>
          </reference>
          <reference field="15" count="1">
            <x v="30"/>
          </reference>
        </references>
      </pivotArea>
    </format>
    <format dxfId="5373">
      <pivotArea dataOnly="0" labelOnly="1" outline="0" fieldPosition="0">
        <references count="2">
          <reference field="14" count="1" selected="0">
            <x v="216"/>
          </reference>
          <reference field="15" count="1">
            <x v="31"/>
          </reference>
        </references>
      </pivotArea>
    </format>
    <format dxfId="5372">
      <pivotArea dataOnly="0" labelOnly="1" outline="0" fieldPosition="0">
        <references count="2">
          <reference field="14" count="1" selected="0">
            <x v="217"/>
          </reference>
          <reference field="15" count="1">
            <x v="32"/>
          </reference>
        </references>
      </pivotArea>
    </format>
    <format dxfId="5371">
      <pivotArea dataOnly="0" labelOnly="1" outline="0" fieldPosition="0">
        <references count="2">
          <reference field="14" count="1" selected="0">
            <x v="218"/>
          </reference>
          <reference field="15" count="1">
            <x v="51"/>
          </reference>
        </references>
      </pivotArea>
    </format>
    <format dxfId="5370">
      <pivotArea dataOnly="0" labelOnly="1" outline="0" fieldPosition="0">
        <references count="2">
          <reference field="14" count="1" selected="0">
            <x v="219"/>
          </reference>
          <reference field="15" count="1">
            <x v="73"/>
          </reference>
        </references>
      </pivotArea>
    </format>
    <format dxfId="5369">
      <pivotArea dataOnly="0" labelOnly="1" outline="0" fieldPosition="0">
        <references count="2">
          <reference field="14" count="1" selected="0">
            <x v="220"/>
          </reference>
          <reference field="15" count="1">
            <x v="74"/>
          </reference>
        </references>
      </pivotArea>
    </format>
    <format dxfId="5368">
      <pivotArea dataOnly="0" labelOnly="1" outline="0" fieldPosition="0">
        <references count="2">
          <reference field="14" count="1" selected="0">
            <x v="221"/>
          </reference>
          <reference field="15" count="1">
            <x v="75"/>
          </reference>
        </references>
      </pivotArea>
    </format>
    <format dxfId="5367">
      <pivotArea dataOnly="0" labelOnly="1" outline="0" fieldPosition="0">
        <references count="2">
          <reference field="14" count="1" selected="0">
            <x v="222"/>
          </reference>
          <reference field="15" count="1">
            <x v="76"/>
          </reference>
        </references>
      </pivotArea>
    </format>
    <format dxfId="5366">
      <pivotArea dataOnly="0" labelOnly="1" outline="0" fieldPosition="0">
        <references count="2">
          <reference field="14" count="1" selected="0">
            <x v="223"/>
          </reference>
          <reference field="15" count="1">
            <x v="77"/>
          </reference>
        </references>
      </pivotArea>
    </format>
    <format dxfId="5365">
      <pivotArea dataOnly="0" labelOnly="1" outline="0" fieldPosition="0">
        <references count="2">
          <reference field="14" count="1" selected="0">
            <x v="224"/>
          </reference>
          <reference field="15" count="1">
            <x v="78"/>
          </reference>
        </references>
      </pivotArea>
    </format>
    <format dxfId="5364">
      <pivotArea dataOnly="0" labelOnly="1" outline="0" fieldPosition="0">
        <references count="2">
          <reference field="14" count="1" selected="0">
            <x v="225"/>
          </reference>
          <reference field="15" count="1">
            <x v="79"/>
          </reference>
        </references>
      </pivotArea>
    </format>
    <format dxfId="5363">
      <pivotArea dataOnly="0" labelOnly="1" outline="0" fieldPosition="0">
        <references count="2">
          <reference field="14" count="1" selected="0">
            <x v="226"/>
          </reference>
          <reference field="15" count="1">
            <x v="80"/>
          </reference>
        </references>
      </pivotArea>
    </format>
    <format dxfId="5362">
      <pivotArea dataOnly="0" labelOnly="1" outline="0" fieldPosition="0">
        <references count="2">
          <reference field="14" count="1" selected="0">
            <x v="227"/>
          </reference>
          <reference field="15" count="1">
            <x v="64"/>
          </reference>
        </references>
      </pivotArea>
    </format>
    <format dxfId="5361">
      <pivotArea dataOnly="0" labelOnly="1" outline="0" fieldPosition="0">
        <references count="2">
          <reference field="14" count="1" selected="0">
            <x v="228"/>
          </reference>
          <reference field="15" count="1">
            <x v="34"/>
          </reference>
        </references>
      </pivotArea>
    </format>
    <format dxfId="5360">
      <pivotArea dataOnly="0" labelOnly="1" outline="0" fieldPosition="0">
        <references count="2">
          <reference field="14" count="1" selected="0">
            <x v="229"/>
          </reference>
          <reference field="15" count="1">
            <x v="53"/>
          </reference>
        </references>
      </pivotArea>
    </format>
    <format dxfId="5359">
      <pivotArea dataOnly="0" labelOnly="1" outline="0" fieldPosition="0">
        <references count="2">
          <reference field="14" count="1" selected="0">
            <x v="230"/>
          </reference>
          <reference field="15" count="1">
            <x v="42"/>
          </reference>
        </references>
      </pivotArea>
    </format>
    <format dxfId="5358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5357">
      <pivotArea dataOnly="0" labelOnly="1" outline="0" fieldPosition="0">
        <references count="2">
          <reference field="14" count="1" selected="0">
            <x v="258"/>
          </reference>
          <reference field="15" count="1">
            <x v="33"/>
          </reference>
        </references>
      </pivotArea>
    </format>
    <format dxfId="5356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5355">
      <pivotArea dataOnly="0" labelOnly="1" outline="0" fieldPosition="0">
        <references count="2">
          <reference field="14" count="1" selected="0">
            <x v="287"/>
          </reference>
          <reference field="15" count="1">
            <x v="54"/>
          </reference>
        </references>
      </pivotArea>
    </format>
    <format dxfId="5354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5353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5352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100"/>
            <x v="101"/>
            <x v="102"/>
            <x v="110"/>
            <x v="143"/>
            <x v="247"/>
            <x v="251"/>
            <x v="256"/>
            <x v="285"/>
            <x v="286"/>
            <x v="288"/>
          </reference>
        </references>
      </pivotArea>
    </format>
    <format dxfId="5351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100"/>
            <x v="101"/>
            <x v="102"/>
            <x v="110"/>
            <x v="143"/>
            <x v="247"/>
            <x v="251"/>
            <x v="256"/>
            <x v="285"/>
            <x v="286"/>
            <x v="288"/>
          </reference>
        </references>
      </pivotArea>
    </format>
    <format dxfId="5350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100"/>
            <x v="101"/>
            <x v="102"/>
            <x v="110"/>
            <x v="143"/>
            <x v="247"/>
            <x v="251"/>
            <x v="256"/>
            <x v="285"/>
            <x v="286"/>
            <x v="288"/>
          </reference>
        </references>
      </pivotArea>
    </format>
    <format dxfId="5349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5348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5347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5346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5345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5344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5343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5342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5341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5340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5339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5338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5337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5336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5335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5334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5333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5332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5331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5330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5329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5328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5327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5326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5325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5324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5323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5322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5321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5320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5319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5318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5317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5316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5315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5314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5313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5312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5311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5310">
      <pivotArea dataOnly="0" labelOnly="1" outline="0" fieldPosition="0">
        <references count="2">
          <reference field="14" count="1" selected="0">
            <x v="110"/>
          </reference>
          <reference field="15" count="1">
            <x v="175"/>
          </reference>
        </references>
      </pivotArea>
    </format>
    <format dxfId="5309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5308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5307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5306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5305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5304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5303">
      <pivotArea dataOnly="0" labelOnly="1" outline="0" fieldPosition="0">
        <references count="2">
          <reference field="14" count="1" selected="0">
            <x v="288"/>
          </reference>
          <reference field="15" count="1">
            <x v="8"/>
          </reference>
        </references>
      </pivotArea>
    </format>
    <format dxfId="5302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5301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5300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5299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5298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5297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5296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5295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5294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5293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5292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5291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5290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5289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5288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5287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5286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5285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5284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5283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5282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5281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5280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5279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5278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5277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5276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5275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5274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5273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5272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5271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5270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5269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5268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5267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5266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5265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5264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5263">
      <pivotArea dataOnly="0" labelOnly="1" outline="0" fieldPosition="0">
        <references count="2">
          <reference field="14" count="1" selected="0">
            <x v="110"/>
          </reference>
          <reference field="15" count="1">
            <x v="175"/>
          </reference>
        </references>
      </pivotArea>
    </format>
    <format dxfId="5262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5261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5260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5259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5258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5257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5256">
      <pivotArea dataOnly="0" labelOnly="1" outline="0" fieldPosition="0">
        <references count="2">
          <reference field="14" count="1" selected="0">
            <x v="288"/>
          </reference>
          <reference field="15" count="1">
            <x v="8"/>
          </reference>
        </references>
      </pivotArea>
    </format>
    <format dxfId="5255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5254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5253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5252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5251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5250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5249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5248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5247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5246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5245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5244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5243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5242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5241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5240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5239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5238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5237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5236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5235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5234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5233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5232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5231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5230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5229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5228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5227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5226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5225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5224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5223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5222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5221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5220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5219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5218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5217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5216">
      <pivotArea dataOnly="0" labelOnly="1" outline="0" fieldPosition="0">
        <references count="2">
          <reference field="14" count="1" selected="0">
            <x v="110"/>
          </reference>
          <reference field="15" count="1">
            <x v="175"/>
          </reference>
        </references>
      </pivotArea>
    </format>
    <format dxfId="5215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5214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5213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5212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5211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5210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5209">
      <pivotArea dataOnly="0" labelOnly="1" outline="0" fieldPosition="0">
        <references count="2">
          <reference field="14" count="1" selected="0">
            <x v="288"/>
          </reference>
          <reference field="15" count="1">
            <x v="8"/>
          </reference>
        </references>
      </pivotArea>
    </format>
    <format dxfId="5208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5207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5206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5205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5204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5203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5202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5201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5200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5199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5198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5197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5196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5195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5194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5193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5192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5191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5190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5189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5188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5187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5186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5185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5184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5183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5182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5181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5180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5179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5178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5177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5176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5175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5174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5173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5172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5171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5170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5169">
      <pivotArea dataOnly="0" labelOnly="1" outline="0" fieldPosition="0">
        <references count="2">
          <reference field="14" count="1" selected="0">
            <x v="110"/>
          </reference>
          <reference field="15" count="1">
            <x v="175"/>
          </reference>
        </references>
      </pivotArea>
    </format>
    <format dxfId="5168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5167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5166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5165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5164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5163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5162">
      <pivotArea dataOnly="0" labelOnly="1" outline="0" fieldPosition="0">
        <references count="2">
          <reference field="14" count="1" selected="0">
            <x v="288"/>
          </reference>
          <reference field="15" count="1">
            <x v="8"/>
          </reference>
        </references>
      </pivotArea>
    </format>
    <format dxfId="5161">
      <pivotArea dataOnly="0" labelOnly="1" outline="0" fieldPosition="0">
        <references count="1">
          <reference field="14" count="38">
            <x v="5"/>
            <x v="26"/>
            <x v="35"/>
            <x v="36"/>
            <x v="37"/>
            <x v="39"/>
            <x v="42"/>
            <x v="51"/>
            <x v="56"/>
            <x v="58"/>
            <x v="61"/>
            <x v="99"/>
            <x v="107"/>
            <x v="113"/>
            <x v="114"/>
            <x v="115"/>
            <x v="116"/>
            <x v="138"/>
            <x v="144"/>
            <x v="180"/>
            <x v="181"/>
            <x v="200"/>
            <x v="243"/>
            <x v="254"/>
            <x v="262"/>
            <x v="268"/>
            <x v="269"/>
            <x v="270"/>
            <x v="271"/>
            <x v="273"/>
            <x v="274"/>
            <x v="277"/>
            <x v="280"/>
            <x v="282"/>
            <x v="289"/>
            <x v="290"/>
            <x v="293"/>
            <x v="294"/>
          </reference>
        </references>
      </pivotArea>
    </format>
    <format dxfId="5160">
      <pivotArea dataOnly="0" labelOnly="1" outline="0" fieldPosition="0">
        <references count="1">
          <reference field="14" count="38">
            <x v="5"/>
            <x v="26"/>
            <x v="35"/>
            <x v="36"/>
            <x v="37"/>
            <x v="39"/>
            <x v="42"/>
            <x v="51"/>
            <x v="56"/>
            <x v="58"/>
            <x v="61"/>
            <x v="99"/>
            <x v="107"/>
            <x v="113"/>
            <x v="114"/>
            <x v="115"/>
            <x v="116"/>
            <x v="138"/>
            <x v="144"/>
            <x v="180"/>
            <x v="181"/>
            <x v="200"/>
            <x v="243"/>
            <x v="254"/>
            <x v="262"/>
            <x v="268"/>
            <x v="269"/>
            <x v="270"/>
            <x v="271"/>
            <x v="273"/>
            <x v="274"/>
            <x v="277"/>
            <x v="280"/>
            <x v="282"/>
            <x v="289"/>
            <x v="290"/>
            <x v="293"/>
            <x v="294"/>
          </reference>
        </references>
      </pivotArea>
    </format>
    <format dxfId="5159">
      <pivotArea dataOnly="0" labelOnly="1" outline="0" fieldPosition="0">
        <references count="1">
          <reference field="14" count="38">
            <x v="5"/>
            <x v="26"/>
            <x v="35"/>
            <x v="36"/>
            <x v="37"/>
            <x v="39"/>
            <x v="42"/>
            <x v="51"/>
            <x v="56"/>
            <x v="58"/>
            <x v="61"/>
            <x v="99"/>
            <x v="107"/>
            <x v="113"/>
            <x v="114"/>
            <x v="115"/>
            <x v="116"/>
            <x v="138"/>
            <x v="144"/>
            <x v="180"/>
            <x v="181"/>
            <x v="200"/>
            <x v="243"/>
            <x v="254"/>
            <x v="262"/>
            <x v="268"/>
            <x v="269"/>
            <x v="270"/>
            <x v="271"/>
            <x v="273"/>
            <x v="274"/>
            <x v="277"/>
            <x v="280"/>
            <x v="282"/>
            <x v="289"/>
            <x v="290"/>
            <x v="293"/>
            <x v="294"/>
          </reference>
        </references>
      </pivotArea>
    </format>
    <format dxfId="5158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5157">
      <pivotArea dataOnly="0" labelOnly="1" outline="0" fieldPosition="0">
        <references count="2">
          <reference field="14" count="1" selected="0">
            <x v="26"/>
          </reference>
          <reference field="15" count="1">
            <x v="230"/>
          </reference>
        </references>
      </pivotArea>
    </format>
    <format dxfId="5156">
      <pivotArea dataOnly="0" labelOnly="1" outline="0" fieldPosition="0">
        <references count="2">
          <reference field="14" count="1" selected="0">
            <x v="35"/>
          </reference>
          <reference field="15" count="1">
            <x v="223"/>
          </reference>
        </references>
      </pivotArea>
    </format>
    <format dxfId="5155">
      <pivotArea dataOnly="0" labelOnly="1" outline="0" fieldPosition="0">
        <references count="2">
          <reference field="14" count="1" selected="0">
            <x v="36"/>
          </reference>
          <reference field="15" count="1">
            <x v="246"/>
          </reference>
        </references>
      </pivotArea>
    </format>
    <format dxfId="5154">
      <pivotArea dataOnly="0" labelOnly="1" outline="0" fieldPosition="0">
        <references count="2">
          <reference field="14" count="1" selected="0">
            <x v="37"/>
          </reference>
          <reference field="15" count="1">
            <x v="229"/>
          </reference>
        </references>
      </pivotArea>
    </format>
    <format dxfId="5153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5152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5151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5150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5149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5148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5147">
      <pivotArea dataOnly="0" labelOnly="1" outline="0" fieldPosition="0">
        <references count="2">
          <reference field="14" count="1" selected="0">
            <x v="99"/>
          </reference>
          <reference field="15" count="1">
            <x v="244"/>
          </reference>
        </references>
      </pivotArea>
    </format>
    <format dxfId="5146">
      <pivotArea dataOnly="0" labelOnly="1" outline="0" fieldPosition="0">
        <references count="2">
          <reference field="14" count="1" selected="0">
            <x v="107"/>
          </reference>
          <reference field="15" count="1">
            <x v="240"/>
          </reference>
        </references>
      </pivotArea>
    </format>
    <format dxfId="5145">
      <pivotArea dataOnly="0" labelOnly="1" outline="0" fieldPosition="0">
        <references count="2">
          <reference field="14" count="1" selected="0">
            <x v="113"/>
          </reference>
          <reference field="15" count="1">
            <x v="233"/>
          </reference>
        </references>
      </pivotArea>
    </format>
    <format dxfId="5144">
      <pivotArea dataOnly="0" labelOnly="1" outline="0" fieldPosition="0">
        <references count="2">
          <reference field="14" count="1" selected="0">
            <x v="114"/>
          </reference>
          <reference field="15" count="1">
            <x v="224"/>
          </reference>
        </references>
      </pivotArea>
    </format>
    <format dxfId="5143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5142">
      <pivotArea dataOnly="0" labelOnly="1" outline="0" fieldPosition="0">
        <references count="2">
          <reference field="14" count="1" selected="0">
            <x v="116"/>
          </reference>
          <reference field="15" count="1">
            <x v="211"/>
          </reference>
        </references>
      </pivotArea>
    </format>
    <format dxfId="5141">
      <pivotArea dataOnly="0" labelOnly="1" outline="0" fieldPosition="0">
        <references count="2">
          <reference field="14" count="1" selected="0">
            <x v="138"/>
          </reference>
          <reference field="15" count="1">
            <x v="234"/>
          </reference>
        </references>
      </pivotArea>
    </format>
    <format dxfId="5140">
      <pivotArea dataOnly="0" labelOnly="1" outline="0" fieldPosition="0">
        <references count="2">
          <reference field="14" count="1" selected="0">
            <x v="144"/>
          </reference>
          <reference field="15" count="1">
            <x v="231"/>
          </reference>
        </references>
      </pivotArea>
    </format>
    <format dxfId="5139">
      <pivotArea dataOnly="0" labelOnly="1" outline="0" fieldPosition="0">
        <references count="2">
          <reference field="14" count="1" selected="0">
            <x v="180"/>
          </reference>
          <reference field="15" count="1">
            <x v="241"/>
          </reference>
        </references>
      </pivotArea>
    </format>
    <format dxfId="5138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5137">
      <pivotArea dataOnly="0" labelOnly="1" outline="0" fieldPosition="0">
        <references count="2">
          <reference field="14" count="1" selected="0">
            <x v="200"/>
          </reference>
          <reference field="15" count="1">
            <x v="242"/>
          </reference>
        </references>
      </pivotArea>
    </format>
    <format dxfId="5136">
      <pivotArea dataOnly="0" labelOnly="1" outline="0" fieldPosition="0">
        <references count="2">
          <reference field="14" count="1" selected="0">
            <x v="243"/>
          </reference>
          <reference field="15" count="1">
            <x v="235"/>
          </reference>
        </references>
      </pivotArea>
    </format>
    <format dxfId="5135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5134">
      <pivotArea dataOnly="0" labelOnly="1" outline="0" fieldPosition="0">
        <references count="2">
          <reference field="14" count="1" selected="0">
            <x v="262"/>
          </reference>
          <reference field="15" count="1">
            <x v="239"/>
          </reference>
        </references>
      </pivotArea>
    </format>
    <format dxfId="5133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5132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5131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5130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5129">
      <pivotArea dataOnly="0" labelOnly="1" outline="0" fieldPosition="0">
        <references count="2">
          <reference field="14" count="1" selected="0">
            <x v="273"/>
          </reference>
          <reference field="15" count="1">
            <x v="227"/>
          </reference>
        </references>
      </pivotArea>
    </format>
    <format dxfId="5128">
      <pivotArea dataOnly="0" labelOnly="1" outline="0" fieldPosition="0">
        <references count="2">
          <reference field="14" count="1" selected="0">
            <x v="274"/>
          </reference>
          <reference field="15" count="1">
            <x v="243"/>
          </reference>
        </references>
      </pivotArea>
    </format>
    <format dxfId="5127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5126">
      <pivotArea dataOnly="0" labelOnly="1" outline="0" fieldPosition="0">
        <references count="2">
          <reference field="14" count="1" selected="0">
            <x v="280"/>
          </reference>
          <reference field="15" count="1">
            <x v="245"/>
          </reference>
        </references>
      </pivotArea>
    </format>
    <format dxfId="5125">
      <pivotArea dataOnly="0" labelOnly="1" outline="0" fieldPosition="0">
        <references count="2">
          <reference field="14" count="1" selected="0">
            <x v="282"/>
          </reference>
          <reference field="15" count="1">
            <x v="232"/>
          </reference>
        </references>
      </pivotArea>
    </format>
    <format dxfId="5124">
      <pivotArea dataOnly="0" labelOnly="1" outline="0" fieldPosition="0">
        <references count="2">
          <reference field="14" count="1" selected="0">
            <x v="289"/>
          </reference>
          <reference field="15" count="1">
            <x v="225"/>
          </reference>
        </references>
      </pivotArea>
    </format>
    <format dxfId="5123">
      <pivotArea dataOnly="0" labelOnly="1" outline="0" fieldPosition="0">
        <references count="2">
          <reference field="14" count="1" selected="0">
            <x v="290"/>
          </reference>
          <reference field="15" count="1">
            <x v="228"/>
          </reference>
        </references>
      </pivotArea>
    </format>
    <format dxfId="5122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5121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5120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5119">
      <pivotArea dataOnly="0" labelOnly="1" outline="0" fieldPosition="0">
        <references count="2">
          <reference field="14" count="1" selected="0">
            <x v="26"/>
          </reference>
          <reference field="15" count="1">
            <x v="230"/>
          </reference>
        </references>
      </pivotArea>
    </format>
    <format dxfId="5118">
      <pivotArea dataOnly="0" labelOnly="1" outline="0" fieldPosition="0">
        <references count="2">
          <reference field="14" count="1" selected="0">
            <x v="35"/>
          </reference>
          <reference field="15" count="1">
            <x v="223"/>
          </reference>
        </references>
      </pivotArea>
    </format>
    <format dxfId="5117">
      <pivotArea dataOnly="0" labelOnly="1" outline="0" fieldPosition="0">
        <references count="2">
          <reference field="14" count="1" selected="0">
            <x v="36"/>
          </reference>
          <reference field="15" count="1">
            <x v="246"/>
          </reference>
        </references>
      </pivotArea>
    </format>
    <format dxfId="5116">
      <pivotArea dataOnly="0" labelOnly="1" outline="0" fieldPosition="0">
        <references count="2">
          <reference field="14" count="1" selected="0">
            <x v="37"/>
          </reference>
          <reference field="15" count="1">
            <x v="229"/>
          </reference>
        </references>
      </pivotArea>
    </format>
    <format dxfId="5115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5114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5113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5112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5111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5110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5109">
      <pivotArea dataOnly="0" labelOnly="1" outline="0" fieldPosition="0">
        <references count="2">
          <reference field="14" count="1" selected="0">
            <x v="99"/>
          </reference>
          <reference field="15" count="1">
            <x v="244"/>
          </reference>
        </references>
      </pivotArea>
    </format>
    <format dxfId="5108">
      <pivotArea dataOnly="0" labelOnly="1" outline="0" fieldPosition="0">
        <references count="2">
          <reference field="14" count="1" selected="0">
            <x v="107"/>
          </reference>
          <reference field="15" count="1">
            <x v="240"/>
          </reference>
        </references>
      </pivotArea>
    </format>
    <format dxfId="5107">
      <pivotArea dataOnly="0" labelOnly="1" outline="0" fieldPosition="0">
        <references count="2">
          <reference field="14" count="1" selected="0">
            <x v="113"/>
          </reference>
          <reference field="15" count="1">
            <x v="233"/>
          </reference>
        </references>
      </pivotArea>
    </format>
    <format dxfId="5106">
      <pivotArea dataOnly="0" labelOnly="1" outline="0" fieldPosition="0">
        <references count="2">
          <reference field="14" count="1" selected="0">
            <x v="114"/>
          </reference>
          <reference field="15" count="1">
            <x v="224"/>
          </reference>
        </references>
      </pivotArea>
    </format>
    <format dxfId="5105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5104">
      <pivotArea dataOnly="0" labelOnly="1" outline="0" fieldPosition="0">
        <references count="2">
          <reference field="14" count="1" selected="0">
            <x v="116"/>
          </reference>
          <reference field="15" count="1">
            <x v="211"/>
          </reference>
        </references>
      </pivotArea>
    </format>
    <format dxfId="5103">
      <pivotArea dataOnly="0" labelOnly="1" outline="0" fieldPosition="0">
        <references count="2">
          <reference field="14" count="1" selected="0">
            <x v="138"/>
          </reference>
          <reference field="15" count="1">
            <x v="234"/>
          </reference>
        </references>
      </pivotArea>
    </format>
    <format dxfId="5102">
      <pivotArea dataOnly="0" labelOnly="1" outline="0" fieldPosition="0">
        <references count="2">
          <reference field="14" count="1" selected="0">
            <x v="144"/>
          </reference>
          <reference field="15" count="1">
            <x v="231"/>
          </reference>
        </references>
      </pivotArea>
    </format>
    <format dxfId="5101">
      <pivotArea dataOnly="0" labelOnly="1" outline="0" fieldPosition="0">
        <references count="2">
          <reference field="14" count="1" selected="0">
            <x v="180"/>
          </reference>
          <reference field="15" count="1">
            <x v="241"/>
          </reference>
        </references>
      </pivotArea>
    </format>
    <format dxfId="5100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5099">
      <pivotArea dataOnly="0" labelOnly="1" outline="0" fieldPosition="0">
        <references count="2">
          <reference field="14" count="1" selected="0">
            <x v="200"/>
          </reference>
          <reference field="15" count="1">
            <x v="242"/>
          </reference>
        </references>
      </pivotArea>
    </format>
    <format dxfId="5098">
      <pivotArea dataOnly="0" labelOnly="1" outline="0" fieldPosition="0">
        <references count="2">
          <reference field="14" count="1" selected="0">
            <x v="243"/>
          </reference>
          <reference field="15" count="1">
            <x v="235"/>
          </reference>
        </references>
      </pivotArea>
    </format>
    <format dxfId="5097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5096">
      <pivotArea dataOnly="0" labelOnly="1" outline="0" fieldPosition="0">
        <references count="2">
          <reference field="14" count="1" selected="0">
            <x v="262"/>
          </reference>
          <reference field="15" count="1">
            <x v="239"/>
          </reference>
        </references>
      </pivotArea>
    </format>
    <format dxfId="5095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5094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5093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5092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5091">
      <pivotArea dataOnly="0" labelOnly="1" outline="0" fieldPosition="0">
        <references count="2">
          <reference field="14" count="1" selected="0">
            <x v="273"/>
          </reference>
          <reference field="15" count="1">
            <x v="227"/>
          </reference>
        </references>
      </pivotArea>
    </format>
    <format dxfId="5090">
      <pivotArea dataOnly="0" labelOnly="1" outline="0" fieldPosition="0">
        <references count="2">
          <reference field="14" count="1" selected="0">
            <x v="274"/>
          </reference>
          <reference field="15" count="1">
            <x v="243"/>
          </reference>
        </references>
      </pivotArea>
    </format>
    <format dxfId="5089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5088">
      <pivotArea dataOnly="0" labelOnly="1" outline="0" fieldPosition="0">
        <references count="2">
          <reference field="14" count="1" selected="0">
            <x v="280"/>
          </reference>
          <reference field="15" count="1">
            <x v="245"/>
          </reference>
        </references>
      </pivotArea>
    </format>
    <format dxfId="5087">
      <pivotArea dataOnly="0" labelOnly="1" outline="0" fieldPosition="0">
        <references count="2">
          <reference field="14" count="1" selected="0">
            <x v="282"/>
          </reference>
          <reference field="15" count="1">
            <x v="232"/>
          </reference>
        </references>
      </pivotArea>
    </format>
    <format dxfId="5086">
      <pivotArea dataOnly="0" labelOnly="1" outline="0" fieldPosition="0">
        <references count="2">
          <reference field="14" count="1" selected="0">
            <x v="289"/>
          </reference>
          <reference field="15" count="1">
            <x v="225"/>
          </reference>
        </references>
      </pivotArea>
    </format>
    <format dxfId="5085">
      <pivotArea dataOnly="0" labelOnly="1" outline="0" fieldPosition="0">
        <references count="2">
          <reference field="14" count="1" selected="0">
            <x v="290"/>
          </reference>
          <reference field="15" count="1">
            <x v="228"/>
          </reference>
        </references>
      </pivotArea>
    </format>
    <format dxfId="5084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5083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5082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5081">
      <pivotArea dataOnly="0" labelOnly="1" outline="0" fieldPosition="0">
        <references count="2">
          <reference field="14" count="1" selected="0">
            <x v="26"/>
          </reference>
          <reference field="15" count="1">
            <x v="230"/>
          </reference>
        </references>
      </pivotArea>
    </format>
    <format dxfId="5080">
      <pivotArea dataOnly="0" labelOnly="1" outline="0" fieldPosition="0">
        <references count="2">
          <reference field="14" count="1" selected="0">
            <x v="35"/>
          </reference>
          <reference field="15" count="1">
            <x v="223"/>
          </reference>
        </references>
      </pivotArea>
    </format>
    <format dxfId="5079">
      <pivotArea dataOnly="0" labelOnly="1" outline="0" fieldPosition="0">
        <references count="2">
          <reference field="14" count="1" selected="0">
            <x v="36"/>
          </reference>
          <reference field="15" count="1">
            <x v="246"/>
          </reference>
        </references>
      </pivotArea>
    </format>
    <format dxfId="5078">
      <pivotArea dataOnly="0" labelOnly="1" outline="0" fieldPosition="0">
        <references count="2">
          <reference field="14" count="1" selected="0">
            <x v="37"/>
          </reference>
          <reference field="15" count="1">
            <x v="229"/>
          </reference>
        </references>
      </pivotArea>
    </format>
    <format dxfId="5077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5076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5075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5074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5073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5072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5071">
      <pivotArea dataOnly="0" labelOnly="1" outline="0" fieldPosition="0">
        <references count="2">
          <reference field="14" count="1" selected="0">
            <x v="99"/>
          </reference>
          <reference field="15" count="1">
            <x v="244"/>
          </reference>
        </references>
      </pivotArea>
    </format>
    <format dxfId="5070">
      <pivotArea dataOnly="0" labelOnly="1" outline="0" fieldPosition="0">
        <references count="2">
          <reference field="14" count="1" selected="0">
            <x v="107"/>
          </reference>
          <reference field="15" count="1">
            <x v="240"/>
          </reference>
        </references>
      </pivotArea>
    </format>
    <format dxfId="5069">
      <pivotArea dataOnly="0" labelOnly="1" outline="0" fieldPosition="0">
        <references count="2">
          <reference field="14" count="1" selected="0">
            <x v="113"/>
          </reference>
          <reference field="15" count="1">
            <x v="233"/>
          </reference>
        </references>
      </pivotArea>
    </format>
    <format dxfId="5068">
      <pivotArea dataOnly="0" labelOnly="1" outline="0" fieldPosition="0">
        <references count="2">
          <reference field="14" count="1" selected="0">
            <x v="114"/>
          </reference>
          <reference field="15" count="1">
            <x v="224"/>
          </reference>
        </references>
      </pivotArea>
    </format>
    <format dxfId="5067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5066">
      <pivotArea dataOnly="0" labelOnly="1" outline="0" fieldPosition="0">
        <references count="2">
          <reference field="14" count="1" selected="0">
            <x v="116"/>
          </reference>
          <reference field="15" count="1">
            <x v="211"/>
          </reference>
        </references>
      </pivotArea>
    </format>
    <format dxfId="5065">
      <pivotArea dataOnly="0" labelOnly="1" outline="0" fieldPosition="0">
        <references count="2">
          <reference field="14" count="1" selected="0">
            <x v="138"/>
          </reference>
          <reference field="15" count="1">
            <x v="234"/>
          </reference>
        </references>
      </pivotArea>
    </format>
    <format dxfId="5064">
      <pivotArea dataOnly="0" labelOnly="1" outline="0" fieldPosition="0">
        <references count="2">
          <reference field="14" count="1" selected="0">
            <x v="144"/>
          </reference>
          <reference field="15" count="1">
            <x v="231"/>
          </reference>
        </references>
      </pivotArea>
    </format>
    <format dxfId="5063">
      <pivotArea dataOnly="0" labelOnly="1" outline="0" fieldPosition="0">
        <references count="2">
          <reference field="14" count="1" selected="0">
            <x v="180"/>
          </reference>
          <reference field="15" count="1">
            <x v="241"/>
          </reference>
        </references>
      </pivotArea>
    </format>
    <format dxfId="5062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5061">
      <pivotArea dataOnly="0" labelOnly="1" outline="0" fieldPosition="0">
        <references count="2">
          <reference field="14" count="1" selected="0">
            <x v="200"/>
          </reference>
          <reference field="15" count="1">
            <x v="242"/>
          </reference>
        </references>
      </pivotArea>
    </format>
    <format dxfId="5060">
      <pivotArea dataOnly="0" labelOnly="1" outline="0" fieldPosition="0">
        <references count="2">
          <reference field="14" count="1" selected="0">
            <x v="243"/>
          </reference>
          <reference field="15" count="1">
            <x v="235"/>
          </reference>
        </references>
      </pivotArea>
    </format>
    <format dxfId="5059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5058">
      <pivotArea dataOnly="0" labelOnly="1" outline="0" fieldPosition="0">
        <references count="2">
          <reference field="14" count="1" selected="0">
            <x v="262"/>
          </reference>
          <reference field="15" count="1">
            <x v="239"/>
          </reference>
        </references>
      </pivotArea>
    </format>
    <format dxfId="5057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5056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5055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5054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5053">
      <pivotArea dataOnly="0" labelOnly="1" outline="0" fieldPosition="0">
        <references count="2">
          <reference field="14" count="1" selected="0">
            <x v="273"/>
          </reference>
          <reference field="15" count="1">
            <x v="227"/>
          </reference>
        </references>
      </pivotArea>
    </format>
    <format dxfId="5052">
      <pivotArea dataOnly="0" labelOnly="1" outline="0" fieldPosition="0">
        <references count="2">
          <reference field="14" count="1" selected="0">
            <x v="274"/>
          </reference>
          <reference field="15" count="1">
            <x v="243"/>
          </reference>
        </references>
      </pivotArea>
    </format>
    <format dxfId="5051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5050">
      <pivotArea dataOnly="0" labelOnly="1" outline="0" fieldPosition="0">
        <references count="2">
          <reference field="14" count="1" selected="0">
            <x v="280"/>
          </reference>
          <reference field="15" count="1">
            <x v="245"/>
          </reference>
        </references>
      </pivotArea>
    </format>
    <format dxfId="5049">
      <pivotArea dataOnly="0" labelOnly="1" outline="0" fieldPosition="0">
        <references count="2">
          <reference field="14" count="1" selected="0">
            <x v="282"/>
          </reference>
          <reference field="15" count="1">
            <x v="232"/>
          </reference>
        </references>
      </pivotArea>
    </format>
    <format dxfId="5048">
      <pivotArea dataOnly="0" labelOnly="1" outline="0" fieldPosition="0">
        <references count="2">
          <reference field="14" count="1" selected="0">
            <x v="289"/>
          </reference>
          <reference field="15" count="1">
            <x v="225"/>
          </reference>
        </references>
      </pivotArea>
    </format>
    <format dxfId="5047">
      <pivotArea dataOnly="0" labelOnly="1" outline="0" fieldPosition="0">
        <references count="2">
          <reference field="14" count="1" selected="0">
            <x v="290"/>
          </reference>
          <reference field="15" count="1">
            <x v="228"/>
          </reference>
        </references>
      </pivotArea>
    </format>
    <format dxfId="5046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5045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5044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5043">
      <pivotArea dataOnly="0" labelOnly="1" outline="0" fieldPosition="0">
        <references count="2">
          <reference field="14" count="1" selected="0">
            <x v="26"/>
          </reference>
          <reference field="15" count="1">
            <x v="230"/>
          </reference>
        </references>
      </pivotArea>
    </format>
    <format dxfId="5042">
      <pivotArea dataOnly="0" labelOnly="1" outline="0" fieldPosition="0">
        <references count="2">
          <reference field="14" count="1" selected="0">
            <x v="35"/>
          </reference>
          <reference field="15" count="1">
            <x v="223"/>
          </reference>
        </references>
      </pivotArea>
    </format>
    <format dxfId="5041">
      <pivotArea dataOnly="0" labelOnly="1" outline="0" fieldPosition="0">
        <references count="2">
          <reference field="14" count="1" selected="0">
            <x v="36"/>
          </reference>
          <reference field="15" count="1">
            <x v="246"/>
          </reference>
        </references>
      </pivotArea>
    </format>
    <format dxfId="5040">
      <pivotArea dataOnly="0" labelOnly="1" outline="0" fieldPosition="0">
        <references count="2">
          <reference field="14" count="1" selected="0">
            <x v="37"/>
          </reference>
          <reference field="15" count="1">
            <x v="229"/>
          </reference>
        </references>
      </pivotArea>
    </format>
    <format dxfId="5039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5038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5037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5036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5035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5034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5033">
      <pivotArea dataOnly="0" labelOnly="1" outline="0" fieldPosition="0">
        <references count="2">
          <reference field="14" count="1" selected="0">
            <x v="99"/>
          </reference>
          <reference field="15" count="1">
            <x v="244"/>
          </reference>
        </references>
      </pivotArea>
    </format>
    <format dxfId="5032">
      <pivotArea dataOnly="0" labelOnly="1" outline="0" fieldPosition="0">
        <references count="2">
          <reference field="14" count="1" selected="0">
            <x v="107"/>
          </reference>
          <reference field="15" count="1">
            <x v="240"/>
          </reference>
        </references>
      </pivotArea>
    </format>
    <format dxfId="5031">
      <pivotArea dataOnly="0" labelOnly="1" outline="0" fieldPosition="0">
        <references count="2">
          <reference field="14" count="1" selected="0">
            <x v="113"/>
          </reference>
          <reference field="15" count="1">
            <x v="233"/>
          </reference>
        </references>
      </pivotArea>
    </format>
    <format dxfId="5030">
      <pivotArea dataOnly="0" labelOnly="1" outline="0" fieldPosition="0">
        <references count="2">
          <reference field="14" count="1" selected="0">
            <x v="114"/>
          </reference>
          <reference field="15" count="1">
            <x v="224"/>
          </reference>
        </references>
      </pivotArea>
    </format>
    <format dxfId="5029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5028">
      <pivotArea dataOnly="0" labelOnly="1" outline="0" fieldPosition="0">
        <references count="2">
          <reference field="14" count="1" selected="0">
            <x v="116"/>
          </reference>
          <reference field="15" count="1">
            <x v="211"/>
          </reference>
        </references>
      </pivotArea>
    </format>
    <format dxfId="5027">
      <pivotArea dataOnly="0" labelOnly="1" outline="0" fieldPosition="0">
        <references count="2">
          <reference field="14" count="1" selected="0">
            <x v="138"/>
          </reference>
          <reference field="15" count="1">
            <x v="234"/>
          </reference>
        </references>
      </pivotArea>
    </format>
    <format dxfId="5026">
      <pivotArea dataOnly="0" labelOnly="1" outline="0" fieldPosition="0">
        <references count="2">
          <reference field="14" count="1" selected="0">
            <x v="144"/>
          </reference>
          <reference field="15" count="1">
            <x v="231"/>
          </reference>
        </references>
      </pivotArea>
    </format>
    <format dxfId="5025">
      <pivotArea dataOnly="0" labelOnly="1" outline="0" fieldPosition="0">
        <references count="2">
          <reference field="14" count="1" selected="0">
            <x v="180"/>
          </reference>
          <reference field="15" count="1">
            <x v="241"/>
          </reference>
        </references>
      </pivotArea>
    </format>
    <format dxfId="5024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5023">
      <pivotArea dataOnly="0" labelOnly="1" outline="0" fieldPosition="0">
        <references count="2">
          <reference field="14" count="1" selected="0">
            <x v="200"/>
          </reference>
          <reference field="15" count="1">
            <x v="242"/>
          </reference>
        </references>
      </pivotArea>
    </format>
    <format dxfId="5022">
      <pivotArea dataOnly="0" labelOnly="1" outline="0" fieldPosition="0">
        <references count="2">
          <reference field="14" count="1" selected="0">
            <x v="243"/>
          </reference>
          <reference field="15" count="1">
            <x v="235"/>
          </reference>
        </references>
      </pivotArea>
    </format>
    <format dxfId="5021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5020">
      <pivotArea dataOnly="0" labelOnly="1" outline="0" fieldPosition="0">
        <references count="2">
          <reference field="14" count="1" selected="0">
            <x v="262"/>
          </reference>
          <reference field="15" count="1">
            <x v="239"/>
          </reference>
        </references>
      </pivotArea>
    </format>
    <format dxfId="5019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5018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5017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5016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5015">
      <pivotArea dataOnly="0" labelOnly="1" outline="0" fieldPosition="0">
        <references count="2">
          <reference field="14" count="1" selected="0">
            <x v="273"/>
          </reference>
          <reference field="15" count="1">
            <x v="227"/>
          </reference>
        </references>
      </pivotArea>
    </format>
    <format dxfId="5014">
      <pivotArea dataOnly="0" labelOnly="1" outline="0" fieldPosition="0">
        <references count="2">
          <reference field="14" count="1" selected="0">
            <x v="274"/>
          </reference>
          <reference field="15" count="1">
            <x v="243"/>
          </reference>
        </references>
      </pivotArea>
    </format>
    <format dxfId="5013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5012">
      <pivotArea dataOnly="0" labelOnly="1" outline="0" fieldPosition="0">
        <references count="2">
          <reference field="14" count="1" selected="0">
            <x v="280"/>
          </reference>
          <reference field="15" count="1">
            <x v="245"/>
          </reference>
        </references>
      </pivotArea>
    </format>
    <format dxfId="5011">
      <pivotArea dataOnly="0" labelOnly="1" outline="0" fieldPosition="0">
        <references count="2">
          <reference field="14" count="1" selected="0">
            <x v="282"/>
          </reference>
          <reference field="15" count="1">
            <x v="232"/>
          </reference>
        </references>
      </pivotArea>
    </format>
    <format dxfId="5010">
      <pivotArea dataOnly="0" labelOnly="1" outline="0" fieldPosition="0">
        <references count="2">
          <reference field="14" count="1" selected="0">
            <x v="289"/>
          </reference>
          <reference field="15" count="1">
            <x v="225"/>
          </reference>
        </references>
      </pivotArea>
    </format>
    <format dxfId="5009">
      <pivotArea dataOnly="0" labelOnly="1" outline="0" fieldPosition="0">
        <references count="2">
          <reference field="14" count="1" selected="0">
            <x v="290"/>
          </reference>
          <reference field="15" count="1">
            <x v="228"/>
          </reference>
        </references>
      </pivotArea>
    </format>
    <format dxfId="5008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5007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5006">
      <pivotArea dataOnly="0" labelOnly="1" outline="0" fieldPosition="0">
        <references count="1">
          <reference field="14" count="50">
            <x v="12"/>
            <x v="39"/>
            <x v="56"/>
            <x v="61"/>
            <x v="79"/>
            <x v="80"/>
            <x v="93"/>
            <x v="96"/>
            <x v="100"/>
            <x v="101"/>
            <x v="103"/>
            <x v="105"/>
            <x v="106"/>
            <x v="108"/>
            <x v="109"/>
            <x v="110"/>
            <x v="112"/>
            <x v="125"/>
            <x v="126"/>
            <x v="127"/>
            <x v="128"/>
            <x v="129"/>
            <x v="131"/>
            <x v="132"/>
            <x v="134"/>
            <x v="137"/>
            <x v="140"/>
            <x v="145"/>
            <x v="146"/>
            <x v="147"/>
            <x v="148"/>
            <x v="149"/>
            <x v="150"/>
            <x v="151"/>
            <x v="152"/>
            <x v="153"/>
            <x v="156"/>
            <x v="157"/>
            <x v="158"/>
            <x v="168"/>
            <x v="169"/>
            <x v="170"/>
            <x v="171"/>
            <x v="181"/>
            <x v="199"/>
            <x v="212"/>
            <x v="231"/>
            <x v="232"/>
            <x v="233"/>
            <x v="234"/>
          </reference>
        </references>
      </pivotArea>
    </format>
    <format dxfId="5005">
      <pivotArea dataOnly="0" labelOnly="1" outline="0" fieldPosition="0">
        <references count="1">
          <reference field="14" count="10">
            <x v="235"/>
            <x v="236"/>
            <x v="237"/>
            <x v="239"/>
            <x v="240"/>
            <x v="241"/>
            <x v="242"/>
            <x v="250"/>
            <x v="256"/>
            <x v="292"/>
          </reference>
        </references>
      </pivotArea>
    </format>
    <format dxfId="5004">
      <pivotArea dataOnly="0" labelOnly="1" outline="0" fieldPosition="0">
        <references count="1">
          <reference field="14" count="50">
            <x v="12"/>
            <x v="39"/>
            <x v="56"/>
            <x v="61"/>
            <x v="79"/>
            <x v="80"/>
            <x v="93"/>
            <x v="96"/>
            <x v="100"/>
            <x v="101"/>
            <x v="103"/>
            <x v="105"/>
            <x v="106"/>
            <x v="108"/>
            <x v="109"/>
            <x v="110"/>
            <x v="112"/>
            <x v="125"/>
            <x v="126"/>
            <x v="127"/>
            <x v="128"/>
            <x v="129"/>
            <x v="131"/>
            <x v="132"/>
            <x v="134"/>
            <x v="137"/>
            <x v="140"/>
            <x v="145"/>
            <x v="146"/>
            <x v="147"/>
            <x v="148"/>
            <x v="149"/>
            <x v="150"/>
            <x v="151"/>
            <x v="152"/>
            <x v="153"/>
            <x v="156"/>
            <x v="157"/>
            <x v="158"/>
            <x v="168"/>
            <x v="169"/>
            <x v="170"/>
            <x v="171"/>
            <x v="181"/>
            <x v="199"/>
            <x v="212"/>
            <x v="231"/>
            <x v="232"/>
            <x v="233"/>
            <x v="234"/>
          </reference>
        </references>
      </pivotArea>
    </format>
    <format dxfId="5003">
      <pivotArea dataOnly="0" labelOnly="1" outline="0" fieldPosition="0">
        <references count="1">
          <reference field="14" count="10">
            <x v="235"/>
            <x v="236"/>
            <x v="237"/>
            <x v="239"/>
            <x v="240"/>
            <x v="241"/>
            <x v="242"/>
            <x v="250"/>
            <x v="256"/>
            <x v="292"/>
          </reference>
        </references>
      </pivotArea>
    </format>
    <format dxfId="5002">
      <pivotArea dataOnly="0" labelOnly="1" outline="0" fieldPosition="0">
        <references count="1">
          <reference field="14" count="50">
            <x v="12"/>
            <x v="39"/>
            <x v="56"/>
            <x v="61"/>
            <x v="79"/>
            <x v="80"/>
            <x v="93"/>
            <x v="96"/>
            <x v="100"/>
            <x v="101"/>
            <x v="103"/>
            <x v="105"/>
            <x v="106"/>
            <x v="108"/>
            <x v="109"/>
            <x v="110"/>
            <x v="112"/>
            <x v="125"/>
            <x v="126"/>
            <x v="127"/>
            <x v="128"/>
            <x v="129"/>
            <x v="131"/>
            <x v="132"/>
            <x v="134"/>
            <x v="137"/>
            <x v="140"/>
            <x v="145"/>
            <x v="146"/>
            <x v="147"/>
            <x v="148"/>
            <x v="149"/>
            <x v="150"/>
            <x v="151"/>
            <x v="152"/>
            <x v="153"/>
            <x v="156"/>
            <x v="157"/>
            <x v="158"/>
            <x v="168"/>
            <x v="169"/>
            <x v="170"/>
            <x v="171"/>
            <x v="181"/>
            <x v="199"/>
            <x v="212"/>
            <x v="231"/>
            <x v="232"/>
            <x v="233"/>
            <x v="234"/>
          </reference>
        </references>
      </pivotArea>
    </format>
    <format dxfId="5001">
      <pivotArea dataOnly="0" labelOnly="1" outline="0" fieldPosition="0">
        <references count="1">
          <reference field="14" count="10">
            <x v="235"/>
            <x v="236"/>
            <x v="237"/>
            <x v="239"/>
            <x v="240"/>
            <x v="241"/>
            <x v="242"/>
            <x v="250"/>
            <x v="256"/>
            <x v="292"/>
          </reference>
        </references>
      </pivotArea>
    </format>
    <format dxfId="5000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4999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4998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997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996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995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994">
      <pivotArea dataOnly="0" labelOnly="1" outline="0" fieldPosition="0">
        <references count="2">
          <reference field="14" count="1" selected="0">
            <x v="93"/>
          </reference>
          <reference field="15" count="1">
            <x v="271"/>
          </reference>
        </references>
      </pivotArea>
    </format>
    <format dxfId="4993">
      <pivotArea dataOnly="0" labelOnly="1" outline="0" fieldPosition="0">
        <references count="2">
          <reference field="14" count="1" selected="0">
            <x v="96"/>
          </reference>
          <reference field="15" count="1">
            <x v="270"/>
          </reference>
        </references>
      </pivotArea>
    </format>
    <format dxfId="4992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4991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4990">
      <pivotArea dataOnly="0" labelOnly="1" outline="0" fieldPosition="0">
        <references count="2">
          <reference field="14" count="1" selected="0">
            <x v="103"/>
          </reference>
          <reference field="15" count="1">
            <x v="276"/>
          </reference>
        </references>
      </pivotArea>
    </format>
    <format dxfId="4989">
      <pivotArea dataOnly="0" labelOnly="1" outline="0" fieldPosition="0">
        <references count="2">
          <reference field="14" count="1" selected="0">
            <x v="105"/>
          </reference>
          <reference field="15" count="1">
            <x v="267"/>
          </reference>
        </references>
      </pivotArea>
    </format>
    <format dxfId="4988">
      <pivotArea dataOnly="0" labelOnly="1" outline="0" fieldPosition="0">
        <references count="2">
          <reference field="14" count="1" selected="0">
            <x v="106"/>
          </reference>
          <reference field="15" count="1">
            <x v="272"/>
          </reference>
        </references>
      </pivotArea>
    </format>
    <format dxfId="4987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4986">
      <pivotArea dataOnly="0" labelOnly="1" outline="0" fieldPosition="0">
        <references count="2">
          <reference field="14" count="1" selected="0">
            <x v="109"/>
          </reference>
          <reference field="15" count="1">
            <x v="273"/>
          </reference>
        </references>
      </pivotArea>
    </format>
    <format dxfId="4985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4984">
      <pivotArea dataOnly="0" labelOnly="1" outline="0" fieldPosition="0">
        <references count="2">
          <reference field="14" count="1" selected="0">
            <x v="112"/>
          </reference>
          <reference field="15" count="1">
            <x v="255"/>
          </reference>
        </references>
      </pivotArea>
    </format>
    <format dxfId="4983">
      <pivotArea dataOnly="0" labelOnly="1" outline="0" fieldPosition="0">
        <references count="2">
          <reference field="14" count="1" selected="0">
            <x v="125"/>
          </reference>
          <reference field="15" count="1">
            <x v="278"/>
          </reference>
        </references>
      </pivotArea>
    </format>
    <format dxfId="4982">
      <pivotArea dataOnly="0" labelOnly="1" outline="0" fieldPosition="0">
        <references count="2">
          <reference field="14" count="1" selected="0">
            <x v="126"/>
          </reference>
          <reference field="15" count="1">
            <x v="268"/>
          </reference>
        </references>
      </pivotArea>
    </format>
    <format dxfId="4981">
      <pivotArea dataOnly="0" labelOnly="1" outline="0" fieldPosition="0">
        <references count="2">
          <reference field="14" count="1" selected="0">
            <x v="127"/>
          </reference>
          <reference field="15" count="1">
            <x v="259"/>
          </reference>
        </references>
      </pivotArea>
    </format>
    <format dxfId="4980">
      <pivotArea dataOnly="0" labelOnly="1" outline="0" fieldPosition="0">
        <references count="2">
          <reference field="14" count="1" selected="0">
            <x v="128"/>
          </reference>
          <reference field="15" count="1">
            <x v="260"/>
          </reference>
        </references>
      </pivotArea>
    </format>
    <format dxfId="4979">
      <pivotArea dataOnly="0" labelOnly="1" outline="0" fieldPosition="0">
        <references count="2">
          <reference field="14" count="1" selected="0">
            <x v="129"/>
          </reference>
          <reference field="15" count="1">
            <x v="261"/>
          </reference>
        </references>
      </pivotArea>
    </format>
    <format dxfId="4978">
      <pivotArea dataOnly="0" labelOnly="1" outline="0" fieldPosition="0">
        <references count="2">
          <reference field="14" count="1" selected="0">
            <x v="131"/>
          </reference>
          <reference field="15" count="1">
            <x v="123"/>
          </reference>
        </references>
      </pivotArea>
    </format>
    <format dxfId="4977">
      <pivotArea dataOnly="0" labelOnly="1" outline="0" fieldPosition="0">
        <references count="2">
          <reference field="14" count="1" selected="0">
            <x v="132"/>
          </reference>
          <reference field="15" count="1">
            <x v="262"/>
          </reference>
        </references>
      </pivotArea>
    </format>
    <format dxfId="4976">
      <pivotArea dataOnly="0" labelOnly="1" outline="0" fieldPosition="0">
        <references count="2">
          <reference field="14" count="1" selected="0">
            <x v="134"/>
          </reference>
          <reference field="15" count="1">
            <x v="266"/>
          </reference>
        </references>
      </pivotArea>
    </format>
    <format dxfId="4975">
      <pivotArea dataOnly="0" labelOnly="1" outline="0" fieldPosition="0">
        <references count="2">
          <reference field="14" count="1" selected="0">
            <x v="137"/>
          </reference>
          <reference field="15" count="1">
            <x v="269"/>
          </reference>
        </references>
      </pivotArea>
    </format>
    <format dxfId="4974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4973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4972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4971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4970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4969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4968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4967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4966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4965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4964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4963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4962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4961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4960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4959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4958">
      <pivotArea dataOnly="0" labelOnly="1" outline="0" fieldPosition="0">
        <references count="2">
          <reference field="14" count="1" selected="0">
            <x v="171"/>
          </reference>
          <reference field="15" count="1">
            <x v="277"/>
          </reference>
        </references>
      </pivotArea>
    </format>
    <format dxfId="4957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4956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4955">
      <pivotArea dataOnly="0" labelOnly="1" outline="0" fieldPosition="0">
        <references count="2">
          <reference field="14" count="1" selected="0">
            <x v="212"/>
          </reference>
          <reference field="15" count="1">
            <x v="274"/>
          </reference>
        </references>
      </pivotArea>
    </format>
    <format dxfId="4954">
      <pivotArea dataOnly="0" labelOnly="1" outline="0" fieldPosition="0">
        <references count="2">
          <reference field="14" count="1" selected="0">
            <x v="231"/>
          </reference>
          <reference field="15" count="1">
            <x v="248"/>
          </reference>
        </references>
      </pivotArea>
    </format>
    <format dxfId="4953">
      <pivotArea dataOnly="0" labelOnly="1" outline="0" fieldPosition="0">
        <references count="2">
          <reference field="14" count="1" selected="0">
            <x v="232"/>
          </reference>
          <reference field="15" count="1">
            <x v="249"/>
          </reference>
        </references>
      </pivotArea>
    </format>
    <format dxfId="4952">
      <pivotArea dataOnly="0" labelOnly="1" outline="0" fieldPosition="0">
        <references count="2">
          <reference field="14" count="1" selected="0">
            <x v="233"/>
          </reference>
          <reference field="15" count="1">
            <x v="250"/>
          </reference>
        </references>
      </pivotArea>
    </format>
    <format dxfId="4951">
      <pivotArea dataOnly="0" labelOnly="1" outline="0" fieldPosition="0">
        <references count="2">
          <reference field="14" count="1" selected="0">
            <x v="234"/>
          </reference>
          <reference field="15" count="1">
            <x v="275"/>
          </reference>
        </references>
      </pivotArea>
    </format>
    <format dxfId="4950">
      <pivotArea dataOnly="0" labelOnly="1" outline="0" fieldPosition="0">
        <references count="2">
          <reference field="14" count="1" selected="0">
            <x v="235"/>
          </reference>
          <reference field="15" count="1">
            <x v="251"/>
          </reference>
        </references>
      </pivotArea>
    </format>
    <format dxfId="4949">
      <pivotArea dataOnly="0" labelOnly="1" outline="0" fieldPosition="0">
        <references count="2">
          <reference field="14" count="1" selected="0">
            <x v="236"/>
          </reference>
          <reference field="15" count="1">
            <x v="252"/>
          </reference>
        </references>
      </pivotArea>
    </format>
    <format dxfId="4948">
      <pivotArea dataOnly="0" labelOnly="1" outline="0" fieldPosition="0">
        <references count="2">
          <reference field="14" count="1" selected="0">
            <x v="237"/>
          </reference>
          <reference field="15" count="1">
            <x v="253"/>
          </reference>
        </references>
      </pivotArea>
    </format>
    <format dxfId="4947">
      <pivotArea dataOnly="0" labelOnly="1" outline="0" fieldPosition="0">
        <references count="2">
          <reference field="14" count="1" selected="0">
            <x v="239"/>
          </reference>
          <reference field="15" count="1">
            <x v="256"/>
          </reference>
        </references>
      </pivotArea>
    </format>
    <format dxfId="4946">
      <pivotArea dataOnly="0" labelOnly="1" outline="0" fieldPosition="0">
        <references count="2">
          <reference field="14" count="1" selected="0">
            <x v="240"/>
          </reference>
          <reference field="15" count="1">
            <x v="254"/>
          </reference>
        </references>
      </pivotArea>
    </format>
    <format dxfId="4945">
      <pivotArea dataOnly="0" labelOnly="1" outline="0" fieldPosition="0">
        <references count="2">
          <reference field="14" count="1" selected="0">
            <x v="241"/>
          </reference>
          <reference field="15" count="1">
            <x v="257"/>
          </reference>
        </references>
      </pivotArea>
    </format>
    <format dxfId="4944">
      <pivotArea dataOnly="0" labelOnly="1" outline="0" fieldPosition="0">
        <references count="2">
          <reference field="14" count="1" selected="0">
            <x v="242"/>
          </reference>
          <reference field="15" count="1">
            <x v="263"/>
          </reference>
        </references>
      </pivotArea>
    </format>
    <format dxfId="4943">
      <pivotArea dataOnly="0" labelOnly="1" outline="0" fieldPosition="0">
        <references count="2">
          <reference field="14" count="1" selected="0">
            <x v="250"/>
          </reference>
          <reference field="15" count="1">
            <x v="264"/>
          </reference>
        </references>
      </pivotArea>
    </format>
    <format dxfId="4942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4941">
      <pivotArea dataOnly="0" labelOnly="1" outline="0" fieldPosition="0">
        <references count="2">
          <reference field="14" count="1" selected="0">
            <x v="292"/>
          </reference>
          <reference field="15" count="1">
            <x v="265"/>
          </reference>
        </references>
      </pivotArea>
    </format>
    <format dxfId="4940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4939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4938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937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936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935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934">
      <pivotArea dataOnly="0" labelOnly="1" outline="0" fieldPosition="0">
        <references count="2">
          <reference field="14" count="1" selected="0">
            <x v="93"/>
          </reference>
          <reference field="15" count="1">
            <x v="271"/>
          </reference>
        </references>
      </pivotArea>
    </format>
    <format dxfId="4933">
      <pivotArea dataOnly="0" labelOnly="1" outline="0" fieldPosition="0">
        <references count="2">
          <reference field="14" count="1" selected="0">
            <x v="96"/>
          </reference>
          <reference field="15" count="1">
            <x v="270"/>
          </reference>
        </references>
      </pivotArea>
    </format>
    <format dxfId="4932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4931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4930">
      <pivotArea dataOnly="0" labelOnly="1" outline="0" fieldPosition="0">
        <references count="2">
          <reference field="14" count="1" selected="0">
            <x v="103"/>
          </reference>
          <reference field="15" count="1">
            <x v="276"/>
          </reference>
        </references>
      </pivotArea>
    </format>
    <format dxfId="4929">
      <pivotArea dataOnly="0" labelOnly="1" outline="0" fieldPosition="0">
        <references count="2">
          <reference field="14" count="1" selected="0">
            <x v="105"/>
          </reference>
          <reference field="15" count="1">
            <x v="267"/>
          </reference>
        </references>
      </pivotArea>
    </format>
    <format dxfId="4928">
      <pivotArea dataOnly="0" labelOnly="1" outline="0" fieldPosition="0">
        <references count="2">
          <reference field="14" count="1" selected="0">
            <x v="106"/>
          </reference>
          <reference field="15" count="1">
            <x v="272"/>
          </reference>
        </references>
      </pivotArea>
    </format>
    <format dxfId="4927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4926">
      <pivotArea dataOnly="0" labelOnly="1" outline="0" fieldPosition="0">
        <references count="2">
          <reference field="14" count="1" selected="0">
            <x v="109"/>
          </reference>
          <reference field="15" count="1">
            <x v="273"/>
          </reference>
        </references>
      </pivotArea>
    </format>
    <format dxfId="4925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4924">
      <pivotArea dataOnly="0" labelOnly="1" outline="0" fieldPosition="0">
        <references count="2">
          <reference field="14" count="1" selected="0">
            <x v="112"/>
          </reference>
          <reference field="15" count="1">
            <x v="255"/>
          </reference>
        </references>
      </pivotArea>
    </format>
    <format dxfId="4923">
      <pivotArea dataOnly="0" labelOnly="1" outline="0" fieldPosition="0">
        <references count="2">
          <reference field="14" count="1" selected="0">
            <x v="125"/>
          </reference>
          <reference field="15" count="1">
            <x v="278"/>
          </reference>
        </references>
      </pivotArea>
    </format>
    <format dxfId="4922">
      <pivotArea dataOnly="0" labelOnly="1" outline="0" fieldPosition="0">
        <references count="2">
          <reference field="14" count="1" selected="0">
            <x v="126"/>
          </reference>
          <reference field="15" count="1">
            <x v="268"/>
          </reference>
        </references>
      </pivotArea>
    </format>
    <format dxfId="4921">
      <pivotArea dataOnly="0" labelOnly="1" outline="0" fieldPosition="0">
        <references count="2">
          <reference field="14" count="1" selected="0">
            <x v="127"/>
          </reference>
          <reference field="15" count="1">
            <x v="259"/>
          </reference>
        </references>
      </pivotArea>
    </format>
    <format dxfId="4920">
      <pivotArea dataOnly="0" labelOnly="1" outline="0" fieldPosition="0">
        <references count="2">
          <reference field="14" count="1" selected="0">
            <x v="128"/>
          </reference>
          <reference field="15" count="1">
            <x v="260"/>
          </reference>
        </references>
      </pivotArea>
    </format>
    <format dxfId="4919">
      <pivotArea dataOnly="0" labelOnly="1" outline="0" fieldPosition="0">
        <references count="2">
          <reference field="14" count="1" selected="0">
            <x v="129"/>
          </reference>
          <reference field="15" count="1">
            <x v="261"/>
          </reference>
        </references>
      </pivotArea>
    </format>
    <format dxfId="4918">
      <pivotArea dataOnly="0" labelOnly="1" outline="0" fieldPosition="0">
        <references count="2">
          <reference field="14" count="1" selected="0">
            <x v="131"/>
          </reference>
          <reference field="15" count="1">
            <x v="123"/>
          </reference>
        </references>
      </pivotArea>
    </format>
    <format dxfId="4917">
      <pivotArea dataOnly="0" labelOnly="1" outline="0" fieldPosition="0">
        <references count="2">
          <reference field="14" count="1" selected="0">
            <x v="132"/>
          </reference>
          <reference field="15" count="1">
            <x v="262"/>
          </reference>
        </references>
      </pivotArea>
    </format>
    <format dxfId="4916">
      <pivotArea dataOnly="0" labelOnly="1" outline="0" fieldPosition="0">
        <references count="2">
          <reference field="14" count="1" selected="0">
            <x v="134"/>
          </reference>
          <reference field="15" count="1">
            <x v="266"/>
          </reference>
        </references>
      </pivotArea>
    </format>
    <format dxfId="4915">
      <pivotArea dataOnly="0" labelOnly="1" outline="0" fieldPosition="0">
        <references count="2">
          <reference field="14" count="1" selected="0">
            <x v="137"/>
          </reference>
          <reference field="15" count="1">
            <x v="269"/>
          </reference>
        </references>
      </pivotArea>
    </format>
    <format dxfId="4914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4913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4912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4911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4910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4909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4908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4907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4906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4905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4904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4903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4902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4901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4900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4899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4898">
      <pivotArea dataOnly="0" labelOnly="1" outline="0" fieldPosition="0">
        <references count="2">
          <reference field="14" count="1" selected="0">
            <x v="171"/>
          </reference>
          <reference field="15" count="1">
            <x v="277"/>
          </reference>
        </references>
      </pivotArea>
    </format>
    <format dxfId="4897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4896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4895">
      <pivotArea dataOnly="0" labelOnly="1" outline="0" fieldPosition="0">
        <references count="2">
          <reference field="14" count="1" selected="0">
            <x v="212"/>
          </reference>
          <reference field="15" count="1">
            <x v="274"/>
          </reference>
        </references>
      </pivotArea>
    </format>
    <format dxfId="4894">
      <pivotArea dataOnly="0" labelOnly="1" outline="0" fieldPosition="0">
        <references count="2">
          <reference field="14" count="1" selected="0">
            <x v="231"/>
          </reference>
          <reference field="15" count="1">
            <x v="248"/>
          </reference>
        </references>
      </pivotArea>
    </format>
    <format dxfId="4893">
      <pivotArea dataOnly="0" labelOnly="1" outline="0" fieldPosition="0">
        <references count="2">
          <reference field="14" count="1" selected="0">
            <x v="232"/>
          </reference>
          <reference field="15" count="1">
            <x v="249"/>
          </reference>
        </references>
      </pivotArea>
    </format>
    <format dxfId="4892">
      <pivotArea dataOnly="0" labelOnly="1" outline="0" fieldPosition="0">
        <references count="2">
          <reference field="14" count="1" selected="0">
            <x v="233"/>
          </reference>
          <reference field="15" count="1">
            <x v="250"/>
          </reference>
        </references>
      </pivotArea>
    </format>
    <format dxfId="4891">
      <pivotArea dataOnly="0" labelOnly="1" outline="0" fieldPosition="0">
        <references count="2">
          <reference field="14" count="1" selected="0">
            <x v="234"/>
          </reference>
          <reference field="15" count="1">
            <x v="275"/>
          </reference>
        </references>
      </pivotArea>
    </format>
    <format dxfId="4890">
      <pivotArea dataOnly="0" labelOnly="1" outline="0" fieldPosition="0">
        <references count="2">
          <reference field="14" count="1" selected="0">
            <x v="235"/>
          </reference>
          <reference field="15" count="1">
            <x v="251"/>
          </reference>
        </references>
      </pivotArea>
    </format>
    <format dxfId="4889">
      <pivotArea dataOnly="0" labelOnly="1" outline="0" fieldPosition="0">
        <references count="2">
          <reference field="14" count="1" selected="0">
            <x v="236"/>
          </reference>
          <reference field="15" count="1">
            <x v="252"/>
          </reference>
        </references>
      </pivotArea>
    </format>
    <format dxfId="4888">
      <pivotArea dataOnly="0" labelOnly="1" outline="0" fieldPosition="0">
        <references count="2">
          <reference field="14" count="1" selected="0">
            <x v="237"/>
          </reference>
          <reference field="15" count="1">
            <x v="253"/>
          </reference>
        </references>
      </pivotArea>
    </format>
    <format dxfId="4887">
      <pivotArea dataOnly="0" labelOnly="1" outline="0" fieldPosition="0">
        <references count="2">
          <reference field="14" count="1" selected="0">
            <x v="239"/>
          </reference>
          <reference field="15" count="1">
            <x v="256"/>
          </reference>
        </references>
      </pivotArea>
    </format>
    <format dxfId="4886">
      <pivotArea dataOnly="0" labelOnly="1" outline="0" fieldPosition="0">
        <references count="2">
          <reference field="14" count="1" selected="0">
            <x v="240"/>
          </reference>
          <reference field="15" count="1">
            <x v="254"/>
          </reference>
        </references>
      </pivotArea>
    </format>
    <format dxfId="4885">
      <pivotArea dataOnly="0" labelOnly="1" outline="0" fieldPosition="0">
        <references count="2">
          <reference field="14" count="1" selected="0">
            <x v="241"/>
          </reference>
          <reference field="15" count="1">
            <x v="257"/>
          </reference>
        </references>
      </pivotArea>
    </format>
    <format dxfId="4884">
      <pivotArea dataOnly="0" labelOnly="1" outline="0" fieldPosition="0">
        <references count="2">
          <reference field="14" count="1" selected="0">
            <x v="242"/>
          </reference>
          <reference field="15" count="1">
            <x v="263"/>
          </reference>
        </references>
      </pivotArea>
    </format>
    <format dxfId="4883">
      <pivotArea dataOnly="0" labelOnly="1" outline="0" fieldPosition="0">
        <references count="2">
          <reference field="14" count="1" selected="0">
            <x v="250"/>
          </reference>
          <reference field="15" count="1">
            <x v="264"/>
          </reference>
        </references>
      </pivotArea>
    </format>
    <format dxfId="4882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4881">
      <pivotArea dataOnly="0" labelOnly="1" outline="0" fieldPosition="0">
        <references count="2">
          <reference field="14" count="1" selected="0">
            <x v="292"/>
          </reference>
          <reference field="15" count="1">
            <x v="265"/>
          </reference>
        </references>
      </pivotArea>
    </format>
    <format dxfId="4880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4879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4878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877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876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875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874">
      <pivotArea dataOnly="0" labelOnly="1" outline="0" fieldPosition="0">
        <references count="2">
          <reference field="14" count="1" selected="0">
            <x v="93"/>
          </reference>
          <reference field="15" count="1">
            <x v="271"/>
          </reference>
        </references>
      </pivotArea>
    </format>
    <format dxfId="4873">
      <pivotArea dataOnly="0" labelOnly="1" outline="0" fieldPosition="0">
        <references count="2">
          <reference field="14" count="1" selected="0">
            <x v="96"/>
          </reference>
          <reference field="15" count="1">
            <x v="270"/>
          </reference>
        </references>
      </pivotArea>
    </format>
    <format dxfId="4872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4871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4870">
      <pivotArea dataOnly="0" labelOnly="1" outline="0" fieldPosition="0">
        <references count="2">
          <reference field="14" count="1" selected="0">
            <x v="103"/>
          </reference>
          <reference field="15" count="1">
            <x v="276"/>
          </reference>
        </references>
      </pivotArea>
    </format>
    <format dxfId="4869">
      <pivotArea dataOnly="0" labelOnly="1" outline="0" fieldPosition="0">
        <references count="2">
          <reference field="14" count="1" selected="0">
            <x v="105"/>
          </reference>
          <reference field="15" count="1">
            <x v="267"/>
          </reference>
        </references>
      </pivotArea>
    </format>
    <format dxfId="4868">
      <pivotArea dataOnly="0" labelOnly="1" outline="0" fieldPosition="0">
        <references count="2">
          <reference field="14" count="1" selected="0">
            <x v="106"/>
          </reference>
          <reference field="15" count="1">
            <x v="272"/>
          </reference>
        </references>
      </pivotArea>
    </format>
    <format dxfId="4867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4866">
      <pivotArea dataOnly="0" labelOnly="1" outline="0" fieldPosition="0">
        <references count="2">
          <reference field="14" count="1" selected="0">
            <x v="109"/>
          </reference>
          <reference field="15" count="1">
            <x v="273"/>
          </reference>
        </references>
      </pivotArea>
    </format>
    <format dxfId="4865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4864">
      <pivotArea dataOnly="0" labelOnly="1" outline="0" fieldPosition="0">
        <references count="2">
          <reference field="14" count="1" selected="0">
            <x v="112"/>
          </reference>
          <reference field="15" count="1">
            <x v="255"/>
          </reference>
        </references>
      </pivotArea>
    </format>
    <format dxfId="4863">
      <pivotArea dataOnly="0" labelOnly="1" outline="0" fieldPosition="0">
        <references count="2">
          <reference field="14" count="1" selected="0">
            <x v="125"/>
          </reference>
          <reference field="15" count="1">
            <x v="278"/>
          </reference>
        </references>
      </pivotArea>
    </format>
    <format dxfId="4862">
      <pivotArea dataOnly="0" labelOnly="1" outline="0" fieldPosition="0">
        <references count="2">
          <reference field="14" count="1" selected="0">
            <x v="126"/>
          </reference>
          <reference field="15" count="1">
            <x v="268"/>
          </reference>
        </references>
      </pivotArea>
    </format>
    <format dxfId="4861">
      <pivotArea dataOnly="0" labelOnly="1" outline="0" fieldPosition="0">
        <references count="2">
          <reference field="14" count="1" selected="0">
            <x v="127"/>
          </reference>
          <reference field="15" count="1">
            <x v="259"/>
          </reference>
        </references>
      </pivotArea>
    </format>
    <format dxfId="4860">
      <pivotArea dataOnly="0" labelOnly="1" outline="0" fieldPosition="0">
        <references count="2">
          <reference field="14" count="1" selected="0">
            <x v="128"/>
          </reference>
          <reference field="15" count="1">
            <x v="260"/>
          </reference>
        </references>
      </pivotArea>
    </format>
    <format dxfId="4859">
      <pivotArea dataOnly="0" labelOnly="1" outline="0" fieldPosition="0">
        <references count="2">
          <reference field="14" count="1" selected="0">
            <x v="129"/>
          </reference>
          <reference field="15" count="1">
            <x v="261"/>
          </reference>
        </references>
      </pivotArea>
    </format>
    <format dxfId="4858">
      <pivotArea dataOnly="0" labelOnly="1" outline="0" fieldPosition="0">
        <references count="2">
          <reference field="14" count="1" selected="0">
            <x v="131"/>
          </reference>
          <reference field="15" count="1">
            <x v="123"/>
          </reference>
        </references>
      </pivotArea>
    </format>
    <format dxfId="4857">
      <pivotArea dataOnly="0" labelOnly="1" outline="0" fieldPosition="0">
        <references count="2">
          <reference field="14" count="1" selected="0">
            <x v="132"/>
          </reference>
          <reference field="15" count="1">
            <x v="262"/>
          </reference>
        </references>
      </pivotArea>
    </format>
    <format dxfId="4856">
      <pivotArea dataOnly="0" labelOnly="1" outline="0" fieldPosition="0">
        <references count="2">
          <reference field="14" count="1" selected="0">
            <x v="134"/>
          </reference>
          <reference field="15" count="1">
            <x v="266"/>
          </reference>
        </references>
      </pivotArea>
    </format>
    <format dxfId="4855">
      <pivotArea dataOnly="0" labelOnly="1" outline="0" fieldPosition="0">
        <references count="2">
          <reference field="14" count="1" selected="0">
            <x v="137"/>
          </reference>
          <reference field="15" count="1">
            <x v="269"/>
          </reference>
        </references>
      </pivotArea>
    </format>
    <format dxfId="4854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4853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4852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4851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4850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4849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4848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4847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4846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4845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4844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4843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4842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4841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4840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4839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4838">
      <pivotArea dataOnly="0" labelOnly="1" outline="0" fieldPosition="0">
        <references count="2">
          <reference field="14" count="1" selected="0">
            <x v="171"/>
          </reference>
          <reference field="15" count="1">
            <x v="277"/>
          </reference>
        </references>
      </pivotArea>
    </format>
    <format dxfId="4837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4836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4835">
      <pivotArea dataOnly="0" labelOnly="1" outline="0" fieldPosition="0">
        <references count="2">
          <reference field="14" count="1" selected="0">
            <x v="212"/>
          </reference>
          <reference field="15" count="1">
            <x v="274"/>
          </reference>
        </references>
      </pivotArea>
    </format>
    <format dxfId="4834">
      <pivotArea dataOnly="0" labelOnly="1" outline="0" fieldPosition="0">
        <references count="2">
          <reference field="14" count="1" selected="0">
            <x v="231"/>
          </reference>
          <reference field="15" count="1">
            <x v="248"/>
          </reference>
        </references>
      </pivotArea>
    </format>
    <format dxfId="4833">
      <pivotArea dataOnly="0" labelOnly="1" outline="0" fieldPosition="0">
        <references count="2">
          <reference field="14" count="1" selected="0">
            <x v="232"/>
          </reference>
          <reference field="15" count="1">
            <x v="249"/>
          </reference>
        </references>
      </pivotArea>
    </format>
    <format dxfId="4832">
      <pivotArea dataOnly="0" labelOnly="1" outline="0" fieldPosition="0">
        <references count="2">
          <reference field="14" count="1" selected="0">
            <x v="233"/>
          </reference>
          <reference field="15" count="1">
            <x v="250"/>
          </reference>
        </references>
      </pivotArea>
    </format>
    <format dxfId="4831">
      <pivotArea dataOnly="0" labelOnly="1" outline="0" fieldPosition="0">
        <references count="2">
          <reference field="14" count="1" selected="0">
            <x v="234"/>
          </reference>
          <reference field="15" count="1">
            <x v="275"/>
          </reference>
        </references>
      </pivotArea>
    </format>
    <format dxfId="4830">
      <pivotArea dataOnly="0" labelOnly="1" outline="0" fieldPosition="0">
        <references count="2">
          <reference field="14" count="1" selected="0">
            <x v="235"/>
          </reference>
          <reference field="15" count="1">
            <x v="251"/>
          </reference>
        </references>
      </pivotArea>
    </format>
    <format dxfId="4829">
      <pivotArea dataOnly="0" labelOnly="1" outline="0" fieldPosition="0">
        <references count="2">
          <reference field="14" count="1" selected="0">
            <x v="236"/>
          </reference>
          <reference field="15" count="1">
            <x v="252"/>
          </reference>
        </references>
      </pivotArea>
    </format>
    <format dxfId="4828">
      <pivotArea dataOnly="0" labelOnly="1" outline="0" fieldPosition="0">
        <references count="2">
          <reference field="14" count="1" selected="0">
            <x v="237"/>
          </reference>
          <reference field="15" count="1">
            <x v="253"/>
          </reference>
        </references>
      </pivotArea>
    </format>
    <format dxfId="4827">
      <pivotArea dataOnly="0" labelOnly="1" outline="0" fieldPosition="0">
        <references count="2">
          <reference field="14" count="1" selected="0">
            <x v="239"/>
          </reference>
          <reference field="15" count="1">
            <x v="256"/>
          </reference>
        </references>
      </pivotArea>
    </format>
    <format dxfId="4826">
      <pivotArea dataOnly="0" labelOnly="1" outline="0" fieldPosition="0">
        <references count="2">
          <reference field="14" count="1" selected="0">
            <x v="240"/>
          </reference>
          <reference field="15" count="1">
            <x v="254"/>
          </reference>
        </references>
      </pivotArea>
    </format>
    <format dxfId="4825">
      <pivotArea dataOnly="0" labelOnly="1" outline="0" fieldPosition="0">
        <references count="2">
          <reference field="14" count="1" selected="0">
            <x v="241"/>
          </reference>
          <reference field="15" count="1">
            <x v="257"/>
          </reference>
        </references>
      </pivotArea>
    </format>
    <format dxfId="4824">
      <pivotArea dataOnly="0" labelOnly="1" outline="0" fieldPosition="0">
        <references count="2">
          <reference field="14" count="1" selected="0">
            <x v="242"/>
          </reference>
          <reference field="15" count="1">
            <x v="263"/>
          </reference>
        </references>
      </pivotArea>
    </format>
    <format dxfId="4823">
      <pivotArea dataOnly="0" labelOnly="1" outline="0" fieldPosition="0">
        <references count="2">
          <reference field="14" count="1" selected="0">
            <x v="250"/>
          </reference>
          <reference field="15" count="1">
            <x v="264"/>
          </reference>
        </references>
      </pivotArea>
    </format>
    <format dxfId="4822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4821">
      <pivotArea dataOnly="0" labelOnly="1" outline="0" fieldPosition="0">
        <references count="2">
          <reference field="14" count="1" selected="0">
            <x v="292"/>
          </reference>
          <reference field="15" count="1">
            <x v="265"/>
          </reference>
        </references>
      </pivotArea>
    </format>
    <format dxfId="4820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4819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4818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817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816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815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814">
      <pivotArea dataOnly="0" labelOnly="1" outline="0" fieldPosition="0">
        <references count="2">
          <reference field="14" count="1" selected="0">
            <x v="93"/>
          </reference>
          <reference field="15" count="1">
            <x v="271"/>
          </reference>
        </references>
      </pivotArea>
    </format>
    <format dxfId="4813">
      <pivotArea dataOnly="0" labelOnly="1" outline="0" fieldPosition="0">
        <references count="2">
          <reference field="14" count="1" selected="0">
            <x v="96"/>
          </reference>
          <reference field="15" count="1">
            <x v="270"/>
          </reference>
        </references>
      </pivotArea>
    </format>
    <format dxfId="4812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4811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4810">
      <pivotArea dataOnly="0" labelOnly="1" outline="0" fieldPosition="0">
        <references count="2">
          <reference field="14" count="1" selected="0">
            <x v="103"/>
          </reference>
          <reference field="15" count="1">
            <x v="276"/>
          </reference>
        </references>
      </pivotArea>
    </format>
    <format dxfId="4809">
      <pivotArea dataOnly="0" labelOnly="1" outline="0" fieldPosition="0">
        <references count="2">
          <reference field="14" count="1" selected="0">
            <x v="105"/>
          </reference>
          <reference field="15" count="1">
            <x v="267"/>
          </reference>
        </references>
      </pivotArea>
    </format>
    <format dxfId="4808">
      <pivotArea dataOnly="0" labelOnly="1" outline="0" fieldPosition="0">
        <references count="2">
          <reference field="14" count="1" selected="0">
            <x v="106"/>
          </reference>
          <reference field="15" count="1">
            <x v="272"/>
          </reference>
        </references>
      </pivotArea>
    </format>
    <format dxfId="4807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4806">
      <pivotArea dataOnly="0" labelOnly="1" outline="0" fieldPosition="0">
        <references count="2">
          <reference field="14" count="1" selected="0">
            <x v="109"/>
          </reference>
          <reference field="15" count="1">
            <x v="273"/>
          </reference>
        </references>
      </pivotArea>
    </format>
    <format dxfId="4805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4804">
      <pivotArea dataOnly="0" labelOnly="1" outline="0" fieldPosition="0">
        <references count="2">
          <reference field="14" count="1" selected="0">
            <x v="112"/>
          </reference>
          <reference field="15" count="1">
            <x v="255"/>
          </reference>
        </references>
      </pivotArea>
    </format>
    <format dxfId="4803">
      <pivotArea dataOnly="0" labelOnly="1" outline="0" fieldPosition="0">
        <references count="2">
          <reference field="14" count="1" selected="0">
            <x v="125"/>
          </reference>
          <reference field="15" count="1">
            <x v="278"/>
          </reference>
        </references>
      </pivotArea>
    </format>
    <format dxfId="4802">
      <pivotArea dataOnly="0" labelOnly="1" outline="0" fieldPosition="0">
        <references count="2">
          <reference field="14" count="1" selected="0">
            <x v="126"/>
          </reference>
          <reference field="15" count="1">
            <x v="268"/>
          </reference>
        </references>
      </pivotArea>
    </format>
    <format dxfId="4801">
      <pivotArea dataOnly="0" labelOnly="1" outline="0" fieldPosition="0">
        <references count="2">
          <reference field="14" count="1" selected="0">
            <x v="127"/>
          </reference>
          <reference field="15" count="1">
            <x v="259"/>
          </reference>
        </references>
      </pivotArea>
    </format>
    <format dxfId="4800">
      <pivotArea dataOnly="0" labelOnly="1" outline="0" fieldPosition="0">
        <references count="2">
          <reference field="14" count="1" selected="0">
            <x v="128"/>
          </reference>
          <reference field="15" count="1">
            <x v="260"/>
          </reference>
        </references>
      </pivotArea>
    </format>
    <format dxfId="4799">
      <pivotArea dataOnly="0" labelOnly="1" outline="0" fieldPosition="0">
        <references count="2">
          <reference field="14" count="1" selected="0">
            <x v="129"/>
          </reference>
          <reference field="15" count="1">
            <x v="261"/>
          </reference>
        </references>
      </pivotArea>
    </format>
    <format dxfId="4798">
      <pivotArea dataOnly="0" labelOnly="1" outline="0" fieldPosition="0">
        <references count="2">
          <reference field="14" count="1" selected="0">
            <x v="131"/>
          </reference>
          <reference field="15" count="1">
            <x v="123"/>
          </reference>
        </references>
      </pivotArea>
    </format>
    <format dxfId="4797">
      <pivotArea dataOnly="0" labelOnly="1" outline="0" fieldPosition="0">
        <references count="2">
          <reference field="14" count="1" selected="0">
            <x v="132"/>
          </reference>
          <reference field="15" count="1">
            <x v="262"/>
          </reference>
        </references>
      </pivotArea>
    </format>
    <format dxfId="4796">
      <pivotArea dataOnly="0" labelOnly="1" outline="0" fieldPosition="0">
        <references count="2">
          <reference field="14" count="1" selected="0">
            <x v="134"/>
          </reference>
          <reference field="15" count="1">
            <x v="266"/>
          </reference>
        </references>
      </pivotArea>
    </format>
    <format dxfId="4795">
      <pivotArea dataOnly="0" labelOnly="1" outline="0" fieldPosition="0">
        <references count="2">
          <reference field="14" count="1" selected="0">
            <x v="137"/>
          </reference>
          <reference field="15" count="1">
            <x v="269"/>
          </reference>
        </references>
      </pivotArea>
    </format>
    <format dxfId="4794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4793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4792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4791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4790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4789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4788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4787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4786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4785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4784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4783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4782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4781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4780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4779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4778">
      <pivotArea dataOnly="0" labelOnly="1" outline="0" fieldPosition="0">
        <references count="2">
          <reference field="14" count="1" selected="0">
            <x v="171"/>
          </reference>
          <reference field="15" count="1">
            <x v="277"/>
          </reference>
        </references>
      </pivotArea>
    </format>
    <format dxfId="4777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4776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4775">
      <pivotArea dataOnly="0" labelOnly="1" outline="0" fieldPosition="0">
        <references count="2">
          <reference field="14" count="1" selected="0">
            <x v="212"/>
          </reference>
          <reference field="15" count="1">
            <x v="274"/>
          </reference>
        </references>
      </pivotArea>
    </format>
    <format dxfId="4774">
      <pivotArea dataOnly="0" labelOnly="1" outline="0" fieldPosition="0">
        <references count="2">
          <reference field="14" count="1" selected="0">
            <x v="231"/>
          </reference>
          <reference field="15" count="1">
            <x v="248"/>
          </reference>
        </references>
      </pivotArea>
    </format>
    <format dxfId="4773">
      <pivotArea dataOnly="0" labelOnly="1" outline="0" fieldPosition="0">
        <references count="2">
          <reference field="14" count="1" selected="0">
            <x v="232"/>
          </reference>
          <reference field="15" count="1">
            <x v="249"/>
          </reference>
        </references>
      </pivotArea>
    </format>
    <format dxfId="4772">
      <pivotArea dataOnly="0" labelOnly="1" outline="0" fieldPosition="0">
        <references count="2">
          <reference field="14" count="1" selected="0">
            <x v="233"/>
          </reference>
          <reference field="15" count="1">
            <x v="250"/>
          </reference>
        </references>
      </pivotArea>
    </format>
    <format dxfId="4771">
      <pivotArea dataOnly="0" labelOnly="1" outline="0" fieldPosition="0">
        <references count="2">
          <reference field="14" count="1" selected="0">
            <x v="234"/>
          </reference>
          <reference field="15" count="1">
            <x v="275"/>
          </reference>
        </references>
      </pivotArea>
    </format>
    <format dxfId="4770">
      <pivotArea dataOnly="0" labelOnly="1" outline="0" fieldPosition="0">
        <references count="2">
          <reference field="14" count="1" selected="0">
            <x v="235"/>
          </reference>
          <reference field="15" count="1">
            <x v="251"/>
          </reference>
        </references>
      </pivotArea>
    </format>
    <format dxfId="4769">
      <pivotArea dataOnly="0" labelOnly="1" outline="0" fieldPosition="0">
        <references count="2">
          <reference field="14" count="1" selected="0">
            <x v="236"/>
          </reference>
          <reference field="15" count="1">
            <x v="252"/>
          </reference>
        </references>
      </pivotArea>
    </format>
    <format dxfId="4768">
      <pivotArea dataOnly="0" labelOnly="1" outline="0" fieldPosition="0">
        <references count="2">
          <reference field="14" count="1" selected="0">
            <x v="237"/>
          </reference>
          <reference field="15" count="1">
            <x v="253"/>
          </reference>
        </references>
      </pivotArea>
    </format>
    <format dxfId="4767">
      <pivotArea dataOnly="0" labelOnly="1" outline="0" fieldPosition="0">
        <references count="2">
          <reference field="14" count="1" selected="0">
            <x v="239"/>
          </reference>
          <reference field="15" count="1">
            <x v="256"/>
          </reference>
        </references>
      </pivotArea>
    </format>
    <format dxfId="4766">
      <pivotArea dataOnly="0" labelOnly="1" outline="0" fieldPosition="0">
        <references count="2">
          <reference field="14" count="1" selected="0">
            <x v="240"/>
          </reference>
          <reference field="15" count="1">
            <x v="254"/>
          </reference>
        </references>
      </pivotArea>
    </format>
    <format dxfId="4765">
      <pivotArea dataOnly="0" labelOnly="1" outline="0" fieldPosition="0">
        <references count="2">
          <reference field="14" count="1" selected="0">
            <x v="241"/>
          </reference>
          <reference field="15" count="1">
            <x v="257"/>
          </reference>
        </references>
      </pivotArea>
    </format>
    <format dxfId="4764">
      <pivotArea dataOnly="0" labelOnly="1" outline="0" fieldPosition="0">
        <references count="2">
          <reference field="14" count="1" selected="0">
            <x v="242"/>
          </reference>
          <reference field="15" count="1">
            <x v="263"/>
          </reference>
        </references>
      </pivotArea>
    </format>
    <format dxfId="4763">
      <pivotArea dataOnly="0" labelOnly="1" outline="0" fieldPosition="0">
        <references count="2">
          <reference field="14" count="1" selected="0">
            <x v="250"/>
          </reference>
          <reference field="15" count="1">
            <x v="264"/>
          </reference>
        </references>
      </pivotArea>
    </format>
    <format dxfId="4762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4761">
      <pivotArea dataOnly="0" labelOnly="1" outline="0" fieldPosition="0">
        <references count="2">
          <reference field="14" count="1" selected="0">
            <x v="292"/>
          </reference>
          <reference field="15" count="1">
            <x v="265"/>
          </reference>
        </references>
      </pivotArea>
    </format>
    <format dxfId="4760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759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4758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4757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4756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4755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754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4753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4752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4751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4750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4749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4748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4747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4746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4745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4744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4743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4742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4741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4740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4739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4738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737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736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4735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4734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4733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4732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4731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4730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4729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4728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4727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4726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4725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4724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4723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4722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4721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4720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4719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4718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4717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4716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4715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714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4713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4712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4711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4710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709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4708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4707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4706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4705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4704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4703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4702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4701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4700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4699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4698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4697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4696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4695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4694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4693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692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691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4690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4689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4688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4687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4686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4685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4684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4683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4682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4681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4680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4679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4678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4677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4676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4675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4674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4673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4672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4671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4670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669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4668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4667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4666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4665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664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4663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4662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4661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4660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4659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4658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4657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4656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4655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4654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4653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4652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4651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4650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4649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4648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647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646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4645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4644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4643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4642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4641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4640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4639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4638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4637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4636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4635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4634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4633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4632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4631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4630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4629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4628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4627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4626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4625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624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4623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4622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4621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4620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619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4618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4617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4616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4615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4614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4613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4612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4611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4610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4609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4608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4607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4606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4605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4604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4603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602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601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4600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4599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4598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4597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4596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4595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4594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4593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4592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4591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4590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4589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4588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4587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4586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4585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4584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4583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4582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4581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4580">
      <pivotArea dataOnly="0" labelOnly="1" outline="0" fieldPosition="0">
        <references count="1">
          <reference field="14" count="1">
            <x v="142"/>
          </reference>
        </references>
      </pivotArea>
    </format>
    <format dxfId="4579">
      <pivotArea dataOnly="0" labelOnly="1" outline="0" fieldPosition="0">
        <references count="1">
          <reference field="14" count="1">
            <x v="142"/>
          </reference>
        </references>
      </pivotArea>
    </format>
    <format dxfId="4578">
      <pivotArea dataOnly="0" labelOnly="1" outline="0" fieldPosition="0">
        <references count="1">
          <reference field="14" count="1">
            <x v="142"/>
          </reference>
        </references>
      </pivotArea>
    </format>
    <format dxfId="4577">
      <pivotArea dataOnly="0" labelOnly="1" outline="0" fieldPosition="0">
        <references count="2">
          <reference field="14" count="1" selected="0">
            <x v="142"/>
          </reference>
          <reference field="15" count="1">
            <x v="280"/>
          </reference>
        </references>
      </pivotArea>
    </format>
    <format dxfId="4576">
      <pivotArea dataOnly="0" labelOnly="1" outline="0" fieldPosition="0">
        <references count="2">
          <reference field="14" count="1" selected="0">
            <x v="142"/>
          </reference>
          <reference field="15" count="1">
            <x v="280"/>
          </reference>
        </references>
      </pivotArea>
    </format>
    <format dxfId="4575">
      <pivotArea dataOnly="0" labelOnly="1" outline="0" fieldPosition="0">
        <references count="2">
          <reference field="14" count="1" selected="0">
            <x v="142"/>
          </reference>
          <reference field="15" count="1">
            <x v="280"/>
          </reference>
        </references>
      </pivotArea>
    </format>
    <format dxfId="4574">
      <pivotArea dataOnly="0" labelOnly="1" outline="0" fieldPosition="0">
        <references count="2">
          <reference field="14" count="1" selected="0">
            <x v="142"/>
          </reference>
          <reference field="15" count="1">
            <x v="280"/>
          </reference>
        </references>
      </pivotArea>
    </format>
    <format dxfId="4573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572">
      <pivotArea dataOnly="0" labelOnly="1" outline="0" fieldPosition="0">
        <references count="2">
          <reference field="14" count="1" selected="0">
            <x v="57"/>
          </reference>
          <reference field="15" count="1">
            <x v="177"/>
          </reference>
        </references>
      </pivotArea>
    </format>
    <format dxfId="4571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4570">
      <pivotArea dataOnly="0" labelOnly="1" outline="0" fieldPosition="0">
        <references count="2">
          <reference field="14" count="1" selected="0">
            <x v="59"/>
          </reference>
          <reference field="15" count="1">
            <x v="179"/>
          </reference>
        </references>
      </pivotArea>
    </format>
    <format dxfId="4569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4568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567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4566">
      <pivotArea dataOnly="0" labelOnly="1" outline="0" fieldPosition="0">
        <references count="2">
          <reference field="14" count="1" selected="0">
            <x v="63"/>
          </reference>
          <reference field="15" count="1">
            <x v="191"/>
          </reference>
        </references>
      </pivotArea>
    </format>
    <format dxfId="4565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4564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4563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4562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4561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4560">
      <pivotArea dataOnly="0" labelOnly="1" outline="0" fieldPosition="0">
        <references count="2">
          <reference field="14" count="1" selected="0">
            <x v="70"/>
          </reference>
          <reference field="15" count="1">
            <x v="203"/>
          </reference>
        </references>
      </pivotArea>
    </format>
    <format dxfId="4559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4558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4557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4556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4555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4554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4553">
      <pivotArea dataOnly="0" labelOnly="1" outline="0" fieldPosition="0">
        <references count="2">
          <reference field="14" count="1" selected="0">
            <x v="77"/>
          </reference>
          <reference field="15" count="1">
            <x v="200"/>
          </reference>
        </references>
      </pivotArea>
    </format>
    <format dxfId="4552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4551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550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549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4548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4547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4546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4545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4544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4543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4542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4541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4540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4539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4538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4537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4536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4535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4534">
      <pivotArea dataOnly="0" labelOnly="1" outline="0" fieldPosition="0">
        <references count="2">
          <reference field="14" count="1" selected="0">
            <x v="110"/>
          </reference>
          <reference field="15" count="1">
            <x v="175"/>
          </reference>
        </references>
      </pivotArea>
    </format>
    <format dxfId="4533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4532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4531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4530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4529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4528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4527">
      <pivotArea dataOnly="0" labelOnly="1" outline="0" fieldPosition="0">
        <references count="2">
          <reference field="14" count="1" selected="0">
            <x v="288"/>
          </reference>
          <reference field="15" count="1">
            <x v="8"/>
          </reference>
        </references>
      </pivotArea>
    </format>
    <format dxfId="4526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525">
      <pivotArea dataOnly="0" labelOnly="1" outline="0" fieldPosition="0">
        <references count="2">
          <reference field="14" count="1" selected="0">
            <x v="57"/>
          </reference>
          <reference field="15" count="1">
            <x v="177"/>
          </reference>
        </references>
      </pivotArea>
    </format>
    <format dxfId="4524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4523">
      <pivotArea dataOnly="0" labelOnly="1" outline="0" fieldPosition="0">
        <references count="2">
          <reference field="14" count="1" selected="0">
            <x v="59"/>
          </reference>
          <reference field="15" count="1">
            <x v="179"/>
          </reference>
        </references>
      </pivotArea>
    </format>
    <format dxfId="4522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4521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520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4519">
      <pivotArea dataOnly="0" labelOnly="1" outline="0" fieldPosition="0">
        <references count="2">
          <reference field="14" count="1" selected="0">
            <x v="63"/>
          </reference>
          <reference field="15" count="1">
            <x v="191"/>
          </reference>
        </references>
      </pivotArea>
    </format>
    <format dxfId="4518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4517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4516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4515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4514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4513">
      <pivotArea dataOnly="0" labelOnly="1" outline="0" fieldPosition="0">
        <references count="2">
          <reference field="14" count="1" selected="0">
            <x v="70"/>
          </reference>
          <reference field="15" count="1">
            <x v="203"/>
          </reference>
        </references>
      </pivotArea>
    </format>
    <format dxfId="4512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4511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4510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4509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4508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4507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4506">
      <pivotArea dataOnly="0" labelOnly="1" outline="0" fieldPosition="0">
        <references count="2">
          <reference field="14" count="1" selected="0">
            <x v="77"/>
          </reference>
          <reference field="15" count="1">
            <x v="200"/>
          </reference>
        </references>
      </pivotArea>
    </format>
    <format dxfId="4505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4504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503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502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4501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4500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4499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4498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4497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4496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4495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4494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4493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4492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4491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4490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4489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4488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4487">
      <pivotArea dataOnly="0" labelOnly="1" outline="0" fieldPosition="0">
        <references count="2">
          <reference field="14" count="1" selected="0">
            <x v="110"/>
          </reference>
          <reference field="15" count="1">
            <x v="175"/>
          </reference>
        </references>
      </pivotArea>
    </format>
    <format dxfId="4486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4485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4484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4483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4482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4481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4480">
      <pivotArea dataOnly="0" labelOnly="1" outline="0" fieldPosition="0">
        <references count="2">
          <reference field="14" count="1" selected="0">
            <x v="288"/>
          </reference>
          <reference field="15" count="1">
            <x v="8"/>
          </reference>
        </references>
      </pivotArea>
    </format>
    <format dxfId="4479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478">
      <pivotArea dataOnly="0" labelOnly="1" outline="0" fieldPosition="0">
        <references count="2">
          <reference field="14" count="1" selected="0">
            <x v="57"/>
          </reference>
          <reference field="15" count="1">
            <x v="177"/>
          </reference>
        </references>
      </pivotArea>
    </format>
    <format dxfId="4477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4476">
      <pivotArea dataOnly="0" labelOnly="1" outline="0" fieldPosition="0">
        <references count="2">
          <reference field="14" count="1" selected="0">
            <x v="59"/>
          </reference>
          <reference field="15" count="1">
            <x v="179"/>
          </reference>
        </references>
      </pivotArea>
    </format>
    <format dxfId="4475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4474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473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4472">
      <pivotArea dataOnly="0" labelOnly="1" outline="0" fieldPosition="0">
        <references count="2">
          <reference field="14" count="1" selected="0">
            <x v="63"/>
          </reference>
          <reference field="15" count="1">
            <x v="191"/>
          </reference>
        </references>
      </pivotArea>
    </format>
    <format dxfId="4471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4470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4469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4468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4467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4466">
      <pivotArea dataOnly="0" labelOnly="1" outline="0" fieldPosition="0">
        <references count="2">
          <reference field="14" count="1" selected="0">
            <x v="70"/>
          </reference>
          <reference field="15" count="1">
            <x v="203"/>
          </reference>
        </references>
      </pivotArea>
    </format>
    <format dxfId="4465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4464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4463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4462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4461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4460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4459">
      <pivotArea dataOnly="0" labelOnly="1" outline="0" fieldPosition="0">
        <references count="2">
          <reference field="14" count="1" selected="0">
            <x v="77"/>
          </reference>
          <reference field="15" count="1">
            <x v="200"/>
          </reference>
        </references>
      </pivotArea>
    </format>
    <format dxfId="4458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4457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456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455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4454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4453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4452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4451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4450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4449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4448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4447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4446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4445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4444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4443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4442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4441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4440">
      <pivotArea dataOnly="0" labelOnly="1" outline="0" fieldPosition="0">
        <references count="2">
          <reference field="14" count="1" selected="0">
            <x v="110"/>
          </reference>
          <reference field="15" count="1">
            <x v="175"/>
          </reference>
        </references>
      </pivotArea>
    </format>
    <format dxfId="4439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4438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4437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4436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4435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4434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4433">
      <pivotArea dataOnly="0" labelOnly="1" outline="0" fieldPosition="0">
        <references count="2">
          <reference field="14" count="1" selected="0">
            <x v="288"/>
          </reference>
          <reference field="15" count="1">
            <x v="8"/>
          </reference>
        </references>
      </pivotArea>
    </format>
    <format dxfId="4432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431">
      <pivotArea dataOnly="0" labelOnly="1" outline="0" fieldPosition="0">
        <references count="2">
          <reference field="14" count="1" selected="0">
            <x v="57"/>
          </reference>
          <reference field="15" count="1">
            <x v="177"/>
          </reference>
        </references>
      </pivotArea>
    </format>
    <format dxfId="4430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4429">
      <pivotArea dataOnly="0" labelOnly="1" outline="0" fieldPosition="0">
        <references count="2">
          <reference field="14" count="1" selected="0">
            <x v="59"/>
          </reference>
          <reference field="15" count="1">
            <x v="179"/>
          </reference>
        </references>
      </pivotArea>
    </format>
    <format dxfId="4428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4427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426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4425">
      <pivotArea dataOnly="0" labelOnly="1" outline="0" fieldPosition="0">
        <references count="2">
          <reference field="14" count="1" selected="0">
            <x v="63"/>
          </reference>
          <reference field="15" count="1">
            <x v="191"/>
          </reference>
        </references>
      </pivotArea>
    </format>
    <format dxfId="4424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4423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4422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4421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4420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4419">
      <pivotArea dataOnly="0" labelOnly="1" outline="0" fieldPosition="0">
        <references count="2">
          <reference field="14" count="1" selected="0">
            <x v="70"/>
          </reference>
          <reference field="15" count="1">
            <x v="203"/>
          </reference>
        </references>
      </pivotArea>
    </format>
    <format dxfId="4418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4417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4416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4415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4414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4413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4412">
      <pivotArea dataOnly="0" labelOnly="1" outline="0" fieldPosition="0">
        <references count="2">
          <reference field="14" count="1" selected="0">
            <x v="77"/>
          </reference>
          <reference field="15" count="1">
            <x v="200"/>
          </reference>
        </references>
      </pivotArea>
    </format>
    <format dxfId="4411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4410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409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408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4407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4406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4405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4404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4403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4402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4401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4400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4399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4398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4397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4396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4395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4394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4393">
      <pivotArea dataOnly="0" labelOnly="1" outline="0" fieldPosition="0">
        <references count="2">
          <reference field="14" count="1" selected="0">
            <x v="110"/>
          </reference>
          <reference field="15" count="1">
            <x v="175"/>
          </reference>
        </references>
      </pivotArea>
    </format>
    <format dxfId="4392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4391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4390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4389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4388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4387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4386">
      <pivotArea dataOnly="0" labelOnly="1" outline="0" fieldPosition="0">
        <references count="2">
          <reference field="14" count="1" selected="0">
            <x v="288"/>
          </reference>
          <reference field="15" count="1">
            <x v="8"/>
          </reference>
        </references>
      </pivotArea>
    </format>
    <format dxfId="4385">
      <pivotArea dataOnly="0" labelOnly="1" outline="0" fieldPosition="0">
        <references count="1">
          <reference field="14" count="50">
            <x v="52"/>
            <x v="53"/>
            <x v="5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72"/>
            <x v="173"/>
            <x v="174"/>
            <x v="175"/>
            <x v="176"/>
            <x v="177"/>
            <x v="178"/>
            <x v="179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5"/>
            <x v="196"/>
            <x v="197"/>
          </reference>
        </references>
      </pivotArea>
    </format>
    <format dxfId="4384">
      <pivotArea dataOnly="0" labelOnly="1" outline="0" fieldPosition="0">
        <references count="1">
          <reference field="14" count="32">
            <x v="199"/>
            <x v="201"/>
            <x v="202"/>
            <x v="205"/>
            <x v="206"/>
            <x v="207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4"/>
            <x v="226"/>
            <x v="227"/>
            <x v="228"/>
            <x v="229"/>
            <x v="230"/>
            <x v="247"/>
            <x v="258"/>
            <x v="286"/>
            <x v="287"/>
            <x v="293"/>
            <x v="294"/>
          </reference>
        </references>
      </pivotArea>
    </format>
    <format dxfId="4383">
      <pivotArea dataOnly="0" labelOnly="1" outline="0" fieldPosition="0">
        <references count="1">
          <reference field="14" count="50">
            <x v="52"/>
            <x v="53"/>
            <x v="5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72"/>
            <x v="173"/>
            <x v="174"/>
            <x v="175"/>
            <x v="176"/>
            <x v="177"/>
            <x v="178"/>
            <x v="179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5"/>
            <x v="196"/>
            <x v="197"/>
          </reference>
        </references>
      </pivotArea>
    </format>
    <format dxfId="4382">
      <pivotArea dataOnly="0" labelOnly="1" outline="0" fieldPosition="0">
        <references count="1">
          <reference field="14" count="32">
            <x v="199"/>
            <x v="201"/>
            <x v="202"/>
            <x v="205"/>
            <x v="206"/>
            <x v="207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4"/>
            <x v="226"/>
            <x v="227"/>
            <x v="228"/>
            <x v="229"/>
            <x v="230"/>
            <x v="247"/>
            <x v="258"/>
            <x v="286"/>
            <x v="287"/>
            <x v="293"/>
            <x v="294"/>
          </reference>
        </references>
      </pivotArea>
    </format>
    <format dxfId="4381">
      <pivotArea dataOnly="0" labelOnly="1" outline="0" fieldPosition="0">
        <references count="1">
          <reference field="14" count="50">
            <x v="52"/>
            <x v="53"/>
            <x v="5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72"/>
            <x v="173"/>
            <x v="174"/>
            <x v="175"/>
            <x v="176"/>
            <x v="177"/>
            <x v="178"/>
            <x v="179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5"/>
            <x v="196"/>
            <x v="197"/>
          </reference>
        </references>
      </pivotArea>
    </format>
    <format dxfId="4380">
      <pivotArea dataOnly="0" labelOnly="1" outline="0" fieldPosition="0">
        <references count="1">
          <reference field="14" count="32">
            <x v="199"/>
            <x v="201"/>
            <x v="202"/>
            <x v="205"/>
            <x v="206"/>
            <x v="207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4"/>
            <x v="226"/>
            <x v="227"/>
            <x v="228"/>
            <x v="229"/>
            <x v="230"/>
            <x v="247"/>
            <x v="258"/>
            <x v="286"/>
            <x v="287"/>
            <x v="293"/>
            <x v="294"/>
          </reference>
        </references>
      </pivotArea>
    </format>
    <format dxfId="4379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4378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4377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4376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4375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4374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4373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4372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4371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4370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4369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4368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4367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4366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4365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4364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4363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4362">
      <pivotArea dataOnly="0" labelOnly="1" outline="0" fieldPosition="0">
        <references count="2">
          <reference field="14" count="1" selected="0">
            <x v="159"/>
          </reference>
          <reference field="15" count="1">
            <x v="281"/>
          </reference>
        </references>
      </pivotArea>
    </format>
    <format dxfId="4361">
      <pivotArea dataOnly="0" labelOnly="1" outline="0" fieldPosition="0">
        <references count="2">
          <reference field="14" count="1" selected="0">
            <x v="160"/>
          </reference>
          <reference field="15" count="1">
            <x v="92"/>
          </reference>
        </references>
      </pivotArea>
    </format>
    <format dxfId="4360">
      <pivotArea dataOnly="0" labelOnly="1" outline="0" fieldPosition="0">
        <references count="2">
          <reference field="14" count="1" selected="0">
            <x v="161"/>
          </reference>
          <reference field="15" count="1">
            <x v="93"/>
          </reference>
        </references>
      </pivotArea>
    </format>
    <format dxfId="4359">
      <pivotArea dataOnly="0" labelOnly="1" outline="0" fieldPosition="0">
        <references count="2">
          <reference field="14" count="1" selected="0">
            <x v="162"/>
          </reference>
          <reference field="15" count="1">
            <x v="94"/>
          </reference>
        </references>
      </pivotArea>
    </format>
    <format dxfId="4358">
      <pivotArea dataOnly="0" labelOnly="1" outline="0" fieldPosition="0">
        <references count="2">
          <reference field="14" count="1" selected="0">
            <x v="163"/>
          </reference>
          <reference field="15" count="1">
            <x v="95"/>
          </reference>
        </references>
      </pivotArea>
    </format>
    <format dxfId="4357">
      <pivotArea dataOnly="0" labelOnly="1" outline="0" fieldPosition="0">
        <references count="2">
          <reference field="14" count="1" selected="0">
            <x v="164"/>
          </reference>
          <reference field="15" count="1">
            <x v="35"/>
          </reference>
        </references>
      </pivotArea>
    </format>
    <format dxfId="4356">
      <pivotArea dataOnly="0" labelOnly="1" outline="0" fieldPosition="0">
        <references count="2">
          <reference field="14" count="1" selected="0">
            <x v="165"/>
          </reference>
          <reference field="15" count="1">
            <x v="96"/>
          </reference>
        </references>
      </pivotArea>
    </format>
    <format dxfId="4355">
      <pivotArea dataOnly="0" labelOnly="1" outline="0" fieldPosition="0">
        <references count="2">
          <reference field="14" count="1" selected="0">
            <x v="166"/>
          </reference>
          <reference field="15" count="1">
            <x v="97"/>
          </reference>
        </references>
      </pivotArea>
    </format>
    <format dxfId="4354">
      <pivotArea dataOnly="0" labelOnly="1" outline="0" fieldPosition="0">
        <references count="2">
          <reference field="14" count="1" selected="0">
            <x v="167"/>
          </reference>
          <reference field="15" count="1">
            <x v="45"/>
          </reference>
        </references>
      </pivotArea>
    </format>
    <format dxfId="4353">
      <pivotArea dataOnly="0" labelOnly="1" outline="0" fieldPosition="0">
        <references count="2">
          <reference field="14" count="1" selected="0">
            <x v="172"/>
          </reference>
          <reference field="15" count="1">
            <x v="98"/>
          </reference>
        </references>
      </pivotArea>
    </format>
    <format dxfId="4352">
      <pivotArea dataOnly="0" labelOnly="1" outline="0" fieldPosition="0">
        <references count="2">
          <reference field="14" count="1" selected="0">
            <x v="173"/>
          </reference>
          <reference field="15" count="1">
            <x v="99"/>
          </reference>
        </references>
      </pivotArea>
    </format>
    <format dxfId="4351">
      <pivotArea dataOnly="0" labelOnly="1" outline="0" fieldPosition="0">
        <references count="2">
          <reference field="14" count="1" selected="0">
            <x v="174"/>
          </reference>
          <reference field="15" count="1">
            <x v="100"/>
          </reference>
        </references>
      </pivotArea>
    </format>
    <format dxfId="4350">
      <pivotArea dataOnly="0" labelOnly="1" outline="0" fieldPosition="0">
        <references count="2">
          <reference field="14" count="1" selected="0">
            <x v="175"/>
          </reference>
          <reference field="15" count="1">
            <x v="101"/>
          </reference>
        </references>
      </pivotArea>
    </format>
    <format dxfId="4349">
      <pivotArea dataOnly="0" labelOnly="1" outline="0" fieldPosition="0">
        <references count="2">
          <reference field="14" count="1" selected="0">
            <x v="176"/>
          </reference>
          <reference field="15" count="1">
            <x v="46"/>
          </reference>
        </references>
      </pivotArea>
    </format>
    <format dxfId="4348">
      <pivotArea dataOnly="0" labelOnly="1" outline="0" fieldPosition="0">
        <references count="2">
          <reference field="14" count="1" selected="0">
            <x v="177"/>
          </reference>
          <reference field="15" count="1">
            <x v="102"/>
          </reference>
        </references>
      </pivotArea>
    </format>
    <format dxfId="4347">
      <pivotArea dataOnly="0" labelOnly="1" outline="0" fieldPosition="0">
        <references count="2">
          <reference field="14" count="1" selected="0">
            <x v="178"/>
          </reference>
          <reference field="15" count="1">
            <x v="103"/>
          </reference>
        </references>
      </pivotArea>
    </format>
    <format dxfId="4346">
      <pivotArea dataOnly="0" labelOnly="1" outline="0" fieldPosition="0">
        <references count="2">
          <reference field="14" count="1" selected="0">
            <x v="179"/>
          </reference>
          <reference field="15" count="1">
            <x v="47"/>
          </reference>
        </references>
      </pivotArea>
    </format>
    <format dxfId="4345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4344">
      <pivotArea dataOnly="0" labelOnly="1" outline="0" fieldPosition="0">
        <references count="2">
          <reference field="14" count="1" selected="0">
            <x v="182"/>
          </reference>
          <reference field="15" count="1">
            <x v="48"/>
          </reference>
        </references>
      </pivotArea>
    </format>
    <format dxfId="4343">
      <pivotArea dataOnly="0" labelOnly="1" outline="0" fieldPosition="0">
        <references count="2">
          <reference field="14" count="1" selected="0">
            <x v="183"/>
          </reference>
          <reference field="15" count="1">
            <x v="104"/>
          </reference>
        </references>
      </pivotArea>
    </format>
    <format dxfId="4342">
      <pivotArea dataOnly="0" labelOnly="1" outline="0" fieldPosition="0">
        <references count="2">
          <reference field="14" count="1" selected="0">
            <x v="184"/>
          </reference>
          <reference field="15" count="1">
            <x v="49"/>
          </reference>
        </references>
      </pivotArea>
    </format>
    <format dxfId="4341">
      <pivotArea dataOnly="0" labelOnly="1" outline="0" fieldPosition="0">
        <references count="2">
          <reference field="14" count="1" selected="0">
            <x v="185"/>
          </reference>
          <reference field="15" count="1">
            <x v="36"/>
          </reference>
        </references>
      </pivotArea>
    </format>
    <format dxfId="4340">
      <pivotArea dataOnly="0" labelOnly="1" outline="0" fieldPosition="0">
        <references count="2">
          <reference field="14" count="1" selected="0">
            <x v="186"/>
          </reference>
          <reference field="15" count="1">
            <x v="40"/>
          </reference>
        </references>
      </pivotArea>
    </format>
    <format dxfId="4339">
      <pivotArea dataOnly="0" labelOnly="1" outline="0" fieldPosition="0">
        <references count="2">
          <reference field="14" count="1" selected="0">
            <x v="187"/>
          </reference>
          <reference field="15" count="1">
            <x v="41"/>
          </reference>
        </references>
      </pivotArea>
    </format>
    <format dxfId="4338">
      <pivotArea dataOnly="0" labelOnly="1" outline="0" fieldPosition="0">
        <references count="2">
          <reference field="14" count="1" selected="0">
            <x v="188"/>
          </reference>
          <reference field="15" count="1">
            <x v="52"/>
          </reference>
        </references>
      </pivotArea>
    </format>
    <format dxfId="4337">
      <pivotArea dataOnly="0" labelOnly="1" outline="0" fieldPosition="0">
        <references count="2">
          <reference field="14" count="1" selected="0">
            <x v="189"/>
          </reference>
          <reference field="15" count="1">
            <x v="37"/>
          </reference>
        </references>
      </pivotArea>
    </format>
    <format dxfId="4336">
      <pivotArea dataOnly="0" labelOnly="1" outline="0" fieldPosition="0">
        <references count="2">
          <reference field="14" count="1" selected="0">
            <x v="190"/>
          </reference>
          <reference field="15" count="1">
            <x v="38"/>
          </reference>
        </references>
      </pivotArea>
    </format>
    <format dxfId="4335">
      <pivotArea dataOnly="0" labelOnly="1" outline="0" fieldPosition="0">
        <references count="2">
          <reference field="14" count="1" selected="0">
            <x v="191"/>
          </reference>
          <reference field="15" count="1">
            <x v="39"/>
          </reference>
        </references>
      </pivotArea>
    </format>
    <format dxfId="4334">
      <pivotArea dataOnly="0" labelOnly="1" outline="0" fieldPosition="0">
        <references count="2">
          <reference field="14" count="1" selected="0">
            <x v="192"/>
          </reference>
          <reference field="15" count="1">
            <x v="50"/>
          </reference>
        </references>
      </pivotArea>
    </format>
    <format dxfId="4333">
      <pivotArea dataOnly="0" labelOnly="1" outline="0" fieldPosition="0">
        <references count="2">
          <reference field="14" count="1" selected="0">
            <x v="193"/>
          </reference>
          <reference field="15" count="1">
            <x v="56"/>
          </reference>
        </references>
      </pivotArea>
    </format>
    <format dxfId="4332">
      <pivotArea dataOnly="0" labelOnly="1" outline="0" fieldPosition="0">
        <references count="2">
          <reference field="14" count="1" selected="0">
            <x v="195"/>
          </reference>
          <reference field="15" count="1">
            <x v="57"/>
          </reference>
        </references>
      </pivotArea>
    </format>
    <format dxfId="4331">
      <pivotArea dataOnly="0" labelOnly="1" outline="0" fieldPosition="0">
        <references count="2">
          <reference field="14" count="1" selected="0">
            <x v="196"/>
          </reference>
          <reference field="15" count="1">
            <x v="81"/>
          </reference>
        </references>
      </pivotArea>
    </format>
    <format dxfId="4330">
      <pivotArea dataOnly="0" labelOnly="1" outline="0" fieldPosition="0">
        <references count="2">
          <reference field="14" count="1" selected="0">
            <x v="197"/>
          </reference>
          <reference field="15" count="1">
            <x v="70"/>
          </reference>
        </references>
      </pivotArea>
    </format>
    <format dxfId="4329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4328">
      <pivotArea dataOnly="0" labelOnly="1" outline="0" fieldPosition="0">
        <references count="2">
          <reference field="14" count="1" selected="0">
            <x v="201"/>
          </reference>
          <reference field="15" count="1">
            <x v="106"/>
          </reference>
        </references>
      </pivotArea>
    </format>
    <format dxfId="4327">
      <pivotArea dataOnly="0" labelOnly="1" outline="0" fieldPosition="0">
        <references count="2">
          <reference field="14" count="1" selected="0">
            <x v="202"/>
          </reference>
          <reference field="15" count="1">
            <x v="65"/>
          </reference>
        </references>
      </pivotArea>
    </format>
    <format dxfId="4326">
      <pivotArea dataOnly="0" labelOnly="1" outline="0" fieldPosition="0">
        <references count="2">
          <reference field="14" count="1" selected="0">
            <x v="205"/>
          </reference>
          <reference field="15" count="1">
            <x v="59"/>
          </reference>
        </references>
      </pivotArea>
    </format>
    <format dxfId="4325">
      <pivotArea dataOnly="0" labelOnly="1" outline="0" fieldPosition="0">
        <references count="2">
          <reference field="14" count="1" selected="0">
            <x v="206"/>
          </reference>
          <reference field="15" count="1">
            <x v="60"/>
          </reference>
        </references>
      </pivotArea>
    </format>
    <format dxfId="4324">
      <pivotArea dataOnly="0" labelOnly="1" outline="0" fieldPosition="0">
        <references count="2">
          <reference field="14" count="1" selected="0">
            <x v="207"/>
          </reference>
          <reference field="15" count="1">
            <x v="66"/>
          </reference>
        </references>
      </pivotArea>
    </format>
    <format dxfId="4323">
      <pivotArea dataOnly="0" labelOnly="1" outline="0" fieldPosition="0">
        <references count="2">
          <reference field="14" count="1" selected="0">
            <x v="209"/>
          </reference>
          <reference field="15" count="1">
            <x v="61"/>
          </reference>
        </references>
      </pivotArea>
    </format>
    <format dxfId="4322">
      <pivotArea dataOnly="0" labelOnly="1" outline="0" fieldPosition="0">
        <references count="2">
          <reference field="14" count="1" selected="0">
            <x v="210"/>
          </reference>
          <reference field="15" count="1">
            <x v="67"/>
          </reference>
        </references>
      </pivotArea>
    </format>
    <format dxfId="4321">
      <pivotArea dataOnly="0" labelOnly="1" outline="0" fieldPosition="0">
        <references count="2">
          <reference field="14" count="1" selected="0">
            <x v="211"/>
          </reference>
          <reference field="15" count="1">
            <x v="62"/>
          </reference>
        </references>
      </pivotArea>
    </format>
    <format dxfId="4320">
      <pivotArea dataOnly="0" labelOnly="1" outline="0" fieldPosition="0">
        <references count="2">
          <reference field="14" count="1" selected="0">
            <x v="212"/>
          </reference>
          <reference field="15" count="1">
            <x v="68"/>
          </reference>
        </references>
      </pivotArea>
    </format>
    <format dxfId="4319">
      <pivotArea dataOnly="0" labelOnly="1" outline="0" fieldPosition="0">
        <references count="2">
          <reference field="14" count="1" selected="0">
            <x v="213"/>
          </reference>
          <reference field="15" count="1">
            <x v="69"/>
          </reference>
        </references>
      </pivotArea>
    </format>
    <format dxfId="4318">
      <pivotArea dataOnly="0" labelOnly="1" outline="0" fieldPosition="0">
        <references count="2">
          <reference field="14" count="1" selected="0">
            <x v="214"/>
          </reference>
          <reference field="15" count="1">
            <x v="63"/>
          </reference>
        </references>
      </pivotArea>
    </format>
    <format dxfId="4317">
      <pivotArea dataOnly="0" labelOnly="1" outline="0" fieldPosition="0">
        <references count="2">
          <reference field="14" count="1" selected="0">
            <x v="215"/>
          </reference>
          <reference field="15" count="1">
            <x v="30"/>
          </reference>
        </references>
      </pivotArea>
    </format>
    <format dxfId="4316">
      <pivotArea dataOnly="0" labelOnly="1" outline="0" fieldPosition="0">
        <references count="2">
          <reference field="14" count="1" selected="0">
            <x v="216"/>
          </reference>
          <reference field="15" count="1">
            <x v="31"/>
          </reference>
        </references>
      </pivotArea>
    </format>
    <format dxfId="4315">
      <pivotArea dataOnly="0" labelOnly="1" outline="0" fieldPosition="0">
        <references count="2">
          <reference field="14" count="1" selected="0">
            <x v="217"/>
          </reference>
          <reference field="15" count="1">
            <x v="32"/>
          </reference>
        </references>
      </pivotArea>
    </format>
    <format dxfId="4314">
      <pivotArea dataOnly="0" labelOnly="1" outline="0" fieldPosition="0">
        <references count="2">
          <reference field="14" count="1" selected="0">
            <x v="218"/>
          </reference>
          <reference field="15" count="1">
            <x v="51"/>
          </reference>
        </references>
      </pivotArea>
    </format>
    <format dxfId="4313">
      <pivotArea dataOnly="0" labelOnly="1" outline="0" fieldPosition="0">
        <references count="2">
          <reference field="14" count="1" selected="0">
            <x v="219"/>
          </reference>
          <reference field="15" count="1">
            <x v="73"/>
          </reference>
        </references>
      </pivotArea>
    </format>
    <format dxfId="4312">
      <pivotArea dataOnly="0" labelOnly="1" outline="0" fieldPosition="0">
        <references count="2">
          <reference field="14" count="1" selected="0">
            <x v="220"/>
          </reference>
          <reference field="15" count="1">
            <x v="74"/>
          </reference>
        </references>
      </pivotArea>
    </format>
    <format dxfId="4311">
      <pivotArea dataOnly="0" labelOnly="1" outline="0" fieldPosition="0">
        <references count="2">
          <reference field="14" count="1" selected="0">
            <x v="221"/>
          </reference>
          <reference field="15" count="1">
            <x v="75"/>
          </reference>
        </references>
      </pivotArea>
    </format>
    <format dxfId="4310">
      <pivotArea dataOnly="0" labelOnly="1" outline="0" fieldPosition="0">
        <references count="2">
          <reference field="14" count="1" selected="0">
            <x v="222"/>
          </reference>
          <reference field="15" count="1">
            <x v="76"/>
          </reference>
        </references>
      </pivotArea>
    </format>
    <format dxfId="4309">
      <pivotArea dataOnly="0" labelOnly="1" outline="0" fieldPosition="0">
        <references count="2">
          <reference field="14" count="1" selected="0">
            <x v="224"/>
          </reference>
          <reference field="15" count="1">
            <x v="78"/>
          </reference>
        </references>
      </pivotArea>
    </format>
    <format dxfId="4308">
      <pivotArea dataOnly="0" labelOnly="1" outline="0" fieldPosition="0">
        <references count="2">
          <reference field="14" count="1" selected="0">
            <x v="226"/>
          </reference>
          <reference field="15" count="1">
            <x v="80"/>
          </reference>
        </references>
      </pivotArea>
    </format>
    <format dxfId="4307">
      <pivotArea dataOnly="0" labelOnly="1" outline="0" fieldPosition="0">
        <references count="2">
          <reference field="14" count="1" selected="0">
            <x v="227"/>
          </reference>
          <reference field="15" count="1">
            <x v="64"/>
          </reference>
        </references>
      </pivotArea>
    </format>
    <format dxfId="4306">
      <pivotArea dataOnly="0" labelOnly="1" outline="0" fieldPosition="0">
        <references count="2">
          <reference field="14" count="1" selected="0">
            <x v="228"/>
          </reference>
          <reference field="15" count="1">
            <x v="34"/>
          </reference>
        </references>
      </pivotArea>
    </format>
    <format dxfId="4305">
      <pivotArea dataOnly="0" labelOnly="1" outline="0" fieldPosition="0">
        <references count="2">
          <reference field="14" count="1" selected="0">
            <x v="229"/>
          </reference>
          <reference field="15" count="1">
            <x v="53"/>
          </reference>
        </references>
      </pivotArea>
    </format>
    <format dxfId="4304">
      <pivotArea dataOnly="0" labelOnly="1" outline="0" fieldPosition="0">
        <references count="2">
          <reference field="14" count="1" selected="0">
            <x v="230"/>
          </reference>
          <reference field="15" count="1">
            <x v="42"/>
          </reference>
        </references>
      </pivotArea>
    </format>
    <format dxfId="4303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4302">
      <pivotArea dataOnly="0" labelOnly="1" outline="0" fieldPosition="0">
        <references count="2">
          <reference field="14" count="1" selected="0">
            <x v="258"/>
          </reference>
          <reference field="15" count="1">
            <x v="33"/>
          </reference>
        </references>
      </pivotArea>
    </format>
    <format dxfId="4301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4300">
      <pivotArea dataOnly="0" labelOnly="1" outline="0" fieldPosition="0">
        <references count="2">
          <reference field="14" count="1" selected="0">
            <x v="287"/>
          </reference>
          <reference field="15" count="1">
            <x v="54"/>
          </reference>
        </references>
      </pivotArea>
    </format>
    <format dxfId="4299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4298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4297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4296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4295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4294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4293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4292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4291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4290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4289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4288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4287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4286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4285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4284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4283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4282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4281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4280">
      <pivotArea dataOnly="0" labelOnly="1" outline="0" fieldPosition="0">
        <references count="2">
          <reference field="14" count="1" selected="0">
            <x v="159"/>
          </reference>
          <reference field="15" count="1">
            <x v="281"/>
          </reference>
        </references>
      </pivotArea>
    </format>
    <format dxfId="4279">
      <pivotArea dataOnly="0" labelOnly="1" outline="0" fieldPosition="0">
        <references count="2">
          <reference field="14" count="1" selected="0">
            <x v="160"/>
          </reference>
          <reference field="15" count="1">
            <x v="92"/>
          </reference>
        </references>
      </pivotArea>
    </format>
    <format dxfId="4278">
      <pivotArea dataOnly="0" labelOnly="1" outline="0" fieldPosition="0">
        <references count="2">
          <reference field="14" count="1" selected="0">
            <x v="161"/>
          </reference>
          <reference field="15" count="1">
            <x v="93"/>
          </reference>
        </references>
      </pivotArea>
    </format>
    <format dxfId="4277">
      <pivotArea dataOnly="0" labelOnly="1" outline="0" fieldPosition="0">
        <references count="2">
          <reference field="14" count="1" selected="0">
            <x v="162"/>
          </reference>
          <reference field="15" count="1">
            <x v="94"/>
          </reference>
        </references>
      </pivotArea>
    </format>
    <format dxfId="4276">
      <pivotArea dataOnly="0" labelOnly="1" outline="0" fieldPosition="0">
        <references count="2">
          <reference field="14" count="1" selected="0">
            <x v="163"/>
          </reference>
          <reference field="15" count="1">
            <x v="95"/>
          </reference>
        </references>
      </pivotArea>
    </format>
    <format dxfId="4275">
      <pivotArea dataOnly="0" labelOnly="1" outline="0" fieldPosition="0">
        <references count="2">
          <reference field="14" count="1" selected="0">
            <x v="164"/>
          </reference>
          <reference field="15" count="1">
            <x v="35"/>
          </reference>
        </references>
      </pivotArea>
    </format>
    <format dxfId="4274">
      <pivotArea dataOnly="0" labelOnly="1" outline="0" fieldPosition="0">
        <references count="2">
          <reference field="14" count="1" selected="0">
            <x v="165"/>
          </reference>
          <reference field="15" count="1">
            <x v="96"/>
          </reference>
        </references>
      </pivotArea>
    </format>
    <format dxfId="4273">
      <pivotArea dataOnly="0" labelOnly="1" outline="0" fieldPosition="0">
        <references count="2">
          <reference field="14" count="1" selected="0">
            <x v="166"/>
          </reference>
          <reference field="15" count="1">
            <x v="97"/>
          </reference>
        </references>
      </pivotArea>
    </format>
    <format dxfId="4272">
      <pivotArea dataOnly="0" labelOnly="1" outline="0" fieldPosition="0">
        <references count="2">
          <reference field="14" count="1" selected="0">
            <x v="167"/>
          </reference>
          <reference field="15" count="1">
            <x v="45"/>
          </reference>
        </references>
      </pivotArea>
    </format>
    <format dxfId="4271">
      <pivotArea dataOnly="0" labelOnly="1" outline="0" fieldPosition="0">
        <references count="2">
          <reference field="14" count="1" selected="0">
            <x v="172"/>
          </reference>
          <reference field="15" count="1">
            <x v="98"/>
          </reference>
        </references>
      </pivotArea>
    </format>
    <format dxfId="4270">
      <pivotArea dataOnly="0" labelOnly="1" outline="0" fieldPosition="0">
        <references count="2">
          <reference field="14" count="1" selected="0">
            <x v="173"/>
          </reference>
          <reference field="15" count="1">
            <x v="99"/>
          </reference>
        </references>
      </pivotArea>
    </format>
    <format dxfId="4269">
      <pivotArea dataOnly="0" labelOnly="1" outline="0" fieldPosition="0">
        <references count="2">
          <reference field="14" count="1" selected="0">
            <x v="174"/>
          </reference>
          <reference field="15" count="1">
            <x v="100"/>
          </reference>
        </references>
      </pivotArea>
    </format>
    <format dxfId="4268">
      <pivotArea dataOnly="0" labelOnly="1" outline="0" fieldPosition="0">
        <references count="2">
          <reference field="14" count="1" selected="0">
            <x v="175"/>
          </reference>
          <reference field="15" count="1">
            <x v="101"/>
          </reference>
        </references>
      </pivotArea>
    </format>
    <format dxfId="4267">
      <pivotArea dataOnly="0" labelOnly="1" outline="0" fieldPosition="0">
        <references count="2">
          <reference field="14" count="1" selected="0">
            <x v="176"/>
          </reference>
          <reference field="15" count="1">
            <x v="46"/>
          </reference>
        </references>
      </pivotArea>
    </format>
    <format dxfId="4266">
      <pivotArea dataOnly="0" labelOnly="1" outline="0" fieldPosition="0">
        <references count="2">
          <reference field="14" count="1" selected="0">
            <x v="177"/>
          </reference>
          <reference field="15" count="1">
            <x v="102"/>
          </reference>
        </references>
      </pivotArea>
    </format>
    <format dxfId="4265">
      <pivotArea dataOnly="0" labelOnly="1" outline="0" fieldPosition="0">
        <references count="2">
          <reference field="14" count="1" selected="0">
            <x v="178"/>
          </reference>
          <reference field="15" count="1">
            <x v="103"/>
          </reference>
        </references>
      </pivotArea>
    </format>
    <format dxfId="4264">
      <pivotArea dataOnly="0" labelOnly="1" outline="0" fieldPosition="0">
        <references count="2">
          <reference field="14" count="1" selected="0">
            <x v="179"/>
          </reference>
          <reference field="15" count="1">
            <x v="47"/>
          </reference>
        </references>
      </pivotArea>
    </format>
    <format dxfId="4263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4262">
      <pivotArea dataOnly="0" labelOnly="1" outline="0" fieldPosition="0">
        <references count="2">
          <reference field="14" count="1" selected="0">
            <x v="182"/>
          </reference>
          <reference field="15" count="1">
            <x v="48"/>
          </reference>
        </references>
      </pivotArea>
    </format>
    <format dxfId="4261">
      <pivotArea dataOnly="0" labelOnly="1" outline="0" fieldPosition="0">
        <references count="2">
          <reference field="14" count="1" selected="0">
            <x v="183"/>
          </reference>
          <reference field="15" count="1">
            <x v="104"/>
          </reference>
        </references>
      </pivotArea>
    </format>
    <format dxfId="4260">
      <pivotArea dataOnly="0" labelOnly="1" outline="0" fieldPosition="0">
        <references count="2">
          <reference field="14" count="1" selected="0">
            <x v="184"/>
          </reference>
          <reference field="15" count="1">
            <x v="49"/>
          </reference>
        </references>
      </pivotArea>
    </format>
    <format dxfId="4259">
      <pivotArea dataOnly="0" labelOnly="1" outline="0" fieldPosition="0">
        <references count="2">
          <reference field="14" count="1" selected="0">
            <x v="185"/>
          </reference>
          <reference field="15" count="1">
            <x v="36"/>
          </reference>
        </references>
      </pivotArea>
    </format>
    <format dxfId="4258">
      <pivotArea dataOnly="0" labelOnly="1" outline="0" fieldPosition="0">
        <references count="2">
          <reference field="14" count="1" selected="0">
            <x v="186"/>
          </reference>
          <reference field="15" count="1">
            <x v="40"/>
          </reference>
        </references>
      </pivotArea>
    </format>
    <format dxfId="4257">
      <pivotArea dataOnly="0" labelOnly="1" outline="0" fieldPosition="0">
        <references count="2">
          <reference field="14" count="1" selected="0">
            <x v="187"/>
          </reference>
          <reference field="15" count="1">
            <x v="41"/>
          </reference>
        </references>
      </pivotArea>
    </format>
    <format dxfId="4256">
      <pivotArea dataOnly="0" labelOnly="1" outline="0" fieldPosition="0">
        <references count="2">
          <reference field="14" count="1" selected="0">
            <x v="188"/>
          </reference>
          <reference field="15" count="1">
            <x v="52"/>
          </reference>
        </references>
      </pivotArea>
    </format>
    <format dxfId="4255">
      <pivotArea dataOnly="0" labelOnly="1" outline="0" fieldPosition="0">
        <references count="2">
          <reference field="14" count="1" selected="0">
            <x v="189"/>
          </reference>
          <reference field="15" count="1">
            <x v="37"/>
          </reference>
        </references>
      </pivotArea>
    </format>
    <format dxfId="4254">
      <pivotArea dataOnly="0" labelOnly="1" outline="0" fieldPosition="0">
        <references count="2">
          <reference field="14" count="1" selected="0">
            <x v="190"/>
          </reference>
          <reference field="15" count="1">
            <x v="38"/>
          </reference>
        </references>
      </pivotArea>
    </format>
    <format dxfId="4253">
      <pivotArea dataOnly="0" labelOnly="1" outline="0" fieldPosition="0">
        <references count="2">
          <reference field="14" count="1" selected="0">
            <x v="191"/>
          </reference>
          <reference field="15" count="1">
            <x v="39"/>
          </reference>
        </references>
      </pivotArea>
    </format>
    <format dxfId="4252">
      <pivotArea dataOnly="0" labelOnly="1" outline="0" fieldPosition="0">
        <references count="2">
          <reference field="14" count="1" selected="0">
            <x v="192"/>
          </reference>
          <reference field="15" count="1">
            <x v="50"/>
          </reference>
        </references>
      </pivotArea>
    </format>
    <format dxfId="4251">
      <pivotArea dataOnly="0" labelOnly="1" outline="0" fieldPosition="0">
        <references count="2">
          <reference field="14" count="1" selected="0">
            <x v="193"/>
          </reference>
          <reference field="15" count="1">
            <x v="56"/>
          </reference>
        </references>
      </pivotArea>
    </format>
    <format dxfId="4250">
      <pivotArea dataOnly="0" labelOnly="1" outline="0" fieldPosition="0">
        <references count="2">
          <reference field="14" count="1" selected="0">
            <x v="195"/>
          </reference>
          <reference field="15" count="1">
            <x v="57"/>
          </reference>
        </references>
      </pivotArea>
    </format>
    <format dxfId="4249">
      <pivotArea dataOnly="0" labelOnly="1" outline="0" fieldPosition="0">
        <references count="2">
          <reference field="14" count="1" selected="0">
            <x v="196"/>
          </reference>
          <reference field="15" count="1">
            <x v="81"/>
          </reference>
        </references>
      </pivotArea>
    </format>
    <format dxfId="4248">
      <pivotArea dataOnly="0" labelOnly="1" outline="0" fieldPosition="0">
        <references count="2">
          <reference field="14" count="1" selected="0">
            <x v="197"/>
          </reference>
          <reference field="15" count="1">
            <x v="70"/>
          </reference>
        </references>
      </pivotArea>
    </format>
    <format dxfId="4247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4246">
      <pivotArea dataOnly="0" labelOnly="1" outline="0" fieldPosition="0">
        <references count="2">
          <reference field="14" count="1" selected="0">
            <x v="201"/>
          </reference>
          <reference field="15" count="1">
            <x v="106"/>
          </reference>
        </references>
      </pivotArea>
    </format>
    <format dxfId="4245">
      <pivotArea dataOnly="0" labelOnly="1" outline="0" fieldPosition="0">
        <references count="2">
          <reference field="14" count="1" selected="0">
            <x v="202"/>
          </reference>
          <reference field="15" count="1">
            <x v="65"/>
          </reference>
        </references>
      </pivotArea>
    </format>
    <format dxfId="4244">
      <pivotArea dataOnly="0" labelOnly="1" outline="0" fieldPosition="0">
        <references count="2">
          <reference field="14" count="1" selected="0">
            <x v="205"/>
          </reference>
          <reference field="15" count="1">
            <x v="59"/>
          </reference>
        </references>
      </pivotArea>
    </format>
    <format dxfId="4243">
      <pivotArea dataOnly="0" labelOnly="1" outline="0" fieldPosition="0">
        <references count="2">
          <reference field="14" count="1" selected="0">
            <x v="206"/>
          </reference>
          <reference field="15" count="1">
            <x v="60"/>
          </reference>
        </references>
      </pivotArea>
    </format>
    <format dxfId="4242">
      <pivotArea dataOnly="0" labelOnly="1" outline="0" fieldPosition="0">
        <references count="2">
          <reference field="14" count="1" selected="0">
            <x v="207"/>
          </reference>
          <reference field="15" count="1">
            <x v="66"/>
          </reference>
        </references>
      </pivotArea>
    </format>
    <format dxfId="4241">
      <pivotArea dataOnly="0" labelOnly="1" outline="0" fieldPosition="0">
        <references count="2">
          <reference field="14" count="1" selected="0">
            <x v="209"/>
          </reference>
          <reference field="15" count="1">
            <x v="61"/>
          </reference>
        </references>
      </pivotArea>
    </format>
    <format dxfId="4240">
      <pivotArea dataOnly="0" labelOnly="1" outline="0" fieldPosition="0">
        <references count="2">
          <reference field="14" count="1" selected="0">
            <x v="210"/>
          </reference>
          <reference field="15" count="1">
            <x v="67"/>
          </reference>
        </references>
      </pivotArea>
    </format>
    <format dxfId="4239">
      <pivotArea dataOnly="0" labelOnly="1" outline="0" fieldPosition="0">
        <references count="2">
          <reference field="14" count="1" selected="0">
            <x v="211"/>
          </reference>
          <reference field="15" count="1">
            <x v="62"/>
          </reference>
        </references>
      </pivotArea>
    </format>
    <format dxfId="4238">
      <pivotArea dataOnly="0" labelOnly="1" outline="0" fieldPosition="0">
        <references count="2">
          <reference field="14" count="1" selected="0">
            <x v="212"/>
          </reference>
          <reference field="15" count="1">
            <x v="68"/>
          </reference>
        </references>
      </pivotArea>
    </format>
    <format dxfId="4237">
      <pivotArea dataOnly="0" labelOnly="1" outline="0" fieldPosition="0">
        <references count="2">
          <reference field="14" count="1" selected="0">
            <x v="213"/>
          </reference>
          <reference field="15" count="1">
            <x v="69"/>
          </reference>
        </references>
      </pivotArea>
    </format>
    <format dxfId="4236">
      <pivotArea dataOnly="0" labelOnly="1" outline="0" fieldPosition="0">
        <references count="2">
          <reference field="14" count="1" selected="0">
            <x v="214"/>
          </reference>
          <reference field="15" count="1">
            <x v="63"/>
          </reference>
        </references>
      </pivotArea>
    </format>
    <format dxfId="4235">
      <pivotArea dataOnly="0" labelOnly="1" outline="0" fieldPosition="0">
        <references count="2">
          <reference field="14" count="1" selected="0">
            <x v="215"/>
          </reference>
          <reference field="15" count="1">
            <x v="30"/>
          </reference>
        </references>
      </pivotArea>
    </format>
    <format dxfId="4234">
      <pivotArea dataOnly="0" labelOnly="1" outline="0" fieldPosition="0">
        <references count="2">
          <reference field="14" count="1" selected="0">
            <x v="216"/>
          </reference>
          <reference field="15" count="1">
            <x v="31"/>
          </reference>
        </references>
      </pivotArea>
    </format>
    <format dxfId="4233">
      <pivotArea dataOnly="0" labelOnly="1" outline="0" fieldPosition="0">
        <references count="2">
          <reference field="14" count="1" selected="0">
            <x v="217"/>
          </reference>
          <reference field="15" count="1">
            <x v="32"/>
          </reference>
        </references>
      </pivotArea>
    </format>
    <format dxfId="4232">
      <pivotArea dataOnly="0" labelOnly="1" outline="0" fieldPosition="0">
        <references count="2">
          <reference field="14" count="1" selected="0">
            <x v="218"/>
          </reference>
          <reference field="15" count="1">
            <x v="51"/>
          </reference>
        </references>
      </pivotArea>
    </format>
    <format dxfId="4231">
      <pivotArea dataOnly="0" labelOnly="1" outline="0" fieldPosition="0">
        <references count="2">
          <reference field="14" count="1" selected="0">
            <x v="219"/>
          </reference>
          <reference field="15" count="1">
            <x v="73"/>
          </reference>
        </references>
      </pivotArea>
    </format>
    <format dxfId="4230">
      <pivotArea dataOnly="0" labelOnly="1" outline="0" fieldPosition="0">
        <references count="2">
          <reference field="14" count="1" selected="0">
            <x v="220"/>
          </reference>
          <reference field="15" count="1">
            <x v="74"/>
          </reference>
        </references>
      </pivotArea>
    </format>
    <format dxfId="4229">
      <pivotArea dataOnly="0" labelOnly="1" outline="0" fieldPosition="0">
        <references count="2">
          <reference field="14" count="1" selected="0">
            <x v="221"/>
          </reference>
          <reference field="15" count="1">
            <x v="75"/>
          </reference>
        </references>
      </pivotArea>
    </format>
    <format dxfId="4228">
      <pivotArea dataOnly="0" labelOnly="1" outline="0" fieldPosition="0">
        <references count="2">
          <reference field="14" count="1" selected="0">
            <x v="222"/>
          </reference>
          <reference field="15" count="1">
            <x v="76"/>
          </reference>
        </references>
      </pivotArea>
    </format>
    <format dxfId="4227">
      <pivotArea dataOnly="0" labelOnly="1" outline="0" fieldPosition="0">
        <references count="2">
          <reference field="14" count="1" selected="0">
            <x v="224"/>
          </reference>
          <reference field="15" count="1">
            <x v="78"/>
          </reference>
        </references>
      </pivotArea>
    </format>
    <format dxfId="4226">
      <pivotArea dataOnly="0" labelOnly="1" outline="0" fieldPosition="0">
        <references count="2">
          <reference field="14" count="1" selected="0">
            <x v="226"/>
          </reference>
          <reference field="15" count="1">
            <x v="80"/>
          </reference>
        </references>
      </pivotArea>
    </format>
    <format dxfId="4225">
      <pivotArea dataOnly="0" labelOnly="1" outline="0" fieldPosition="0">
        <references count="2">
          <reference field="14" count="1" selected="0">
            <x v="227"/>
          </reference>
          <reference field="15" count="1">
            <x v="64"/>
          </reference>
        </references>
      </pivotArea>
    </format>
    <format dxfId="4224">
      <pivotArea dataOnly="0" labelOnly="1" outline="0" fieldPosition="0">
        <references count="2">
          <reference field="14" count="1" selected="0">
            <x v="228"/>
          </reference>
          <reference field="15" count="1">
            <x v="34"/>
          </reference>
        </references>
      </pivotArea>
    </format>
    <format dxfId="4223">
      <pivotArea dataOnly="0" labelOnly="1" outline="0" fieldPosition="0">
        <references count="2">
          <reference field="14" count="1" selected="0">
            <x v="229"/>
          </reference>
          <reference field="15" count="1">
            <x v="53"/>
          </reference>
        </references>
      </pivotArea>
    </format>
    <format dxfId="4222">
      <pivotArea dataOnly="0" labelOnly="1" outline="0" fieldPosition="0">
        <references count="2">
          <reference field="14" count="1" selected="0">
            <x v="230"/>
          </reference>
          <reference field="15" count="1">
            <x v="42"/>
          </reference>
        </references>
      </pivotArea>
    </format>
    <format dxfId="4221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4220">
      <pivotArea dataOnly="0" labelOnly="1" outline="0" fieldPosition="0">
        <references count="2">
          <reference field="14" count="1" selected="0">
            <x v="258"/>
          </reference>
          <reference field="15" count="1">
            <x v="33"/>
          </reference>
        </references>
      </pivotArea>
    </format>
    <format dxfId="4219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4218">
      <pivotArea dataOnly="0" labelOnly="1" outline="0" fieldPosition="0">
        <references count="2">
          <reference field="14" count="1" selected="0">
            <x v="287"/>
          </reference>
          <reference field="15" count="1">
            <x v="54"/>
          </reference>
        </references>
      </pivotArea>
    </format>
    <format dxfId="4217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4216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4215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4214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4213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4212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4211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4210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4209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4208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4207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4206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4205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4204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4203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4202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4201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4200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4199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4198">
      <pivotArea dataOnly="0" labelOnly="1" outline="0" fieldPosition="0">
        <references count="2">
          <reference field="14" count="1" selected="0">
            <x v="159"/>
          </reference>
          <reference field="15" count="1">
            <x v="281"/>
          </reference>
        </references>
      </pivotArea>
    </format>
    <format dxfId="4197">
      <pivotArea dataOnly="0" labelOnly="1" outline="0" fieldPosition="0">
        <references count="2">
          <reference field="14" count="1" selected="0">
            <x v="160"/>
          </reference>
          <reference field="15" count="1">
            <x v="92"/>
          </reference>
        </references>
      </pivotArea>
    </format>
    <format dxfId="4196">
      <pivotArea dataOnly="0" labelOnly="1" outline="0" fieldPosition="0">
        <references count="2">
          <reference field="14" count="1" selected="0">
            <x v="161"/>
          </reference>
          <reference field="15" count="1">
            <x v="93"/>
          </reference>
        </references>
      </pivotArea>
    </format>
    <format dxfId="4195">
      <pivotArea dataOnly="0" labelOnly="1" outline="0" fieldPosition="0">
        <references count="2">
          <reference field="14" count="1" selected="0">
            <x v="162"/>
          </reference>
          <reference field="15" count="1">
            <x v="94"/>
          </reference>
        </references>
      </pivotArea>
    </format>
    <format dxfId="4194">
      <pivotArea dataOnly="0" labelOnly="1" outline="0" fieldPosition="0">
        <references count="2">
          <reference field="14" count="1" selected="0">
            <x v="163"/>
          </reference>
          <reference field="15" count="1">
            <x v="95"/>
          </reference>
        </references>
      </pivotArea>
    </format>
    <format dxfId="4193">
      <pivotArea dataOnly="0" labelOnly="1" outline="0" fieldPosition="0">
        <references count="2">
          <reference field="14" count="1" selected="0">
            <x v="164"/>
          </reference>
          <reference field="15" count="1">
            <x v="35"/>
          </reference>
        </references>
      </pivotArea>
    </format>
    <format dxfId="4192">
      <pivotArea dataOnly="0" labelOnly="1" outline="0" fieldPosition="0">
        <references count="2">
          <reference field="14" count="1" selected="0">
            <x v="165"/>
          </reference>
          <reference field="15" count="1">
            <x v="96"/>
          </reference>
        </references>
      </pivotArea>
    </format>
    <format dxfId="4191">
      <pivotArea dataOnly="0" labelOnly="1" outline="0" fieldPosition="0">
        <references count="2">
          <reference field="14" count="1" selected="0">
            <x v="166"/>
          </reference>
          <reference field="15" count="1">
            <x v="97"/>
          </reference>
        </references>
      </pivotArea>
    </format>
    <format dxfId="4190">
      <pivotArea dataOnly="0" labelOnly="1" outline="0" fieldPosition="0">
        <references count="2">
          <reference field="14" count="1" selected="0">
            <x v="167"/>
          </reference>
          <reference field="15" count="1">
            <x v="45"/>
          </reference>
        </references>
      </pivotArea>
    </format>
    <format dxfId="4189">
      <pivotArea dataOnly="0" labelOnly="1" outline="0" fieldPosition="0">
        <references count="2">
          <reference field="14" count="1" selected="0">
            <x v="172"/>
          </reference>
          <reference field="15" count="1">
            <x v="98"/>
          </reference>
        </references>
      </pivotArea>
    </format>
    <format dxfId="4188">
      <pivotArea dataOnly="0" labelOnly="1" outline="0" fieldPosition="0">
        <references count="2">
          <reference field="14" count="1" selected="0">
            <x v="173"/>
          </reference>
          <reference field="15" count="1">
            <x v="99"/>
          </reference>
        </references>
      </pivotArea>
    </format>
    <format dxfId="4187">
      <pivotArea dataOnly="0" labelOnly="1" outline="0" fieldPosition="0">
        <references count="2">
          <reference field="14" count="1" selected="0">
            <x v="174"/>
          </reference>
          <reference field="15" count="1">
            <x v="100"/>
          </reference>
        </references>
      </pivotArea>
    </format>
    <format dxfId="4186">
      <pivotArea dataOnly="0" labelOnly="1" outline="0" fieldPosition="0">
        <references count="2">
          <reference field="14" count="1" selected="0">
            <x v="175"/>
          </reference>
          <reference field="15" count="1">
            <x v="101"/>
          </reference>
        </references>
      </pivotArea>
    </format>
    <format dxfId="4185">
      <pivotArea dataOnly="0" labelOnly="1" outline="0" fieldPosition="0">
        <references count="2">
          <reference field="14" count="1" selected="0">
            <x v="176"/>
          </reference>
          <reference field="15" count="1">
            <x v="46"/>
          </reference>
        </references>
      </pivotArea>
    </format>
    <format dxfId="4184">
      <pivotArea dataOnly="0" labelOnly="1" outline="0" fieldPosition="0">
        <references count="2">
          <reference field="14" count="1" selected="0">
            <x v="177"/>
          </reference>
          <reference field="15" count="1">
            <x v="102"/>
          </reference>
        </references>
      </pivotArea>
    </format>
    <format dxfId="4183">
      <pivotArea dataOnly="0" labelOnly="1" outline="0" fieldPosition="0">
        <references count="2">
          <reference field="14" count="1" selected="0">
            <x v="178"/>
          </reference>
          <reference field="15" count="1">
            <x v="103"/>
          </reference>
        </references>
      </pivotArea>
    </format>
    <format dxfId="4182">
      <pivotArea dataOnly="0" labelOnly="1" outline="0" fieldPosition="0">
        <references count="2">
          <reference field="14" count="1" selected="0">
            <x v="179"/>
          </reference>
          <reference field="15" count="1">
            <x v="47"/>
          </reference>
        </references>
      </pivotArea>
    </format>
    <format dxfId="4181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4180">
      <pivotArea dataOnly="0" labelOnly="1" outline="0" fieldPosition="0">
        <references count="2">
          <reference field="14" count="1" selected="0">
            <x v="182"/>
          </reference>
          <reference field="15" count="1">
            <x v="48"/>
          </reference>
        </references>
      </pivotArea>
    </format>
    <format dxfId="4179">
      <pivotArea dataOnly="0" labelOnly="1" outline="0" fieldPosition="0">
        <references count="2">
          <reference field="14" count="1" selected="0">
            <x v="183"/>
          </reference>
          <reference field="15" count="1">
            <x v="104"/>
          </reference>
        </references>
      </pivotArea>
    </format>
    <format dxfId="4178">
      <pivotArea dataOnly="0" labelOnly="1" outline="0" fieldPosition="0">
        <references count="2">
          <reference field="14" count="1" selected="0">
            <x v="184"/>
          </reference>
          <reference field="15" count="1">
            <x v="49"/>
          </reference>
        </references>
      </pivotArea>
    </format>
    <format dxfId="4177">
      <pivotArea dataOnly="0" labelOnly="1" outline="0" fieldPosition="0">
        <references count="2">
          <reference field="14" count="1" selected="0">
            <x v="185"/>
          </reference>
          <reference field="15" count="1">
            <x v="36"/>
          </reference>
        </references>
      </pivotArea>
    </format>
    <format dxfId="4176">
      <pivotArea dataOnly="0" labelOnly="1" outline="0" fieldPosition="0">
        <references count="2">
          <reference field="14" count="1" selected="0">
            <x v="186"/>
          </reference>
          <reference field="15" count="1">
            <x v="40"/>
          </reference>
        </references>
      </pivotArea>
    </format>
    <format dxfId="4175">
      <pivotArea dataOnly="0" labelOnly="1" outline="0" fieldPosition="0">
        <references count="2">
          <reference field="14" count="1" selected="0">
            <x v="187"/>
          </reference>
          <reference field="15" count="1">
            <x v="41"/>
          </reference>
        </references>
      </pivotArea>
    </format>
    <format dxfId="4174">
      <pivotArea dataOnly="0" labelOnly="1" outline="0" fieldPosition="0">
        <references count="2">
          <reference field="14" count="1" selected="0">
            <x v="188"/>
          </reference>
          <reference field="15" count="1">
            <x v="52"/>
          </reference>
        </references>
      </pivotArea>
    </format>
    <format dxfId="4173">
      <pivotArea dataOnly="0" labelOnly="1" outline="0" fieldPosition="0">
        <references count="2">
          <reference field="14" count="1" selected="0">
            <x v="189"/>
          </reference>
          <reference field="15" count="1">
            <x v="37"/>
          </reference>
        </references>
      </pivotArea>
    </format>
    <format dxfId="4172">
      <pivotArea dataOnly="0" labelOnly="1" outline="0" fieldPosition="0">
        <references count="2">
          <reference field="14" count="1" selected="0">
            <x v="190"/>
          </reference>
          <reference field="15" count="1">
            <x v="38"/>
          </reference>
        </references>
      </pivotArea>
    </format>
    <format dxfId="4171">
      <pivotArea dataOnly="0" labelOnly="1" outline="0" fieldPosition="0">
        <references count="2">
          <reference field="14" count="1" selected="0">
            <x v="191"/>
          </reference>
          <reference field="15" count="1">
            <x v="39"/>
          </reference>
        </references>
      </pivotArea>
    </format>
    <format dxfId="4170">
      <pivotArea dataOnly="0" labelOnly="1" outline="0" fieldPosition="0">
        <references count="2">
          <reference field="14" count="1" selected="0">
            <x v="192"/>
          </reference>
          <reference field="15" count="1">
            <x v="50"/>
          </reference>
        </references>
      </pivotArea>
    </format>
    <format dxfId="4169">
      <pivotArea dataOnly="0" labelOnly="1" outline="0" fieldPosition="0">
        <references count="2">
          <reference field="14" count="1" selected="0">
            <x v="193"/>
          </reference>
          <reference field="15" count="1">
            <x v="56"/>
          </reference>
        </references>
      </pivotArea>
    </format>
    <format dxfId="4168">
      <pivotArea dataOnly="0" labelOnly="1" outline="0" fieldPosition="0">
        <references count="2">
          <reference field="14" count="1" selected="0">
            <x v="195"/>
          </reference>
          <reference field="15" count="1">
            <x v="57"/>
          </reference>
        </references>
      </pivotArea>
    </format>
    <format dxfId="4167">
      <pivotArea dataOnly="0" labelOnly="1" outline="0" fieldPosition="0">
        <references count="2">
          <reference field="14" count="1" selected="0">
            <x v="196"/>
          </reference>
          <reference field="15" count="1">
            <x v="81"/>
          </reference>
        </references>
      </pivotArea>
    </format>
    <format dxfId="4166">
      <pivotArea dataOnly="0" labelOnly="1" outline="0" fieldPosition="0">
        <references count="2">
          <reference field="14" count="1" selected="0">
            <x v="197"/>
          </reference>
          <reference field="15" count="1">
            <x v="70"/>
          </reference>
        </references>
      </pivotArea>
    </format>
    <format dxfId="4165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4164">
      <pivotArea dataOnly="0" labelOnly="1" outline="0" fieldPosition="0">
        <references count="2">
          <reference field="14" count="1" selected="0">
            <x v="201"/>
          </reference>
          <reference field="15" count="1">
            <x v="106"/>
          </reference>
        </references>
      </pivotArea>
    </format>
    <format dxfId="4163">
      <pivotArea dataOnly="0" labelOnly="1" outline="0" fieldPosition="0">
        <references count="2">
          <reference field="14" count="1" selected="0">
            <x v="202"/>
          </reference>
          <reference field="15" count="1">
            <x v="65"/>
          </reference>
        </references>
      </pivotArea>
    </format>
    <format dxfId="4162">
      <pivotArea dataOnly="0" labelOnly="1" outline="0" fieldPosition="0">
        <references count="2">
          <reference field="14" count="1" selected="0">
            <x v="205"/>
          </reference>
          <reference field="15" count="1">
            <x v="59"/>
          </reference>
        </references>
      </pivotArea>
    </format>
    <format dxfId="4161">
      <pivotArea dataOnly="0" labelOnly="1" outline="0" fieldPosition="0">
        <references count="2">
          <reference field="14" count="1" selected="0">
            <x v="206"/>
          </reference>
          <reference field="15" count="1">
            <x v="60"/>
          </reference>
        </references>
      </pivotArea>
    </format>
    <format dxfId="4160">
      <pivotArea dataOnly="0" labelOnly="1" outline="0" fieldPosition="0">
        <references count="2">
          <reference field="14" count="1" selected="0">
            <x v="207"/>
          </reference>
          <reference field="15" count="1">
            <x v="66"/>
          </reference>
        </references>
      </pivotArea>
    </format>
    <format dxfId="4159">
      <pivotArea dataOnly="0" labelOnly="1" outline="0" fieldPosition="0">
        <references count="2">
          <reference field="14" count="1" selected="0">
            <x v="209"/>
          </reference>
          <reference field="15" count="1">
            <x v="61"/>
          </reference>
        </references>
      </pivotArea>
    </format>
    <format dxfId="4158">
      <pivotArea dataOnly="0" labelOnly="1" outline="0" fieldPosition="0">
        <references count="2">
          <reference field="14" count="1" selected="0">
            <x v="210"/>
          </reference>
          <reference field="15" count="1">
            <x v="67"/>
          </reference>
        </references>
      </pivotArea>
    </format>
    <format dxfId="4157">
      <pivotArea dataOnly="0" labelOnly="1" outline="0" fieldPosition="0">
        <references count="2">
          <reference field="14" count="1" selected="0">
            <x v="211"/>
          </reference>
          <reference field="15" count="1">
            <x v="62"/>
          </reference>
        </references>
      </pivotArea>
    </format>
    <format dxfId="4156">
      <pivotArea dataOnly="0" labelOnly="1" outline="0" fieldPosition="0">
        <references count="2">
          <reference field="14" count="1" selected="0">
            <x v="212"/>
          </reference>
          <reference field="15" count="1">
            <x v="68"/>
          </reference>
        </references>
      </pivotArea>
    </format>
    <format dxfId="4155">
      <pivotArea dataOnly="0" labelOnly="1" outline="0" fieldPosition="0">
        <references count="2">
          <reference field="14" count="1" selected="0">
            <x v="213"/>
          </reference>
          <reference field="15" count="1">
            <x v="69"/>
          </reference>
        </references>
      </pivotArea>
    </format>
    <format dxfId="4154">
      <pivotArea dataOnly="0" labelOnly="1" outline="0" fieldPosition="0">
        <references count="2">
          <reference field="14" count="1" selected="0">
            <x v="214"/>
          </reference>
          <reference field="15" count="1">
            <x v="63"/>
          </reference>
        </references>
      </pivotArea>
    </format>
    <format dxfId="4153">
      <pivotArea dataOnly="0" labelOnly="1" outline="0" fieldPosition="0">
        <references count="2">
          <reference field="14" count="1" selected="0">
            <x v="215"/>
          </reference>
          <reference field="15" count="1">
            <x v="30"/>
          </reference>
        </references>
      </pivotArea>
    </format>
    <format dxfId="4152">
      <pivotArea dataOnly="0" labelOnly="1" outline="0" fieldPosition="0">
        <references count="2">
          <reference field="14" count="1" selected="0">
            <x v="216"/>
          </reference>
          <reference field="15" count="1">
            <x v="31"/>
          </reference>
        </references>
      </pivotArea>
    </format>
    <format dxfId="4151">
      <pivotArea dataOnly="0" labelOnly="1" outline="0" fieldPosition="0">
        <references count="2">
          <reference field="14" count="1" selected="0">
            <x v="217"/>
          </reference>
          <reference field="15" count="1">
            <x v="32"/>
          </reference>
        </references>
      </pivotArea>
    </format>
    <format dxfId="4150">
      <pivotArea dataOnly="0" labelOnly="1" outline="0" fieldPosition="0">
        <references count="2">
          <reference field="14" count="1" selected="0">
            <x v="218"/>
          </reference>
          <reference field="15" count="1">
            <x v="51"/>
          </reference>
        </references>
      </pivotArea>
    </format>
    <format dxfId="4149">
      <pivotArea dataOnly="0" labelOnly="1" outline="0" fieldPosition="0">
        <references count="2">
          <reference field="14" count="1" selected="0">
            <x v="219"/>
          </reference>
          <reference field="15" count="1">
            <x v="73"/>
          </reference>
        </references>
      </pivotArea>
    </format>
    <format dxfId="4148">
      <pivotArea dataOnly="0" labelOnly="1" outline="0" fieldPosition="0">
        <references count="2">
          <reference field="14" count="1" selected="0">
            <x v="220"/>
          </reference>
          <reference field="15" count="1">
            <x v="74"/>
          </reference>
        </references>
      </pivotArea>
    </format>
    <format dxfId="4147">
      <pivotArea dataOnly="0" labelOnly="1" outline="0" fieldPosition="0">
        <references count="2">
          <reference field="14" count="1" selected="0">
            <x v="221"/>
          </reference>
          <reference field="15" count="1">
            <x v="75"/>
          </reference>
        </references>
      </pivotArea>
    </format>
    <format dxfId="4146">
      <pivotArea dataOnly="0" labelOnly="1" outline="0" fieldPosition="0">
        <references count="2">
          <reference field="14" count="1" selected="0">
            <x v="222"/>
          </reference>
          <reference field="15" count="1">
            <x v="76"/>
          </reference>
        </references>
      </pivotArea>
    </format>
    <format dxfId="4145">
      <pivotArea dataOnly="0" labelOnly="1" outline="0" fieldPosition="0">
        <references count="2">
          <reference field="14" count="1" selected="0">
            <x v="224"/>
          </reference>
          <reference field="15" count="1">
            <x v="78"/>
          </reference>
        </references>
      </pivotArea>
    </format>
    <format dxfId="4144">
      <pivotArea dataOnly="0" labelOnly="1" outline="0" fieldPosition="0">
        <references count="2">
          <reference field="14" count="1" selected="0">
            <x v="226"/>
          </reference>
          <reference field="15" count="1">
            <x v="80"/>
          </reference>
        </references>
      </pivotArea>
    </format>
    <format dxfId="4143">
      <pivotArea dataOnly="0" labelOnly="1" outline="0" fieldPosition="0">
        <references count="2">
          <reference field="14" count="1" selected="0">
            <x v="227"/>
          </reference>
          <reference field="15" count="1">
            <x v="64"/>
          </reference>
        </references>
      </pivotArea>
    </format>
    <format dxfId="4142">
      <pivotArea dataOnly="0" labelOnly="1" outline="0" fieldPosition="0">
        <references count="2">
          <reference field="14" count="1" selected="0">
            <x v="228"/>
          </reference>
          <reference field="15" count="1">
            <x v="34"/>
          </reference>
        </references>
      </pivotArea>
    </format>
    <format dxfId="4141">
      <pivotArea dataOnly="0" labelOnly="1" outline="0" fieldPosition="0">
        <references count="2">
          <reference field="14" count="1" selected="0">
            <x v="229"/>
          </reference>
          <reference field="15" count="1">
            <x v="53"/>
          </reference>
        </references>
      </pivotArea>
    </format>
    <format dxfId="4140">
      <pivotArea dataOnly="0" labelOnly="1" outline="0" fieldPosition="0">
        <references count="2">
          <reference field="14" count="1" selected="0">
            <x v="230"/>
          </reference>
          <reference field="15" count="1">
            <x v="42"/>
          </reference>
        </references>
      </pivotArea>
    </format>
    <format dxfId="4139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4138">
      <pivotArea dataOnly="0" labelOnly="1" outline="0" fieldPosition="0">
        <references count="2">
          <reference field="14" count="1" selected="0">
            <x v="258"/>
          </reference>
          <reference field="15" count="1">
            <x v="33"/>
          </reference>
        </references>
      </pivotArea>
    </format>
    <format dxfId="4137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4136">
      <pivotArea dataOnly="0" labelOnly="1" outline="0" fieldPosition="0">
        <references count="2">
          <reference field="14" count="1" selected="0">
            <x v="287"/>
          </reference>
          <reference field="15" count="1">
            <x v="54"/>
          </reference>
        </references>
      </pivotArea>
    </format>
    <format dxfId="4135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4134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4133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4132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4131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4130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4129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4128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4127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4126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4125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4124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4123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4122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4121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4120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4119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4118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4117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4116">
      <pivotArea dataOnly="0" labelOnly="1" outline="0" fieldPosition="0">
        <references count="2">
          <reference field="14" count="1" selected="0">
            <x v="159"/>
          </reference>
          <reference field="15" count="1">
            <x v="281"/>
          </reference>
        </references>
      </pivotArea>
    </format>
    <format dxfId="4115">
      <pivotArea dataOnly="0" labelOnly="1" outline="0" fieldPosition="0">
        <references count="2">
          <reference field="14" count="1" selected="0">
            <x v="160"/>
          </reference>
          <reference field="15" count="1">
            <x v="92"/>
          </reference>
        </references>
      </pivotArea>
    </format>
    <format dxfId="4114">
      <pivotArea dataOnly="0" labelOnly="1" outline="0" fieldPosition="0">
        <references count="2">
          <reference field="14" count="1" selected="0">
            <x v="161"/>
          </reference>
          <reference field="15" count="1">
            <x v="93"/>
          </reference>
        </references>
      </pivotArea>
    </format>
    <format dxfId="4113">
      <pivotArea dataOnly="0" labelOnly="1" outline="0" fieldPosition="0">
        <references count="2">
          <reference field="14" count="1" selected="0">
            <x v="162"/>
          </reference>
          <reference field="15" count="1">
            <x v="94"/>
          </reference>
        </references>
      </pivotArea>
    </format>
    <format dxfId="4112">
      <pivotArea dataOnly="0" labelOnly="1" outline="0" fieldPosition="0">
        <references count="2">
          <reference field="14" count="1" selected="0">
            <x v="163"/>
          </reference>
          <reference field="15" count="1">
            <x v="95"/>
          </reference>
        </references>
      </pivotArea>
    </format>
    <format dxfId="4111">
      <pivotArea dataOnly="0" labelOnly="1" outline="0" fieldPosition="0">
        <references count="2">
          <reference field="14" count="1" selected="0">
            <x v="164"/>
          </reference>
          <reference field="15" count="1">
            <x v="35"/>
          </reference>
        </references>
      </pivotArea>
    </format>
    <format dxfId="4110">
      <pivotArea dataOnly="0" labelOnly="1" outline="0" fieldPosition="0">
        <references count="2">
          <reference field="14" count="1" selected="0">
            <x v="165"/>
          </reference>
          <reference field="15" count="1">
            <x v="96"/>
          </reference>
        </references>
      </pivotArea>
    </format>
    <format dxfId="4109">
      <pivotArea dataOnly="0" labelOnly="1" outline="0" fieldPosition="0">
        <references count="2">
          <reference field="14" count="1" selected="0">
            <x v="166"/>
          </reference>
          <reference field="15" count="1">
            <x v="97"/>
          </reference>
        </references>
      </pivotArea>
    </format>
    <format dxfId="4108">
      <pivotArea dataOnly="0" labelOnly="1" outline="0" fieldPosition="0">
        <references count="2">
          <reference field="14" count="1" selected="0">
            <x v="167"/>
          </reference>
          <reference field="15" count="1">
            <x v="45"/>
          </reference>
        </references>
      </pivotArea>
    </format>
    <format dxfId="4107">
      <pivotArea dataOnly="0" labelOnly="1" outline="0" fieldPosition="0">
        <references count="2">
          <reference field="14" count="1" selected="0">
            <x v="172"/>
          </reference>
          <reference field="15" count="1">
            <x v="98"/>
          </reference>
        </references>
      </pivotArea>
    </format>
    <format dxfId="4106">
      <pivotArea dataOnly="0" labelOnly="1" outline="0" fieldPosition="0">
        <references count="2">
          <reference field="14" count="1" selected="0">
            <x v="173"/>
          </reference>
          <reference field="15" count="1">
            <x v="99"/>
          </reference>
        </references>
      </pivotArea>
    </format>
    <format dxfId="4105">
      <pivotArea dataOnly="0" labelOnly="1" outline="0" fieldPosition="0">
        <references count="2">
          <reference field="14" count="1" selected="0">
            <x v="174"/>
          </reference>
          <reference field="15" count="1">
            <x v="100"/>
          </reference>
        </references>
      </pivotArea>
    </format>
    <format dxfId="4104">
      <pivotArea dataOnly="0" labelOnly="1" outline="0" fieldPosition="0">
        <references count="2">
          <reference field="14" count="1" selected="0">
            <x v="175"/>
          </reference>
          <reference field="15" count="1">
            <x v="101"/>
          </reference>
        </references>
      </pivotArea>
    </format>
    <format dxfId="4103">
      <pivotArea dataOnly="0" labelOnly="1" outline="0" fieldPosition="0">
        <references count="2">
          <reference field="14" count="1" selected="0">
            <x v="176"/>
          </reference>
          <reference field="15" count="1">
            <x v="46"/>
          </reference>
        </references>
      </pivotArea>
    </format>
    <format dxfId="4102">
      <pivotArea dataOnly="0" labelOnly="1" outline="0" fieldPosition="0">
        <references count="2">
          <reference field="14" count="1" selected="0">
            <x v="177"/>
          </reference>
          <reference field="15" count="1">
            <x v="102"/>
          </reference>
        </references>
      </pivotArea>
    </format>
    <format dxfId="4101">
      <pivotArea dataOnly="0" labelOnly="1" outline="0" fieldPosition="0">
        <references count="2">
          <reference field="14" count="1" selected="0">
            <x v="178"/>
          </reference>
          <reference field="15" count="1">
            <x v="103"/>
          </reference>
        </references>
      </pivotArea>
    </format>
    <format dxfId="4100">
      <pivotArea dataOnly="0" labelOnly="1" outline="0" fieldPosition="0">
        <references count="2">
          <reference field="14" count="1" selected="0">
            <x v="179"/>
          </reference>
          <reference field="15" count="1">
            <x v="47"/>
          </reference>
        </references>
      </pivotArea>
    </format>
    <format dxfId="4099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4098">
      <pivotArea dataOnly="0" labelOnly="1" outline="0" fieldPosition="0">
        <references count="2">
          <reference field="14" count="1" selected="0">
            <x v="182"/>
          </reference>
          <reference field="15" count="1">
            <x v="48"/>
          </reference>
        </references>
      </pivotArea>
    </format>
    <format dxfId="4097">
      <pivotArea dataOnly="0" labelOnly="1" outline="0" fieldPosition="0">
        <references count="2">
          <reference field="14" count="1" selected="0">
            <x v="183"/>
          </reference>
          <reference field="15" count="1">
            <x v="104"/>
          </reference>
        </references>
      </pivotArea>
    </format>
    <format dxfId="4096">
      <pivotArea dataOnly="0" labelOnly="1" outline="0" fieldPosition="0">
        <references count="2">
          <reference field="14" count="1" selected="0">
            <x v="184"/>
          </reference>
          <reference field="15" count="1">
            <x v="49"/>
          </reference>
        </references>
      </pivotArea>
    </format>
    <format dxfId="4095">
      <pivotArea dataOnly="0" labelOnly="1" outline="0" fieldPosition="0">
        <references count="2">
          <reference field="14" count="1" selected="0">
            <x v="185"/>
          </reference>
          <reference field="15" count="1">
            <x v="36"/>
          </reference>
        </references>
      </pivotArea>
    </format>
    <format dxfId="4094">
      <pivotArea dataOnly="0" labelOnly="1" outline="0" fieldPosition="0">
        <references count="2">
          <reference field="14" count="1" selected="0">
            <x v="186"/>
          </reference>
          <reference field="15" count="1">
            <x v="40"/>
          </reference>
        </references>
      </pivotArea>
    </format>
    <format dxfId="4093">
      <pivotArea dataOnly="0" labelOnly="1" outline="0" fieldPosition="0">
        <references count="2">
          <reference field="14" count="1" selected="0">
            <x v="187"/>
          </reference>
          <reference field="15" count="1">
            <x v="41"/>
          </reference>
        </references>
      </pivotArea>
    </format>
    <format dxfId="4092">
      <pivotArea dataOnly="0" labelOnly="1" outline="0" fieldPosition="0">
        <references count="2">
          <reference field="14" count="1" selected="0">
            <x v="188"/>
          </reference>
          <reference field="15" count="1">
            <x v="52"/>
          </reference>
        </references>
      </pivotArea>
    </format>
    <format dxfId="4091">
      <pivotArea dataOnly="0" labelOnly="1" outline="0" fieldPosition="0">
        <references count="2">
          <reference field="14" count="1" selected="0">
            <x v="189"/>
          </reference>
          <reference field="15" count="1">
            <x v="37"/>
          </reference>
        </references>
      </pivotArea>
    </format>
    <format dxfId="4090">
      <pivotArea dataOnly="0" labelOnly="1" outline="0" fieldPosition="0">
        <references count="2">
          <reference field="14" count="1" selected="0">
            <x v="190"/>
          </reference>
          <reference field="15" count="1">
            <x v="38"/>
          </reference>
        </references>
      </pivotArea>
    </format>
    <format dxfId="4089">
      <pivotArea dataOnly="0" labelOnly="1" outline="0" fieldPosition="0">
        <references count="2">
          <reference field="14" count="1" selected="0">
            <x v="191"/>
          </reference>
          <reference field="15" count="1">
            <x v="39"/>
          </reference>
        </references>
      </pivotArea>
    </format>
    <format dxfId="4088">
      <pivotArea dataOnly="0" labelOnly="1" outline="0" fieldPosition="0">
        <references count="2">
          <reference field="14" count="1" selected="0">
            <x v="192"/>
          </reference>
          <reference field="15" count="1">
            <x v="50"/>
          </reference>
        </references>
      </pivotArea>
    </format>
    <format dxfId="4087">
      <pivotArea dataOnly="0" labelOnly="1" outline="0" fieldPosition="0">
        <references count="2">
          <reference field="14" count="1" selected="0">
            <x v="193"/>
          </reference>
          <reference field="15" count="1">
            <x v="56"/>
          </reference>
        </references>
      </pivotArea>
    </format>
    <format dxfId="4086">
      <pivotArea dataOnly="0" labelOnly="1" outline="0" fieldPosition="0">
        <references count="2">
          <reference field="14" count="1" selected="0">
            <x v="195"/>
          </reference>
          <reference field="15" count="1">
            <x v="57"/>
          </reference>
        </references>
      </pivotArea>
    </format>
    <format dxfId="4085">
      <pivotArea dataOnly="0" labelOnly="1" outline="0" fieldPosition="0">
        <references count="2">
          <reference field="14" count="1" selected="0">
            <x v="196"/>
          </reference>
          <reference field="15" count="1">
            <x v="81"/>
          </reference>
        </references>
      </pivotArea>
    </format>
    <format dxfId="4084">
      <pivotArea dataOnly="0" labelOnly="1" outline="0" fieldPosition="0">
        <references count="2">
          <reference field="14" count="1" selected="0">
            <x v="197"/>
          </reference>
          <reference field="15" count="1">
            <x v="70"/>
          </reference>
        </references>
      </pivotArea>
    </format>
    <format dxfId="4083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4082">
      <pivotArea dataOnly="0" labelOnly="1" outline="0" fieldPosition="0">
        <references count="2">
          <reference field="14" count="1" selected="0">
            <x v="201"/>
          </reference>
          <reference field="15" count="1">
            <x v="106"/>
          </reference>
        </references>
      </pivotArea>
    </format>
    <format dxfId="4081">
      <pivotArea dataOnly="0" labelOnly="1" outline="0" fieldPosition="0">
        <references count="2">
          <reference field="14" count="1" selected="0">
            <x v="202"/>
          </reference>
          <reference field="15" count="1">
            <x v="65"/>
          </reference>
        </references>
      </pivotArea>
    </format>
    <format dxfId="4080">
      <pivotArea dataOnly="0" labelOnly="1" outline="0" fieldPosition="0">
        <references count="2">
          <reference field="14" count="1" selected="0">
            <x v="205"/>
          </reference>
          <reference field="15" count="1">
            <x v="59"/>
          </reference>
        </references>
      </pivotArea>
    </format>
    <format dxfId="4079">
      <pivotArea dataOnly="0" labelOnly="1" outline="0" fieldPosition="0">
        <references count="2">
          <reference field="14" count="1" selected="0">
            <x v="206"/>
          </reference>
          <reference field="15" count="1">
            <x v="60"/>
          </reference>
        </references>
      </pivotArea>
    </format>
    <format dxfId="4078">
      <pivotArea dataOnly="0" labelOnly="1" outline="0" fieldPosition="0">
        <references count="2">
          <reference field="14" count="1" selected="0">
            <x v="207"/>
          </reference>
          <reference field="15" count="1">
            <x v="66"/>
          </reference>
        </references>
      </pivotArea>
    </format>
    <format dxfId="4077">
      <pivotArea dataOnly="0" labelOnly="1" outline="0" fieldPosition="0">
        <references count="2">
          <reference field="14" count="1" selected="0">
            <x v="209"/>
          </reference>
          <reference field="15" count="1">
            <x v="61"/>
          </reference>
        </references>
      </pivotArea>
    </format>
    <format dxfId="4076">
      <pivotArea dataOnly="0" labelOnly="1" outline="0" fieldPosition="0">
        <references count="2">
          <reference field="14" count="1" selected="0">
            <x v="210"/>
          </reference>
          <reference field="15" count="1">
            <x v="67"/>
          </reference>
        </references>
      </pivotArea>
    </format>
    <format dxfId="4075">
      <pivotArea dataOnly="0" labelOnly="1" outline="0" fieldPosition="0">
        <references count="2">
          <reference field="14" count="1" selected="0">
            <x v="211"/>
          </reference>
          <reference field="15" count="1">
            <x v="62"/>
          </reference>
        </references>
      </pivotArea>
    </format>
    <format dxfId="4074">
      <pivotArea dataOnly="0" labelOnly="1" outline="0" fieldPosition="0">
        <references count="2">
          <reference field="14" count="1" selected="0">
            <x v="212"/>
          </reference>
          <reference field="15" count="1">
            <x v="68"/>
          </reference>
        </references>
      </pivotArea>
    </format>
    <format dxfId="4073">
      <pivotArea dataOnly="0" labelOnly="1" outline="0" fieldPosition="0">
        <references count="2">
          <reference field="14" count="1" selected="0">
            <x v="213"/>
          </reference>
          <reference field="15" count="1">
            <x v="69"/>
          </reference>
        </references>
      </pivotArea>
    </format>
    <format dxfId="4072">
      <pivotArea dataOnly="0" labelOnly="1" outline="0" fieldPosition="0">
        <references count="2">
          <reference field="14" count="1" selected="0">
            <x v="214"/>
          </reference>
          <reference field="15" count="1">
            <x v="63"/>
          </reference>
        </references>
      </pivotArea>
    </format>
    <format dxfId="4071">
      <pivotArea dataOnly="0" labelOnly="1" outline="0" fieldPosition="0">
        <references count="2">
          <reference field="14" count="1" selected="0">
            <x v="215"/>
          </reference>
          <reference field="15" count="1">
            <x v="30"/>
          </reference>
        </references>
      </pivotArea>
    </format>
    <format dxfId="4070">
      <pivotArea dataOnly="0" labelOnly="1" outline="0" fieldPosition="0">
        <references count="2">
          <reference field="14" count="1" selected="0">
            <x v="216"/>
          </reference>
          <reference field="15" count="1">
            <x v="31"/>
          </reference>
        </references>
      </pivotArea>
    </format>
    <format dxfId="4069">
      <pivotArea dataOnly="0" labelOnly="1" outline="0" fieldPosition="0">
        <references count="2">
          <reference field="14" count="1" selected="0">
            <x v="217"/>
          </reference>
          <reference field="15" count="1">
            <x v="32"/>
          </reference>
        </references>
      </pivotArea>
    </format>
    <format dxfId="4068">
      <pivotArea dataOnly="0" labelOnly="1" outline="0" fieldPosition="0">
        <references count="2">
          <reference field="14" count="1" selected="0">
            <x v="218"/>
          </reference>
          <reference field="15" count="1">
            <x v="51"/>
          </reference>
        </references>
      </pivotArea>
    </format>
    <format dxfId="4067">
      <pivotArea dataOnly="0" labelOnly="1" outline="0" fieldPosition="0">
        <references count="2">
          <reference field="14" count="1" selected="0">
            <x v="219"/>
          </reference>
          <reference field="15" count="1">
            <x v="73"/>
          </reference>
        </references>
      </pivotArea>
    </format>
    <format dxfId="4066">
      <pivotArea dataOnly="0" labelOnly="1" outline="0" fieldPosition="0">
        <references count="2">
          <reference field="14" count="1" selected="0">
            <x v="220"/>
          </reference>
          <reference field="15" count="1">
            <x v="74"/>
          </reference>
        </references>
      </pivotArea>
    </format>
    <format dxfId="4065">
      <pivotArea dataOnly="0" labelOnly="1" outline="0" fieldPosition="0">
        <references count="2">
          <reference field="14" count="1" selected="0">
            <x v="221"/>
          </reference>
          <reference field="15" count="1">
            <x v="75"/>
          </reference>
        </references>
      </pivotArea>
    </format>
    <format dxfId="4064">
      <pivotArea dataOnly="0" labelOnly="1" outline="0" fieldPosition="0">
        <references count="2">
          <reference field="14" count="1" selected="0">
            <x v="222"/>
          </reference>
          <reference field="15" count="1">
            <x v="76"/>
          </reference>
        </references>
      </pivotArea>
    </format>
    <format dxfId="4063">
      <pivotArea dataOnly="0" labelOnly="1" outline="0" fieldPosition="0">
        <references count="2">
          <reference field="14" count="1" selected="0">
            <x v="224"/>
          </reference>
          <reference field="15" count="1">
            <x v="78"/>
          </reference>
        </references>
      </pivotArea>
    </format>
    <format dxfId="4062">
      <pivotArea dataOnly="0" labelOnly="1" outline="0" fieldPosition="0">
        <references count="2">
          <reference field="14" count="1" selected="0">
            <x v="226"/>
          </reference>
          <reference field="15" count="1">
            <x v="80"/>
          </reference>
        </references>
      </pivotArea>
    </format>
    <format dxfId="4061">
      <pivotArea dataOnly="0" labelOnly="1" outline="0" fieldPosition="0">
        <references count="2">
          <reference field="14" count="1" selected="0">
            <x v="227"/>
          </reference>
          <reference field="15" count="1">
            <x v="64"/>
          </reference>
        </references>
      </pivotArea>
    </format>
    <format dxfId="4060">
      <pivotArea dataOnly="0" labelOnly="1" outline="0" fieldPosition="0">
        <references count="2">
          <reference field="14" count="1" selected="0">
            <x v="228"/>
          </reference>
          <reference field="15" count="1">
            <x v="34"/>
          </reference>
        </references>
      </pivotArea>
    </format>
    <format dxfId="4059">
      <pivotArea dataOnly="0" labelOnly="1" outline="0" fieldPosition="0">
        <references count="2">
          <reference field="14" count="1" selected="0">
            <x v="229"/>
          </reference>
          <reference field="15" count="1">
            <x v="53"/>
          </reference>
        </references>
      </pivotArea>
    </format>
    <format dxfId="4058">
      <pivotArea dataOnly="0" labelOnly="1" outline="0" fieldPosition="0">
        <references count="2">
          <reference field="14" count="1" selected="0">
            <x v="230"/>
          </reference>
          <reference field="15" count="1">
            <x v="42"/>
          </reference>
        </references>
      </pivotArea>
    </format>
    <format dxfId="4057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4056">
      <pivotArea dataOnly="0" labelOnly="1" outline="0" fieldPosition="0">
        <references count="2">
          <reference field="14" count="1" selected="0">
            <x v="258"/>
          </reference>
          <reference field="15" count="1">
            <x v="33"/>
          </reference>
        </references>
      </pivotArea>
    </format>
    <format dxfId="4055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4054">
      <pivotArea dataOnly="0" labelOnly="1" outline="0" fieldPosition="0">
        <references count="2">
          <reference field="14" count="1" selected="0">
            <x v="287"/>
          </reference>
          <reference field="15" count="1">
            <x v="54"/>
          </reference>
        </references>
      </pivotArea>
    </format>
    <format dxfId="4053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4052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4051">
      <pivotArea outline="0" fieldPosition="0">
        <references count="1">
          <reference field="4294967294" count="1">
            <x v="7"/>
          </reference>
        </references>
      </pivotArea>
    </format>
    <format dxfId="4050">
      <pivotArea outline="0" fieldPosition="0">
        <references count="1">
          <reference field="4294967294" count="1">
            <x v="6"/>
          </reference>
        </references>
      </pivotArea>
    </format>
    <format dxfId="4049">
      <pivotArea outline="0" fieldPosition="0">
        <references count="1">
          <reference field="4294967294" count="1">
            <x v="5"/>
          </reference>
        </references>
      </pivotArea>
    </format>
    <format dxfId="4048">
      <pivotArea outline="0" fieldPosition="0">
        <references count="1">
          <reference field="4294967294" count="1">
            <x v="4"/>
          </reference>
        </references>
      </pivotArea>
    </format>
    <format dxfId="4047">
      <pivotArea outline="0" fieldPosition="0">
        <references count="1">
          <reference field="4294967294" count="1">
            <x v="3"/>
          </reference>
        </references>
      </pivotArea>
    </format>
    <format dxfId="4046">
      <pivotArea outline="0" fieldPosition="0">
        <references count="1">
          <reference field="4294967294" count="1">
            <x v="2"/>
          </reference>
        </references>
      </pivotArea>
    </format>
    <format dxfId="4045">
      <pivotArea outline="0" fieldPosition="0">
        <references count="1">
          <reference field="4294967294" count="1">
            <x v="1"/>
          </reference>
        </references>
      </pivotArea>
    </format>
    <format dxfId="4044">
      <pivotArea outline="0" fieldPosition="0">
        <references count="1">
          <reference field="4294967294" count="1">
            <x v="0"/>
          </reference>
        </references>
      </pivotArea>
    </format>
    <format dxfId="4043">
      <pivotArea outline="0" fieldPosition="0">
        <references count="1">
          <reference field="4294967294" count="1">
            <x v="3"/>
          </reference>
        </references>
      </pivotArea>
    </format>
    <format dxfId="4042">
      <pivotArea dataOnly="0" labelOnly="1" outline="0" fieldPosition="0">
        <references count="1">
          <reference field="14" count="3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38"/>
            <x v="39"/>
            <x v="40"/>
            <x v="42"/>
            <x v="43"/>
            <x v="44"/>
            <x v="45"/>
            <x v="56"/>
            <x v="91"/>
            <x v="92"/>
            <x v="94"/>
            <x v="97"/>
            <x v="111"/>
            <x v="136"/>
            <x v="140"/>
            <x v="245"/>
            <x v="286"/>
            <x v="295"/>
          </reference>
        </references>
      </pivotArea>
    </format>
    <format dxfId="4041">
      <pivotArea dataOnly="0" labelOnly="1" outline="0" fieldPosition="0">
        <references count="1">
          <reference field="14" count="3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38"/>
            <x v="39"/>
            <x v="40"/>
            <x v="42"/>
            <x v="43"/>
            <x v="44"/>
            <x v="45"/>
            <x v="56"/>
            <x v="91"/>
            <x v="92"/>
            <x v="94"/>
            <x v="97"/>
            <x v="111"/>
            <x v="136"/>
            <x v="140"/>
            <x v="245"/>
            <x v="286"/>
            <x v="295"/>
          </reference>
        </references>
      </pivotArea>
    </format>
    <format dxfId="4040">
      <pivotArea dataOnly="0" labelOnly="1" outline="0" fieldPosition="0">
        <references count="1">
          <reference field="14" count="3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38"/>
            <x v="39"/>
            <x v="40"/>
            <x v="42"/>
            <x v="43"/>
            <x v="44"/>
            <x v="45"/>
            <x v="56"/>
            <x v="91"/>
            <x v="92"/>
            <x v="94"/>
            <x v="97"/>
            <x v="111"/>
            <x v="136"/>
            <x v="140"/>
            <x v="245"/>
            <x v="286"/>
            <x v="295"/>
          </reference>
        </references>
      </pivotArea>
    </format>
    <format dxfId="4039">
      <pivotArea dataOnly="0" labelOnly="1" outline="0" fieldPosition="0">
        <references count="2">
          <reference field="14" count="1" selected="0">
            <x v="1"/>
          </reference>
          <reference field="15" count="1">
            <x v="137"/>
          </reference>
        </references>
      </pivotArea>
    </format>
    <format dxfId="4038">
      <pivotArea dataOnly="0" labelOnly="1" outline="0" fieldPosition="0">
        <references count="2">
          <reference field="14" count="1" selected="0">
            <x v="2"/>
          </reference>
          <reference field="15" count="1">
            <x v="147"/>
          </reference>
        </references>
      </pivotArea>
    </format>
    <format dxfId="4037">
      <pivotArea dataOnly="0" labelOnly="1" outline="0" fieldPosition="0">
        <references count="2">
          <reference field="14" count="1" selected="0">
            <x v="3"/>
          </reference>
          <reference field="15" count="1">
            <x v="148"/>
          </reference>
        </references>
      </pivotArea>
    </format>
    <format dxfId="4036">
      <pivotArea dataOnly="0" labelOnly="1" outline="0" fieldPosition="0">
        <references count="2">
          <reference field="14" count="1" selected="0">
            <x v="4"/>
          </reference>
          <reference field="15" count="1">
            <x v="144"/>
          </reference>
        </references>
      </pivotArea>
    </format>
    <format dxfId="4035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4034">
      <pivotArea dataOnly="0" labelOnly="1" outline="0" fieldPosition="0">
        <references count="2">
          <reference field="14" count="1" selected="0">
            <x v="6"/>
          </reference>
          <reference field="15" count="1">
            <x v="160"/>
          </reference>
        </references>
      </pivotArea>
    </format>
    <format dxfId="4033">
      <pivotArea dataOnly="0" labelOnly="1" outline="0" fieldPosition="0">
        <references count="2">
          <reference field="14" count="1" selected="0">
            <x v="7"/>
          </reference>
          <reference field="15" count="1">
            <x v="161"/>
          </reference>
        </references>
      </pivotArea>
    </format>
    <format dxfId="4032">
      <pivotArea dataOnly="0" labelOnly="1" outline="0" fieldPosition="0">
        <references count="2">
          <reference field="14" count="1" selected="0">
            <x v="8"/>
          </reference>
          <reference field="15" count="1">
            <x v="145"/>
          </reference>
        </references>
      </pivotArea>
    </format>
    <format dxfId="4031">
      <pivotArea dataOnly="0" labelOnly="1" outline="0" fieldPosition="0">
        <references count="2">
          <reference field="14" count="1" selected="0">
            <x v="9"/>
          </reference>
          <reference field="15" count="1">
            <x v="150"/>
          </reference>
        </references>
      </pivotArea>
    </format>
    <format dxfId="4030">
      <pivotArea dataOnly="0" labelOnly="1" outline="0" fieldPosition="0">
        <references count="2">
          <reference field="14" count="1" selected="0">
            <x v="10"/>
          </reference>
          <reference field="15" count="1">
            <x v="134"/>
          </reference>
        </references>
      </pivotArea>
    </format>
    <format dxfId="4029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4028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4027">
      <pivotArea dataOnly="0" labelOnly="1" outline="0" fieldPosition="0">
        <references count="2">
          <reference field="14" count="1" selected="0">
            <x v="13"/>
          </reference>
          <reference field="15" count="1">
            <x v="135"/>
          </reference>
        </references>
      </pivotArea>
    </format>
    <format dxfId="4026">
      <pivotArea dataOnly="0" labelOnly="1" outline="0" fieldPosition="0">
        <references count="2">
          <reference field="14" count="1" selected="0">
            <x v="14"/>
          </reference>
          <reference field="15" count="1">
            <x v="136"/>
          </reference>
        </references>
      </pivotArea>
    </format>
    <format dxfId="4025">
      <pivotArea dataOnly="0" labelOnly="1" outline="0" fieldPosition="0">
        <references count="2">
          <reference field="14" count="1" selected="0">
            <x v="15"/>
          </reference>
          <reference field="15" count="1">
            <x v="139"/>
          </reference>
        </references>
      </pivotArea>
    </format>
    <format dxfId="4024">
      <pivotArea dataOnly="0" labelOnly="1" outline="0" fieldPosition="0">
        <references count="2">
          <reference field="14" count="1" selected="0">
            <x v="16"/>
          </reference>
          <reference field="15" count="1">
            <x v="138"/>
          </reference>
        </references>
      </pivotArea>
    </format>
    <format dxfId="4023">
      <pivotArea dataOnly="0" labelOnly="1" outline="0" fieldPosition="0">
        <references count="2">
          <reference field="14" count="1" selected="0">
            <x v="17"/>
          </reference>
          <reference field="15" count="1">
            <x v="141"/>
          </reference>
        </references>
      </pivotArea>
    </format>
    <format dxfId="4022">
      <pivotArea dataOnly="0" labelOnly="1" outline="0" fieldPosition="0">
        <references count="2">
          <reference field="14" count="1" selected="0">
            <x v="18"/>
          </reference>
          <reference field="15" count="1">
            <x v="142"/>
          </reference>
        </references>
      </pivotArea>
    </format>
    <format dxfId="4021">
      <pivotArea dataOnly="0" labelOnly="1" outline="0" fieldPosition="0">
        <references count="2">
          <reference field="14" count="1" selected="0">
            <x v="19"/>
          </reference>
          <reference field="15" count="1">
            <x v="143"/>
          </reference>
        </references>
      </pivotArea>
    </format>
    <format dxfId="4020">
      <pivotArea dataOnly="0" labelOnly="1" outline="0" fieldPosition="0">
        <references count="2">
          <reference field="14" count="1" selected="0">
            <x v="38"/>
          </reference>
          <reference field="15" count="1">
            <x v="152"/>
          </reference>
        </references>
      </pivotArea>
    </format>
    <format dxfId="4019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4018">
      <pivotArea dataOnly="0" labelOnly="1" outline="0" fieldPosition="0">
        <references count="2">
          <reference field="14" count="1" selected="0">
            <x v="40"/>
          </reference>
          <reference field="15" count="1">
            <x v="154"/>
          </reference>
        </references>
      </pivotArea>
    </format>
    <format dxfId="4017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4016">
      <pivotArea dataOnly="0" labelOnly="1" outline="0" fieldPosition="0">
        <references count="2">
          <reference field="14" count="1" selected="0">
            <x v="43"/>
          </reference>
          <reference field="15" count="1">
            <x v="156"/>
          </reference>
        </references>
      </pivotArea>
    </format>
    <format dxfId="4015">
      <pivotArea dataOnly="0" labelOnly="1" outline="0" fieldPosition="0">
        <references count="2">
          <reference field="14" count="1" selected="0">
            <x v="44"/>
          </reference>
          <reference field="15" count="1">
            <x v="151"/>
          </reference>
        </references>
      </pivotArea>
    </format>
    <format dxfId="4014">
      <pivotArea dataOnly="0" labelOnly="1" outline="0" fieldPosition="0">
        <references count="2">
          <reference field="14" count="1" selected="0">
            <x v="45"/>
          </reference>
          <reference field="15" count="1">
            <x v="159"/>
          </reference>
        </references>
      </pivotArea>
    </format>
    <format dxfId="4013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012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4011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4010">
      <pivotArea dataOnly="0" labelOnly="1" outline="0" fieldPosition="0">
        <references count="2">
          <reference field="14" count="1" selected="0">
            <x v="94"/>
          </reference>
          <reference field="15" count="1">
            <x v="165"/>
          </reference>
        </references>
      </pivotArea>
    </format>
    <format dxfId="4009">
      <pivotArea dataOnly="0" labelOnly="1" outline="0" fieldPosition="0">
        <references count="2">
          <reference field="14" count="1" selected="0">
            <x v="97"/>
          </reference>
          <reference field="15" count="1">
            <x v="166"/>
          </reference>
        </references>
      </pivotArea>
    </format>
    <format dxfId="4008">
      <pivotArea dataOnly="0" labelOnly="1" outline="0" fieldPosition="0">
        <references count="2">
          <reference field="14" count="1" selected="0">
            <x v="111"/>
          </reference>
          <reference field="15" count="1">
            <x v="158"/>
          </reference>
        </references>
      </pivotArea>
    </format>
    <format dxfId="4007">
      <pivotArea dataOnly="0" labelOnly="1" outline="0" fieldPosition="0">
        <references count="2">
          <reference field="14" count="1" selected="0">
            <x v="136"/>
          </reference>
          <reference field="15" count="1">
            <x v="157"/>
          </reference>
        </references>
      </pivotArea>
    </format>
    <format dxfId="4006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4005">
      <pivotArea dataOnly="0" labelOnly="1" outline="0" fieldPosition="0">
        <references count="2">
          <reference field="14" count="1" selected="0">
            <x v="245"/>
          </reference>
          <reference field="15" count="1">
            <x v="9"/>
          </reference>
        </references>
      </pivotArea>
    </format>
    <format dxfId="4004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4003">
      <pivotArea dataOnly="0" labelOnly="1" outline="0" fieldPosition="0">
        <references count="2">
          <reference field="14" count="1" selected="0">
            <x v="295"/>
          </reference>
          <reference field="15" count="1">
            <x v="282"/>
          </reference>
        </references>
      </pivotArea>
    </format>
    <format dxfId="4002">
      <pivotArea dataOnly="0" labelOnly="1" outline="0" fieldPosition="0">
        <references count="2">
          <reference field="14" count="1" selected="0">
            <x v="1"/>
          </reference>
          <reference field="15" count="1">
            <x v="137"/>
          </reference>
        </references>
      </pivotArea>
    </format>
    <format dxfId="4001">
      <pivotArea dataOnly="0" labelOnly="1" outline="0" fieldPosition="0">
        <references count="2">
          <reference field="14" count="1" selected="0">
            <x v="2"/>
          </reference>
          <reference field="15" count="1">
            <x v="147"/>
          </reference>
        </references>
      </pivotArea>
    </format>
    <format dxfId="4000">
      <pivotArea dataOnly="0" labelOnly="1" outline="0" fieldPosition="0">
        <references count="2">
          <reference field="14" count="1" selected="0">
            <x v="3"/>
          </reference>
          <reference field="15" count="1">
            <x v="148"/>
          </reference>
        </references>
      </pivotArea>
    </format>
    <format dxfId="3999">
      <pivotArea dataOnly="0" labelOnly="1" outline="0" fieldPosition="0">
        <references count="2">
          <reference field="14" count="1" selected="0">
            <x v="4"/>
          </reference>
          <reference field="15" count="1">
            <x v="144"/>
          </reference>
        </references>
      </pivotArea>
    </format>
    <format dxfId="3998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3997">
      <pivotArea dataOnly="0" labelOnly="1" outline="0" fieldPosition="0">
        <references count="2">
          <reference field="14" count="1" selected="0">
            <x v="6"/>
          </reference>
          <reference field="15" count="1">
            <x v="160"/>
          </reference>
        </references>
      </pivotArea>
    </format>
    <format dxfId="3996">
      <pivotArea dataOnly="0" labelOnly="1" outline="0" fieldPosition="0">
        <references count="2">
          <reference field="14" count="1" selected="0">
            <x v="7"/>
          </reference>
          <reference field="15" count="1">
            <x v="161"/>
          </reference>
        </references>
      </pivotArea>
    </format>
    <format dxfId="3995">
      <pivotArea dataOnly="0" labelOnly="1" outline="0" fieldPosition="0">
        <references count="2">
          <reference field="14" count="1" selected="0">
            <x v="8"/>
          </reference>
          <reference field="15" count="1">
            <x v="145"/>
          </reference>
        </references>
      </pivotArea>
    </format>
    <format dxfId="3994">
      <pivotArea dataOnly="0" labelOnly="1" outline="0" fieldPosition="0">
        <references count="2">
          <reference field="14" count="1" selected="0">
            <x v="9"/>
          </reference>
          <reference field="15" count="1">
            <x v="150"/>
          </reference>
        </references>
      </pivotArea>
    </format>
    <format dxfId="3993">
      <pivotArea dataOnly="0" labelOnly="1" outline="0" fieldPosition="0">
        <references count="2">
          <reference field="14" count="1" selected="0">
            <x v="10"/>
          </reference>
          <reference field="15" count="1">
            <x v="134"/>
          </reference>
        </references>
      </pivotArea>
    </format>
    <format dxfId="3992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3991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3990">
      <pivotArea dataOnly="0" labelOnly="1" outline="0" fieldPosition="0">
        <references count="2">
          <reference field="14" count="1" selected="0">
            <x v="13"/>
          </reference>
          <reference field="15" count="1">
            <x v="135"/>
          </reference>
        </references>
      </pivotArea>
    </format>
    <format dxfId="3989">
      <pivotArea dataOnly="0" labelOnly="1" outline="0" fieldPosition="0">
        <references count="2">
          <reference field="14" count="1" selected="0">
            <x v="14"/>
          </reference>
          <reference field="15" count="1">
            <x v="136"/>
          </reference>
        </references>
      </pivotArea>
    </format>
    <format dxfId="3988">
      <pivotArea dataOnly="0" labelOnly="1" outline="0" fieldPosition="0">
        <references count="2">
          <reference field="14" count="1" selected="0">
            <x v="15"/>
          </reference>
          <reference field="15" count="1">
            <x v="139"/>
          </reference>
        </references>
      </pivotArea>
    </format>
    <format dxfId="3987">
      <pivotArea dataOnly="0" labelOnly="1" outline="0" fieldPosition="0">
        <references count="2">
          <reference field="14" count="1" selected="0">
            <x v="16"/>
          </reference>
          <reference field="15" count="1">
            <x v="138"/>
          </reference>
        </references>
      </pivotArea>
    </format>
    <format dxfId="3986">
      <pivotArea dataOnly="0" labelOnly="1" outline="0" fieldPosition="0">
        <references count="2">
          <reference field="14" count="1" selected="0">
            <x v="17"/>
          </reference>
          <reference field="15" count="1">
            <x v="141"/>
          </reference>
        </references>
      </pivotArea>
    </format>
    <format dxfId="3985">
      <pivotArea dataOnly="0" labelOnly="1" outline="0" fieldPosition="0">
        <references count="2">
          <reference field="14" count="1" selected="0">
            <x v="18"/>
          </reference>
          <reference field="15" count="1">
            <x v="142"/>
          </reference>
        </references>
      </pivotArea>
    </format>
    <format dxfId="3984">
      <pivotArea dataOnly="0" labelOnly="1" outline="0" fieldPosition="0">
        <references count="2">
          <reference field="14" count="1" selected="0">
            <x v="19"/>
          </reference>
          <reference field="15" count="1">
            <x v="143"/>
          </reference>
        </references>
      </pivotArea>
    </format>
    <format dxfId="3983">
      <pivotArea dataOnly="0" labelOnly="1" outline="0" fieldPosition="0">
        <references count="2">
          <reference field="14" count="1" selected="0">
            <x v="38"/>
          </reference>
          <reference field="15" count="1">
            <x v="152"/>
          </reference>
        </references>
      </pivotArea>
    </format>
    <format dxfId="3982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3981">
      <pivotArea dataOnly="0" labelOnly="1" outline="0" fieldPosition="0">
        <references count="2">
          <reference field="14" count="1" selected="0">
            <x v="40"/>
          </reference>
          <reference field="15" count="1">
            <x v="154"/>
          </reference>
        </references>
      </pivotArea>
    </format>
    <format dxfId="3980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3979">
      <pivotArea dataOnly="0" labelOnly="1" outline="0" fieldPosition="0">
        <references count="2">
          <reference field="14" count="1" selected="0">
            <x v="43"/>
          </reference>
          <reference field="15" count="1">
            <x v="156"/>
          </reference>
        </references>
      </pivotArea>
    </format>
    <format dxfId="3978">
      <pivotArea dataOnly="0" labelOnly="1" outline="0" fieldPosition="0">
        <references count="2">
          <reference field="14" count="1" selected="0">
            <x v="44"/>
          </reference>
          <reference field="15" count="1">
            <x v="151"/>
          </reference>
        </references>
      </pivotArea>
    </format>
    <format dxfId="3977">
      <pivotArea dataOnly="0" labelOnly="1" outline="0" fieldPosition="0">
        <references count="2">
          <reference field="14" count="1" selected="0">
            <x v="45"/>
          </reference>
          <reference field="15" count="1">
            <x v="159"/>
          </reference>
        </references>
      </pivotArea>
    </format>
    <format dxfId="3976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3975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3974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973">
      <pivotArea dataOnly="0" labelOnly="1" outline="0" fieldPosition="0">
        <references count="2">
          <reference field="14" count="1" selected="0">
            <x v="94"/>
          </reference>
          <reference field="15" count="1">
            <x v="165"/>
          </reference>
        </references>
      </pivotArea>
    </format>
    <format dxfId="3972">
      <pivotArea dataOnly="0" labelOnly="1" outline="0" fieldPosition="0">
        <references count="2">
          <reference field="14" count="1" selected="0">
            <x v="97"/>
          </reference>
          <reference field="15" count="1">
            <x v="166"/>
          </reference>
        </references>
      </pivotArea>
    </format>
    <format dxfId="3971">
      <pivotArea dataOnly="0" labelOnly="1" outline="0" fieldPosition="0">
        <references count="2">
          <reference field="14" count="1" selected="0">
            <x v="111"/>
          </reference>
          <reference field="15" count="1">
            <x v="158"/>
          </reference>
        </references>
      </pivotArea>
    </format>
    <format dxfId="3970">
      <pivotArea dataOnly="0" labelOnly="1" outline="0" fieldPosition="0">
        <references count="2">
          <reference field="14" count="1" selected="0">
            <x v="136"/>
          </reference>
          <reference field="15" count="1">
            <x v="157"/>
          </reference>
        </references>
      </pivotArea>
    </format>
    <format dxfId="3969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3968">
      <pivotArea dataOnly="0" labelOnly="1" outline="0" fieldPosition="0">
        <references count="2">
          <reference field="14" count="1" selected="0">
            <x v="245"/>
          </reference>
          <reference field="15" count="1">
            <x v="9"/>
          </reference>
        </references>
      </pivotArea>
    </format>
    <format dxfId="3967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966">
      <pivotArea dataOnly="0" labelOnly="1" outline="0" fieldPosition="0">
        <references count="2">
          <reference field="14" count="1" selected="0">
            <x v="295"/>
          </reference>
          <reference field="15" count="1">
            <x v="282"/>
          </reference>
        </references>
      </pivotArea>
    </format>
    <format dxfId="3965">
      <pivotArea dataOnly="0" labelOnly="1" outline="0" fieldPosition="0">
        <references count="2">
          <reference field="14" count="1" selected="0">
            <x v="1"/>
          </reference>
          <reference field="15" count="1">
            <x v="137"/>
          </reference>
        </references>
      </pivotArea>
    </format>
    <format dxfId="3964">
      <pivotArea dataOnly="0" labelOnly="1" outline="0" fieldPosition="0">
        <references count="2">
          <reference field="14" count="1" selected="0">
            <x v="2"/>
          </reference>
          <reference field="15" count="1">
            <x v="147"/>
          </reference>
        </references>
      </pivotArea>
    </format>
    <format dxfId="3963">
      <pivotArea dataOnly="0" labelOnly="1" outline="0" fieldPosition="0">
        <references count="2">
          <reference field="14" count="1" selected="0">
            <x v="3"/>
          </reference>
          <reference field="15" count="1">
            <x v="148"/>
          </reference>
        </references>
      </pivotArea>
    </format>
    <format dxfId="3962">
      <pivotArea dataOnly="0" labelOnly="1" outline="0" fieldPosition="0">
        <references count="2">
          <reference field="14" count="1" selected="0">
            <x v="4"/>
          </reference>
          <reference field="15" count="1">
            <x v="144"/>
          </reference>
        </references>
      </pivotArea>
    </format>
    <format dxfId="3961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3960">
      <pivotArea dataOnly="0" labelOnly="1" outline="0" fieldPosition="0">
        <references count="2">
          <reference field="14" count="1" selected="0">
            <x v="6"/>
          </reference>
          <reference field="15" count="1">
            <x v="160"/>
          </reference>
        </references>
      </pivotArea>
    </format>
    <format dxfId="3959">
      <pivotArea dataOnly="0" labelOnly="1" outline="0" fieldPosition="0">
        <references count="2">
          <reference field="14" count="1" selected="0">
            <x v="7"/>
          </reference>
          <reference field="15" count="1">
            <x v="161"/>
          </reference>
        </references>
      </pivotArea>
    </format>
    <format dxfId="3958">
      <pivotArea dataOnly="0" labelOnly="1" outline="0" fieldPosition="0">
        <references count="2">
          <reference field="14" count="1" selected="0">
            <x v="8"/>
          </reference>
          <reference field="15" count="1">
            <x v="145"/>
          </reference>
        </references>
      </pivotArea>
    </format>
    <format dxfId="3957">
      <pivotArea dataOnly="0" labelOnly="1" outline="0" fieldPosition="0">
        <references count="2">
          <reference field="14" count="1" selected="0">
            <x v="9"/>
          </reference>
          <reference field="15" count="1">
            <x v="150"/>
          </reference>
        </references>
      </pivotArea>
    </format>
    <format dxfId="3956">
      <pivotArea dataOnly="0" labelOnly="1" outline="0" fieldPosition="0">
        <references count="2">
          <reference field="14" count="1" selected="0">
            <x v="10"/>
          </reference>
          <reference field="15" count="1">
            <x v="134"/>
          </reference>
        </references>
      </pivotArea>
    </format>
    <format dxfId="3955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3954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3953">
      <pivotArea dataOnly="0" labelOnly="1" outline="0" fieldPosition="0">
        <references count="2">
          <reference field="14" count="1" selected="0">
            <x v="13"/>
          </reference>
          <reference field="15" count="1">
            <x v="135"/>
          </reference>
        </references>
      </pivotArea>
    </format>
    <format dxfId="3952">
      <pivotArea dataOnly="0" labelOnly="1" outline="0" fieldPosition="0">
        <references count="2">
          <reference field="14" count="1" selected="0">
            <x v="14"/>
          </reference>
          <reference field="15" count="1">
            <x v="136"/>
          </reference>
        </references>
      </pivotArea>
    </format>
    <format dxfId="3951">
      <pivotArea dataOnly="0" labelOnly="1" outline="0" fieldPosition="0">
        <references count="2">
          <reference field="14" count="1" selected="0">
            <x v="15"/>
          </reference>
          <reference field="15" count="1">
            <x v="139"/>
          </reference>
        </references>
      </pivotArea>
    </format>
    <format dxfId="3950">
      <pivotArea dataOnly="0" labelOnly="1" outline="0" fieldPosition="0">
        <references count="2">
          <reference field="14" count="1" selected="0">
            <x v="16"/>
          </reference>
          <reference field="15" count="1">
            <x v="138"/>
          </reference>
        </references>
      </pivotArea>
    </format>
    <format dxfId="3949">
      <pivotArea dataOnly="0" labelOnly="1" outline="0" fieldPosition="0">
        <references count="2">
          <reference field="14" count="1" selected="0">
            <x v="17"/>
          </reference>
          <reference field="15" count="1">
            <x v="141"/>
          </reference>
        </references>
      </pivotArea>
    </format>
    <format dxfId="3948">
      <pivotArea dataOnly="0" labelOnly="1" outline="0" fieldPosition="0">
        <references count="2">
          <reference field="14" count="1" selected="0">
            <x v="18"/>
          </reference>
          <reference field="15" count="1">
            <x v="142"/>
          </reference>
        </references>
      </pivotArea>
    </format>
    <format dxfId="3947">
      <pivotArea dataOnly="0" labelOnly="1" outline="0" fieldPosition="0">
        <references count="2">
          <reference field="14" count="1" selected="0">
            <x v="19"/>
          </reference>
          <reference field="15" count="1">
            <x v="143"/>
          </reference>
        </references>
      </pivotArea>
    </format>
    <format dxfId="3946">
      <pivotArea dataOnly="0" labelOnly="1" outline="0" fieldPosition="0">
        <references count="2">
          <reference field="14" count="1" selected="0">
            <x v="38"/>
          </reference>
          <reference field="15" count="1">
            <x v="152"/>
          </reference>
        </references>
      </pivotArea>
    </format>
    <format dxfId="3945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3944">
      <pivotArea dataOnly="0" labelOnly="1" outline="0" fieldPosition="0">
        <references count="2">
          <reference field="14" count="1" selected="0">
            <x v="40"/>
          </reference>
          <reference field="15" count="1">
            <x v="154"/>
          </reference>
        </references>
      </pivotArea>
    </format>
    <format dxfId="3943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3942">
      <pivotArea dataOnly="0" labelOnly="1" outline="0" fieldPosition="0">
        <references count="2">
          <reference field="14" count="1" selected="0">
            <x v="43"/>
          </reference>
          <reference field="15" count="1">
            <x v="156"/>
          </reference>
        </references>
      </pivotArea>
    </format>
    <format dxfId="3941">
      <pivotArea dataOnly="0" labelOnly="1" outline="0" fieldPosition="0">
        <references count="2">
          <reference field="14" count="1" selected="0">
            <x v="44"/>
          </reference>
          <reference field="15" count="1">
            <x v="151"/>
          </reference>
        </references>
      </pivotArea>
    </format>
    <format dxfId="3940">
      <pivotArea dataOnly="0" labelOnly="1" outline="0" fieldPosition="0">
        <references count="2">
          <reference field="14" count="1" selected="0">
            <x v="45"/>
          </reference>
          <reference field="15" count="1">
            <x v="159"/>
          </reference>
        </references>
      </pivotArea>
    </format>
    <format dxfId="3939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3938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3937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936">
      <pivotArea dataOnly="0" labelOnly="1" outline="0" fieldPosition="0">
        <references count="2">
          <reference field="14" count="1" selected="0">
            <x v="94"/>
          </reference>
          <reference field="15" count="1">
            <x v="165"/>
          </reference>
        </references>
      </pivotArea>
    </format>
    <format dxfId="3935">
      <pivotArea dataOnly="0" labelOnly="1" outline="0" fieldPosition="0">
        <references count="2">
          <reference field="14" count="1" selected="0">
            <x v="97"/>
          </reference>
          <reference field="15" count="1">
            <x v="166"/>
          </reference>
        </references>
      </pivotArea>
    </format>
    <format dxfId="3934">
      <pivotArea dataOnly="0" labelOnly="1" outline="0" fieldPosition="0">
        <references count="2">
          <reference field="14" count="1" selected="0">
            <x v="111"/>
          </reference>
          <reference field="15" count="1">
            <x v="158"/>
          </reference>
        </references>
      </pivotArea>
    </format>
    <format dxfId="3933">
      <pivotArea dataOnly="0" labelOnly="1" outline="0" fieldPosition="0">
        <references count="2">
          <reference field="14" count="1" selected="0">
            <x v="136"/>
          </reference>
          <reference field="15" count="1">
            <x v="157"/>
          </reference>
        </references>
      </pivotArea>
    </format>
    <format dxfId="3932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3931">
      <pivotArea dataOnly="0" labelOnly="1" outline="0" fieldPosition="0">
        <references count="2">
          <reference field="14" count="1" selected="0">
            <x v="245"/>
          </reference>
          <reference field="15" count="1">
            <x v="9"/>
          </reference>
        </references>
      </pivotArea>
    </format>
    <format dxfId="3930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929">
      <pivotArea dataOnly="0" labelOnly="1" outline="0" fieldPosition="0">
        <references count="2">
          <reference field="14" count="1" selected="0">
            <x v="295"/>
          </reference>
          <reference field="15" count="1">
            <x v="282"/>
          </reference>
        </references>
      </pivotArea>
    </format>
    <format dxfId="3928">
      <pivotArea dataOnly="0" labelOnly="1" outline="0" fieldPosition="0">
        <references count="2">
          <reference field="14" count="1" selected="0">
            <x v="1"/>
          </reference>
          <reference field="15" count="1">
            <x v="137"/>
          </reference>
        </references>
      </pivotArea>
    </format>
    <format dxfId="3927">
      <pivotArea dataOnly="0" labelOnly="1" outline="0" fieldPosition="0">
        <references count="2">
          <reference field="14" count="1" selected="0">
            <x v="2"/>
          </reference>
          <reference field="15" count="1">
            <x v="147"/>
          </reference>
        </references>
      </pivotArea>
    </format>
    <format dxfId="3926">
      <pivotArea dataOnly="0" labelOnly="1" outline="0" fieldPosition="0">
        <references count="2">
          <reference field="14" count="1" selected="0">
            <x v="3"/>
          </reference>
          <reference field="15" count="1">
            <x v="148"/>
          </reference>
        </references>
      </pivotArea>
    </format>
    <format dxfId="3925">
      <pivotArea dataOnly="0" labelOnly="1" outline="0" fieldPosition="0">
        <references count="2">
          <reference field="14" count="1" selected="0">
            <x v="4"/>
          </reference>
          <reference field="15" count="1">
            <x v="144"/>
          </reference>
        </references>
      </pivotArea>
    </format>
    <format dxfId="3924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3923">
      <pivotArea dataOnly="0" labelOnly="1" outline="0" fieldPosition="0">
        <references count="2">
          <reference field="14" count="1" selected="0">
            <x v="6"/>
          </reference>
          <reference field="15" count="1">
            <x v="160"/>
          </reference>
        </references>
      </pivotArea>
    </format>
    <format dxfId="3922">
      <pivotArea dataOnly="0" labelOnly="1" outline="0" fieldPosition="0">
        <references count="2">
          <reference field="14" count="1" selected="0">
            <x v="7"/>
          </reference>
          <reference field="15" count="1">
            <x v="161"/>
          </reference>
        </references>
      </pivotArea>
    </format>
    <format dxfId="3921">
      <pivotArea dataOnly="0" labelOnly="1" outline="0" fieldPosition="0">
        <references count="2">
          <reference field="14" count="1" selected="0">
            <x v="8"/>
          </reference>
          <reference field="15" count="1">
            <x v="145"/>
          </reference>
        </references>
      </pivotArea>
    </format>
    <format dxfId="3920">
      <pivotArea dataOnly="0" labelOnly="1" outline="0" fieldPosition="0">
        <references count="2">
          <reference field="14" count="1" selected="0">
            <x v="9"/>
          </reference>
          <reference field="15" count="1">
            <x v="150"/>
          </reference>
        </references>
      </pivotArea>
    </format>
    <format dxfId="3919">
      <pivotArea dataOnly="0" labelOnly="1" outline="0" fieldPosition="0">
        <references count="2">
          <reference field="14" count="1" selected="0">
            <x v="10"/>
          </reference>
          <reference field="15" count="1">
            <x v="134"/>
          </reference>
        </references>
      </pivotArea>
    </format>
    <format dxfId="3918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3917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3916">
      <pivotArea dataOnly="0" labelOnly="1" outline="0" fieldPosition="0">
        <references count="2">
          <reference field="14" count="1" selected="0">
            <x v="13"/>
          </reference>
          <reference field="15" count="1">
            <x v="135"/>
          </reference>
        </references>
      </pivotArea>
    </format>
    <format dxfId="3915">
      <pivotArea dataOnly="0" labelOnly="1" outline="0" fieldPosition="0">
        <references count="2">
          <reference field="14" count="1" selected="0">
            <x v="14"/>
          </reference>
          <reference field="15" count="1">
            <x v="136"/>
          </reference>
        </references>
      </pivotArea>
    </format>
    <format dxfId="3914">
      <pivotArea dataOnly="0" labelOnly="1" outline="0" fieldPosition="0">
        <references count="2">
          <reference field="14" count="1" selected="0">
            <x v="15"/>
          </reference>
          <reference field="15" count="1">
            <x v="139"/>
          </reference>
        </references>
      </pivotArea>
    </format>
    <format dxfId="3913">
      <pivotArea dataOnly="0" labelOnly="1" outline="0" fieldPosition="0">
        <references count="2">
          <reference field="14" count="1" selected="0">
            <x v="16"/>
          </reference>
          <reference field="15" count="1">
            <x v="138"/>
          </reference>
        </references>
      </pivotArea>
    </format>
    <format dxfId="3912">
      <pivotArea dataOnly="0" labelOnly="1" outline="0" fieldPosition="0">
        <references count="2">
          <reference field="14" count="1" selected="0">
            <x v="17"/>
          </reference>
          <reference field="15" count="1">
            <x v="141"/>
          </reference>
        </references>
      </pivotArea>
    </format>
    <format dxfId="3911">
      <pivotArea dataOnly="0" labelOnly="1" outline="0" fieldPosition="0">
        <references count="2">
          <reference field="14" count="1" selected="0">
            <x v="18"/>
          </reference>
          <reference field="15" count="1">
            <x v="142"/>
          </reference>
        </references>
      </pivotArea>
    </format>
    <format dxfId="3910">
      <pivotArea dataOnly="0" labelOnly="1" outline="0" fieldPosition="0">
        <references count="2">
          <reference field="14" count="1" selected="0">
            <x v="19"/>
          </reference>
          <reference field="15" count="1">
            <x v="143"/>
          </reference>
        </references>
      </pivotArea>
    </format>
    <format dxfId="3909">
      <pivotArea dataOnly="0" labelOnly="1" outline="0" fieldPosition="0">
        <references count="2">
          <reference field="14" count="1" selected="0">
            <x v="38"/>
          </reference>
          <reference field="15" count="1">
            <x v="152"/>
          </reference>
        </references>
      </pivotArea>
    </format>
    <format dxfId="3908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3907">
      <pivotArea dataOnly="0" labelOnly="1" outline="0" fieldPosition="0">
        <references count="2">
          <reference field="14" count="1" selected="0">
            <x v="40"/>
          </reference>
          <reference field="15" count="1">
            <x v="154"/>
          </reference>
        </references>
      </pivotArea>
    </format>
    <format dxfId="3906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3905">
      <pivotArea dataOnly="0" labelOnly="1" outline="0" fieldPosition="0">
        <references count="2">
          <reference field="14" count="1" selected="0">
            <x v="43"/>
          </reference>
          <reference field="15" count="1">
            <x v="156"/>
          </reference>
        </references>
      </pivotArea>
    </format>
    <format dxfId="3904">
      <pivotArea dataOnly="0" labelOnly="1" outline="0" fieldPosition="0">
        <references count="2">
          <reference field="14" count="1" selected="0">
            <x v="44"/>
          </reference>
          <reference field="15" count="1">
            <x v="151"/>
          </reference>
        </references>
      </pivotArea>
    </format>
    <format dxfId="3903">
      <pivotArea dataOnly="0" labelOnly="1" outline="0" fieldPosition="0">
        <references count="2">
          <reference field="14" count="1" selected="0">
            <x v="45"/>
          </reference>
          <reference field="15" count="1">
            <x v="159"/>
          </reference>
        </references>
      </pivotArea>
    </format>
    <format dxfId="3902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3901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3900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899">
      <pivotArea dataOnly="0" labelOnly="1" outline="0" fieldPosition="0">
        <references count="2">
          <reference field="14" count="1" selected="0">
            <x v="94"/>
          </reference>
          <reference field="15" count="1">
            <x v="165"/>
          </reference>
        </references>
      </pivotArea>
    </format>
    <format dxfId="3898">
      <pivotArea dataOnly="0" labelOnly="1" outline="0" fieldPosition="0">
        <references count="2">
          <reference field="14" count="1" selected="0">
            <x v="97"/>
          </reference>
          <reference field="15" count="1">
            <x v="166"/>
          </reference>
        </references>
      </pivotArea>
    </format>
    <format dxfId="3897">
      <pivotArea dataOnly="0" labelOnly="1" outline="0" fieldPosition="0">
        <references count="2">
          <reference field="14" count="1" selected="0">
            <x v="111"/>
          </reference>
          <reference field="15" count="1">
            <x v="158"/>
          </reference>
        </references>
      </pivotArea>
    </format>
    <format dxfId="3896">
      <pivotArea dataOnly="0" labelOnly="1" outline="0" fieldPosition="0">
        <references count="2">
          <reference field="14" count="1" selected="0">
            <x v="136"/>
          </reference>
          <reference field="15" count="1">
            <x v="157"/>
          </reference>
        </references>
      </pivotArea>
    </format>
    <format dxfId="3895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3894">
      <pivotArea dataOnly="0" labelOnly="1" outline="0" fieldPosition="0">
        <references count="2">
          <reference field="14" count="1" selected="0">
            <x v="245"/>
          </reference>
          <reference field="15" count="1">
            <x v="9"/>
          </reference>
        </references>
      </pivotArea>
    </format>
    <format dxfId="3893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892">
      <pivotArea dataOnly="0" labelOnly="1" outline="0" fieldPosition="0">
        <references count="2">
          <reference field="14" count="1" selected="0">
            <x v="295"/>
          </reference>
          <reference field="15" count="1">
            <x v="282"/>
          </reference>
        </references>
      </pivotArea>
    </format>
    <format dxfId="3891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100"/>
            <x v="101"/>
            <x v="104"/>
            <x v="108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68"/>
            <x v="169"/>
            <x v="170"/>
            <x v="181"/>
            <x v="246"/>
            <x v="248"/>
            <x v="249"/>
            <x v="252"/>
            <x v="254"/>
            <x v="255"/>
            <x v="256"/>
            <x v="259"/>
            <x v="260"/>
            <x v="261"/>
            <x v="263"/>
            <x v="265"/>
            <x v="266"/>
            <x v="268"/>
            <x v="269"/>
            <x v="270"/>
            <x v="271"/>
            <x v="277"/>
            <x v="281"/>
            <x v="283"/>
            <x v="284"/>
          </reference>
        </references>
      </pivotArea>
    </format>
    <format dxfId="3890">
      <pivotArea dataOnly="0" labelOnly="1" outline="0" fieldPosition="0">
        <references count="1">
          <reference field="14" count="2">
            <x v="285"/>
            <x v="286"/>
          </reference>
        </references>
      </pivotArea>
    </format>
    <format dxfId="3889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100"/>
            <x v="101"/>
            <x v="104"/>
            <x v="108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68"/>
            <x v="169"/>
            <x v="170"/>
            <x v="181"/>
            <x v="246"/>
            <x v="248"/>
            <x v="249"/>
            <x v="252"/>
            <x v="254"/>
            <x v="255"/>
            <x v="256"/>
            <x v="259"/>
            <x v="260"/>
            <x v="261"/>
            <x v="263"/>
            <x v="265"/>
            <x v="266"/>
            <x v="268"/>
            <x v="269"/>
            <x v="270"/>
            <x v="271"/>
            <x v="277"/>
            <x v="281"/>
            <x v="283"/>
            <x v="284"/>
          </reference>
        </references>
      </pivotArea>
    </format>
    <format dxfId="3888">
      <pivotArea dataOnly="0" labelOnly="1" outline="0" fieldPosition="0">
        <references count="1">
          <reference field="14" count="2">
            <x v="285"/>
            <x v="286"/>
          </reference>
        </references>
      </pivotArea>
    </format>
    <format dxfId="3887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100"/>
            <x v="101"/>
            <x v="104"/>
            <x v="108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68"/>
            <x v="169"/>
            <x v="170"/>
            <x v="181"/>
            <x v="246"/>
            <x v="248"/>
            <x v="249"/>
            <x v="252"/>
            <x v="254"/>
            <x v="255"/>
            <x v="256"/>
            <x v="259"/>
            <x v="260"/>
            <x v="261"/>
            <x v="263"/>
            <x v="265"/>
            <x v="266"/>
            <x v="268"/>
            <x v="269"/>
            <x v="270"/>
            <x v="271"/>
            <x v="277"/>
            <x v="281"/>
            <x v="283"/>
            <x v="284"/>
          </reference>
        </references>
      </pivotArea>
    </format>
    <format dxfId="3886">
      <pivotArea dataOnly="0" labelOnly="1" outline="0" fieldPosition="0">
        <references count="1">
          <reference field="14" count="2">
            <x v="285"/>
            <x v="286"/>
          </reference>
        </references>
      </pivotArea>
    </format>
    <format dxfId="3885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3884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883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882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881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880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879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878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3877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3876">
      <pivotArea dataOnly="0" labelOnly="1" outline="0" fieldPosition="0">
        <references count="2">
          <reference field="14" count="1" selected="0">
            <x v="104"/>
          </reference>
          <reference field="15" count="1">
            <x v="283"/>
          </reference>
        </references>
      </pivotArea>
    </format>
    <format dxfId="3875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3874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3873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3872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3871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3870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3869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3868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3867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3866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3865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3864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3863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3862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3861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3860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3859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3858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3857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3856">
      <pivotArea dataOnly="0" labelOnly="1" outline="0" fieldPosition="0">
        <references count="2">
          <reference field="14" count="1" selected="0">
            <x v="246"/>
          </reference>
          <reference field="15" count="1">
            <x v="294"/>
          </reference>
        </references>
      </pivotArea>
    </format>
    <format dxfId="3855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3854">
      <pivotArea dataOnly="0" labelOnly="1" outline="0" fieldPosition="0">
        <references count="2">
          <reference field="14" count="1" selected="0">
            <x v="249"/>
          </reference>
          <reference field="15" count="1">
            <x v="284"/>
          </reference>
        </references>
      </pivotArea>
    </format>
    <format dxfId="3853">
      <pivotArea dataOnly="0" labelOnly="1" outline="0" fieldPosition="0">
        <references count="2">
          <reference field="14" count="1" selected="0">
            <x v="252"/>
          </reference>
          <reference field="15" count="1">
            <x v="285"/>
          </reference>
        </references>
      </pivotArea>
    </format>
    <format dxfId="3852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3851">
      <pivotArea dataOnly="0" labelOnly="1" outline="0" fieldPosition="0">
        <references count="2">
          <reference field="14" count="1" selected="0">
            <x v="255"/>
          </reference>
          <reference field="15" count="1">
            <x v="286"/>
          </reference>
        </references>
      </pivotArea>
    </format>
    <format dxfId="3850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3849">
      <pivotArea dataOnly="0" labelOnly="1" outline="0" fieldPosition="0">
        <references count="2">
          <reference field="14" count="1" selected="0">
            <x v="259"/>
          </reference>
          <reference field="15" count="1">
            <x v="287"/>
          </reference>
        </references>
      </pivotArea>
    </format>
    <format dxfId="3848">
      <pivotArea dataOnly="0" labelOnly="1" outline="0" fieldPosition="0">
        <references count="2">
          <reference field="14" count="1" selected="0">
            <x v="260"/>
          </reference>
          <reference field="15" count="1">
            <x v="296"/>
          </reference>
        </references>
      </pivotArea>
    </format>
    <format dxfId="3847">
      <pivotArea dataOnly="0" labelOnly="1" outline="0" fieldPosition="0">
        <references count="2">
          <reference field="14" count="1" selected="0">
            <x v="261"/>
          </reference>
          <reference field="15" count="1">
            <x v="288"/>
          </reference>
        </references>
      </pivotArea>
    </format>
    <format dxfId="3846">
      <pivotArea dataOnly="0" labelOnly="1" outline="0" fieldPosition="0">
        <references count="2">
          <reference field="14" count="1" selected="0">
            <x v="263"/>
          </reference>
          <reference field="15" count="1">
            <x v="289"/>
          </reference>
        </references>
      </pivotArea>
    </format>
    <format dxfId="3845">
      <pivotArea dataOnly="0" labelOnly="1" outline="0" fieldPosition="0">
        <references count="2">
          <reference field="14" count="1" selected="0">
            <x v="265"/>
          </reference>
          <reference field="15" count="1">
            <x v="291"/>
          </reference>
        </references>
      </pivotArea>
    </format>
    <format dxfId="3844">
      <pivotArea dataOnly="0" labelOnly="1" outline="0" fieldPosition="0">
        <references count="2">
          <reference field="14" count="1" selected="0">
            <x v="266"/>
          </reference>
          <reference field="15" count="1">
            <x v="295"/>
          </reference>
        </references>
      </pivotArea>
    </format>
    <format dxfId="3843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3842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3841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3840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3839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3838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3837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3836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  <format dxfId="3835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3834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833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3832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831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830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829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828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827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826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3825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3824">
      <pivotArea dataOnly="0" labelOnly="1" outline="0" fieldPosition="0">
        <references count="2">
          <reference field="14" count="1" selected="0">
            <x v="104"/>
          </reference>
          <reference field="15" count="1">
            <x v="283"/>
          </reference>
        </references>
      </pivotArea>
    </format>
    <format dxfId="3823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3822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3821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3820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3819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3818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3817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3816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3815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3814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3813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3812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3811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3810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3809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3808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3807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3806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3805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3804">
      <pivotArea dataOnly="0" labelOnly="1" outline="0" fieldPosition="0">
        <references count="2">
          <reference field="14" count="1" selected="0">
            <x v="246"/>
          </reference>
          <reference field="15" count="1">
            <x v="294"/>
          </reference>
        </references>
      </pivotArea>
    </format>
    <format dxfId="3803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3802">
      <pivotArea dataOnly="0" labelOnly="1" outline="0" fieldPosition="0">
        <references count="2">
          <reference field="14" count="1" selected="0">
            <x v="249"/>
          </reference>
          <reference field="15" count="1">
            <x v="284"/>
          </reference>
        </references>
      </pivotArea>
    </format>
    <format dxfId="3801">
      <pivotArea dataOnly="0" labelOnly="1" outline="0" fieldPosition="0">
        <references count="2">
          <reference field="14" count="1" selected="0">
            <x v="252"/>
          </reference>
          <reference field="15" count="1">
            <x v="285"/>
          </reference>
        </references>
      </pivotArea>
    </format>
    <format dxfId="3800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3799">
      <pivotArea dataOnly="0" labelOnly="1" outline="0" fieldPosition="0">
        <references count="2">
          <reference field="14" count="1" selected="0">
            <x v="255"/>
          </reference>
          <reference field="15" count="1">
            <x v="286"/>
          </reference>
        </references>
      </pivotArea>
    </format>
    <format dxfId="3798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3797">
      <pivotArea dataOnly="0" labelOnly="1" outline="0" fieldPosition="0">
        <references count="2">
          <reference field="14" count="1" selected="0">
            <x v="259"/>
          </reference>
          <reference field="15" count="1">
            <x v="287"/>
          </reference>
        </references>
      </pivotArea>
    </format>
    <format dxfId="3796">
      <pivotArea dataOnly="0" labelOnly="1" outline="0" fieldPosition="0">
        <references count="2">
          <reference field="14" count="1" selected="0">
            <x v="260"/>
          </reference>
          <reference field="15" count="1">
            <x v="296"/>
          </reference>
        </references>
      </pivotArea>
    </format>
    <format dxfId="3795">
      <pivotArea dataOnly="0" labelOnly="1" outline="0" fieldPosition="0">
        <references count="2">
          <reference field="14" count="1" selected="0">
            <x v="261"/>
          </reference>
          <reference field="15" count="1">
            <x v="288"/>
          </reference>
        </references>
      </pivotArea>
    </format>
    <format dxfId="3794">
      <pivotArea dataOnly="0" labelOnly="1" outline="0" fieldPosition="0">
        <references count="2">
          <reference field="14" count="1" selected="0">
            <x v="263"/>
          </reference>
          <reference field="15" count="1">
            <x v="289"/>
          </reference>
        </references>
      </pivotArea>
    </format>
    <format dxfId="3793">
      <pivotArea dataOnly="0" labelOnly="1" outline="0" fieldPosition="0">
        <references count="2">
          <reference field="14" count="1" selected="0">
            <x v="265"/>
          </reference>
          <reference field="15" count="1">
            <x v="291"/>
          </reference>
        </references>
      </pivotArea>
    </format>
    <format dxfId="3792">
      <pivotArea dataOnly="0" labelOnly="1" outline="0" fieldPosition="0">
        <references count="2">
          <reference field="14" count="1" selected="0">
            <x v="266"/>
          </reference>
          <reference field="15" count="1">
            <x v="295"/>
          </reference>
        </references>
      </pivotArea>
    </format>
    <format dxfId="3791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3790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3789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3788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3787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3786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3785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3784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  <format dxfId="3783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3782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781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3780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779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778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777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776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775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774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3773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3772">
      <pivotArea dataOnly="0" labelOnly="1" outline="0" fieldPosition="0">
        <references count="2">
          <reference field="14" count="1" selected="0">
            <x v="104"/>
          </reference>
          <reference field="15" count="1">
            <x v="283"/>
          </reference>
        </references>
      </pivotArea>
    </format>
    <format dxfId="3771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3770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3769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3768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3767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3766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3765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3764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3763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3762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3761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3760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3759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3758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3757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3756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3755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3754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3753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3752">
      <pivotArea dataOnly="0" labelOnly="1" outline="0" fieldPosition="0">
        <references count="2">
          <reference field="14" count="1" selected="0">
            <x v="246"/>
          </reference>
          <reference field="15" count="1">
            <x v="294"/>
          </reference>
        </references>
      </pivotArea>
    </format>
    <format dxfId="3751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3750">
      <pivotArea dataOnly="0" labelOnly="1" outline="0" fieldPosition="0">
        <references count="2">
          <reference field="14" count="1" selected="0">
            <x v="249"/>
          </reference>
          <reference field="15" count="1">
            <x v="284"/>
          </reference>
        </references>
      </pivotArea>
    </format>
    <format dxfId="3749">
      <pivotArea dataOnly="0" labelOnly="1" outline="0" fieldPosition="0">
        <references count="2">
          <reference field="14" count="1" selected="0">
            <x v="252"/>
          </reference>
          <reference field="15" count="1">
            <x v="285"/>
          </reference>
        </references>
      </pivotArea>
    </format>
    <format dxfId="3748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3747">
      <pivotArea dataOnly="0" labelOnly="1" outline="0" fieldPosition="0">
        <references count="2">
          <reference field="14" count="1" selected="0">
            <x v="255"/>
          </reference>
          <reference field="15" count="1">
            <x v="286"/>
          </reference>
        </references>
      </pivotArea>
    </format>
    <format dxfId="3746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3745">
      <pivotArea dataOnly="0" labelOnly="1" outline="0" fieldPosition="0">
        <references count="2">
          <reference field="14" count="1" selected="0">
            <x v="259"/>
          </reference>
          <reference field="15" count="1">
            <x v="287"/>
          </reference>
        </references>
      </pivotArea>
    </format>
    <format dxfId="3744">
      <pivotArea dataOnly="0" labelOnly="1" outline="0" fieldPosition="0">
        <references count="2">
          <reference field="14" count="1" selected="0">
            <x v="260"/>
          </reference>
          <reference field="15" count="1">
            <x v="296"/>
          </reference>
        </references>
      </pivotArea>
    </format>
    <format dxfId="3743">
      <pivotArea dataOnly="0" labelOnly="1" outline="0" fieldPosition="0">
        <references count="2">
          <reference field="14" count="1" selected="0">
            <x v="261"/>
          </reference>
          <reference field="15" count="1">
            <x v="288"/>
          </reference>
        </references>
      </pivotArea>
    </format>
    <format dxfId="3742">
      <pivotArea dataOnly="0" labelOnly="1" outline="0" fieldPosition="0">
        <references count="2">
          <reference field="14" count="1" selected="0">
            <x v="263"/>
          </reference>
          <reference field="15" count="1">
            <x v="289"/>
          </reference>
        </references>
      </pivotArea>
    </format>
    <format dxfId="3741">
      <pivotArea dataOnly="0" labelOnly="1" outline="0" fieldPosition="0">
        <references count="2">
          <reference field="14" count="1" selected="0">
            <x v="265"/>
          </reference>
          <reference field="15" count="1">
            <x v="291"/>
          </reference>
        </references>
      </pivotArea>
    </format>
    <format dxfId="3740">
      <pivotArea dataOnly="0" labelOnly="1" outline="0" fieldPosition="0">
        <references count="2">
          <reference field="14" count="1" selected="0">
            <x v="266"/>
          </reference>
          <reference field="15" count="1">
            <x v="295"/>
          </reference>
        </references>
      </pivotArea>
    </format>
    <format dxfId="3739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3738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3737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3736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3735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3734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3733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3732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  <format dxfId="3731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3730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729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3728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727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726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725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724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723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722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3721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3720">
      <pivotArea dataOnly="0" labelOnly="1" outline="0" fieldPosition="0">
        <references count="2">
          <reference field="14" count="1" selected="0">
            <x v="104"/>
          </reference>
          <reference field="15" count="1">
            <x v="283"/>
          </reference>
        </references>
      </pivotArea>
    </format>
    <format dxfId="3719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3718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3717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3716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3715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3714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3713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3712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3711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3710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3709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3708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3707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3706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3705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3704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3703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3702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3701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3700">
      <pivotArea dataOnly="0" labelOnly="1" outline="0" fieldPosition="0">
        <references count="2">
          <reference field="14" count="1" selected="0">
            <x v="246"/>
          </reference>
          <reference field="15" count="1">
            <x v="294"/>
          </reference>
        </references>
      </pivotArea>
    </format>
    <format dxfId="3699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3698">
      <pivotArea dataOnly="0" labelOnly="1" outline="0" fieldPosition="0">
        <references count="2">
          <reference field="14" count="1" selected="0">
            <x v="249"/>
          </reference>
          <reference field="15" count="1">
            <x v="284"/>
          </reference>
        </references>
      </pivotArea>
    </format>
    <format dxfId="3697">
      <pivotArea dataOnly="0" labelOnly="1" outline="0" fieldPosition="0">
        <references count="2">
          <reference field="14" count="1" selected="0">
            <x v="252"/>
          </reference>
          <reference field="15" count="1">
            <x v="285"/>
          </reference>
        </references>
      </pivotArea>
    </format>
    <format dxfId="3696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3695">
      <pivotArea dataOnly="0" labelOnly="1" outline="0" fieldPosition="0">
        <references count="2">
          <reference field="14" count="1" selected="0">
            <x v="255"/>
          </reference>
          <reference field="15" count="1">
            <x v="286"/>
          </reference>
        </references>
      </pivotArea>
    </format>
    <format dxfId="3694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3693">
      <pivotArea dataOnly="0" labelOnly="1" outline="0" fieldPosition="0">
        <references count="2">
          <reference field="14" count="1" selected="0">
            <x v="259"/>
          </reference>
          <reference field="15" count="1">
            <x v="287"/>
          </reference>
        </references>
      </pivotArea>
    </format>
    <format dxfId="3692">
      <pivotArea dataOnly="0" labelOnly="1" outline="0" fieldPosition="0">
        <references count="2">
          <reference field="14" count="1" selected="0">
            <x v="260"/>
          </reference>
          <reference field="15" count="1">
            <x v="296"/>
          </reference>
        </references>
      </pivotArea>
    </format>
    <format dxfId="3691">
      <pivotArea dataOnly="0" labelOnly="1" outline="0" fieldPosition="0">
        <references count="2">
          <reference field="14" count="1" selected="0">
            <x v="261"/>
          </reference>
          <reference field="15" count="1">
            <x v="288"/>
          </reference>
        </references>
      </pivotArea>
    </format>
    <format dxfId="3690">
      <pivotArea dataOnly="0" labelOnly="1" outline="0" fieldPosition="0">
        <references count="2">
          <reference field="14" count="1" selected="0">
            <x v="263"/>
          </reference>
          <reference field="15" count="1">
            <x v="289"/>
          </reference>
        </references>
      </pivotArea>
    </format>
    <format dxfId="3689">
      <pivotArea dataOnly="0" labelOnly="1" outline="0" fieldPosition="0">
        <references count="2">
          <reference field="14" count="1" selected="0">
            <x v="265"/>
          </reference>
          <reference field="15" count="1">
            <x v="291"/>
          </reference>
        </references>
      </pivotArea>
    </format>
    <format dxfId="3688">
      <pivotArea dataOnly="0" labelOnly="1" outline="0" fieldPosition="0">
        <references count="2">
          <reference field="14" count="1" selected="0">
            <x v="266"/>
          </reference>
          <reference field="15" count="1">
            <x v="295"/>
          </reference>
        </references>
      </pivotArea>
    </format>
    <format dxfId="3687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3686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3685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3684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3683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3682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3681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3680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  <format dxfId="3679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3678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677">
      <pivotArea dataOnly="0" labelOnly="1" outline="0" fieldPosition="0">
        <references count="1">
          <reference field="14" count="4">
            <x v="11"/>
            <x v="95"/>
            <x v="137"/>
            <x v="272"/>
          </reference>
        </references>
      </pivotArea>
    </format>
    <format dxfId="3676">
      <pivotArea dataOnly="0" labelOnly="1" outline="0" fieldPosition="0">
        <references count="1">
          <reference field="14" count="4">
            <x v="11"/>
            <x v="95"/>
            <x v="137"/>
            <x v="272"/>
          </reference>
        </references>
      </pivotArea>
    </format>
    <format dxfId="3675">
      <pivotArea dataOnly="0" labelOnly="1" outline="0" fieldPosition="0">
        <references count="1">
          <reference field="14" count="4">
            <x v="11"/>
            <x v="95"/>
            <x v="137"/>
            <x v="272"/>
          </reference>
        </references>
      </pivotArea>
    </format>
    <format dxfId="3674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3673">
      <pivotArea dataOnly="0" labelOnly="1" outline="0" fieldPosition="0">
        <references count="2">
          <reference field="14" count="1" selected="0">
            <x v="95"/>
          </reference>
          <reference field="15" count="1">
            <x v="299"/>
          </reference>
        </references>
      </pivotArea>
    </format>
    <format dxfId="3672">
      <pivotArea dataOnly="0" labelOnly="1" outline="0" fieldPosition="0">
        <references count="2">
          <reference field="14" count="1" selected="0">
            <x v="137"/>
          </reference>
          <reference field="15" count="1">
            <x v="269"/>
          </reference>
        </references>
      </pivotArea>
    </format>
    <format dxfId="3671">
      <pivotArea dataOnly="0" labelOnly="1" outline="0" fieldPosition="0">
        <references count="2">
          <reference field="14" count="1" selected="0">
            <x v="272"/>
          </reference>
          <reference field="15" count="1">
            <x v="298"/>
          </reference>
        </references>
      </pivotArea>
    </format>
    <format dxfId="3670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3669">
      <pivotArea dataOnly="0" labelOnly="1" outline="0" fieldPosition="0">
        <references count="2">
          <reference field="14" count="1" selected="0">
            <x v="95"/>
          </reference>
          <reference field="15" count="1">
            <x v="299"/>
          </reference>
        </references>
      </pivotArea>
    </format>
    <format dxfId="3668">
      <pivotArea dataOnly="0" labelOnly="1" outline="0" fieldPosition="0">
        <references count="2">
          <reference field="14" count="1" selected="0">
            <x v="137"/>
          </reference>
          <reference field="15" count="1">
            <x v="269"/>
          </reference>
        </references>
      </pivotArea>
    </format>
    <format dxfId="3667">
      <pivotArea dataOnly="0" labelOnly="1" outline="0" fieldPosition="0">
        <references count="2">
          <reference field="14" count="1" selected="0">
            <x v="272"/>
          </reference>
          <reference field="15" count="1">
            <x v="298"/>
          </reference>
        </references>
      </pivotArea>
    </format>
    <format dxfId="3666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3665">
      <pivotArea dataOnly="0" labelOnly="1" outline="0" fieldPosition="0">
        <references count="2">
          <reference field="14" count="1" selected="0">
            <x v="95"/>
          </reference>
          <reference field="15" count="1">
            <x v="299"/>
          </reference>
        </references>
      </pivotArea>
    </format>
    <format dxfId="3664">
      <pivotArea dataOnly="0" labelOnly="1" outline="0" fieldPosition="0">
        <references count="2">
          <reference field="14" count="1" selected="0">
            <x v="137"/>
          </reference>
          <reference field="15" count="1">
            <x v="269"/>
          </reference>
        </references>
      </pivotArea>
    </format>
    <format dxfId="3663">
      <pivotArea dataOnly="0" labelOnly="1" outline="0" fieldPosition="0">
        <references count="2">
          <reference field="14" count="1" selected="0">
            <x v="272"/>
          </reference>
          <reference field="15" count="1">
            <x v="298"/>
          </reference>
        </references>
      </pivotArea>
    </format>
    <format dxfId="3662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3661">
      <pivotArea dataOnly="0" labelOnly="1" outline="0" fieldPosition="0">
        <references count="2">
          <reference field="14" count="1" selected="0">
            <x v="95"/>
          </reference>
          <reference field="15" count="1">
            <x v="299"/>
          </reference>
        </references>
      </pivotArea>
    </format>
    <format dxfId="3660">
      <pivotArea dataOnly="0" labelOnly="1" outline="0" fieldPosition="0">
        <references count="2">
          <reference field="14" count="1" selected="0">
            <x v="137"/>
          </reference>
          <reference field="15" count="1">
            <x v="269"/>
          </reference>
        </references>
      </pivotArea>
    </format>
    <format dxfId="3659">
      <pivotArea dataOnly="0" labelOnly="1" outline="0" fieldPosition="0">
        <references count="2">
          <reference field="14" count="1" selected="0">
            <x v="272"/>
          </reference>
          <reference field="15" count="1">
            <x v="298"/>
          </reference>
        </references>
      </pivotArea>
    </format>
    <format dxfId="3658">
      <pivotArea dataOnly="0" labelOnly="1" outline="0" fieldPosition="0">
        <references count="1">
          <reference field="14" count="3">
            <x v="110"/>
            <x v="276"/>
            <x v="281"/>
          </reference>
        </references>
      </pivotArea>
    </format>
    <format dxfId="3657">
      <pivotArea dataOnly="0" labelOnly="1" outline="0" fieldPosition="0">
        <references count="1">
          <reference field="14" count="3">
            <x v="110"/>
            <x v="276"/>
            <x v="281"/>
          </reference>
        </references>
      </pivotArea>
    </format>
    <format dxfId="3656">
      <pivotArea dataOnly="0" labelOnly="1" outline="0" fieldPosition="0">
        <references count="1">
          <reference field="14" count="3">
            <x v="110"/>
            <x v="276"/>
            <x v="281"/>
          </reference>
        </references>
      </pivotArea>
    </format>
    <format dxfId="3655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3654">
      <pivotArea dataOnly="0" labelOnly="1" outline="0" fieldPosition="0">
        <references count="2">
          <reference field="14" count="1" selected="0">
            <x v="276"/>
          </reference>
          <reference field="15" count="1">
            <x v="300"/>
          </reference>
        </references>
      </pivotArea>
    </format>
    <format dxfId="3653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3652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3651">
      <pivotArea dataOnly="0" labelOnly="1" outline="0" fieldPosition="0">
        <references count="2">
          <reference field="14" count="1" selected="0">
            <x v="276"/>
          </reference>
          <reference field="15" count="1">
            <x v="300"/>
          </reference>
        </references>
      </pivotArea>
    </format>
    <format dxfId="3650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3649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3648">
      <pivotArea dataOnly="0" labelOnly="1" outline="0" fieldPosition="0">
        <references count="2">
          <reference field="14" count="1" selected="0">
            <x v="276"/>
          </reference>
          <reference field="15" count="1">
            <x v="300"/>
          </reference>
        </references>
      </pivotArea>
    </format>
    <format dxfId="3647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3646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3645">
      <pivotArea dataOnly="0" labelOnly="1" outline="0" fieldPosition="0">
        <references count="2">
          <reference field="14" count="1" selected="0">
            <x v="276"/>
          </reference>
          <reference field="15" count="1">
            <x v="300"/>
          </reference>
        </references>
      </pivotArea>
    </format>
    <format dxfId="3644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3643">
      <pivotArea dataOnly="0" labelOnly="1" outline="0" fieldPosition="0">
        <references count="1">
          <reference field="14" count="1">
            <x v="267"/>
          </reference>
        </references>
      </pivotArea>
    </format>
    <format dxfId="3642">
      <pivotArea dataOnly="0" labelOnly="1" outline="0" fieldPosition="0">
        <references count="1">
          <reference field="14" count="1">
            <x v="267"/>
          </reference>
        </references>
      </pivotArea>
    </format>
    <format dxfId="3641">
      <pivotArea dataOnly="0" labelOnly="1" outline="0" fieldPosition="0">
        <references count="1">
          <reference field="14" count="1">
            <x v="267"/>
          </reference>
        </references>
      </pivotArea>
    </format>
    <format dxfId="3640">
      <pivotArea dataOnly="0" labelOnly="1" outline="0" fieldPosition="0">
        <references count="2">
          <reference field="14" count="1" selected="0">
            <x v="267"/>
          </reference>
          <reference field="15" count="1">
            <x v="301"/>
          </reference>
        </references>
      </pivotArea>
    </format>
    <format dxfId="3639">
      <pivotArea dataOnly="0" labelOnly="1" outline="0" fieldPosition="0">
        <references count="2">
          <reference field="14" count="1" selected="0">
            <x v="267"/>
          </reference>
          <reference field="15" count="1">
            <x v="301"/>
          </reference>
        </references>
      </pivotArea>
    </format>
    <format dxfId="3638">
      <pivotArea dataOnly="0" labelOnly="1" outline="0" fieldPosition="0">
        <references count="2">
          <reference field="14" count="1" selected="0">
            <x v="267"/>
          </reference>
          <reference field="15" count="1">
            <x v="301"/>
          </reference>
        </references>
      </pivotArea>
    </format>
    <format dxfId="3637">
      <pivotArea dataOnly="0" labelOnly="1" outline="0" fieldPosition="0">
        <references count="2">
          <reference field="14" count="1" selected="0">
            <x v="267"/>
          </reference>
          <reference field="15" count="1">
            <x v="301"/>
          </reference>
        </references>
      </pivotArea>
    </format>
    <format dxfId="3636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3635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3634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3633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3632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3631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3630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3629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3628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3627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3626">
      <pivotArea dataOnly="0" labelOnly="1" outline="0" fieldPosition="0">
        <references count="2">
          <reference field="14" count="1" selected="0">
            <x v="245"/>
          </reference>
          <reference field="15" count="1">
            <x v="28"/>
          </reference>
        </references>
      </pivotArea>
    </format>
    <format dxfId="3625">
      <pivotArea dataOnly="0" labelOnly="1" outline="0" fieldPosition="0">
        <references count="2">
          <reference field="14" count="1" selected="0">
            <x v="253"/>
          </reference>
          <reference field="15" count="1">
            <x v="26"/>
          </reference>
        </references>
      </pivotArea>
    </format>
    <format dxfId="3624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3623">
      <pivotArea dataOnly="0" labelOnly="1" outline="0" fieldPosition="0">
        <references count="2">
          <reference field="14" count="1" selected="0">
            <x v="273"/>
          </reference>
          <reference field="15" count="1">
            <x v="27"/>
          </reference>
        </references>
      </pivotArea>
    </format>
    <format dxfId="3622">
      <pivotArea dataOnly="0" labelOnly="1" outline="0" fieldPosition="0">
        <references count="2">
          <reference field="14" count="1" selected="0">
            <x v="274"/>
          </reference>
          <reference field="15" count="1">
            <x v="14"/>
          </reference>
        </references>
      </pivotArea>
    </format>
    <format dxfId="3621">
      <pivotArea dataOnly="0" labelOnly="1" outline="0" fieldPosition="0">
        <references count="2">
          <reference field="14" count="1" selected="0">
            <x v="275"/>
          </reference>
          <reference field="15" count="1">
            <x v="15"/>
          </reference>
        </references>
      </pivotArea>
    </format>
    <format dxfId="3620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619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3618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3617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3616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3615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3614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3613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3612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3611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3610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3609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3608">
      <pivotArea dataOnly="0" labelOnly="1" outline="0" fieldPosition="0">
        <references count="2">
          <reference field="14" count="1" selected="0">
            <x v="245"/>
          </reference>
          <reference field="15" count="1">
            <x v="28"/>
          </reference>
        </references>
      </pivotArea>
    </format>
    <format dxfId="3607">
      <pivotArea dataOnly="0" labelOnly="1" outline="0" fieldPosition="0">
        <references count="2">
          <reference field="14" count="1" selected="0">
            <x v="253"/>
          </reference>
          <reference field="15" count="1">
            <x v="26"/>
          </reference>
        </references>
      </pivotArea>
    </format>
    <format dxfId="3606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3605">
      <pivotArea dataOnly="0" labelOnly="1" outline="0" fieldPosition="0">
        <references count="2">
          <reference field="14" count="1" selected="0">
            <x v="273"/>
          </reference>
          <reference field="15" count="1">
            <x v="27"/>
          </reference>
        </references>
      </pivotArea>
    </format>
    <format dxfId="3604">
      <pivotArea dataOnly="0" labelOnly="1" outline="0" fieldPosition="0">
        <references count="2">
          <reference field="14" count="1" selected="0">
            <x v="274"/>
          </reference>
          <reference field="15" count="1">
            <x v="14"/>
          </reference>
        </references>
      </pivotArea>
    </format>
    <format dxfId="3603">
      <pivotArea dataOnly="0" labelOnly="1" outline="0" fieldPosition="0">
        <references count="2">
          <reference field="14" count="1" selected="0">
            <x v="275"/>
          </reference>
          <reference field="15" count="1">
            <x v="15"/>
          </reference>
        </references>
      </pivotArea>
    </format>
    <format dxfId="3602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601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3600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100"/>
            <x v="101"/>
            <x v="102"/>
            <x v="110"/>
            <x v="143"/>
            <x v="247"/>
            <x v="251"/>
            <x v="256"/>
            <x v="285"/>
            <x v="286"/>
          </reference>
        </references>
      </pivotArea>
    </format>
    <format dxfId="3599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100"/>
            <x v="101"/>
            <x v="102"/>
            <x v="110"/>
            <x v="143"/>
            <x v="247"/>
            <x v="251"/>
            <x v="256"/>
            <x v="285"/>
            <x v="286"/>
          </reference>
        </references>
      </pivotArea>
    </format>
    <format dxfId="3598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100"/>
            <x v="101"/>
            <x v="102"/>
            <x v="110"/>
            <x v="143"/>
            <x v="247"/>
            <x v="251"/>
            <x v="256"/>
            <x v="285"/>
            <x v="286"/>
          </reference>
        </references>
      </pivotArea>
    </format>
    <format dxfId="3597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3596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3595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3594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3593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3592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591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3590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3589">
      <pivotArea dataOnly="0" labelOnly="1" outline="0" fieldPosition="0">
        <references count="2">
          <reference field="14" count="1" selected="0">
            <x v="64"/>
          </reference>
          <reference field="15" count="1">
            <x v="302"/>
          </reference>
        </references>
      </pivotArea>
    </format>
    <format dxfId="3588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3587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3586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3585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3584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3583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3582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3581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3580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3579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3578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3577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3576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3575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574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573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572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3571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3570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3569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3568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3567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3566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3565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3564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3563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562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3561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560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3559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3558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3557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3556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3555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3554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3553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3552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3551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550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3549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3548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3547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3546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3545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544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3543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3542">
      <pivotArea dataOnly="0" labelOnly="1" outline="0" fieldPosition="0">
        <references count="2">
          <reference field="14" count="1" selected="0">
            <x v="64"/>
          </reference>
          <reference field="15" count="1">
            <x v="302"/>
          </reference>
        </references>
      </pivotArea>
    </format>
    <format dxfId="3541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3540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3539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3538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3537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3536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3535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3534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3533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3532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3531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3530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3529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3528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527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526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525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3524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3523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3522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3521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3520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3519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3518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3517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3516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515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3514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513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3512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3511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3510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3509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3508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3507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3506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3505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3504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503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3502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3501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3500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3499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3498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497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3496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3495">
      <pivotArea dataOnly="0" labelOnly="1" outline="0" fieldPosition="0">
        <references count="2">
          <reference field="14" count="1" selected="0">
            <x v="64"/>
          </reference>
          <reference field="15" count="1">
            <x v="302"/>
          </reference>
        </references>
      </pivotArea>
    </format>
    <format dxfId="3494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3493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3492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3491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3490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3489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3488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3487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3486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3485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3484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3483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3482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3481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480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479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478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3477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3476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3475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3474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3473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3472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3471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3470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3469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468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3467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466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3465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3464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3463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3462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3461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3460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3459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3458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3457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456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3455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3454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3453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3452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3451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450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3449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3448">
      <pivotArea dataOnly="0" labelOnly="1" outline="0" fieldPosition="0">
        <references count="2">
          <reference field="14" count="1" selected="0">
            <x v="64"/>
          </reference>
          <reference field="15" count="1">
            <x v="302"/>
          </reference>
        </references>
      </pivotArea>
    </format>
    <format dxfId="3447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3446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3445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3444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3443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3442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3441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3440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3439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3438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3437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3436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3435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3434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433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432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431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3430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3429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3428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3427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3426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3425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3424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3423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3422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421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3420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419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3418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3417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3416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3415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3414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3413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3412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3411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3410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409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3408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3407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3406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3405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3404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3403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3402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3401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3400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3399">
      <pivotArea dataOnly="0" labelOnly="1" outline="0" fieldPosition="0">
        <references count="2">
          <reference field="14" count="1" selected="0">
            <x v="245"/>
          </reference>
          <reference field="15" count="1">
            <x v="28"/>
          </reference>
        </references>
      </pivotArea>
    </format>
    <format dxfId="3398">
      <pivotArea dataOnly="0" labelOnly="1" outline="0" fieldPosition="0">
        <references count="2">
          <reference field="14" count="1" selected="0">
            <x v="253"/>
          </reference>
          <reference field="15" count="1">
            <x v="26"/>
          </reference>
        </references>
      </pivotArea>
    </format>
    <format dxfId="3397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3396">
      <pivotArea dataOnly="0" labelOnly="1" outline="0" fieldPosition="0">
        <references count="2">
          <reference field="14" count="1" selected="0">
            <x v="273"/>
          </reference>
          <reference field="15" count="1">
            <x v="227"/>
          </reference>
        </references>
      </pivotArea>
    </format>
    <format dxfId="3395">
      <pivotArea dataOnly="0" labelOnly="1" outline="0" fieldPosition="0">
        <references count="2">
          <reference field="14" count="1" selected="0">
            <x v="274"/>
          </reference>
          <reference field="15" count="1">
            <x v="243"/>
          </reference>
        </references>
      </pivotArea>
    </format>
    <format dxfId="3394">
      <pivotArea dataOnly="0" labelOnly="1" outline="0" fieldPosition="0">
        <references count="2">
          <reference field="14" count="1" selected="0">
            <x v="275"/>
          </reference>
          <reference field="15" count="1">
            <x v="303"/>
          </reference>
        </references>
      </pivotArea>
    </format>
    <format dxfId="3393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392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3391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3390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3389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3388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3387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3386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3385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3384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3383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3382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3381">
      <pivotArea dataOnly="0" labelOnly="1" outline="0" fieldPosition="0">
        <references count="2">
          <reference field="14" count="1" selected="0">
            <x v="245"/>
          </reference>
          <reference field="15" count="1">
            <x v="28"/>
          </reference>
        </references>
      </pivotArea>
    </format>
    <format dxfId="3380">
      <pivotArea dataOnly="0" labelOnly="1" outline="0" fieldPosition="0">
        <references count="2">
          <reference field="14" count="1" selected="0">
            <x v="253"/>
          </reference>
          <reference field="15" count="1">
            <x v="26"/>
          </reference>
        </references>
      </pivotArea>
    </format>
    <format dxfId="3379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3378">
      <pivotArea dataOnly="0" labelOnly="1" outline="0" fieldPosition="0">
        <references count="2">
          <reference field="14" count="1" selected="0">
            <x v="273"/>
          </reference>
          <reference field="15" count="1">
            <x v="227"/>
          </reference>
        </references>
      </pivotArea>
    </format>
    <format dxfId="3377">
      <pivotArea dataOnly="0" labelOnly="1" outline="0" fieldPosition="0">
        <references count="2">
          <reference field="14" count="1" selected="0">
            <x v="274"/>
          </reference>
          <reference field="15" count="1">
            <x v="243"/>
          </reference>
        </references>
      </pivotArea>
    </format>
    <format dxfId="3376">
      <pivotArea dataOnly="0" labelOnly="1" outline="0" fieldPosition="0">
        <references count="2">
          <reference field="14" count="1" selected="0">
            <x v="275"/>
          </reference>
          <reference field="15" count="1">
            <x v="303"/>
          </reference>
        </references>
      </pivotArea>
    </format>
    <format dxfId="3375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374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3373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3372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3371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3370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3369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3368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3367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3366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3365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3364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3363">
      <pivotArea dataOnly="0" labelOnly="1" outline="0" fieldPosition="0">
        <references count="2">
          <reference field="14" count="1" selected="0">
            <x v="245"/>
          </reference>
          <reference field="15" count="1">
            <x v="28"/>
          </reference>
        </references>
      </pivotArea>
    </format>
    <format dxfId="3362">
      <pivotArea dataOnly="0" labelOnly="1" outline="0" fieldPosition="0">
        <references count="2">
          <reference field="14" count="1" selected="0">
            <x v="253"/>
          </reference>
          <reference field="15" count="1">
            <x v="26"/>
          </reference>
        </references>
      </pivotArea>
    </format>
    <format dxfId="3361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3360">
      <pivotArea dataOnly="0" labelOnly="1" outline="0" fieldPosition="0">
        <references count="2">
          <reference field="14" count="1" selected="0">
            <x v="273"/>
          </reference>
          <reference field="15" count="1">
            <x v="227"/>
          </reference>
        </references>
      </pivotArea>
    </format>
    <format dxfId="3359">
      <pivotArea dataOnly="0" labelOnly="1" outline="0" fieldPosition="0">
        <references count="2">
          <reference field="14" count="1" selected="0">
            <x v="274"/>
          </reference>
          <reference field="15" count="1">
            <x v="243"/>
          </reference>
        </references>
      </pivotArea>
    </format>
    <format dxfId="3358">
      <pivotArea dataOnly="0" labelOnly="1" outline="0" fieldPosition="0">
        <references count="2">
          <reference field="14" count="1" selected="0">
            <x v="275"/>
          </reference>
          <reference field="15" count="1">
            <x v="303"/>
          </reference>
        </references>
      </pivotArea>
    </format>
    <format dxfId="3357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356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3355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3354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3353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3352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3351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3350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3349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3348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3347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3346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3345">
      <pivotArea dataOnly="0" labelOnly="1" outline="0" fieldPosition="0">
        <references count="2">
          <reference field="14" count="1" selected="0">
            <x v="245"/>
          </reference>
          <reference field="15" count="1">
            <x v="28"/>
          </reference>
        </references>
      </pivotArea>
    </format>
    <format dxfId="3344">
      <pivotArea dataOnly="0" labelOnly="1" outline="0" fieldPosition="0">
        <references count="2">
          <reference field="14" count="1" selected="0">
            <x v="253"/>
          </reference>
          <reference field="15" count="1">
            <x v="26"/>
          </reference>
        </references>
      </pivotArea>
    </format>
    <format dxfId="3343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3342">
      <pivotArea dataOnly="0" labelOnly="1" outline="0" fieldPosition="0">
        <references count="2">
          <reference field="14" count="1" selected="0">
            <x v="273"/>
          </reference>
          <reference field="15" count="1">
            <x v="227"/>
          </reference>
        </references>
      </pivotArea>
    </format>
    <format dxfId="3341">
      <pivotArea dataOnly="0" labelOnly="1" outline="0" fieldPosition="0">
        <references count="2">
          <reference field="14" count="1" selected="0">
            <x v="274"/>
          </reference>
          <reference field="15" count="1">
            <x v="243"/>
          </reference>
        </references>
      </pivotArea>
    </format>
    <format dxfId="3340">
      <pivotArea dataOnly="0" labelOnly="1" outline="0" fieldPosition="0">
        <references count="2">
          <reference field="14" count="1" selected="0">
            <x v="275"/>
          </reference>
          <reference field="15" count="1">
            <x v="303"/>
          </reference>
        </references>
      </pivotArea>
    </format>
    <format dxfId="3339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338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3337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100"/>
            <x v="101"/>
            <x v="104"/>
            <x v="108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68"/>
            <x v="169"/>
            <x v="170"/>
            <x v="181"/>
            <x v="246"/>
            <x v="248"/>
            <x v="249"/>
            <x v="252"/>
            <x v="254"/>
            <x v="255"/>
            <x v="256"/>
            <x v="259"/>
            <x v="260"/>
            <x v="261"/>
            <x v="263"/>
            <x v="264"/>
            <x v="265"/>
            <x v="266"/>
            <x v="268"/>
            <x v="269"/>
            <x v="270"/>
            <x v="271"/>
            <x v="277"/>
            <x v="281"/>
            <x v="283"/>
          </reference>
        </references>
      </pivotArea>
    </format>
    <format dxfId="3336">
      <pivotArea dataOnly="0" labelOnly="1" outline="0" fieldPosition="0">
        <references count="1">
          <reference field="14" count="3">
            <x v="284"/>
            <x v="285"/>
            <x v="286"/>
          </reference>
        </references>
      </pivotArea>
    </format>
    <format dxfId="3335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100"/>
            <x v="101"/>
            <x v="104"/>
            <x v="108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68"/>
            <x v="169"/>
            <x v="170"/>
            <x v="181"/>
            <x v="246"/>
            <x v="248"/>
            <x v="249"/>
            <x v="252"/>
            <x v="254"/>
            <x v="255"/>
            <x v="256"/>
            <x v="259"/>
            <x v="260"/>
            <x v="261"/>
            <x v="263"/>
            <x v="264"/>
            <x v="265"/>
            <x v="266"/>
            <x v="268"/>
            <x v="269"/>
            <x v="270"/>
            <x v="271"/>
            <x v="277"/>
            <x v="281"/>
            <x v="283"/>
          </reference>
        </references>
      </pivotArea>
    </format>
    <format dxfId="3334">
      <pivotArea dataOnly="0" labelOnly="1" outline="0" fieldPosition="0">
        <references count="1">
          <reference field="14" count="3">
            <x v="284"/>
            <x v="285"/>
            <x v="286"/>
          </reference>
        </references>
      </pivotArea>
    </format>
    <format dxfId="3333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100"/>
            <x v="101"/>
            <x v="104"/>
            <x v="108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68"/>
            <x v="169"/>
            <x v="170"/>
            <x v="181"/>
            <x v="246"/>
            <x v="248"/>
            <x v="249"/>
            <x v="252"/>
            <x v="254"/>
            <x v="255"/>
            <x v="256"/>
            <x v="259"/>
            <x v="260"/>
            <x v="261"/>
            <x v="263"/>
            <x v="264"/>
            <x v="265"/>
            <x v="266"/>
            <x v="268"/>
            <x v="269"/>
            <x v="270"/>
            <x v="271"/>
            <x v="277"/>
            <x v="281"/>
            <x v="283"/>
          </reference>
        </references>
      </pivotArea>
    </format>
    <format dxfId="3332">
      <pivotArea dataOnly="0" labelOnly="1" outline="0" fieldPosition="0">
        <references count="1">
          <reference field="14" count="3">
            <x v="284"/>
            <x v="285"/>
            <x v="286"/>
          </reference>
        </references>
      </pivotArea>
    </format>
    <format dxfId="3331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3330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329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328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327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326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325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324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3323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3322">
      <pivotArea dataOnly="0" labelOnly="1" outline="0" fieldPosition="0">
        <references count="2">
          <reference field="14" count="1" selected="0">
            <x v="104"/>
          </reference>
          <reference field="15" count="1">
            <x v="283"/>
          </reference>
        </references>
      </pivotArea>
    </format>
    <format dxfId="3321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3320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3319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3318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3317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3316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3315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3314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3313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3312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3311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3310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3309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3308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3307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3306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3305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3304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3303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3302">
      <pivotArea dataOnly="0" labelOnly="1" outline="0" fieldPosition="0">
        <references count="2">
          <reference field="14" count="1" selected="0">
            <x v="246"/>
          </reference>
          <reference field="15" count="1">
            <x v="294"/>
          </reference>
        </references>
      </pivotArea>
    </format>
    <format dxfId="3301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3300">
      <pivotArea dataOnly="0" labelOnly="1" outline="0" fieldPosition="0">
        <references count="2">
          <reference field="14" count="1" selected="0">
            <x v="249"/>
          </reference>
          <reference field="15" count="1">
            <x v="284"/>
          </reference>
        </references>
      </pivotArea>
    </format>
    <format dxfId="3299">
      <pivotArea dataOnly="0" labelOnly="1" outline="0" fieldPosition="0">
        <references count="2">
          <reference field="14" count="1" selected="0">
            <x v="252"/>
          </reference>
          <reference field="15" count="1">
            <x v="285"/>
          </reference>
        </references>
      </pivotArea>
    </format>
    <format dxfId="3298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3297">
      <pivotArea dataOnly="0" labelOnly="1" outline="0" fieldPosition="0">
        <references count="2">
          <reference field="14" count="1" selected="0">
            <x v="255"/>
          </reference>
          <reference field="15" count="1">
            <x v="286"/>
          </reference>
        </references>
      </pivotArea>
    </format>
    <format dxfId="3296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3295">
      <pivotArea dataOnly="0" labelOnly="1" outline="0" fieldPosition="0">
        <references count="2">
          <reference field="14" count="1" selected="0">
            <x v="259"/>
          </reference>
          <reference field="15" count="1">
            <x v="287"/>
          </reference>
        </references>
      </pivotArea>
    </format>
    <format dxfId="3294">
      <pivotArea dataOnly="0" labelOnly="1" outline="0" fieldPosition="0">
        <references count="2">
          <reference field="14" count="1" selected="0">
            <x v="260"/>
          </reference>
          <reference field="15" count="1">
            <x v="296"/>
          </reference>
        </references>
      </pivotArea>
    </format>
    <format dxfId="3293">
      <pivotArea dataOnly="0" labelOnly="1" outline="0" fieldPosition="0">
        <references count="2">
          <reference field="14" count="1" selected="0">
            <x v="261"/>
          </reference>
          <reference field="15" count="1">
            <x v="288"/>
          </reference>
        </references>
      </pivotArea>
    </format>
    <format dxfId="3292">
      <pivotArea dataOnly="0" labelOnly="1" outline="0" fieldPosition="0">
        <references count="2">
          <reference field="14" count="1" selected="0">
            <x v="263"/>
          </reference>
          <reference field="15" count="1">
            <x v="289"/>
          </reference>
        </references>
      </pivotArea>
    </format>
    <format dxfId="3291">
      <pivotArea dataOnly="0" labelOnly="1" outline="0" fieldPosition="0">
        <references count="2">
          <reference field="14" count="1" selected="0">
            <x v="264"/>
          </reference>
          <reference field="15" count="1">
            <x v="304"/>
          </reference>
        </references>
      </pivotArea>
    </format>
    <format dxfId="3290">
      <pivotArea dataOnly="0" labelOnly="1" outline="0" fieldPosition="0">
        <references count="2">
          <reference field="14" count="1" selected="0">
            <x v="265"/>
          </reference>
          <reference field="15" count="1">
            <x v="291"/>
          </reference>
        </references>
      </pivotArea>
    </format>
    <format dxfId="3289">
      <pivotArea dataOnly="0" labelOnly="1" outline="0" fieldPosition="0">
        <references count="2">
          <reference field="14" count="1" selected="0">
            <x v="266"/>
          </reference>
          <reference field="15" count="1">
            <x v="295"/>
          </reference>
        </references>
      </pivotArea>
    </format>
    <format dxfId="3288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3287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3286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3285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3284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3283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3282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3281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  <format dxfId="3280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3279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278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3277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276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275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274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273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272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271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3270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3269">
      <pivotArea dataOnly="0" labelOnly="1" outline="0" fieldPosition="0">
        <references count="2">
          <reference field="14" count="1" selected="0">
            <x v="104"/>
          </reference>
          <reference field="15" count="1">
            <x v="283"/>
          </reference>
        </references>
      </pivotArea>
    </format>
    <format dxfId="3268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3267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3266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3265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3264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3263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3262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3261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3260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3259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3258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3257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3256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3255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3254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3253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3252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3251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3250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3249">
      <pivotArea dataOnly="0" labelOnly="1" outline="0" fieldPosition="0">
        <references count="2">
          <reference field="14" count="1" selected="0">
            <x v="246"/>
          </reference>
          <reference field="15" count="1">
            <x v="294"/>
          </reference>
        </references>
      </pivotArea>
    </format>
    <format dxfId="3248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3247">
      <pivotArea dataOnly="0" labelOnly="1" outline="0" fieldPosition="0">
        <references count="2">
          <reference field="14" count="1" selected="0">
            <x v="249"/>
          </reference>
          <reference field="15" count="1">
            <x v="284"/>
          </reference>
        </references>
      </pivotArea>
    </format>
    <format dxfId="3246">
      <pivotArea dataOnly="0" labelOnly="1" outline="0" fieldPosition="0">
        <references count="2">
          <reference field="14" count="1" selected="0">
            <x v="252"/>
          </reference>
          <reference field="15" count="1">
            <x v="285"/>
          </reference>
        </references>
      </pivotArea>
    </format>
    <format dxfId="3245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3244">
      <pivotArea dataOnly="0" labelOnly="1" outline="0" fieldPosition="0">
        <references count="2">
          <reference field="14" count="1" selected="0">
            <x v="255"/>
          </reference>
          <reference field="15" count="1">
            <x v="286"/>
          </reference>
        </references>
      </pivotArea>
    </format>
    <format dxfId="3243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3242">
      <pivotArea dataOnly="0" labelOnly="1" outline="0" fieldPosition="0">
        <references count="2">
          <reference field="14" count="1" selected="0">
            <x v="259"/>
          </reference>
          <reference field="15" count="1">
            <x v="287"/>
          </reference>
        </references>
      </pivotArea>
    </format>
    <format dxfId="3241">
      <pivotArea dataOnly="0" labelOnly="1" outline="0" fieldPosition="0">
        <references count="2">
          <reference field="14" count="1" selected="0">
            <x v="260"/>
          </reference>
          <reference field="15" count="1">
            <x v="296"/>
          </reference>
        </references>
      </pivotArea>
    </format>
    <format dxfId="3240">
      <pivotArea dataOnly="0" labelOnly="1" outline="0" fieldPosition="0">
        <references count="2">
          <reference field="14" count="1" selected="0">
            <x v="261"/>
          </reference>
          <reference field="15" count="1">
            <x v="288"/>
          </reference>
        </references>
      </pivotArea>
    </format>
    <format dxfId="3239">
      <pivotArea dataOnly="0" labelOnly="1" outline="0" fieldPosition="0">
        <references count="2">
          <reference field="14" count="1" selected="0">
            <x v="263"/>
          </reference>
          <reference field="15" count="1">
            <x v="289"/>
          </reference>
        </references>
      </pivotArea>
    </format>
    <format dxfId="3238">
      <pivotArea dataOnly="0" labelOnly="1" outline="0" fieldPosition="0">
        <references count="2">
          <reference field="14" count="1" selected="0">
            <x v="264"/>
          </reference>
          <reference field="15" count="1">
            <x v="304"/>
          </reference>
        </references>
      </pivotArea>
    </format>
    <format dxfId="3237">
      <pivotArea dataOnly="0" labelOnly="1" outline="0" fieldPosition="0">
        <references count="2">
          <reference field="14" count="1" selected="0">
            <x v="265"/>
          </reference>
          <reference field="15" count="1">
            <x v="291"/>
          </reference>
        </references>
      </pivotArea>
    </format>
    <format dxfId="3236">
      <pivotArea dataOnly="0" labelOnly="1" outline="0" fieldPosition="0">
        <references count="2">
          <reference field="14" count="1" selected="0">
            <x v="266"/>
          </reference>
          <reference field="15" count="1">
            <x v="295"/>
          </reference>
        </references>
      </pivotArea>
    </format>
    <format dxfId="3235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3234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3233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3232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3231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3230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3229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3228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  <format dxfId="3227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3226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225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3224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223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222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221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220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219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218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3217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3216">
      <pivotArea dataOnly="0" labelOnly="1" outline="0" fieldPosition="0">
        <references count="2">
          <reference field="14" count="1" selected="0">
            <x v="104"/>
          </reference>
          <reference field="15" count="1">
            <x v="283"/>
          </reference>
        </references>
      </pivotArea>
    </format>
    <format dxfId="3215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3214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3213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3212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3211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3210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3209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3208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3207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3206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3205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3204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3203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3202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3201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3200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3199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3198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3197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3196">
      <pivotArea dataOnly="0" labelOnly="1" outline="0" fieldPosition="0">
        <references count="2">
          <reference field="14" count="1" selected="0">
            <x v="246"/>
          </reference>
          <reference field="15" count="1">
            <x v="294"/>
          </reference>
        </references>
      </pivotArea>
    </format>
    <format dxfId="3195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3194">
      <pivotArea dataOnly="0" labelOnly="1" outline="0" fieldPosition="0">
        <references count="2">
          <reference field="14" count="1" selected="0">
            <x v="249"/>
          </reference>
          <reference field="15" count="1">
            <x v="284"/>
          </reference>
        </references>
      </pivotArea>
    </format>
    <format dxfId="3193">
      <pivotArea dataOnly="0" labelOnly="1" outline="0" fieldPosition="0">
        <references count="2">
          <reference field="14" count="1" selected="0">
            <x v="252"/>
          </reference>
          <reference field="15" count="1">
            <x v="285"/>
          </reference>
        </references>
      </pivotArea>
    </format>
    <format dxfId="3192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3191">
      <pivotArea dataOnly="0" labelOnly="1" outline="0" fieldPosition="0">
        <references count="2">
          <reference field="14" count="1" selected="0">
            <x v="255"/>
          </reference>
          <reference field="15" count="1">
            <x v="286"/>
          </reference>
        </references>
      </pivotArea>
    </format>
    <format dxfId="3190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3189">
      <pivotArea dataOnly="0" labelOnly="1" outline="0" fieldPosition="0">
        <references count="2">
          <reference field="14" count="1" selected="0">
            <x v="259"/>
          </reference>
          <reference field="15" count="1">
            <x v="287"/>
          </reference>
        </references>
      </pivotArea>
    </format>
    <format dxfId="3188">
      <pivotArea dataOnly="0" labelOnly="1" outline="0" fieldPosition="0">
        <references count="2">
          <reference field="14" count="1" selected="0">
            <x v="260"/>
          </reference>
          <reference field="15" count="1">
            <x v="296"/>
          </reference>
        </references>
      </pivotArea>
    </format>
    <format dxfId="3187">
      <pivotArea dataOnly="0" labelOnly="1" outline="0" fieldPosition="0">
        <references count="2">
          <reference field="14" count="1" selected="0">
            <x v="261"/>
          </reference>
          <reference field="15" count="1">
            <x v="288"/>
          </reference>
        </references>
      </pivotArea>
    </format>
    <format dxfId="3186">
      <pivotArea dataOnly="0" labelOnly="1" outline="0" fieldPosition="0">
        <references count="2">
          <reference field="14" count="1" selected="0">
            <x v="263"/>
          </reference>
          <reference field="15" count="1">
            <x v="289"/>
          </reference>
        </references>
      </pivotArea>
    </format>
    <format dxfId="3185">
      <pivotArea dataOnly="0" labelOnly="1" outline="0" fieldPosition="0">
        <references count="2">
          <reference field="14" count="1" selected="0">
            <x v="264"/>
          </reference>
          <reference field="15" count="1">
            <x v="304"/>
          </reference>
        </references>
      </pivotArea>
    </format>
    <format dxfId="3184">
      <pivotArea dataOnly="0" labelOnly="1" outline="0" fieldPosition="0">
        <references count="2">
          <reference field="14" count="1" selected="0">
            <x v="265"/>
          </reference>
          <reference field="15" count="1">
            <x v="291"/>
          </reference>
        </references>
      </pivotArea>
    </format>
    <format dxfId="3183">
      <pivotArea dataOnly="0" labelOnly="1" outline="0" fieldPosition="0">
        <references count="2">
          <reference field="14" count="1" selected="0">
            <x v="266"/>
          </reference>
          <reference field="15" count="1">
            <x v="295"/>
          </reference>
        </references>
      </pivotArea>
    </format>
    <format dxfId="3182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3181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3180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3179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3178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3177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3176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3175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  <format dxfId="3174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3173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172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3171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170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169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168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167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166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165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3164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3163">
      <pivotArea dataOnly="0" labelOnly="1" outline="0" fieldPosition="0">
        <references count="2">
          <reference field="14" count="1" selected="0">
            <x v="104"/>
          </reference>
          <reference field="15" count="1">
            <x v="283"/>
          </reference>
        </references>
      </pivotArea>
    </format>
    <format dxfId="3162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3161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3160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3159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3158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3157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3156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3155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3154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3153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3152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3151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3150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3149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3148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3147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3146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3145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3144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3143">
      <pivotArea dataOnly="0" labelOnly="1" outline="0" fieldPosition="0">
        <references count="2">
          <reference field="14" count="1" selected="0">
            <x v="246"/>
          </reference>
          <reference field="15" count="1">
            <x v="294"/>
          </reference>
        </references>
      </pivotArea>
    </format>
    <format dxfId="3142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3141">
      <pivotArea dataOnly="0" labelOnly="1" outline="0" fieldPosition="0">
        <references count="2">
          <reference field="14" count="1" selected="0">
            <x v="249"/>
          </reference>
          <reference field="15" count="1">
            <x v="284"/>
          </reference>
        </references>
      </pivotArea>
    </format>
    <format dxfId="3140">
      <pivotArea dataOnly="0" labelOnly="1" outline="0" fieldPosition="0">
        <references count="2">
          <reference field="14" count="1" selected="0">
            <x v="252"/>
          </reference>
          <reference field="15" count="1">
            <x v="285"/>
          </reference>
        </references>
      </pivotArea>
    </format>
    <format dxfId="3139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3138">
      <pivotArea dataOnly="0" labelOnly="1" outline="0" fieldPosition="0">
        <references count="2">
          <reference field="14" count="1" selected="0">
            <x v="255"/>
          </reference>
          <reference field="15" count="1">
            <x v="286"/>
          </reference>
        </references>
      </pivotArea>
    </format>
    <format dxfId="3137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3136">
      <pivotArea dataOnly="0" labelOnly="1" outline="0" fieldPosition="0">
        <references count="2">
          <reference field="14" count="1" selected="0">
            <x v="259"/>
          </reference>
          <reference field="15" count="1">
            <x v="287"/>
          </reference>
        </references>
      </pivotArea>
    </format>
    <format dxfId="3135">
      <pivotArea dataOnly="0" labelOnly="1" outline="0" fieldPosition="0">
        <references count="2">
          <reference field="14" count="1" selected="0">
            <x v="260"/>
          </reference>
          <reference field="15" count="1">
            <x v="296"/>
          </reference>
        </references>
      </pivotArea>
    </format>
    <format dxfId="3134">
      <pivotArea dataOnly="0" labelOnly="1" outline="0" fieldPosition="0">
        <references count="2">
          <reference field="14" count="1" selected="0">
            <x v="261"/>
          </reference>
          <reference field="15" count="1">
            <x v="288"/>
          </reference>
        </references>
      </pivotArea>
    </format>
    <format dxfId="3133">
      <pivotArea dataOnly="0" labelOnly="1" outline="0" fieldPosition="0">
        <references count="2">
          <reference field="14" count="1" selected="0">
            <x v="263"/>
          </reference>
          <reference field="15" count="1">
            <x v="289"/>
          </reference>
        </references>
      </pivotArea>
    </format>
    <format dxfId="3132">
      <pivotArea dataOnly="0" labelOnly="1" outline="0" fieldPosition="0">
        <references count="2">
          <reference field="14" count="1" selected="0">
            <x v="264"/>
          </reference>
          <reference field="15" count="1">
            <x v="304"/>
          </reference>
        </references>
      </pivotArea>
    </format>
    <format dxfId="3131">
      <pivotArea dataOnly="0" labelOnly="1" outline="0" fieldPosition="0">
        <references count="2">
          <reference field="14" count="1" selected="0">
            <x v="265"/>
          </reference>
          <reference field="15" count="1">
            <x v="291"/>
          </reference>
        </references>
      </pivotArea>
    </format>
    <format dxfId="3130">
      <pivotArea dataOnly="0" labelOnly="1" outline="0" fieldPosition="0">
        <references count="2">
          <reference field="14" count="1" selected="0">
            <x v="266"/>
          </reference>
          <reference field="15" count="1">
            <x v="295"/>
          </reference>
        </references>
      </pivotArea>
    </format>
    <format dxfId="3129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3128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3127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3126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3125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3124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3123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3122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  <format dxfId="3121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3120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119">
      <pivotArea dataOnly="0" labelOnly="1" outline="0" fieldPosition="0">
        <references count="1">
          <reference field="14" count="3">
            <x v="238"/>
            <x v="243"/>
            <x v="244"/>
          </reference>
        </references>
      </pivotArea>
    </format>
    <format dxfId="3118">
      <pivotArea dataOnly="0" labelOnly="1" outline="0" fieldPosition="0">
        <references count="1">
          <reference field="14" count="3">
            <x v="238"/>
            <x v="243"/>
            <x v="244"/>
          </reference>
        </references>
      </pivotArea>
    </format>
    <format dxfId="3117">
      <pivotArea dataOnly="0" labelOnly="1" outline="0" fieldPosition="0">
        <references count="1">
          <reference field="14" count="3">
            <x v="238"/>
            <x v="243"/>
            <x v="244"/>
          </reference>
        </references>
      </pivotArea>
    </format>
    <format dxfId="3116">
      <pivotArea dataOnly="0" labelOnly="1" outline="0" fieldPosition="0">
        <references count="2">
          <reference field="14" count="1" selected="0">
            <x v="238"/>
          </reference>
          <reference field="15" count="1">
            <x v="306"/>
          </reference>
        </references>
      </pivotArea>
    </format>
    <format dxfId="3115">
      <pivotArea dataOnly="0" labelOnly="1" outline="0" fieldPosition="0">
        <references count="2">
          <reference field="14" count="1" selected="0">
            <x v="243"/>
          </reference>
          <reference field="15" count="1">
            <x v="235"/>
          </reference>
        </references>
      </pivotArea>
    </format>
    <format dxfId="3114">
      <pivotArea dataOnly="0" labelOnly="1" outline="0" fieldPosition="0">
        <references count="2">
          <reference field="14" count="1" selected="0">
            <x v="244"/>
          </reference>
          <reference field="15" count="1">
            <x v="305"/>
          </reference>
        </references>
      </pivotArea>
    </format>
    <format dxfId="3113">
      <pivotArea dataOnly="0" labelOnly="1" outline="0" fieldPosition="0">
        <references count="2">
          <reference field="14" count="1" selected="0">
            <x v="238"/>
          </reference>
          <reference field="15" count="1">
            <x v="306"/>
          </reference>
        </references>
      </pivotArea>
    </format>
    <format dxfId="3112">
      <pivotArea dataOnly="0" labelOnly="1" outline="0" fieldPosition="0">
        <references count="2">
          <reference field="14" count="1" selected="0">
            <x v="243"/>
          </reference>
          <reference field="15" count="1">
            <x v="235"/>
          </reference>
        </references>
      </pivotArea>
    </format>
    <format dxfId="3111">
      <pivotArea dataOnly="0" labelOnly="1" outline="0" fieldPosition="0">
        <references count="2">
          <reference field="14" count="1" selected="0">
            <x v="244"/>
          </reference>
          <reference field="15" count="1">
            <x v="305"/>
          </reference>
        </references>
      </pivotArea>
    </format>
    <format dxfId="3110">
      <pivotArea dataOnly="0" labelOnly="1" outline="0" fieldPosition="0">
        <references count="2">
          <reference field="14" count="1" selected="0">
            <x v="238"/>
          </reference>
          <reference field="15" count="1">
            <x v="306"/>
          </reference>
        </references>
      </pivotArea>
    </format>
    <format dxfId="3109">
      <pivotArea dataOnly="0" labelOnly="1" outline="0" fieldPosition="0">
        <references count="2">
          <reference field="14" count="1" selected="0">
            <x v="243"/>
          </reference>
          <reference field="15" count="1">
            <x v="235"/>
          </reference>
        </references>
      </pivotArea>
    </format>
    <format dxfId="3108">
      <pivotArea dataOnly="0" labelOnly="1" outline="0" fieldPosition="0">
        <references count="2">
          <reference field="14" count="1" selected="0">
            <x v="244"/>
          </reference>
          <reference field="15" count="1">
            <x v="305"/>
          </reference>
        </references>
      </pivotArea>
    </format>
    <format dxfId="3107">
      <pivotArea dataOnly="0" labelOnly="1" outline="0" fieldPosition="0">
        <references count="2">
          <reference field="14" count="1" selected="0">
            <x v="238"/>
          </reference>
          <reference field="15" count="1">
            <x v="306"/>
          </reference>
        </references>
      </pivotArea>
    </format>
    <format dxfId="3106">
      <pivotArea dataOnly="0" labelOnly="1" outline="0" fieldPosition="0">
        <references count="2">
          <reference field="14" count="1" selected="0">
            <x v="243"/>
          </reference>
          <reference field="15" count="1">
            <x v="235"/>
          </reference>
        </references>
      </pivotArea>
    </format>
    <format dxfId="3105">
      <pivotArea dataOnly="0" labelOnly="1" outline="0" fieldPosition="0">
        <references count="2">
          <reference field="14" count="1" selected="0">
            <x v="244"/>
          </reference>
          <reference field="15" count="1">
            <x v="305"/>
          </reference>
        </references>
      </pivotArea>
    </format>
    <format dxfId="3104">
      <pivotArea dataOnly="0" labelOnly="1" outline="0" fieldPosition="0">
        <references count="1">
          <reference field="14" count="26">
            <x v="20"/>
            <x v="21"/>
            <x v="22"/>
            <x v="23"/>
            <x v="24"/>
            <x v="25"/>
            <x v="27"/>
            <x v="28"/>
            <x v="30"/>
            <x v="31"/>
            <x v="32"/>
            <x v="33"/>
            <x v="34"/>
            <x v="46"/>
            <x v="47"/>
            <x v="48"/>
            <x v="50"/>
            <x v="55"/>
            <x v="131"/>
            <x v="133"/>
            <x v="135"/>
            <x v="139"/>
            <x v="140"/>
            <x v="194"/>
            <x v="248"/>
            <x v="286"/>
          </reference>
        </references>
      </pivotArea>
    </format>
    <format dxfId="3103">
      <pivotArea dataOnly="0" labelOnly="1" outline="0" fieldPosition="0">
        <references count="1">
          <reference field="14" count="26">
            <x v="20"/>
            <x v="21"/>
            <x v="22"/>
            <x v="23"/>
            <x v="24"/>
            <x v="25"/>
            <x v="27"/>
            <x v="28"/>
            <x v="30"/>
            <x v="31"/>
            <x v="32"/>
            <x v="33"/>
            <x v="34"/>
            <x v="46"/>
            <x v="47"/>
            <x v="48"/>
            <x v="50"/>
            <x v="55"/>
            <x v="131"/>
            <x v="133"/>
            <x v="135"/>
            <x v="139"/>
            <x v="140"/>
            <x v="194"/>
            <x v="248"/>
            <x v="286"/>
          </reference>
        </references>
      </pivotArea>
    </format>
    <format dxfId="3102">
      <pivotArea dataOnly="0" labelOnly="1" outline="0" fieldPosition="0">
        <references count="1">
          <reference field="14" count="26">
            <x v="20"/>
            <x v="21"/>
            <x v="22"/>
            <x v="23"/>
            <x v="24"/>
            <x v="25"/>
            <x v="27"/>
            <x v="28"/>
            <x v="30"/>
            <x v="31"/>
            <x v="32"/>
            <x v="33"/>
            <x v="34"/>
            <x v="46"/>
            <x v="47"/>
            <x v="48"/>
            <x v="50"/>
            <x v="55"/>
            <x v="131"/>
            <x v="133"/>
            <x v="135"/>
            <x v="139"/>
            <x v="140"/>
            <x v="194"/>
            <x v="248"/>
            <x v="286"/>
          </reference>
        </references>
      </pivotArea>
    </format>
    <format dxfId="3101">
      <pivotArea dataOnly="0" labelOnly="1" outline="0" fieldPosition="0">
        <references count="2">
          <reference field="14" count="1" selected="0">
            <x v="20"/>
          </reference>
          <reference field="15" count="1">
            <x v="120"/>
          </reference>
        </references>
      </pivotArea>
    </format>
    <format dxfId="3100">
      <pivotArea dataOnly="0" labelOnly="1" outline="0" fieldPosition="0">
        <references count="2">
          <reference field="14" count="1" selected="0">
            <x v="21"/>
          </reference>
          <reference field="15" count="1">
            <x v="118"/>
          </reference>
        </references>
      </pivotArea>
    </format>
    <format dxfId="3099">
      <pivotArea dataOnly="0" labelOnly="1" outline="0" fieldPosition="0">
        <references count="2">
          <reference field="14" count="1" selected="0">
            <x v="22"/>
          </reference>
          <reference field="15" count="1">
            <x v="129"/>
          </reference>
        </references>
      </pivotArea>
    </format>
    <format dxfId="3098">
      <pivotArea dataOnly="0" labelOnly="1" outline="0" fieldPosition="0">
        <references count="2">
          <reference field="14" count="1" selected="0">
            <x v="23"/>
          </reference>
          <reference field="15" count="1">
            <x v="307"/>
          </reference>
        </references>
      </pivotArea>
    </format>
    <format dxfId="3097">
      <pivotArea dataOnly="0" labelOnly="1" outline="0" fieldPosition="0">
        <references count="2">
          <reference field="14" count="1" selected="0">
            <x v="24"/>
          </reference>
          <reference field="15" count="1">
            <x v="119"/>
          </reference>
        </references>
      </pivotArea>
    </format>
    <format dxfId="3096">
      <pivotArea dataOnly="0" labelOnly="1" outline="0" fieldPosition="0">
        <references count="2">
          <reference field="14" count="1" selected="0">
            <x v="25"/>
          </reference>
          <reference field="15" count="1">
            <x v="121"/>
          </reference>
        </references>
      </pivotArea>
    </format>
    <format dxfId="3095">
      <pivotArea dataOnly="0" labelOnly="1" outline="0" fieldPosition="0">
        <references count="2">
          <reference field="14" count="1" selected="0">
            <x v="27"/>
          </reference>
          <reference field="15" count="1">
            <x v="116"/>
          </reference>
        </references>
      </pivotArea>
    </format>
    <format dxfId="3094">
      <pivotArea dataOnly="0" labelOnly="1" outline="0" fieldPosition="0">
        <references count="2">
          <reference field="14" count="1" selected="0">
            <x v="28"/>
          </reference>
          <reference field="15" count="1">
            <x v="128"/>
          </reference>
        </references>
      </pivotArea>
    </format>
    <format dxfId="3093">
      <pivotArea dataOnly="0" labelOnly="1" outline="0" fieldPosition="0">
        <references count="2">
          <reference field="14" count="1" selected="0">
            <x v="30"/>
          </reference>
          <reference field="15" count="1">
            <x v="308"/>
          </reference>
        </references>
      </pivotArea>
    </format>
    <format dxfId="3092">
      <pivotArea dataOnly="0" labelOnly="1" outline="0" fieldPosition="0">
        <references count="2">
          <reference field="14" count="1" selected="0">
            <x v="31"/>
          </reference>
          <reference field="15" count="1">
            <x v="309"/>
          </reference>
        </references>
      </pivotArea>
    </format>
    <format dxfId="3091">
      <pivotArea dataOnly="0" labelOnly="1" outline="0" fieldPosition="0">
        <references count="2">
          <reference field="14" count="1" selected="0">
            <x v="32"/>
          </reference>
          <reference field="15" count="1">
            <x v="114"/>
          </reference>
        </references>
      </pivotArea>
    </format>
    <format dxfId="3090">
      <pivotArea dataOnly="0" labelOnly="1" outline="0" fieldPosition="0">
        <references count="2">
          <reference field="14" count="1" selected="0">
            <x v="33"/>
          </reference>
          <reference field="15" count="1">
            <x v="311"/>
          </reference>
        </references>
      </pivotArea>
    </format>
    <format dxfId="3089">
      <pivotArea dataOnly="0" labelOnly="1" outline="0" fieldPosition="0">
        <references count="2">
          <reference field="14" count="1" selected="0">
            <x v="34"/>
          </reference>
          <reference field="15" count="1">
            <x v="313"/>
          </reference>
        </references>
      </pivotArea>
    </format>
    <format dxfId="3088">
      <pivotArea dataOnly="0" labelOnly="1" outline="0" fieldPosition="0">
        <references count="2">
          <reference field="14" count="1" selected="0">
            <x v="46"/>
          </reference>
          <reference field="15" count="1">
            <x v="131"/>
          </reference>
        </references>
      </pivotArea>
    </format>
    <format dxfId="3087">
      <pivotArea dataOnly="0" labelOnly="1" outline="0" fieldPosition="0">
        <references count="2">
          <reference field="14" count="1" selected="0">
            <x v="47"/>
          </reference>
          <reference field="15" count="1">
            <x v="133"/>
          </reference>
        </references>
      </pivotArea>
    </format>
    <format dxfId="3086">
      <pivotArea dataOnly="0" labelOnly="1" outline="0" fieldPosition="0">
        <references count="2">
          <reference field="14" count="1" selected="0">
            <x v="48"/>
          </reference>
          <reference field="15" count="1">
            <x v="122"/>
          </reference>
        </references>
      </pivotArea>
    </format>
    <format dxfId="3085">
      <pivotArea dataOnly="0" labelOnly="1" outline="0" fieldPosition="0">
        <references count="2">
          <reference field="14" count="1" selected="0">
            <x v="50"/>
          </reference>
          <reference field="15" count="1">
            <x v="310"/>
          </reference>
        </references>
      </pivotArea>
    </format>
    <format dxfId="3084">
      <pivotArea dataOnly="0" labelOnly="1" outline="0" fieldPosition="0">
        <references count="2">
          <reference field="14" count="1" selected="0">
            <x v="55"/>
          </reference>
          <reference field="15" count="1">
            <x v="314"/>
          </reference>
        </references>
      </pivotArea>
    </format>
    <format dxfId="3083">
      <pivotArea dataOnly="0" labelOnly="1" outline="0" fieldPosition="0">
        <references count="2">
          <reference field="14" count="1" selected="0">
            <x v="131"/>
          </reference>
          <reference field="15" count="1">
            <x v="123"/>
          </reference>
        </references>
      </pivotArea>
    </format>
    <format dxfId="3082">
      <pivotArea dataOnly="0" labelOnly="1" outline="0" fieldPosition="0">
        <references count="2">
          <reference field="14" count="1" selected="0">
            <x v="133"/>
          </reference>
          <reference field="15" count="1">
            <x v="124"/>
          </reference>
        </references>
      </pivotArea>
    </format>
    <format dxfId="3081">
      <pivotArea dataOnly="0" labelOnly="1" outline="0" fieldPosition="0">
        <references count="2">
          <reference field="14" count="1" selected="0">
            <x v="135"/>
          </reference>
          <reference field="15" count="1">
            <x v="312"/>
          </reference>
        </references>
      </pivotArea>
    </format>
    <format dxfId="3080">
      <pivotArea dataOnly="0" labelOnly="1" outline="0" fieldPosition="0">
        <references count="2">
          <reference field="14" count="1" selected="0">
            <x v="139"/>
          </reference>
          <reference field="15" count="1">
            <x v="113"/>
          </reference>
        </references>
      </pivotArea>
    </format>
    <format dxfId="3079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3078">
      <pivotArea dataOnly="0" labelOnly="1" outline="0" fieldPosition="0">
        <references count="2">
          <reference field="14" count="1" selected="0">
            <x v="194"/>
          </reference>
          <reference field="15" count="1">
            <x v="127"/>
          </reference>
        </references>
      </pivotArea>
    </format>
    <format dxfId="3077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3076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075">
      <pivotArea dataOnly="0" labelOnly="1" outline="0" fieldPosition="0">
        <references count="2">
          <reference field="14" count="1" selected="0">
            <x v="20"/>
          </reference>
          <reference field="15" count="1">
            <x v="120"/>
          </reference>
        </references>
      </pivotArea>
    </format>
    <format dxfId="3074">
      <pivotArea dataOnly="0" labelOnly="1" outline="0" fieldPosition="0">
        <references count="2">
          <reference field="14" count="1" selected="0">
            <x v="21"/>
          </reference>
          <reference field="15" count="1">
            <x v="118"/>
          </reference>
        </references>
      </pivotArea>
    </format>
    <format dxfId="3073">
      <pivotArea dataOnly="0" labelOnly="1" outline="0" fieldPosition="0">
        <references count="2">
          <reference field="14" count="1" selected="0">
            <x v="22"/>
          </reference>
          <reference field="15" count="1">
            <x v="129"/>
          </reference>
        </references>
      </pivotArea>
    </format>
    <format dxfId="3072">
      <pivotArea dataOnly="0" labelOnly="1" outline="0" fieldPosition="0">
        <references count="2">
          <reference field="14" count="1" selected="0">
            <x v="23"/>
          </reference>
          <reference field="15" count="1">
            <x v="307"/>
          </reference>
        </references>
      </pivotArea>
    </format>
    <format dxfId="3071">
      <pivotArea dataOnly="0" labelOnly="1" outline="0" fieldPosition="0">
        <references count="2">
          <reference field="14" count="1" selected="0">
            <x v="24"/>
          </reference>
          <reference field="15" count="1">
            <x v="119"/>
          </reference>
        </references>
      </pivotArea>
    </format>
    <format dxfId="3070">
      <pivotArea dataOnly="0" labelOnly="1" outline="0" fieldPosition="0">
        <references count="2">
          <reference field="14" count="1" selected="0">
            <x v="25"/>
          </reference>
          <reference field="15" count="1">
            <x v="121"/>
          </reference>
        </references>
      </pivotArea>
    </format>
    <format dxfId="3069">
      <pivotArea dataOnly="0" labelOnly="1" outline="0" fieldPosition="0">
        <references count="2">
          <reference field="14" count="1" selected="0">
            <x v="27"/>
          </reference>
          <reference field="15" count="1">
            <x v="116"/>
          </reference>
        </references>
      </pivotArea>
    </format>
    <format dxfId="3068">
      <pivotArea dataOnly="0" labelOnly="1" outline="0" fieldPosition="0">
        <references count="2">
          <reference field="14" count="1" selected="0">
            <x v="28"/>
          </reference>
          <reference field="15" count="1">
            <x v="128"/>
          </reference>
        </references>
      </pivotArea>
    </format>
    <format dxfId="3067">
      <pivotArea dataOnly="0" labelOnly="1" outline="0" fieldPosition="0">
        <references count="2">
          <reference field="14" count="1" selected="0">
            <x v="30"/>
          </reference>
          <reference field="15" count="1">
            <x v="308"/>
          </reference>
        </references>
      </pivotArea>
    </format>
    <format dxfId="3066">
      <pivotArea dataOnly="0" labelOnly="1" outline="0" fieldPosition="0">
        <references count="2">
          <reference field="14" count="1" selected="0">
            <x v="31"/>
          </reference>
          <reference field="15" count="1">
            <x v="309"/>
          </reference>
        </references>
      </pivotArea>
    </format>
    <format dxfId="3065">
      <pivotArea dataOnly="0" labelOnly="1" outline="0" fieldPosition="0">
        <references count="2">
          <reference field="14" count="1" selected="0">
            <x v="32"/>
          </reference>
          <reference field="15" count="1">
            <x v="114"/>
          </reference>
        </references>
      </pivotArea>
    </format>
    <format dxfId="3064">
      <pivotArea dataOnly="0" labelOnly="1" outline="0" fieldPosition="0">
        <references count="2">
          <reference field="14" count="1" selected="0">
            <x v="33"/>
          </reference>
          <reference field="15" count="1">
            <x v="311"/>
          </reference>
        </references>
      </pivotArea>
    </format>
    <format dxfId="3063">
      <pivotArea dataOnly="0" labelOnly="1" outline="0" fieldPosition="0">
        <references count="2">
          <reference field="14" count="1" selected="0">
            <x v="34"/>
          </reference>
          <reference field="15" count="1">
            <x v="313"/>
          </reference>
        </references>
      </pivotArea>
    </format>
    <format dxfId="3062">
      <pivotArea dataOnly="0" labelOnly="1" outline="0" fieldPosition="0">
        <references count="2">
          <reference field="14" count="1" selected="0">
            <x v="46"/>
          </reference>
          <reference field="15" count="1">
            <x v="131"/>
          </reference>
        </references>
      </pivotArea>
    </format>
    <format dxfId="3061">
      <pivotArea dataOnly="0" labelOnly="1" outline="0" fieldPosition="0">
        <references count="2">
          <reference field="14" count="1" selected="0">
            <x v="47"/>
          </reference>
          <reference field="15" count="1">
            <x v="133"/>
          </reference>
        </references>
      </pivotArea>
    </format>
    <format dxfId="3060">
      <pivotArea dataOnly="0" labelOnly="1" outline="0" fieldPosition="0">
        <references count="2">
          <reference field="14" count="1" selected="0">
            <x v="48"/>
          </reference>
          <reference field="15" count="1">
            <x v="122"/>
          </reference>
        </references>
      </pivotArea>
    </format>
    <format dxfId="3059">
      <pivotArea dataOnly="0" labelOnly="1" outline="0" fieldPosition="0">
        <references count="2">
          <reference field="14" count="1" selected="0">
            <x v="50"/>
          </reference>
          <reference field="15" count="1">
            <x v="310"/>
          </reference>
        </references>
      </pivotArea>
    </format>
    <format dxfId="3058">
      <pivotArea dataOnly="0" labelOnly="1" outline="0" fieldPosition="0">
        <references count="2">
          <reference field="14" count="1" selected="0">
            <x v="55"/>
          </reference>
          <reference field="15" count="1">
            <x v="314"/>
          </reference>
        </references>
      </pivotArea>
    </format>
    <format dxfId="3057">
      <pivotArea dataOnly="0" labelOnly="1" outline="0" fieldPosition="0">
        <references count="2">
          <reference field="14" count="1" selected="0">
            <x v="131"/>
          </reference>
          <reference field="15" count="1">
            <x v="123"/>
          </reference>
        </references>
      </pivotArea>
    </format>
    <format dxfId="3056">
      <pivotArea dataOnly="0" labelOnly="1" outline="0" fieldPosition="0">
        <references count="2">
          <reference field="14" count="1" selected="0">
            <x v="133"/>
          </reference>
          <reference field="15" count="1">
            <x v="124"/>
          </reference>
        </references>
      </pivotArea>
    </format>
    <format dxfId="3055">
      <pivotArea dataOnly="0" labelOnly="1" outline="0" fieldPosition="0">
        <references count="2">
          <reference field="14" count="1" selected="0">
            <x v="135"/>
          </reference>
          <reference field="15" count="1">
            <x v="312"/>
          </reference>
        </references>
      </pivotArea>
    </format>
    <format dxfId="3054">
      <pivotArea dataOnly="0" labelOnly="1" outline="0" fieldPosition="0">
        <references count="2">
          <reference field="14" count="1" selected="0">
            <x v="139"/>
          </reference>
          <reference field="15" count="1">
            <x v="113"/>
          </reference>
        </references>
      </pivotArea>
    </format>
    <format dxfId="3053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3052">
      <pivotArea dataOnly="0" labelOnly="1" outline="0" fieldPosition="0">
        <references count="2">
          <reference field="14" count="1" selected="0">
            <x v="194"/>
          </reference>
          <reference field="15" count="1">
            <x v="127"/>
          </reference>
        </references>
      </pivotArea>
    </format>
    <format dxfId="3051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3050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049">
      <pivotArea dataOnly="0" labelOnly="1" outline="0" fieldPosition="0">
        <references count="2">
          <reference field="14" count="1" selected="0">
            <x v="20"/>
          </reference>
          <reference field="15" count="1">
            <x v="120"/>
          </reference>
        </references>
      </pivotArea>
    </format>
    <format dxfId="3048">
      <pivotArea dataOnly="0" labelOnly="1" outline="0" fieldPosition="0">
        <references count="2">
          <reference field="14" count="1" selected="0">
            <x v="21"/>
          </reference>
          <reference field="15" count="1">
            <x v="118"/>
          </reference>
        </references>
      </pivotArea>
    </format>
    <format dxfId="3047">
      <pivotArea dataOnly="0" labelOnly="1" outline="0" fieldPosition="0">
        <references count="2">
          <reference field="14" count="1" selected="0">
            <x v="22"/>
          </reference>
          <reference field="15" count="1">
            <x v="129"/>
          </reference>
        </references>
      </pivotArea>
    </format>
    <format dxfId="3046">
      <pivotArea dataOnly="0" labelOnly="1" outline="0" fieldPosition="0">
        <references count="2">
          <reference field="14" count="1" selected="0">
            <x v="23"/>
          </reference>
          <reference field="15" count="1">
            <x v="307"/>
          </reference>
        </references>
      </pivotArea>
    </format>
    <format dxfId="3045">
      <pivotArea dataOnly="0" labelOnly="1" outline="0" fieldPosition="0">
        <references count="2">
          <reference field="14" count="1" selected="0">
            <x v="24"/>
          </reference>
          <reference field="15" count="1">
            <x v="119"/>
          </reference>
        </references>
      </pivotArea>
    </format>
    <format dxfId="3044">
      <pivotArea dataOnly="0" labelOnly="1" outline="0" fieldPosition="0">
        <references count="2">
          <reference field="14" count="1" selected="0">
            <x v="25"/>
          </reference>
          <reference field="15" count="1">
            <x v="121"/>
          </reference>
        </references>
      </pivotArea>
    </format>
    <format dxfId="3043">
      <pivotArea dataOnly="0" labelOnly="1" outline="0" fieldPosition="0">
        <references count="2">
          <reference field="14" count="1" selected="0">
            <x v="27"/>
          </reference>
          <reference field="15" count="1">
            <x v="116"/>
          </reference>
        </references>
      </pivotArea>
    </format>
    <format dxfId="3042">
      <pivotArea dataOnly="0" labelOnly="1" outline="0" fieldPosition="0">
        <references count="2">
          <reference field="14" count="1" selected="0">
            <x v="28"/>
          </reference>
          <reference field="15" count="1">
            <x v="128"/>
          </reference>
        </references>
      </pivotArea>
    </format>
    <format dxfId="3041">
      <pivotArea dataOnly="0" labelOnly="1" outline="0" fieldPosition="0">
        <references count="2">
          <reference field="14" count="1" selected="0">
            <x v="30"/>
          </reference>
          <reference field="15" count="1">
            <x v="308"/>
          </reference>
        </references>
      </pivotArea>
    </format>
    <format dxfId="3040">
      <pivotArea dataOnly="0" labelOnly="1" outline="0" fieldPosition="0">
        <references count="2">
          <reference field="14" count="1" selected="0">
            <x v="31"/>
          </reference>
          <reference field="15" count="1">
            <x v="309"/>
          </reference>
        </references>
      </pivotArea>
    </format>
    <format dxfId="3039">
      <pivotArea dataOnly="0" labelOnly="1" outline="0" fieldPosition="0">
        <references count="2">
          <reference field="14" count="1" selected="0">
            <x v="32"/>
          </reference>
          <reference field="15" count="1">
            <x v="114"/>
          </reference>
        </references>
      </pivotArea>
    </format>
    <format dxfId="3038">
      <pivotArea dataOnly="0" labelOnly="1" outline="0" fieldPosition="0">
        <references count="2">
          <reference field="14" count="1" selected="0">
            <x v="33"/>
          </reference>
          <reference field="15" count="1">
            <x v="311"/>
          </reference>
        </references>
      </pivotArea>
    </format>
    <format dxfId="3037">
      <pivotArea dataOnly="0" labelOnly="1" outline="0" fieldPosition="0">
        <references count="2">
          <reference field="14" count="1" selected="0">
            <x v="34"/>
          </reference>
          <reference field="15" count="1">
            <x v="313"/>
          </reference>
        </references>
      </pivotArea>
    </format>
    <format dxfId="3036">
      <pivotArea dataOnly="0" labelOnly="1" outline="0" fieldPosition="0">
        <references count="2">
          <reference field="14" count="1" selected="0">
            <x v="46"/>
          </reference>
          <reference field="15" count="1">
            <x v="131"/>
          </reference>
        </references>
      </pivotArea>
    </format>
    <format dxfId="3035">
      <pivotArea dataOnly="0" labelOnly="1" outline="0" fieldPosition="0">
        <references count="2">
          <reference field="14" count="1" selected="0">
            <x v="47"/>
          </reference>
          <reference field="15" count="1">
            <x v="133"/>
          </reference>
        </references>
      </pivotArea>
    </format>
    <format dxfId="3034">
      <pivotArea dataOnly="0" labelOnly="1" outline="0" fieldPosition="0">
        <references count="2">
          <reference field="14" count="1" selected="0">
            <x v="48"/>
          </reference>
          <reference field="15" count="1">
            <x v="122"/>
          </reference>
        </references>
      </pivotArea>
    </format>
    <format dxfId="3033">
      <pivotArea dataOnly="0" labelOnly="1" outline="0" fieldPosition="0">
        <references count="2">
          <reference field="14" count="1" selected="0">
            <x v="50"/>
          </reference>
          <reference field="15" count="1">
            <x v="310"/>
          </reference>
        </references>
      </pivotArea>
    </format>
    <format dxfId="3032">
      <pivotArea dataOnly="0" labelOnly="1" outline="0" fieldPosition="0">
        <references count="2">
          <reference field="14" count="1" selected="0">
            <x v="55"/>
          </reference>
          <reference field="15" count="1">
            <x v="314"/>
          </reference>
        </references>
      </pivotArea>
    </format>
    <format dxfId="3031">
      <pivotArea dataOnly="0" labelOnly="1" outline="0" fieldPosition="0">
        <references count="2">
          <reference field="14" count="1" selected="0">
            <x v="131"/>
          </reference>
          <reference field="15" count="1">
            <x v="123"/>
          </reference>
        </references>
      </pivotArea>
    </format>
    <format dxfId="3030">
      <pivotArea dataOnly="0" labelOnly="1" outline="0" fieldPosition="0">
        <references count="2">
          <reference field="14" count="1" selected="0">
            <x v="133"/>
          </reference>
          <reference field="15" count="1">
            <x v="124"/>
          </reference>
        </references>
      </pivotArea>
    </format>
    <format dxfId="3029">
      <pivotArea dataOnly="0" labelOnly="1" outline="0" fieldPosition="0">
        <references count="2">
          <reference field="14" count="1" selected="0">
            <x v="135"/>
          </reference>
          <reference field="15" count="1">
            <x v="312"/>
          </reference>
        </references>
      </pivotArea>
    </format>
    <format dxfId="3028">
      <pivotArea dataOnly="0" labelOnly="1" outline="0" fieldPosition="0">
        <references count="2">
          <reference field="14" count="1" selected="0">
            <x v="139"/>
          </reference>
          <reference field="15" count="1">
            <x v="113"/>
          </reference>
        </references>
      </pivotArea>
    </format>
    <format dxfId="3027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3026">
      <pivotArea dataOnly="0" labelOnly="1" outline="0" fieldPosition="0">
        <references count="2">
          <reference field="14" count="1" selected="0">
            <x v="194"/>
          </reference>
          <reference field="15" count="1">
            <x v="127"/>
          </reference>
        </references>
      </pivotArea>
    </format>
    <format dxfId="3025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3024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3023">
      <pivotArea dataOnly="0" labelOnly="1" outline="0" fieldPosition="0">
        <references count="2">
          <reference field="14" count="1" selected="0">
            <x v="20"/>
          </reference>
          <reference field="15" count="1">
            <x v="120"/>
          </reference>
        </references>
      </pivotArea>
    </format>
    <format dxfId="3022">
      <pivotArea dataOnly="0" labelOnly="1" outline="0" fieldPosition="0">
        <references count="2">
          <reference field="14" count="1" selected="0">
            <x v="21"/>
          </reference>
          <reference field="15" count="1">
            <x v="118"/>
          </reference>
        </references>
      </pivotArea>
    </format>
    <format dxfId="3021">
      <pivotArea dataOnly="0" labelOnly="1" outline="0" fieldPosition="0">
        <references count="2">
          <reference field="14" count="1" selected="0">
            <x v="22"/>
          </reference>
          <reference field="15" count="1">
            <x v="129"/>
          </reference>
        </references>
      </pivotArea>
    </format>
    <format dxfId="3020">
      <pivotArea dataOnly="0" labelOnly="1" outline="0" fieldPosition="0">
        <references count="2">
          <reference field="14" count="1" selected="0">
            <x v="23"/>
          </reference>
          <reference field="15" count="1">
            <x v="307"/>
          </reference>
        </references>
      </pivotArea>
    </format>
    <format dxfId="3019">
      <pivotArea dataOnly="0" labelOnly="1" outline="0" fieldPosition="0">
        <references count="2">
          <reference field="14" count="1" selected="0">
            <x v="24"/>
          </reference>
          <reference field="15" count="1">
            <x v="119"/>
          </reference>
        </references>
      </pivotArea>
    </format>
    <format dxfId="3018">
      <pivotArea dataOnly="0" labelOnly="1" outline="0" fieldPosition="0">
        <references count="2">
          <reference field="14" count="1" selected="0">
            <x v="25"/>
          </reference>
          <reference field="15" count="1">
            <x v="121"/>
          </reference>
        </references>
      </pivotArea>
    </format>
    <format dxfId="3017">
      <pivotArea dataOnly="0" labelOnly="1" outline="0" fieldPosition="0">
        <references count="2">
          <reference field="14" count="1" selected="0">
            <x v="27"/>
          </reference>
          <reference field="15" count="1">
            <x v="116"/>
          </reference>
        </references>
      </pivotArea>
    </format>
    <format dxfId="3016">
      <pivotArea dataOnly="0" labelOnly="1" outline="0" fieldPosition="0">
        <references count="2">
          <reference field="14" count="1" selected="0">
            <x v="28"/>
          </reference>
          <reference field="15" count="1">
            <x v="128"/>
          </reference>
        </references>
      </pivotArea>
    </format>
    <format dxfId="3015">
      <pivotArea dataOnly="0" labelOnly="1" outline="0" fieldPosition="0">
        <references count="2">
          <reference field="14" count="1" selected="0">
            <x v="30"/>
          </reference>
          <reference field="15" count="1">
            <x v="308"/>
          </reference>
        </references>
      </pivotArea>
    </format>
    <format dxfId="3014">
      <pivotArea dataOnly="0" labelOnly="1" outline="0" fieldPosition="0">
        <references count="2">
          <reference field="14" count="1" selected="0">
            <x v="31"/>
          </reference>
          <reference field="15" count="1">
            <x v="309"/>
          </reference>
        </references>
      </pivotArea>
    </format>
    <format dxfId="3013">
      <pivotArea dataOnly="0" labelOnly="1" outline="0" fieldPosition="0">
        <references count="2">
          <reference field="14" count="1" selected="0">
            <x v="32"/>
          </reference>
          <reference field="15" count="1">
            <x v="114"/>
          </reference>
        </references>
      </pivotArea>
    </format>
    <format dxfId="3012">
      <pivotArea dataOnly="0" labelOnly="1" outline="0" fieldPosition="0">
        <references count="2">
          <reference field="14" count="1" selected="0">
            <x v="33"/>
          </reference>
          <reference field="15" count="1">
            <x v="311"/>
          </reference>
        </references>
      </pivotArea>
    </format>
    <format dxfId="3011">
      <pivotArea dataOnly="0" labelOnly="1" outline="0" fieldPosition="0">
        <references count="2">
          <reference field="14" count="1" selected="0">
            <x v="34"/>
          </reference>
          <reference field="15" count="1">
            <x v="313"/>
          </reference>
        </references>
      </pivotArea>
    </format>
    <format dxfId="3010">
      <pivotArea dataOnly="0" labelOnly="1" outline="0" fieldPosition="0">
        <references count="2">
          <reference field="14" count="1" selected="0">
            <x v="46"/>
          </reference>
          <reference field="15" count="1">
            <x v="131"/>
          </reference>
        </references>
      </pivotArea>
    </format>
    <format dxfId="3009">
      <pivotArea dataOnly="0" labelOnly="1" outline="0" fieldPosition="0">
        <references count="2">
          <reference field="14" count="1" selected="0">
            <x v="47"/>
          </reference>
          <reference field="15" count="1">
            <x v="133"/>
          </reference>
        </references>
      </pivotArea>
    </format>
    <format dxfId="3008">
      <pivotArea dataOnly="0" labelOnly="1" outline="0" fieldPosition="0">
        <references count="2">
          <reference field="14" count="1" selected="0">
            <x v="48"/>
          </reference>
          <reference field="15" count="1">
            <x v="122"/>
          </reference>
        </references>
      </pivotArea>
    </format>
    <format dxfId="3007">
      <pivotArea dataOnly="0" labelOnly="1" outline="0" fieldPosition="0">
        <references count="2">
          <reference field="14" count="1" selected="0">
            <x v="50"/>
          </reference>
          <reference field="15" count="1">
            <x v="310"/>
          </reference>
        </references>
      </pivotArea>
    </format>
    <format dxfId="3006">
      <pivotArea dataOnly="0" labelOnly="1" outline="0" fieldPosition="0">
        <references count="2">
          <reference field="14" count="1" selected="0">
            <x v="55"/>
          </reference>
          <reference field="15" count="1">
            <x v="314"/>
          </reference>
        </references>
      </pivotArea>
    </format>
    <format dxfId="3005">
      <pivotArea dataOnly="0" labelOnly="1" outline="0" fieldPosition="0">
        <references count="2">
          <reference field="14" count="1" selected="0">
            <x v="131"/>
          </reference>
          <reference field="15" count="1">
            <x v="123"/>
          </reference>
        </references>
      </pivotArea>
    </format>
    <format dxfId="3004">
      <pivotArea dataOnly="0" labelOnly="1" outline="0" fieldPosition="0">
        <references count="2">
          <reference field="14" count="1" selected="0">
            <x v="133"/>
          </reference>
          <reference field="15" count="1">
            <x v="124"/>
          </reference>
        </references>
      </pivotArea>
    </format>
    <format dxfId="3003">
      <pivotArea dataOnly="0" labelOnly="1" outline="0" fieldPosition="0">
        <references count="2">
          <reference field="14" count="1" selected="0">
            <x v="135"/>
          </reference>
          <reference field="15" count="1">
            <x v="312"/>
          </reference>
        </references>
      </pivotArea>
    </format>
    <format dxfId="3002">
      <pivotArea dataOnly="0" labelOnly="1" outline="0" fieldPosition="0">
        <references count="2">
          <reference field="14" count="1" selected="0">
            <x v="139"/>
          </reference>
          <reference field="15" count="1">
            <x v="113"/>
          </reference>
        </references>
      </pivotArea>
    </format>
    <format dxfId="3001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3000">
      <pivotArea dataOnly="0" labelOnly="1" outline="0" fieldPosition="0">
        <references count="2">
          <reference field="14" count="1" selected="0">
            <x v="194"/>
          </reference>
          <reference field="15" count="1">
            <x v="127"/>
          </reference>
        </references>
      </pivotArea>
    </format>
    <format dxfId="2999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2998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2997">
      <pivotArea dataOnly="0" labelOnly="1" outline="0" fieldPosition="0">
        <references count="1">
          <reference field="14" count="6">
            <x v="41"/>
            <x v="145"/>
            <x v="280"/>
            <x v="289"/>
            <x v="291"/>
            <x v="292"/>
          </reference>
        </references>
      </pivotArea>
    </format>
    <format dxfId="2996">
      <pivotArea dataOnly="0" labelOnly="1" outline="0" fieldPosition="0">
        <references count="1">
          <reference field="14" count="6">
            <x v="41"/>
            <x v="145"/>
            <x v="280"/>
            <x v="289"/>
            <x v="291"/>
            <x v="292"/>
          </reference>
        </references>
      </pivotArea>
    </format>
    <format dxfId="2995">
      <pivotArea dataOnly="0" labelOnly="1" outline="0" fieldPosition="0">
        <references count="1">
          <reference field="14" count="6">
            <x v="41"/>
            <x v="145"/>
            <x v="280"/>
            <x v="289"/>
            <x v="291"/>
            <x v="292"/>
          </reference>
        </references>
      </pivotArea>
    </format>
    <format dxfId="2994">
      <pivotArea dataOnly="0" labelOnly="1" outline="0" fieldPosition="0">
        <references count="2">
          <reference field="14" count="1" selected="0">
            <x v="41"/>
          </reference>
          <reference field="15" count="1">
            <x v="316"/>
          </reference>
        </references>
      </pivotArea>
    </format>
    <format dxfId="2993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2992">
      <pivotArea dataOnly="0" labelOnly="1" outline="0" fieldPosition="0">
        <references count="2">
          <reference field="14" count="1" selected="0">
            <x v="280"/>
          </reference>
          <reference field="15" count="1">
            <x v="245"/>
          </reference>
        </references>
      </pivotArea>
    </format>
    <format dxfId="2991">
      <pivotArea dataOnly="0" labelOnly="1" outline="0" fieldPosition="0">
        <references count="2">
          <reference field="14" count="1" selected="0">
            <x v="289"/>
          </reference>
          <reference field="15" count="1">
            <x v="225"/>
          </reference>
        </references>
      </pivotArea>
    </format>
    <format dxfId="2990">
      <pivotArea dataOnly="0" labelOnly="1" outline="0" fieldPosition="0">
        <references count="2">
          <reference field="14" count="1" selected="0">
            <x v="291"/>
          </reference>
          <reference field="15" count="1">
            <x v="315"/>
          </reference>
        </references>
      </pivotArea>
    </format>
    <format dxfId="2989">
      <pivotArea dataOnly="0" labelOnly="1" outline="0" fieldPosition="0">
        <references count="2">
          <reference field="14" count="1" selected="0">
            <x v="292"/>
          </reference>
          <reference field="15" count="1">
            <x v="265"/>
          </reference>
        </references>
      </pivotArea>
    </format>
    <format dxfId="2988">
      <pivotArea dataOnly="0" labelOnly="1" outline="0" fieldPosition="0">
        <references count="2">
          <reference field="14" count="1" selected="0">
            <x v="41"/>
          </reference>
          <reference field="15" count="1">
            <x v="316"/>
          </reference>
        </references>
      </pivotArea>
    </format>
    <format dxfId="2987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2986">
      <pivotArea dataOnly="0" labelOnly="1" outline="0" fieldPosition="0">
        <references count="2">
          <reference field="14" count="1" selected="0">
            <x v="280"/>
          </reference>
          <reference field="15" count="1">
            <x v="245"/>
          </reference>
        </references>
      </pivotArea>
    </format>
    <format dxfId="2985">
      <pivotArea dataOnly="0" labelOnly="1" outline="0" fieldPosition="0">
        <references count="2">
          <reference field="14" count="1" selected="0">
            <x v="289"/>
          </reference>
          <reference field="15" count="1">
            <x v="225"/>
          </reference>
        </references>
      </pivotArea>
    </format>
    <format dxfId="2984">
      <pivotArea dataOnly="0" labelOnly="1" outline="0" fieldPosition="0">
        <references count="2">
          <reference field="14" count="1" selected="0">
            <x v="291"/>
          </reference>
          <reference field="15" count="1">
            <x v="315"/>
          </reference>
        </references>
      </pivotArea>
    </format>
    <format dxfId="2983">
      <pivotArea dataOnly="0" labelOnly="1" outline="0" fieldPosition="0">
        <references count="2">
          <reference field="14" count="1" selected="0">
            <x v="292"/>
          </reference>
          <reference field="15" count="1">
            <x v="265"/>
          </reference>
        </references>
      </pivotArea>
    </format>
    <format dxfId="2982">
      <pivotArea dataOnly="0" labelOnly="1" outline="0" fieldPosition="0">
        <references count="2">
          <reference field="14" count="1" selected="0">
            <x v="41"/>
          </reference>
          <reference field="15" count="1">
            <x v="316"/>
          </reference>
        </references>
      </pivotArea>
    </format>
    <format dxfId="2981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2980">
      <pivotArea dataOnly="0" labelOnly="1" outline="0" fieldPosition="0">
        <references count="2">
          <reference field="14" count="1" selected="0">
            <x v="280"/>
          </reference>
          <reference field="15" count="1">
            <x v="245"/>
          </reference>
        </references>
      </pivotArea>
    </format>
    <format dxfId="2979">
      <pivotArea dataOnly="0" labelOnly="1" outline="0" fieldPosition="0">
        <references count="2">
          <reference field="14" count="1" selected="0">
            <x v="289"/>
          </reference>
          <reference field="15" count="1">
            <x v="225"/>
          </reference>
        </references>
      </pivotArea>
    </format>
    <format dxfId="2978">
      <pivotArea dataOnly="0" labelOnly="1" outline="0" fieldPosition="0">
        <references count="2">
          <reference field="14" count="1" selected="0">
            <x v="291"/>
          </reference>
          <reference field="15" count="1">
            <x v="315"/>
          </reference>
        </references>
      </pivotArea>
    </format>
    <format dxfId="2977">
      <pivotArea dataOnly="0" labelOnly="1" outline="0" fieldPosition="0">
        <references count="2">
          <reference field="14" count="1" selected="0">
            <x v="292"/>
          </reference>
          <reference field="15" count="1">
            <x v="265"/>
          </reference>
        </references>
      </pivotArea>
    </format>
    <format dxfId="2976">
      <pivotArea dataOnly="0" labelOnly="1" outline="0" fieldPosition="0">
        <references count="2">
          <reference field="14" count="1" selected="0">
            <x v="41"/>
          </reference>
          <reference field="15" count="1">
            <x v="316"/>
          </reference>
        </references>
      </pivotArea>
    </format>
    <format dxfId="2975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2974">
      <pivotArea dataOnly="0" labelOnly="1" outline="0" fieldPosition="0">
        <references count="2">
          <reference field="14" count="1" selected="0">
            <x v="280"/>
          </reference>
          <reference field="15" count="1">
            <x v="245"/>
          </reference>
        </references>
      </pivotArea>
    </format>
    <format dxfId="2973">
      <pivotArea dataOnly="0" labelOnly="1" outline="0" fieldPosition="0">
        <references count="2">
          <reference field="14" count="1" selected="0">
            <x v="289"/>
          </reference>
          <reference field="15" count="1">
            <x v="225"/>
          </reference>
        </references>
      </pivotArea>
    </format>
    <format dxfId="2972">
      <pivotArea dataOnly="0" labelOnly="1" outline="0" fieldPosition="0">
        <references count="2">
          <reference field="14" count="1" selected="0">
            <x v="291"/>
          </reference>
          <reference field="15" count="1">
            <x v="315"/>
          </reference>
        </references>
      </pivotArea>
    </format>
    <format dxfId="2971">
      <pivotArea dataOnly="0" labelOnly="1" outline="0" fieldPosition="0">
        <references count="2">
          <reference field="14" count="1" selected="0">
            <x v="292"/>
          </reference>
          <reference field="15" count="1">
            <x v="265"/>
          </reference>
        </references>
      </pivotArea>
    </format>
    <format dxfId="2970">
      <pivotArea dataOnly="0" labelOnly="1" outline="0" fieldPosition="0">
        <references count="1">
          <reference field="14" count="5">
            <x v="98"/>
            <x v="141"/>
            <x v="143"/>
            <x v="283"/>
            <x v="284"/>
          </reference>
        </references>
      </pivotArea>
    </format>
    <format dxfId="2969">
      <pivotArea dataOnly="0" labelOnly="1" outline="0" fieldPosition="0">
        <references count="1">
          <reference field="14" count="5">
            <x v="98"/>
            <x v="141"/>
            <x v="143"/>
            <x v="283"/>
            <x v="284"/>
          </reference>
        </references>
      </pivotArea>
    </format>
    <format dxfId="2968">
      <pivotArea dataOnly="0" labelOnly="1" outline="0" fieldPosition="0">
        <references count="1">
          <reference field="14" count="5">
            <x v="98"/>
            <x v="141"/>
            <x v="143"/>
            <x v="283"/>
            <x v="284"/>
          </reference>
        </references>
      </pivotArea>
    </format>
    <format dxfId="2967">
      <pivotArea dataOnly="0" labelOnly="1" outline="0" fieldPosition="0">
        <references count="2">
          <reference field="14" count="1" selected="0">
            <x v="98"/>
          </reference>
          <reference field="15" count="1">
            <x v="317"/>
          </reference>
        </references>
      </pivotArea>
    </format>
    <format dxfId="2966">
      <pivotArea dataOnly="0" labelOnly="1" outline="0" fieldPosition="0">
        <references count="2">
          <reference field="14" count="1" selected="0">
            <x v="141"/>
          </reference>
          <reference field="15" count="1">
            <x v="318"/>
          </reference>
        </references>
      </pivotArea>
    </format>
    <format dxfId="2965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2964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2963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  <format dxfId="2962">
      <pivotArea dataOnly="0" labelOnly="1" outline="0" fieldPosition="0">
        <references count="2">
          <reference field="14" count="1" selected="0">
            <x v="98"/>
          </reference>
          <reference field="15" count="1">
            <x v="317"/>
          </reference>
        </references>
      </pivotArea>
    </format>
    <format dxfId="2961">
      <pivotArea dataOnly="0" labelOnly="1" outline="0" fieldPosition="0">
        <references count="2">
          <reference field="14" count="1" selected="0">
            <x v="141"/>
          </reference>
          <reference field="15" count="1">
            <x v="318"/>
          </reference>
        </references>
      </pivotArea>
    </format>
    <format dxfId="2960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2959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2958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  <format dxfId="2957">
      <pivotArea dataOnly="0" labelOnly="1" outline="0" fieldPosition="0">
        <references count="2">
          <reference field="14" count="1" selected="0">
            <x v="98"/>
          </reference>
          <reference field="15" count="1">
            <x v="317"/>
          </reference>
        </references>
      </pivotArea>
    </format>
    <format dxfId="2956">
      <pivotArea dataOnly="0" labelOnly="1" outline="0" fieldPosition="0">
        <references count="2">
          <reference field="14" count="1" selected="0">
            <x v="141"/>
          </reference>
          <reference field="15" count="1">
            <x v="318"/>
          </reference>
        </references>
      </pivotArea>
    </format>
    <format dxfId="2955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2954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2953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  <format dxfId="2952">
      <pivotArea dataOnly="0" labelOnly="1" outline="0" fieldPosition="0">
        <references count="2">
          <reference field="14" count="1" selected="0">
            <x v="98"/>
          </reference>
          <reference field="15" count="1">
            <x v="317"/>
          </reference>
        </references>
      </pivotArea>
    </format>
    <format dxfId="2951">
      <pivotArea dataOnly="0" labelOnly="1" outline="0" fieldPosition="0">
        <references count="2">
          <reference field="14" count="1" selected="0">
            <x v="141"/>
          </reference>
          <reference field="15" count="1">
            <x v="318"/>
          </reference>
        </references>
      </pivotArea>
    </format>
    <format dxfId="2950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2949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2948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PodSes_A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AF10:AP14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48">
        <item x="0"/>
        <item m="1" x="10"/>
        <item m="1" x="14"/>
        <item m="1" x="15"/>
        <item m="1" x="16"/>
        <item m="1" x="20"/>
        <item m="1" x="22"/>
        <item m="1" x="23"/>
        <item m="1" x="19"/>
        <item m="1" x="44"/>
        <item m="1" x="17"/>
        <item m="1" x="24"/>
        <item m="1" x="26"/>
        <item m="1" x="28"/>
        <item m="1" x="30"/>
        <item m="1" x="32"/>
        <item m="1" x="34"/>
        <item m="1" x="35"/>
        <item m="1" x="5"/>
        <item m="1" x="8"/>
        <item m="1" x="11"/>
        <item m="1" x="18"/>
        <item m="1" x="21"/>
        <item m="1" x="31"/>
        <item x="1"/>
        <item m="1" x="9"/>
        <item m="1" x="12"/>
        <item m="1" x="38"/>
        <item m="1" x="37"/>
        <item m="1" x="39"/>
        <item m="1" x="40"/>
        <item m="1" x="41"/>
        <item m="1" x="43"/>
        <item x="2"/>
        <item m="1" x="46"/>
        <item m="1" x="33"/>
        <item m="1" x="29"/>
        <item m="1" x="45"/>
        <item m="1" x="4"/>
        <item m="1" x="6"/>
        <item m="1" x="13"/>
        <item m="1" x="27"/>
        <item m="1" x="36"/>
        <item m="1" x="47"/>
        <item x="3"/>
        <item m="1" x="25"/>
        <item m="1" x="42"/>
        <item m="1" x="7"/>
      </items>
    </pivotField>
    <pivotField axis="axisRow" compact="0" outline="0" subtotalTop="0" showAll="0" includeNewItemsInFilter="1" defaultSubtotal="0">
      <items count="48">
        <item x="0"/>
        <item m="1" x="13"/>
        <item m="1" x="43"/>
        <item m="1" x="37"/>
        <item x="2"/>
        <item m="1" x="29"/>
        <item m="1" x="23"/>
        <item m="1" x="41"/>
        <item m="1" x="5"/>
        <item m="1" x="47"/>
        <item m="1" x="8"/>
        <item m="1" x="39"/>
        <item m="1" x="7"/>
        <item m="1" x="44"/>
        <item m="1" x="31"/>
        <item m="1" x="36"/>
        <item m="1" x="18"/>
        <item m="1" x="16"/>
        <item m="1" x="14"/>
        <item m="1" x="42"/>
        <item m="1" x="17"/>
        <item m="1" x="19"/>
        <item m="1" x="33"/>
        <item m="1" x="34"/>
        <item m="1" x="40"/>
        <item m="1" x="28"/>
        <item m="1" x="25"/>
        <item m="1" x="27"/>
        <item m="1" x="9"/>
        <item m="1" x="4"/>
        <item m="1" x="6"/>
        <item m="1" x="20"/>
        <item m="1" x="38"/>
        <item m="1" x="21"/>
        <item m="1" x="24"/>
        <item m="1" x="45"/>
        <item m="1" x="22"/>
        <item m="1" x="26"/>
        <item m="1" x="12"/>
        <item m="1" x="11"/>
        <item m="1" x="35"/>
        <item m="1" x="30"/>
        <item m="1" x="10"/>
        <item m="1" x="32"/>
        <item m="1" x="46"/>
        <item m="1" x="15"/>
        <item x="1"/>
        <item x="3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12"/>
    <field x="13"/>
  </rowFields>
  <rowItems count="3">
    <i>
      <x v="24"/>
      <x v="46"/>
    </i>
    <i>
      <x v="33"/>
      <x v="4"/>
    </i>
    <i>
      <x v="44"/>
      <x v="47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0"/>
  </pageFields>
  <dataFields count="9">
    <dataField name="Součet z 1" fld="18" baseField="13" baseItem="35" numFmtId="173"/>
    <dataField name="Součet z 2" fld="19" baseField="13" baseItem="22" numFmtId="173"/>
    <dataField name="Součet z 3" fld="20" baseField="13" baseItem="22" numFmtId="173"/>
    <dataField name="Součet z 8" fld="25" baseField="13" baseItem="22" numFmtId="173"/>
    <dataField name="Součet z 4" fld="21" baseField="13" baseItem="22" numFmtId="173"/>
    <dataField name="Součet z Plnění RZ(%)" fld="26" baseField="13" baseItem="6" numFmtId="172"/>
    <dataField name="Součet z Plnění KR(%)" fld="34" baseField="13" baseItem="35" numFmtId="172"/>
    <dataField name="Součet z Rozdil" fld="27" baseField="13" baseItem="22" numFmtId="173"/>
    <dataField name="Součet z SUM" fld="32" baseField="3" baseItem="10" numFmtId="4"/>
  </dataFields>
  <formats count="235">
    <format dxfId="6087">
      <pivotArea outline="0" fieldPosition="0"/>
    </format>
    <format dxfId="6086">
      <pivotArea outline="0" fieldPosition="0"/>
    </format>
    <format dxfId="6085">
      <pivotArea outline="0" fieldPosition="0">
        <references count="1">
          <reference field="4294967294" count="1">
            <x v="0"/>
          </reference>
        </references>
      </pivotArea>
    </format>
    <format dxfId="6084">
      <pivotArea outline="0" fieldPosition="0">
        <references count="1">
          <reference field="4294967294" count="1">
            <x v="1"/>
          </reference>
        </references>
      </pivotArea>
    </format>
    <format dxfId="6083">
      <pivotArea outline="0" fieldPosition="0">
        <references count="1">
          <reference field="4294967294" count="1">
            <x v="2"/>
          </reference>
        </references>
      </pivotArea>
    </format>
    <format dxfId="6082">
      <pivotArea outline="0" fieldPosition="0">
        <references count="1">
          <reference field="4294967294" count="1">
            <x v="3"/>
          </reference>
        </references>
      </pivotArea>
    </format>
    <format dxfId="6081">
      <pivotArea outline="0" fieldPosition="0">
        <references count="1">
          <reference field="4294967294" count="1">
            <x v="4"/>
          </reference>
        </references>
      </pivotArea>
    </format>
    <format dxfId="6080">
      <pivotArea outline="0" fieldPosition="0">
        <references count="1">
          <reference field="4294967294" count="1">
            <x v="7"/>
          </reference>
        </references>
      </pivotArea>
    </format>
    <format dxfId="6079">
      <pivotArea outline="0" fieldPosition="0">
        <references count="1">
          <reference field="4294967294" count="1">
            <x v="5"/>
          </reference>
        </references>
      </pivotArea>
    </format>
    <format dxfId="6078">
      <pivotArea outline="0" fieldPosition="0">
        <references count="1">
          <reference field="4294967294" count="1">
            <x v="6"/>
          </reference>
        </references>
      </pivotArea>
    </format>
    <format dxfId="6077">
      <pivotArea dataOnly="0" labelOnly="1" outline="0" fieldPosition="0">
        <references count="1">
          <reference field="12" count="19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5"/>
            <x v="26"/>
            <x v="27"/>
            <x v="33"/>
            <x v="39"/>
            <x v="40"/>
            <x v="42"/>
            <x v="45"/>
          </reference>
        </references>
      </pivotArea>
    </format>
    <format dxfId="6076">
      <pivotArea dataOnly="0" labelOnly="1" outline="0" fieldPosition="0">
        <references count="1">
          <reference field="12" count="19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5"/>
            <x v="26"/>
            <x v="27"/>
            <x v="33"/>
            <x v="39"/>
            <x v="40"/>
            <x v="42"/>
            <x v="45"/>
          </reference>
        </references>
      </pivotArea>
    </format>
    <format dxfId="6075">
      <pivotArea dataOnly="0" labelOnly="1" outline="0" fieldPosition="0">
        <references count="1">
          <reference field="12" count="19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5"/>
            <x v="26"/>
            <x v="27"/>
            <x v="33"/>
            <x v="39"/>
            <x v="40"/>
            <x v="42"/>
            <x v="45"/>
          </reference>
        </references>
      </pivotArea>
    </format>
    <format dxfId="6074">
      <pivotArea dataOnly="0" labelOnly="1" outline="0" fieldPosition="0">
        <references count="2">
          <reference field="12" count="1" selected="0">
            <x v="13"/>
          </reference>
          <reference field="13" count="1">
            <x v="8"/>
          </reference>
        </references>
      </pivotArea>
    </format>
    <format dxfId="6073">
      <pivotArea dataOnly="0" labelOnly="1" outline="0" fieldPosition="0">
        <references count="2">
          <reference field="12" count="1" selected="0">
            <x v="14"/>
          </reference>
          <reference field="13" count="1">
            <x v="11"/>
          </reference>
        </references>
      </pivotArea>
    </format>
    <format dxfId="6072">
      <pivotArea dataOnly="0" labelOnly="1" outline="0" fieldPosition="0">
        <references count="2">
          <reference field="12" count="1" selected="0">
            <x v="15"/>
          </reference>
          <reference field="13" count="1">
            <x v="12"/>
          </reference>
        </references>
      </pivotArea>
    </format>
    <format dxfId="6071">
      <pivotArea dataOnly="0" labelOnly="1" outline="0" fieldPosition="0">
        <references count="2">
          <reference field="12" count="1" selected="0">
            <x v="16"/>
          </reference>
          <reference field="13" count="1">
            <x v="7"/>
          </reference>
        </references>
      </pivotArea>
    </format>
    <format dxfId="6070">
      <pivotArea dataOnly="0" labelOnly="1" outline="0" fieldPosition="0">
        <references count="2">
          <reference field="12" count="1" selected="0">
            <x v="17"/>
          </reference>
          <reference field="13" count="1">
            <x v="14"/>
          </reference>
        </references>
      </pivotArea>
    </format>
    <format dxfId="6069">
      <pivotArea dataOnly="0" labelOnly="1" outline="0" fieldPosition="0">
        <references count="2">
          <reference field="12" count="1" selected="0">
            <x v="18"/>
          </reference>
          <reference field="13" count="1">
            <x v="13"/>
          </reference>
        </references>
      </pivotArea>
    </format>
    <format dxfId="6068">
      <pivotArea dataOnly="0" labelOnly="1" outline="0" fieldPosition="0">
        <references count="2">
          <reference field="12" count="1" selected="0">
            <x v="19"/>
          </reference>
          <reference field="13" count="1">
            <x v="18"/>
          </reference>
        </references>
      </pivotArea>
    </format>
    <format dxfId="6067">
      <pivotArea dataOnly="0" labelOnly="1" outline="0" fieldPosition="0">
        <references count="2">
          <reference field="12" count="1" selected="0">
            <x v="20"/>
          </reference>
          <reference field="13" count="1">
            <x v="17"/>
          </reference>
        </references>
      </pivotArea>
    </format>
    <format dxfId="6066">
      <pivotArea dataOnly="0" labelOnly="1" outline="0" fieldPosition="0">
        <references count="2">
          <reference field="12" count="1" selected="0">
            <x v="21"/>
          </reference>
          <reference field="13" count="1">
            <x v="10"/>
          </reference>
        </references>
      </pivotArea>
    </format>
    <format dxfId="6065">
      <pivotArea dataOnly="0" labelOnly="1" outline="0" fieldPosition="0">
        <references count="2">
          <reference field="12" count="1" selected="0">
            <x v="22"/>
          </reference>
          <reference field="13" count="1">
            <x v="3"/>
          </reference>
        </references>
      </pivotArea>
    </format>
    <format dxfId="6064">
      <pivotArea dataOnly="0" labelOnly="1" outline="0" fieldPosition="0">
        <references count="2">
          <reference field="12" count="1" selected="0">
            <x v="23"/>
          </reference>
          <reference field="13" count="1">
            <x v="2"/>
          </reference>
        </references>
      </pivotArea>
    </format>
    <format dxfId="6063">
      <pivotArea dataOnly="0" labelOnly="1" outline="0" fieldPosition="0">
        <references count="2">
          <reference field="12" count="1" selected="0">
            <x v="25"/>
          </reference>
          <reference field="13" count="1">
            <x v="9"/>
          </reference>
        </references>
      </pivotArea>
    </format>
    <format dxfId="6062">
      <pivotArea dataOnly="0" labelOnly="1" outline="0" fieldPosition="0">
        <references count="2">
          <reference field="12" count="1" selected="0">
            <x v="26"/>
          </reference>
          <reference field="13" count="1">
            <x v="16"/>
          </reference>
        </references>
      </pivotArea>
    </format>
    <format dxfId="6061">
      <pivotArea dataOnly="0" labelOnly="1" outline="0" fieldPosition="0">
        <references count="2">
          <reference field="12" count="1" selected="0">
            <x v="27"/>
          </reference>
          <reference field="13" count="1">
            <x v="19"/>
          </reference>
        </references>
      </pivotArea>
    </format>
    <format dxfId="6060">
      <pivotArea dataOnly="0" labelOnly="1" outline="0" fieldPosition="0">
        <references count="2">
          <reference field="12" count="1" selected="0">
            <x v="33"/>
          </reference>
          <reference field="13" count="1">
            <x v="4"/>
          </reference>
        </references>
      </pivotArea>
    </format>
    <format dxfId="6059">
      <pivotArea dataOnly="0" labelOnly="1" outline="0" fieldPosition="0">
        <references count="2">
          <reference field="12" count="1" selected="0">
            <x v="39"/>
          </reference>
          <reference field="13" count="1">
            <x v="1"/>
          </reference>
        </references>
      </pivotArea>
    </format>
    <format dxfId="6058">
      <pivotArea dataOnly="0" labelOnly="1" outline="0" fieldPosition="0">
        <references count="2">
          <reference field="12" count="1" selected="0">
            <x v="40"/>
          </reference>
          <reference field="13" count="1">
            <x v="6"/>
          </reference>
        </references>
      </pivotArea>
    </format>
    <format dxfId="6057">
      <pivotArea dataOnly="0" labelOnly="1" outline="0" fieldPosition="0">
        <references count="2">
          <reference field="12" count="1" selected="0">
            <x v="42"/>
          </reference>
          <reference field="13" count="1">
            <x v="5"/>
          </reference>
        </references>
      </pivotArea>
    </format>
    <format dxfId="6056">
      <pivotArea dataOnly="0" labelOnly="1" outline="0" fieldPosition="0">
        <references count="2">
          <reference field="12" count="1" selected="0">
            <x v="45"/>
          </reference>
          <reference field="13" count="1">
            <x v="15"/>
          </reference>
        </references>
      </pivotArea>
    </format>
    <format dxfId="6055">
      <pivotArea dataOnly="0" labelOnly="1" outline="0" fieldPosition="0">
        <references count="2">
          <reference field="12" count="1" selected="0">
            <x v="13"/>
          </reference>
          <reference field="13" count="1">
            <x v="8"/>
          </reference>
        </references>
      </pivotArea>
    </format>
    <format dxfId="6054">
      <pivotArea dataOnly="0" labelOnly="1" outline="0" fieldPosition="0">
        <references count="2">
          <reference field="12" count="1" selected="0">
            <x v="14"/>
          </reference>
          <reference field="13" count="1">
            <x v="11"/>
          </reference>
        </references>
      </pivotArea>
    </format>
    <format dxfId="6053">
      <pivotArea dataOnly="0" labelOnly="1" outline="0" fieldPosition="0">
        <references count="2">
          <reference field="12" count="1" selected="0">
            <x v="15"/>
          </reference>
          <reference field="13" count="1">
            <x v="12"/>
          </reference>
        </references>
      </pivotArea>
    </format>
    <format dxfId="6052">
      <pivotArea dataOnly="0" labelOnly="1" outline="0" fieldPosition="0">
        <references count="2">
          <reference field="12" count="1" selected="0">
            <x v="16"/>
          </reference>
          <reference field="13" count="1">
            <x v="7"/>
          </reference>
        </references>
      </pivotArea>
    </format>
    <format dxfId="6051">
      <pivotArea dataOnly="0" labelOnly="1" outline="0" fieldPosition="0">
        <references count="2">
          <reference field="12" count="1" selected="0">
            <x v="17"/>
          </reference>
          <reference field="13" count="1">
            <x v="14"/>
          </reference>
        </references>
      </pivotArea>
    </format>
    <format dxfId="6050">
      <pivotArea dataOnly="0" labelOnly="1" outline="0" fieldPosition="0">
        <references count="2">
          <reference field="12" count="1" selected="0">
            <x v="18"/>
          </reference>
          <reference field="13" count="1">
            <x v="13"/>
          </reference>
        </references>
      </pivotArea>
    </format>
    <format dxfId="6049">
      <pivotArea dataOnly="0" labelOnly="1" outline="0" fieldPosition="0">
        <references count="2">
          <reference field="12" count="1" selected="0">
            <x v="19"/>
          </reference>
          <reference field="13" count="1">
            <x v="18"/>
          </reference>
        </references>
      </pivotArea>
    </format>
    <format dxfId="6048">
      <pivotArea dataOnly="0" labelOnly="1" outline="0" fieldPosition="0">
        <references count="2">
          <reference field="12" count="1" selected="0">
            <x v="20"/>
          </reference>
          <reference field="13" count="1">
            <x v="17"/>
          </reference>
        </references>
      </pivotArea>
    </format>
    <format dxfId="6047">
      <pivotArea dataOnly="0" labelOnly="1" outline="0" fieldPosition="0">
        <references count="2">
          <reference field="12" count="1" selected="0">
            <x v="21"/>
          </reference>
          <reference field="13" count="1">
            <x v="10"/>
          </reference>
        </references>
      </pivotArea>
    </format>
    <format dxfId="6046">
      <pivotArea dataOnly="0" labelOnly="1" outline="0" fieldPosition="0">
        <references count="2">
          <reference field="12" count="1" selected="0">
            <x v="22"/>
          </reference>
          <reference field="13" count="1">
            <x v="3"/>
          </reference>
        </references>
      </pivotArea>
    </format>
    <format dxfId="6045">
      <pivotArea dataOnly="0" labelOnly="1" outline="0" fieldPosition="0">
        <references count="2">
          <reference field="12" count="1" selected="0">
            <x v="23"/>
          </reference>
          <reference field="13" count="1">
            <x v="2"/>
          </reference>
        </references>
      </pivotArea>
    </format>
    <format dxfId="6044">
      <pivotArea dataOnly="0" labelOnly="1" outline="0" fieldPosition="0">
        <references count="2">
          <reference field="12" count="1" selected="0">
            <x v="25"/>
          </reference>
          <reference field="13" count="1">
            <x v="9"/>
          </reference>
        </references>
      </pivotArea>
    </format>
    <format dxfId="6043">
      <pivotArea dataOnly="0" labelOnly="1" outline="0" fieldPosition="0">
        <references count="2">
          <reference field="12" count="1" selected="0">
            <x v="26"/>
          </reference>
          <reference field="13" count="1">
            <x v="16"/>
          </reference>
        </references>
      </pivotArea>
    </format>
    <format dxfId="6042">
      <pivotArea dataOnly="0" labelOnly="1" outline="0" fieldPosition="0">
        <references count="2">
          <reference field="12" count="1" selected="0">
            <x v="27"/>
          </reference>
          <reference field="13" count="1">
            <x v="19"/>
          </reference>
        </references>
      </pivotArea>
    </format>
    <format dxfId="6041">
      <pivotArea dataOnly="0" labelOnly="1" outline="0" fieldPosition="0">
        <references count="2">
          <reference field="12" count="1" selected="0">
            <x v="33"/>
          </reference>
          <reference field="13" count="1">
            <x v="4"/>
          </reference>
        </references>
      </pivotArea>
    </format>
    <format dxfId="6040">
      <pivotArea dataOnly="0" labelOnly="1" outline="0" fieldPosition="0">
        <references count="2">
          <reference field="12" count="1" selected="0">
            <x v="39"/>
          </reference>
          <reference field="13" count="1">
            <x v="1"/>
          </reference>
        </references>
      </pivotArea>
    </format>
    <format dxfId="6039">
      <pivotArea dataOnly="0" labelOnly="1" outline="0" fieldPosition="0">
        <references count="2">
          <reference field="12" count="1" selected="0">
            <x v="40"/>
          </reference>
          <reference field="13" count="1">
            <x v="6"/>
          </reference>
        </references>
      </pivotArea>
    </format>
    <format dxfId="6038">
      <pivotArea dataOnly="0" labelOnly="1" outline="0" fieldPosition="0">
        <references count="2">
          <reference field="12" count="1" selected="0">
            <x v="42"/>
          </reference>
          <reference field="13" count="1">
            <x v="5"/>
          </reference>
        </references>
      </pivotArea>
    </format>
    <format dxfId="6037">
      <pivotArea dataOnly="0" labelOnly="1" outline="0" fieldPosition="0">
        <references count="2">
          <reference field="12" count="1" selected="0">
            <x v="45"/>
          </reference>
          <reference field="13" count="1">
            <x v="15"/>
          </reference>
        </references>
      </pivotArea>
    </format>
    <format dxfId="6036">
      <pivotArea dataOnly="0" labelOnly="1" outline="0" fieldPosition="0">
        <references count="2">
          <reference field="12" count="1" selected="0">
            <x v="13"/>
          </reference>
          <reference field="13" count="1">
            <x v="8"/>
          </reference>
        </references>
      </pivotArea>
    </format>
    <format dxfId="6035">
      <pivotArea dataOnly="0" labelOnly="1" outline="0" fieldPosition="0">
        <references count="2">
          <reference field="12" count="1" selected="0">
            <x v="14"/>
          </reference>
          <reference field="13" count="1">
            <x v="11"/>
          </reference>
        </references>
      </pivotArea>
    </format>
    <format dxfId="6034">
      <pivotArea dataOnly="0" labelOnly="1" outline="0" fieldPosition="0">
        <references count="2">
          <reference field="12" count="1" selected="0">
            <x v="15"/>
          </reference>
          <reference field="13" count="1">
            <x v="12"/>
          </reference>
        </references>
      </pivotArea>
    </format>
    <format dxfId="6033">
      <pivotArea dataOnly="0" labelOnly="1" outline="0" fieldPosition="0">
        <references count="2">
          <reference field="12" count="1" selected="0">
            <x v="16"/>
          </reference>
          <reference field="13" count="1">
            <x v="7"/>
          </reference>
        </references>
      </pivotArea>
    </format>
    <format dxfId="6032">
      <pivotArea dataOnly="0" labelOnly="1" outline="0" fieldPosition="0">
        <references count="2">
          <reference field="12" count="1" selected="0">
            <x v="17"/>
          </reference>
          <reference field="13" count="1">
            <x v="14"/>
          </reference>
        </references>
      </pivotArea>
    </format>
    <format dxfId="6031">
      <pivotArea dataOnly="0" labelOnly="1" outline="0" fieldPosition="0">
        <references count="2">
          <reference field="12" count="1" selected="0">
            <x v="18"/>
          </reference>
          <reference field="13" count="1">
            <x v="13"/>
          </reference>
        </references>
      </pivotArea>
    </format>
    <format dxfId="6030">
      <pivotArea dataOnly="0" labelOnly="1" outline="0" fieldPosition="0">
        <references count="2">
          <reference field="12" count="1" selected="0">
            <x v="19"/>
          </reference>
          <reference field="13" count="1">
            <x v="18"/>
          </reference>
        </references>
      </pivotArea>
    </format>
    <format dxfId="6029">
      <pivotArea dataOnly="0" labelOnly="1" outline="0" fieldPosition="0">
        <references count="2">
          <reference field="12" count="1" selected="0">
            <x v="20"/>
          </reference>
          <reference field="13" count="1">
            <x v="17"/>
          </reference>
        </references>
      </pivotArea>
    </format>
    <format dxfId="6028">
      <pivotArea dataOnly="0" labelOnly="1" outline="0" fieldPosition="0">
        <references count="2">
          <reference field="12" count="1" selected="0">
            <x v="21"/>
          </reference>
          <reference field="13" count="1">
            <x v="10"/>
          </reference>
        </references>
      </pivotArea>
    </format>
    <format dxfId="6027">
      <pivotArea dataOnly="0" labelOnly="1" outline="0" fieldPosition="0">
        <references count="2">
          <reference field="12" count="1" selected="0">
            <x v="22"/>
          </reference>
          <reference field="13" count="1">
            <x v="3"/>
          </reference>
        </references>
      </pivotArea>
    </format>
    <format dxfId="6026">
      <pivotArea dataOnly="0" labelOnly="1" outline="0" fieldPosition="0">
        <references count="2">
          <reference field="12" count="1" selected="0">
            <x v="23"/>
          </reference>
          <reference field="13" count="1">
            <x v="2"/>
          </reference>
        </references>
      </pivotArea>
    </format>
    <format dxfId="6025">
      <pivotArea dataOnly="0" labelOnly="1" outline="0" fieldPosition="0">
        <references count="2">
          <reference field="12" count="1" selected="0">
            <x v="25"/>
          </reference>
          <reference field="13" count="1">
            <x v="9"/>
          </reference>
        </references>
      </pivotArea>
    </format>
    <format dxfId="6024">
      <pivotArea dataOnly="0" labelOnly="1" outline="0" fieldPosition="0">
        <references count="2">
          <reference field="12" count="1" selected="0">
            <x v="26"/>
          </reference>
          <reference field="13" count="1">
            <x v="16"/>
          </reference>
        </references>
      </pivotArea>
    </format>
    <format dxfId="6023">
      <pivotArea dataOnly="0" labelOnly="1" outline="0" fieldPosition="0">
        <references count="2">
          <reference field="12" count="1" selected="0">
            <x v="27"/>
          </reference>
          <reference field="13" count="1">
            <x v="19"/>
          </reference>
        </references>
      </pivotArea>
    </format>
    <format dxfId="6022">
      <pivotArea dataOnly="0" labelOnly="1" outline="0" fieldPosition="0">
        <references count="2">
          <reference field="12" count="1" selected="0">
            <x v="33"/>
          </reference>
          <reference field="13" count="1">
            <x v="4"/>
          </reference>
        </references>
      </pivotArea>
    </format>
    <format dxfId="6021">
      <pivotArea dataOnly="0" labelOnly="1" outline="0" fieldPosition="0">
        <references count="2">
          <reference field="12" count="1" selected="0">
            <x v="39"/>
          </reference>
          <reference field="13" count="1">
            <x v="1"/>
          </reference>
        </references>
      </pivotArea>
    </format>
    <format dxfId="6020">
      <pivotArea dataOnly="0" labelOnly="1" outline="0" fieldPosition="0">
        <references count="2">
          <reference field="12" count="1" selected="0">
            <x v="40"/>
          </reference>
          <reference field="13" count="1">
            <x v="6"/>
          </reference>
        </references>
      </pivotArea>
    </format>
    <format dxfId="6019">
      <pivotArea dataOnly="0" labelOnly="1" outline="0" fieldPosition="0">
        <references count="2">
          <reference field="12" count="1" selected="0">
            <x v="42"/>
          </reference>
          <reference field="13" count="1">
            <x v="5"/>
          </reference>
        </references>
      </pivotArea>
    </format>
    <format dxfId="6018">
      <pivotArea dataOnly="0" labelOnly="1" outline="0" fieldPosition="0">
        <references count="2">
          <reference field="12" count="1" selected="0">
            <x v="45"/>
          </reference>
          <reference field="13" count="1">
            <x v="15"/>
          </reference>
        </references>
      </pivotArea>
    </format>
    <format dxfId="6017">
      <pivotArea dataOnly="0" labelOnly="1" outline="0" fieldPosition="0">
        <references count="2">
          <reference field="12" count="1" selected="0">
            <x v="13"/>
          </reference>
          <reference field="13" count="1">
            <x v="8"/>
          </reference>
        </references>
      </pivotArea>
    </format>
    <format dxfId="6016">
      <pivotArea dataOnly="0" labelOnly="1" outline="0" fieldPosition="0">
        <references count="2">
          <reference field="12" count="1" selected="0">
            <x v="14"/>
          </reference>
          <reference field="13" count="1">
            <x v="11"/>
          </reference>
        </references>
      </pivotArea>
    </format>
    <format dxfId="6015">
      <pivotArea dataOnly="0" labelOnly="1" outline="0" fieldPosition="0">
        <references count="2">
          <reference field="12" count="1" selected="0">
            <x v="15"/>
          </reference>
          <reference field="13" count="1">
            <x v="12"/>
          </reference>
        </references>
      </pivotArea>
    </format>
    <format dxfId="6014">
      <pivotArea dataOnly="0" labelOnly="1" outline="0" fieldPosition="0">
        <references count="2">
          <reference field="12" count="1" selected="0">
            <x v="16"/>
          </reference>
          <reference field="13" count="1">
            <x v="7"/>
          </reference>
        </references>
      </pivotArea>
    </format>
    <format dxfId="6013">
      <pivotArea dataOnly="0" labelOnly="1" outline="0" fieldPosition="0">
        <references count="2">
          <reference field="12" count="1" selected="0">
            <x v="17"/>
          </reference>
          <reference field="13" count="1">
            <x v="14"/>
          </reference>
        </references>
      </pivotArea>
    </format>
    <format dxfId="6012">
      <pivotArea dataOnly="0" labelOnly="1" outline="0" fieldPosition="0">
        <references count="2">
          <reference field="12" count="1" selected="0">
            <x v="18"/>
          </reference>
          <reference field="13" count="1">
            <x v="13"/>
          </reference>
        </references>
      </pivotArea>
    </format>
    <format dxfId="6011">
      <pivotArea dataOnly="0" labelOnly="1" outline="0" fieldPosition="0">
        <references count="2">
          <reference field="12" count="1" selected="0">
            <x v="19"/>
          </reference>
          <reference field="13" count="1">
            <x v="18"/>
          </reference>
        </references>
      </pivotArea>
    </format>
    <format dxfId="6010">
      <pivotArea dataOnly="0" labelOnly="1" outline="0" fieldPosition="0">
        <references count="2">
          <reference field="12" count="1" selected="0">
            <x v="20"/>
          </reference>
          <reference field="13" count="1">
            <x v="17"/>
          </reference>
        </references>
      </pivotArea>
    </format>
    <format dxfId="6009">
      <pivotArea dataOnly="0" labelOnly="1" outline="0" fieldPosition="0">
        <references count="2">
          <reference field="12" count="1" selected="0">
            <x v="21"/>
          </reference>
          <reference field="13" count="1">
            <x v="10"/>
          </reference>
        </references>
      </pivotArea>
    </format>
    <format dxfId="6008">
      <pivotArea dataOnly="0" labelOnly="1" outline="0" fieldPosition="0">
        <references count="2">
          <reference field="12" count="1" selected="0">
            <x v="22"/>
          </reference>
          <reference field="13" count="1">
            <x v="3"/>
          </reference>
        </references>
      </pivotArea>
    </format>
    <format dxfId="6007">
      <pivotArea dataOnly="0" labelOnly="1" outline="0" fieldPosition="0">
        <references count="2">
          <reference field="12" count="1" selected="0">
            <x v="23"/>
          </reference>
          <reference field="13" count="1">
            <x v="2"/>
          </reference>
        </references>
      </pivotArea>
    </format>
    <format dxfId="6006">
      <pivotArea dataOnly="0" labelOnly="1" outline="0" fieldPosition="0">
        <references count="2">
          <reference field="12" count="1" selected="0">
            <x v="25"/>
          </reference>
          <reference field="13" count="1">
            <x v="9"/>
          </reference>
        </references>
      </pivotArea>
    </format>
    <format dxfId="6005">
      <pivotArea dataOnly="0" labelOnly="1" outline="0" fieldPosition="0">
        <references count="2">
          <reference field="12" count="1" selected="0">
            <x v="26"/>
          </reference>
          <reference field="13" count="1">
            <x v="16"/>
          </reference>
        </references>
      </pivotArea>
    </format>
    <format dxfId="6004">
      <pivotArea dataOnly="0" labelOnly="1" outline="0" fieldPosition="0">
        <references count="2">
          <reference field="12" count="1" selected="0">
            <x v="27"/>
          </reference>
          <reference field="13" count="1">
            <x v="19"/>
          </reference>
        </references>
      </pivotArea>
    </format>
    <format dxfId="6003">
      <pivotArea dataOnly="0" labelOnly="1" outline="0" fieldPosition="0">
        <references count="2">
          <reference field="12" count="1" selected="0">
            <x v="33"/>
          </reference>
          <reference field="13" count="1">
            <x v="4"/>
          </reference>
        </references>
      </pivotArea>
    </format>
    <format dxfId="6002">
      <pivotArea dataOnly="0" labelOnly="1" outline="0" fieldPosition="0">
        <references count="2">
          <reference field="12" count="1" selected="0">
            <x v="39"/>
          </reference>
          <reference field="13" count="1">
            <x v="1"/>
          </reference>
        </references>
      </pivotArea>
    </format>
    <format dxfId="6001">
      <pivotArea dataOnly="0" labelOnly="1" outline="0" fieldPosition="0">
        <references count="2">
          <reference field="12" count="1" selected="0">
            <x v="40"/>
          </reference>
          <reference field="13" count="1">
            <x v="6"/>
          </reference>
        </references>
      </pivotArea>
    </format>
    <format dxfId="6000">
      <pivotArea dataOnly="0" labelOnly="1" outline="0" fieldPosition="0">
        <references count="2">
          <reference field="12" count="1" selected="0">
            <x v="42"/>
          </reference>
          <reference field="13" count="1">
            <x v="5"/>
          </reference>
        </references>
      </pivotArea>
    </format>
    <format dxfId="5999">
      <pivotArea dataOnly="0" labelOnly="1" outline="0" fieldPosition="0">
        <references count="2">
          <reference field="12" count="1" selected="0">
            <x v="45"/>
          </reference>
          <reference field="13" count="1">
            <x v="15"/>
          </reference>
        </references>
      </pivotArea>
    </format>
    <format dxfId="5998">
      <pivotArea dataOnly="0" labelOnly="1" outline="0" fieldPosition="0">
        <references count="1">
          <reference field="12" count="1">
            <x v="41"/>
          </reference>
        </references>
      </pivotArea>
    </format>
    <format dxfId="5997">
      <pivotArea dataOnly="0" labelOnly="1" outline="0" fieldPosition="0">
        <references count="1">
          <reference field="12" count="1">
            <x v="41"/>
          </reference>
        </references>
      </pivotArea>
    </format>
    <format dxfId="5996">
      <pivotArea dataOnly="0" labelOnly="1" outline="0" fieldPosition="0">
        <references count="1">
          <reference field="12" count="1">
            <x v="41"/>
          </reference>
        </references>
      </pivotArea>
    </format>
    <format dxfId="5995">
      <pivotArea dataOnly="0" labelOnly="1" outline="0" fieldPosition="0">
        <references count="2">
          <reference field="12" count="1" selected="0">
            <x v="41"/>
          </reference>
          <reference field="13" count="1">
            <x v="20"/>
          </reference>
        </references>
      </pivotArea>
    </format>
    <format dxfId="5994">
      <pivotArea dataOnly="0" labelOnly="1" outline="0" fieldPosition="0">
        <references count="2">
          <reference field="12" count="1" selected="0">
            <x v="41"/>
          </reference>
          <reference field="13" count="1">
            <x v="20"/>
          </reference>
        </references>
      </pivotArea>
    </format>
    <format dxfId="5993">
      <pivotArea dataOnly="0" labelOnly="1" outline="0" fieldPosition="0">
        <references count="2">
          <reference field="12" count="1" selected="0">
            <x v="41"/>
          </reference>
          <reference field="13" count="1">
            <x v="20"/>
          </reference>
        </references>
      </pivotArea>
    </format>
    <format dxfId="5992">
      <pivotArea dataOnly="0" labelOnly="1" outline="0" fieldPosition="0">
        <references count="2">
          <reference field="12" count="1" selected="0">
            <x v="41"/>
          </reference>
          <reference field="13" count="1">
            <x v="20"/>
          </reference>
        </references>
      </pivotArea>
    </format>
    <format dxfId="5991">
      <pivotArea dataOnly="0" labelOnly="1" outline="0" fieldPosition="0">
        <references count="1">
          <reference field="12" count="3">
            <x v="36"/>
            <x v="37"/>
            <x v="38"/>
          </reference>
        </references>
      </pivotArea>
    </format>
    <format dxfId="5990">
      <pivotArea dataOnly="0" labelOnly="1" outline="0" fieldPosition="0">
        <references count="1">
          <reference field="12" count="3">
            <x v="36"/>
            <x v="37"/>
            <x v="38"/>
          </reference>
        </references>
      </pivotArea>
    </format>
    <format dxfId="5989">
      <pivotArea dataOnly="0" labelOnly="1" outline="0" fieldPosition="0">
        <references count="1">
          <reference field="12" count="3">
            <x v="36"/>
            <x v="37"/>
            <x v="38"/>
          </reference>
        </references>
      </pivotArea>
    </format>
    <format dxfId="5988">
      <pivotArea dataOnly="0" labelOnly="1" outline="0" fieldPosition="0">
        <references count="2">
          <reference field="12" count="1" selected="0">
            <x v="36"/>
          </reference>
          <reference field="13" count="1">
            <x v="23"/>
          </reference>
        </references>
      </pivotArea>
    </format>
    <format dxfId="5987">
      <pivotArea dataOnly="0" labelOnly="1" outline="0" fieldPosition="0">
        <references count="2">
          <reference field="12" count="1" selected="0">
            <x v="37"/>
          </reference>
          <reference field="13" count="1">
            <x v="22"/>
          </reference>
        </references>
      </pivotArea>
    </format>
    <format dxfId="5986">
      <pivotArea dataOnly="0" labelOnly="1" outline="0" fieldPosition="0">
        <references count="2">
          <reference field="12" count="1" selected="0">
            <x v="38"/>
          </reference>
          <reference field="13" count="1">
            <x v="21"/>
          </reference>
        </references>
      </pivotArea>
    </format>
    <format dxfId="5985">
      <pivotArea dataOnly="0" labelOnly="1" outline="0" fieldPosition="0">
        <references count="2">
          <reference field="12" count="1" selected="0">
            <x v="36"/>
          </reference>
          <reference field="13" count="1">
            <x v="23"/>
          </reference>
        </references>
      </pivotArea>
    </format>
    <format dxfId="5984">
      <pivotArea dataOnly="0" labelOnly="1" outline="0" fieldPosition="0">
        <references count="2">
          <reference field="12" count="1" selected="0">
            <x v="37"/>
          </reference>
          <reference field="13" count="1">
            <x v="22"/>
          </reference>
        </references>
      </pivotArea>
    </format>
    <format dxfId="5983">
      <pivotArea dataOnly="0" labelOnly="1" outline="0" fieldPosition="0">
        <references count="2">
          <reference field="12" count="1" selected="0">
            <x v="38"/>
          </reference>
          <reference field="13" count="1">
            <x v="21"/>
          </reference>
        </references>
      </pivotArea>
    </format>
    <format dxfId="5982">
      <pivotArea dataOnly="0" labelOnly="1" outline="0" fieldPosition="0">
        <references count="2">
          <reference field="12" count="1" selected="0">
            <x v="36"/>
          </reference>
          <reference field="13" count="1">
            <x v="23"/>
          </reference>
        </references>
      </pivotArea>
    </format>
    <format dxfId="5981">
      <pivotArea dataOnly="0" labelOnly="1" outline="0" fieldPosition="0">
        <references count="2">
          <reference field="12" count="1" selected="0">
            <x v="37"/>
          </reference>
          <reference field="13" count="1">
            <x v="22"/>
          </reference>
        </references>
      </pivotArea>
    </format>
    <format dxfId="5980">
      <pivotArea dataOnly="0" labelOnly="1" outline="0" fieldPosition="0">
        <references count="2">
          <reference field="12" count="1" selected="0">
            <x v="38"/>
          </reference>
          <reference field="13" count="1">
            <x v="21"/>
          </reference>
        </references>
      </pivotArea>
    </format>
    <format dxfId="5979">
      <pivotArea dataOnly="0" labelOnly="1" outline="0" fieldPosition="0">
        <references count="2">
          <reference field="12" count="1" selected="0">
            <x v="36"/>
          </reference>
          <reference field="13" count="1">
            <x v="23"/>
          </reference>
        </references>
      </pivotArea>
    </format>
    <format dxfId="5978">
      <pivotArea dataOnly="0" labelOnly="1" outline="0" fieldPosition="0">
        <references count="2">
          <reference field="12" count="1" selected="0">
            <x v="37"/>
          </reference>
          <reference field="13" count="1">
            <x v="22"/>
          </reference>
        </references>
      </pivotArea>
    </format>
    <format dxfId="5977">
      <pivotArea dataOnly="0" labelOnly="1" outline="0" fieldPosition="0">
        <references count="2">
          <reference field="12" count="1" selected="0">
            <x v="38"/>
          </reference>
          <reference field="13" count="1">
            <x v="21"/>
          </reference>
        </references>
      </pivotArea>
    </format>
    <format dxfId="5976">
      <pivotArea dataOnly="0" labelOnly="1" outline="0" fieldPosition="0">
        <references count="1">
          <reference field="12" count="1">
            <x v="46"/>
          </reference>
        </references>
      </pivotArea>
    </format>
    <format dxfId="5975">
      <pivotArea dataOnly="0" labelOnly="1" outline="0" fieldPosition="0">
        <references count="1">
          <reference field="12" count="1">
            <x v="46"/>
          </reference>
        </references>
      </pivotArea>
    </format>
    <format dxfId="5974">
      <pivotArea dataOnly="0" labelOnly="1" outline="0" fieldPosition="0">
        <references count="1">
          <reference field="12" count="1">
            <x v="46"/>
          </reference>
        </references>
      </pivotArea>
    </format>
    <format dxfId="5973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5972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5971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5970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5969">
      <pivotArea dataOnly="0" labelOnly="1" outline="0" fieldPosition="0">
        <references count="1">
          <reference field="12" count="19">
            <x v="1"/>
            <x v="2"/>
            <x v="3"/>
            <x v="4"/>
            <x v="5"/>
            <x v="6"/>
            <x v="7"/>
            <x v="9"/>
            <x v="10"/>
            <x v="11"/>
            <x v="12"/>
            <x v="28"/>
            <x v="29"/>
            <x v="30"/>
            <x v="31"/>
            <x v="32"/>
            <x v="35"/>
            <x v="39"/>
            <x v="45"/>
          </reference>
        </references>
      </pivotArea>
    </format>
    <format dxfId="5968">
      <pivotArea dataOnly="0" labelOnly="1" outline="0" fieldPosition="0">
        <references count="1">
          <reference field="12" count="19">
            <x v="1"/>
            <x v="2"/>
            <x v="3"/>
            <x v="4"/>
            <x v="5"/>
            <x v="6"/>
            <x v="7"/>
            <x v="9"/>
            <x v="10"/>
            <x v="11"/>
            <x v="12"/>
            <x v="28"/>
            <x v="29"/>
            <x v="30"/>
            <x v="31"/>
            <x v="32"/>
            <x v="35"/>
            <x v="39"/>
            <x v="45"/>
          </reference>
        </references>
      </pivotArea>
    </format>
    <format dxfId="5967">
      <pivotArea dataOnly="0" labelOnly="1" outline="0" fieldPosition="0">
        <references count="1">
          <reference field="12" count="19">
            <x v="1"/>
            <x v="2"/>
            <x v="3"/>
            <x v="4"/>
            <x v="5"/>
            <x v="6"/>
            <x v="7"/>
            <x v="9"/>
            <x v="10"/>
            <x v="11"/>
            <x v="12"/>
            <x v="28"/>
            <x v="29"/>
            <x v="30"/>
            <x v="31"/>
            <x v="32"/>
            <x v="35"/>
            <x v="39"/>
            <x v="45"/>
          </reference>
        </references>
      </pivotArea>
    </format>
    <format dxfId="5966">
      <pivotArea dataOnly="0" labelOnly="1" outline="0" fieldPosition="0">
        <references count="2">
          <reference field="12" count="1" selected="0">
            <x v="1"/>
          </reference>
          <reference field="13" count="1">
            <x v="25"/>
          </reference>
        </references>
      </pivotArea>
    </format>
    <format dxfId="5965">
      <pivotArea dataOnly="0" labelOnly="1" outline="0" fieldPosition="0">
        <references count="2">
          <reference field="12" count="1" selected="0">
            <x v="2"/>
          </reference>
          <reference field="13" count="1">
            <x v="26"/>
          </reference>
        </references>
      </pivotArea>
    </format>
    <format dxfId="5964">
      <pivotArea dataOnly="0" labelOnly="1" outline="0" fieldPosition="0">
        <references count="2">
          <reference field="12" count="1" selected="0">
            <x v="3"/>
          </reference>
          <reference field="13" count="1">
            <x v="32"/>
          </reference>
        </references>
      </pivotArea>
    </format>
    <format dxfId="5963">
      <pivotArea dataOnly="0" labelOnly="1" outline="0" fieldPosition="0">
        <references count="2">
          <reference field="12" count="1" selected="0">
            <x v="4"/>
          </reference>
          <reference field="13" count="1">
            <x v="39"/>
          </reference>
        </references>
      </pivotArea>
    </format>
    <format dxfId="5962">
      <pivotArea dataOnly="0" labelOnly="1" outline="0" fieldPosition="0">
        <references count="2">
          <reference field="12" count="1" selected="0">
            <x v="5"/>
          </reference>
          <reference field="13" count="1">
            <x v="27"/>
          </reference>
        </references>
      </pivotArea>
    </format>
    <format dxfId="5961">
      <pivotArea dataOnly="0" labelOnly="1" outline="0" fieldPosition="0">
        <references count="2">
          <reference field="12" count="1" selected="0">
            <x v="6"/>
          </reference>
          <reference field="13" count="1">
            <x v="31"/>
          </reference>
        </references>
      </pivotArea>
    </format>
    <format dxfId="5960">
      <pivotArea dataOnly="0" labelOnly="1" outline="0" fieldPosition="0">
        <references count="2">
          <reference field="12" count="1" selected="0">
            <x v="7"/>
          </reference>
          <reference field="13" count="1">
            <x v="3"/>
          </reference>
        </references>
      </pivotArea>
    </format>
    <format dxfId="5959">
      <pivotArea dataOnly="0" labelOnly="1" outline="0" fieldPosition="0">
        <references count="2">
          <reference field="12" count="1" selected="0">
            <x v="9"/>
          </reference>
          <reference field="13" count="1">
            <x v="40"/>
          </reference>
        </references>
      </pivotArea>
    </format>
    <format dxfId="5958">
      <pivotArea dataOnly="0" labelOnly="1" outline="0" fieldPosition="0">
        <references count="2">
          <reference field="12" count="1" selected="0">
            <x v="10"/>
          </reference>
          <reference field="13" count="1">
            <x v="33"/>
          </reference>
        </references>
      </pivotArea>
    </format>
    <format dxfId="5957">
      <pivotArea dataOnly="0" labelOnly="1" outline="0" fieldPosition="0">
        <references count="2">
          <reference field="12" count="1" selected="0">
            <x v="11"/>
          </reference>
          <reference field="13" count="1">
            <x v="28"/>
          </reference>
        </references>
      </pivotArea>
    </format>
    <format dxfId="5956">
      <pivotArea dataOnly="0" labelOnly="1" outline="0" fieldPosition="0">
        <references count="2">
          <reference field="12" count="1" selected="0">
            <x v="12"/>
          </reference>
          <reference field="13" count="1">
            <x v="41"/>
          </reference>
        </references>
      </pivotArea>
    </format>
    <format dxfId="5955">
      <pivotArea dataOnly="0" labelOnly="1" outline="0" fieldPosition="0">
        <references count="2">
          <reference field="12" count="1" selected="0">
            <x v="28"/>
          </reference>
          <reference field="13" count="1">
            <x v="34"/>
          </reference>
        </references>
      </pivotArea>
    </format>
    <format dxfId="5954">
      <pivotArea dataOnly="0" labelOnly="1" outline="0" fieldPosition="0">
        <references count="2">
          <reference field="12" count="1" selected="0">
            <x v="29"/>
          </reference>
          <reference field="13" count="1">
            <x v="35"/>
          </reference>
        </references>
      </pivotArea>
    </format>
    <format dxfId="5953">
      <pivotArea dataOnly="0" labelOnly="1" outline="0" fieldPosition="0">
        <references count="2">
          <reference field="12" count="1" selected="0">
            <x v="30"/>
          </reference>
          <reference field="13" count="1">
            <x v="36"/>
          </reference>
        </references>
      </pivotArea>
    </format>
    <format dxfId="5952">
      <pivotArea dataOnly="0" labelOnly="1" outline="0" fieldPosition="0">
        <references count="2">
          <reference field="12" count="1" selected="0">
            <x v="31"/>
          </reference>
          <reference field="13" count="1">
            <x v="29"/>
          </reference>
        </references>
      </pivotArea>
    </format>
    <format dxfId="5951">
      <pivotArea dataOnly="0" labelOnly="1" outline="0" fieldPosition="0">
        <references count="2">
          <reference field="12" count="1" selected="0">
            <x v="32"/>
          </reference>
          <reference field="13" count="1">
            <x v="37"/>
          </reference>
        </references>
      </pivotArea>
    </format>
    <format dxfId="5950">
      <pivotArea dataOnly="0" labelOnly="1" outline="0" fieldPosition="0">
        <references count="2">
          <reference field="12" count="1" selected="0">
            <x v="35"/>
          </reference>
          <reference field="13" count="1">
            <x v="38"/>
          </reference>
        </references>
      </pivotArea>
    </format>
    <format dxfId="5949">
      <pivotArea dataOnly="0" labelOnly="1" outline="0" fieldPosition="0">
        <references count="2">
          <reference field="12" count="1" selected="0">
            <x v="39"/>
          </reference>
          <reference field="13" count="1">
            <x v="1"/>
          </reference>
        </references>
      </pivotArea>
    </format>
    <format dxfId="5948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  <format dxfId="5947">
      <pivotArea dataOnly="0" labelOnly="1" outline="0" fieldPosition="0">
        <references count="2">
          <reference field="12" count="1" selected="0">
            <x v="1"/>
          </reference>
          <reference field="13" count="1">
            <x v="25"/>
          </reference>
        </references>
      </pivotArea>
    </format>
    <format dxfId="5946">
      <pivotArea dataOnly="0" labelOnly="1" outline="0" fieldPosition="0">
        <references count="2">
          <reference field="12" count="1" selected="0">
            <x v="2"/>
          </reference>
          <reference field="13" count="1">
            <x v="26"/>
          </reference>
        </references>
      </pivotArea>
    </format>
    <format dxfId="5945">
      <pivotArea dataOnly="0" labelOnly="1" outline="0" fieldPosition="0">
        <references count="2">
          <reference field="12" count="1" selected="0">
            <x v="3"/>
          </reference>
          <reference field="13" count="1">
            <x v="32"/>
          </reference>
        </references>
      </pivotArea>
    </format>
    <format dxfId="5944">
      <pivotArea dataOnly="0" labelOnly="1" outline="0" fieldPosition="0">
        <references count="2">
          <reference field="12" count="1" selected="0">
            <x v="4"/>
          </reference>
          <reference field="13" count="1">
            <x v="39"/>
          </reference>
        </references>
      </pivotArea>
    </format>
    <format dxfId="5943">
      <pivotArea dataOnly="0" labelOnly="1" outline="0" fieldPosition="0">
        <references count="2">
          <reference field="12" count="1" selected="0">
            <x v="5"/>
          </reference>
          <reference field="13" count="1">
            <x v="27"/>
          </reference>
        </references>
      </pivotArea>
    </format>
    <format dxfId="5942">
      <pivotArea dataOnly="0" labelOnly="1" outline="0" fieldPosition="0">
        <references count="2">
          <reference field="12" count="1" selected="0">
            <x v="6"/>
          </reference>
          <reference field="13" count="1">
            <x v="31"/>
          </reference>
        </references>
      </pivotArea>
    </format>
    <format dxfId="5941">
      <pivotArea dataOnly="0" labelOnly="1" outline="0" fieldPosition="0">
        <references count="2">
          <reference field="12" count="1" selected="0">
            <x v="7"/>
          </reference>
          <reference field="13" count="1">
            <x v="3"/>
          </reference>
        </references>
      </pivotArea>
    </format>
    <format dxfId="5940">
      <pivotArea dataOnly="0" labelOnly="1" outline="0" fieldPosition="0">
        <references count="2">
          <reference field="12" count="1" selected="0">
            <x v="9"/>
          </reference>
          <reference field="13" count="1">
            <x v="40"/>
          </reference>
        </references>
      </pivotArea>
    </format>
    <format dxfId="5939">
      <pivotArea dataOnly="0" labelOnly="1" outline="0" fieldPosition="0">
        <references count="2">
          <reference field="12" count="1" selected="0">
            <x v="10"/>
          </reference>
          <reference field="13" count="1">
            <x v="33"/>
          </reference>
        </references>
      </pivotArea>
    </format>
    <format dxfId="5938">
      <pivotArea dataOnly="0" labelOnly="1" outline="0" fieldPosition="0">
        <references count="2">
          <reference field="12" count="1" selected="0">
            <x v="11"/>
          </reference>
          <reference field="13" count="1">
            <x v="28"/>
          </reference>
        </references>
      </pivotArea>
    </format>
    <format dxfId="5937">
      <pivotArea dataOnly="0" labelOnly="1" outline="0" fieldPosition="0">
        <references count="2">
          <reference field="12" count="1" selected="0">
            <x v="12"/>
          </reference>
          <reference field="13" count="1">
            <x v="41"/>
          </reference>
        </references>
      </pivotArea>
    </format>
    <format dxfId="5936">
      <pivotArea dataOnly="0" labelOnly="1" outline="0" fieldPosition="0">
        <references count="2">
          <reference field="12" count="1" selected="0">
            <x v="28"/>
          </reference>
          <reference field="13" count="1">
            <x v="34"/>
          </reference>
        </references>
      </pivotArea>
    </format>
    <format dxfId="5935">
      <pivotArea dataOnly="0" labelOnly="1" outline="0" fieldPosition="0">
        <references count="2">
          <reference field="12" count="1" selected="0">
            <x v="29"/>
          </reference>
          <reference field="13" count="1">
            <x v="35"/>
          </reference>
        </references>
      </pivotArea>
    </format>
    <format dxfId="5934">
      <pivotArea dataOnly="0" labelOnly="1" outline="0" fieldPosition="0">
        <references count="2">
          <reference field="12" count="1" selected="0">
            <x v="30"/>
          </reference>
          <reference field="13" count="1">
            <x v="36"/>
          </reference>
        </references>
      </pivotArea>
    </format>
    <format dxfId="5933">
      <pivotArea dataOnly="0" labelOnly="1" outline="0" fieldPosition="0">
        <references count="2">
          <reference field="12" count="1" selected="0">
            <x v="31"/>
          </reference>
          <reference field="13" count="1">
            <x v="29"/>
          </reference>
        </references>
      </pivotArea>
    </format>
    <format dxfId="5932">
      <pivotArea dataOnly="0" labelOnly="1" outline="0" fieldPosition="0">
        <references count="2">
          <reference field="12" count="1" selected="0">
            <x v="32"/>
          </reference>
          <reference field="13" count="1">
            <x v="37"/>
          </reference>
        </references>
      </pivotArea>
    </format>
    <format dxfId="5931">
      <pivotArea dataOnly="0" labelOnly="1" outline="0" fieldPosition="0">
        <references count="2">
          <reference field="12" count="1" selected="0">
            <x v="35"/>
          </reference>
          <reference field="13" count="1">
            <x v="38"/>
          </reference>
        </references>
      </pivotArea>
    </format>
    <format dxfId="5930">
      <pivotArea dataOnly="0" labelOnly="1" outline="0" fieldPosition="0">
        <references count="2">
          <reference field="12" count="1" selected="0">
            <x v="39"/>
          </reference>
          <reference field="13" count="1">
            <x v="1"/>
          </reference>
        </references>
      </pivotArea>
    </format>
    <format dxfId="5929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  <format dxfId="5928">
      <pivotArea dataOnly="0" labelOnly="1" outline="0" fieldPosition="0">
        <references count="2">
          <reference field="12" count="1" selected="0">
            <x v="1"/>
          </reference>
          <reference field="13" count="1">
            <x v="25"/>
          </reference>
        </references>
      </pivotArea>
    </format>
    <format dxfId="5927">
      <pivotArea dataOnly="0" labelOnly="1" outline="0" fieldPosition="0">
        <references count="2">
          <reference field="12" count="1" selected="0">
            <x v="2"/>
          </reference>
          <reference field="13" count="1">
            <x v="26"/>
          </reference>
        </references>
      </pivotArea>
    </format>
    <format dxfId="5926">
      <pivotArea dataOnly="0" labelOnly="1" outline="0" fieldPosition="0">
        <references count="2">
          <reference field="12" count="1" selected="0">
            <x v="3"/>
          </reference>
          <reference field="13" count="1">
            <x v="32"/>
          </reference>
        </references>
      </pivotArea>
    </format>
    <format dxfId="5925">
      <pivotArea dataOnly="0" labelOnly="1" outline="0" fieldPosition="0">
        <references count="2">
          <reference field="12" count="1" selected="0">
            <x v="4"/>
          </reference>
          <reference field="13" count="1">
            <x v="39"/>
          </reference>
        </references>
      </pivotArea>
    </format>
    <format dxfId="5924">
      <pivotArea dataOnly="0" labelOnly="1" outline="0" fieldPosition="0">
        <references count="2">
          <reference field="12" count="1" selected="0">
            <x v="5"/>
          </reference>
          <reference field="13" count="1">
            <x v="27"/>
          </reference>
        </references>
      </pivotArea>
    </format>
    <format dxfId="5923">
      <pivotArea dataOnly="0" labelOnly="1" outline="0" fieldPosition="0">
        <references count="2">
          <reference field="12" count="1" selected="0">
            <x v="6"/>
          </reference>
          <reference field="13" count="1">
            <x v="31"/>
          </reference>
        </references>
      </pivotArea>
    </format>
    <format dxfId="5922">
      <pivotArea dataOnly="0" labelOnly="1" outline="0" fieldPosition="0">
        <references count="2">
          <reference field="12" count="1" selected="0">
            <x v="7"/>
          </reference>
          <reference field="13" count="1">
            <x v="3"/>
          </reference>
        </references>
      </pivotArea>
    </format>
    <format dxfId="5921">
      <pivotArea dataOnly="0" labelOnly="1" outline="0" fieldPosition="0">
        <references count="2">
          <reference field="12" count="1" selected="0">
            <x v="9"/>
          </reference>
          <reference field="13" count="1">
            <x v="40"/>
          </reference>
        </references>
      </pivotArea>
    </format>
    <format dxfId="5920">
      <pivotArea dataOnly="0" labelOnly="1" outline="0" fieldPosition="0">
        <references count="2">
          <reference field="12" count="1" selected="0">
            <x v="10"/>
          </reference>
          <reference field="13" count="1">
            <x v="33"/>
          </reference>
        </references>
      </pivotArea>
    </format>
    <format dxfId="5919">
      <pivotArea dataOnly="0" labelOnly="1" outline="0" fieldPosition="0">
        <references count="2">
          <reference field="12" count="1" selected="0">
            <x v="11"/>
          </reference>
          <reference field="13" count="1">
            <x v="28"/>
          </reference>
        </references>
      </pivotArea>
    </format>
    <format dxfId="5918">
      <pivotArea dataOnly="0" labelOnly="1" outline="0" fieldPosition="0">
        <references count="2">
          <reference field="12" count="1" selected="0">
            <x v="12"/>
          </reference>
          <reference field="13" count="1">
            <x v="41"/>
          </reference>
        </references>
      </pivotArea>
    </format>
    <format dxfId="5917">
      <pivotArea dataOnly="0" labelOnly="1" outline="0" fieldPosition="0">
        <references count="2">
          <reference field="12" count="1" selected="0">
            <x v="28"/>
          </reference>
          <reference field="13" count="1">
            <x v="34"/>
          </reference>
        </references>
      </pivotArea>
    </format>
    <format dxfId="5916">
      <pivotArea dataOnly="0" labelOnly="1" outline="0" fieldPosition="0">
        <references count="2">
          <reference field="12" count="1" selected="0">
            <x v="29"/>
          </reference>
          <reference field="13" count="1">
            <x v="35"/>
          </reference>
        </references>
      </pivotArea>
    </format>
    <format dxfId="5915">
      <pivotArea dataOnly="0" labelOnly="1" outline="0" fieldPosition="0">
        <references count="2">
          <reference field="12" count="1" selected="0">
            <x v="30"/>
          </reference>
          <reference field="13" count="1">
            <x v="36"/>
          </reference>
        </references>
      </pivotArea>
    </format>
    <format dxfId="5914">
      <pivotArea dataOnly="0" labelOnly="1" outline="0" fieldPosition="0">
        <references count="2">
          <reference field="12" count="1" selected="0">
            <x v="31"/>
          </reference>
          <reference field="13" count="1">
            <x v="29"/>
          </reference>
        </references>
      </pivotArea>
    </format>
    <format dxfId="5913">
      <pivotArea dataOnly="0" labelOnly="1" outline="0" fieldPosition="0">
        <references count="2">
          <reference field="12" count="1" selected="0">
            <x v="32"/>
          </reference>
          <reference field="13" count="1">
            <x v="37"/>
          </reference>
        </references>
      </pivotArea>
    </format>
    <format dxfId="5912">
      <pivotArea dataOnly="0" labelOnly="1" outline="0" fieldPosition="0">
        <references count="2">
          <reference field="12" count="1" selected="0">
            <x v="35"/>
          </reference>
          <reference field="13" count="1">
            <x v="38"/>
          </reference>
        </references>
      </pivotArea>
    </format>
    <format dxfId="5911">
      <pivotArea dataOnly="0" labelOnly="1" outline="0" fieldPosition="0">
        <references count="2">
          <reference field="12" count="1" selected="0">
            <x v="39"/>
          </reference>
          <reference field="13" count="1">
            <x v="1"/>
          </reference>
        </references>
      </pivotArea>
    </format>
    <format dxfId="5910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  <format dxfId="5909">
      <pivotArea dataOnly="0" labelOnly="1" outline="0" fieldPosition="0">
        <references count="2">
          <reference field="12" count="1" selected="0">
            <x v="1"/>
          </reference>
          <reference field="13" count="1">
            <x v="25"/>
          </reference>
        </references>
      </pivotArea>
    </format>
    <format dxfId="5908">
      <pivotArea dataOnly="0" labelOnly="1" outline="0" fieldPosition="0">
        <references count="2">
          <reference field="12" count="1" selected="0">
            <x v="2"/>
          </reference>
          <reference field="13" count="1">
            <x v="26"/>
          </reference>
        </references>
      </pivotArea>
    </format>
    <format dxfId="5907">
      <pivotArea dataOnly="0" labelOnly="1" outline="0" fieldPosition="0">
        <references count="2">
          <reference field="12" count="1" selected="0">
            <x v="3"/>
          </reference>
          <reference field="13" count="1">
            <x v="32"/>
          </reference>
        </references>
      </pivotArea>
    </format>
    <format dxfId="5906">
      <pivotArea dataOnly="0" labelOnly="1" outline="0" fieldPosition="0">
        <references count="2">
          <reference field="12" count="1" selected="0">
            <x v="4"/>
          </reference>
          <reference field="13" count="1">
            <x v="39"/>
          </reference>
        </references>
      </pivotArea>
    </format>
    <format dxfId="5905">
      <pivotArea dataOnly="0" labelOnly="1" outline="0" fieldPosition="0">
        <references count="2">
          <reference field="12" count="1" selected="0">
            <x v="5"/>
          </reference>
          <reference field="13" count="1">
            <x v="27"/>
          </reference>
        </references>
      </pivotArea>
    </format>
    <format dxfId="5904">
      <pivotArea dataOnly="0" labelOnly="1" outline="0" fieldPosition="0">
        <references count="2">
          <reference field="12" count="1" selected="0">
            <x v="6"/>
          </reference>
          <reference field="13" count="1">
            <x v="31"/>
          </reference>
        </references>
      </pivotArea>
    </format>
    <format dxfId="5903">
      <pivotArea dataOnly="0" labelOnly="1" outline="0" fieldPosition="0">
        <references count="2">
          <reference field="12" count="1" selected="0">
            <x v="7"/>
          </reference>
          <reference field="13" count="1">
            <x v="3"/>
          </reference>
        </references>
      </pivotArea>
    </format>
    <format dxfId="5902">
      <pivotArea dataOnly="0" labelOnly="1" outline="0" fieldPosition="0">
        <references count="2">
          <reference field="12" count="1" selected="0">
            <x v="9"/>
          </reference>
          <reference field="13" count="1">
            <x v="40"/>
          </reference>
        </references>
      </pivotArea>
    </format>
    <format dxfId="5901">
      <pivotArea dataOnly="0" labelOnly="1" outline="0" fieldPosition="0">
        <references count="2">
          <reference field="12" count="1" selected="0">
            <x v="10"/>
          </reference>
          <reference field="13" count="1">
            <x v="33"/>
          </reference>
        </references>
      </pivotArea>
    </format>
    <format dxfId="5900">
      <pivotArea dataOnly="0" labelOnly="1" outline="0" fieldPosition="0">
        <references count="2">
          <reference field="12" count="1" selected="0">
            <x v="11"/>
          </reference>
          <reference field="13" count="1">
            <x v="28"/>
          </reference>
        </references>
      </pivotArea>
    </format>
    <format dxfId="5899">
      <pivotArea dataOnly="0" labelOnly="1" outline="0" fieldPosition="0">
        <references count="2">
          <reference field="12" count="1" selected="0">
            <x v="12"/>
          </reference>
          <reference field="13" count="1">
            <x v="41"/>
          </reference>
        </references>
      </pivotArea>
    </format>
    <format dxfId="5898">
      <pivotArea dataOnly="0" labelOnly="1" outline="0" fieldPosition="0">
        <references count="2">
          <reference field="12" count="1" selected="0">
            <x v="28"/>
          </reference>
          <reference field="13" count="1">
            <x v="34"/>
          </reference>
        </references>
      </pivotArea>
    </format>
    <format dxfId="5897">
      <pivotArea dataOnly="0" labelOnly="1" outline="0" fieldPosition="0">
        <references count="2">
          <reference field="12" count="1" selected="0">
            <x v="29"/>
          </reference>
          <reference field="13" count="1">
            <x v="35"/>
          </reference>
        </references>
      </pivotArea>
    </format>
    <format dxfId="5896">
      <pivotArea dataOnly="0" labelOnly="1" outline="0" fieldPosition="0">
        <references count="2">
          <reference field="12" count="1" selected="0">
            <x v="30"/>
          </reference>
          <reference field="13" count="1">
            <x v="36"/>
          </reference>
        </references>
      </pivotArea>
    </format>
    <format dxfId="5895">
      <pivotArea dataOnly="0" labelOnly="1" outline="0" fieldPosition="0">
        <references count="2">
          <reference field="12" count="1" selected="0">
            <x v="31"/>
          </reference>
          <reference field="13" count="1">
            <x v="29"/>
          </reference>
        </references>
      </pivotArea>
    </format>
    <format dxfId="5894">
      <pivotArea dataOnly="0" labelOnly="1" outline="0" fieldPosition="0">
        <references count="2">
          <reference field="12" count="1" selected="0">
            <x v="32"/>
          </reference>
          <reference field="13" count="1">
            <x v="37"/>
          </reference>
        </references>
      </pivotArea>
    </format>
    <format dxfId="5893">
      <pivotArea dataOnly="0" labelOnly="1" outline="0" fieldPosition="0">
        <references count="2">
          <reference field="12" count="1" selected="0">
            <x v="35"/>
          </reference>
          <reference field="13" count="1">
            <x v="38"/>
          </reference>
        </references>
      </pivotArea>
    </format>
    <format dxfId="5892">
      <pivotArea dataOnly="0" labelOnly="1" outline="0" fieldPosition="0">
        <references count="2">
          <reference field="12" count="1" selected="0">
            <x v="39"/>
          </reference>
          <reference field="13" count="1">
            <x v="1"/>
          </reference>
        </references>
      </pivotArea>
    </format>
    <format dxfId="5891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  <format dxfId="5890">
      <pivotArea dataOnly="0" labelOnly="1" outline="0" fieldPosition="0">
        <references count="1">
          <reference field="12" count="5">
            <x v="8"/>
            <x v="34"/>
            <x v="43"/>
            <x v="46"/>
            <x v="47"/>
          </reference>
        </references>
      </pivotArea>
    </format>
    <format dxfId="5889">
      <pivotArea dataOnly="0" labelOnly="1" outline="0" fieldPosition="0">
        <references count="1">
          <reference field="12" count="5">
            <x v="8"/>
            <x v="34"/>
            <x v="43"/>
            <x v="46"/>
            <x v="47"/>
          </reference>
        </references>
      </pivotArea>
    </format>
    <format dxfId="5888">
      <pivotArea dataOnly="0" labelOnly="1" outline="0" fieldPosition="0">
        <references count="1">
          <reference field="12" count="5">
            <x v="8"/>
            <x v="34"/>
            <x v="43"/>
            <x v="46"/>
            <x v="47"/>
          </reference>
        </references>
      </pivotArea>
    </format>
    <format dxfId="5887">
      <pivotArea dataOnly="0" labelOnly="1" outline="0" fieldPosition="0">
        <references count="2">
          <reference field="12" count="1" selected="0">
            <x v="8"/>
          </reference>
          <reference field="13" count="1">
            <x v="45"/>
          </reference>
        </references>
      </pivotArea>
    </format>
    <format dxfId="5886">
      <pivotArea dataOnly="0" labelOnly="1" outline="0" fieldPosition="0">
        <references count="2">
          <reference field="12" count="1" selected="0">
            <x v="34"/>
          </reference>
          <reference field="13" count="1">
            <x v="44"/>
          </reference>
        </references>
      </pivotArea>
    </format>
    <format dxfId="5885">
      <pivotArea dataOnly="0" labelOnly="1" outline="0" fieldPosition="0">
        <references count="2">
          <reference field="12" count="1" selected="0">
            <x v="43"/>
          </reference>
          <reference field="13" count="1">
            <x v="43"/>
          </reference>
        </references>
      </pivotArea>
    </format>
    <format dxfId="5884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5883">
      <pivotArea dataOnly="0" labelOnly="1" outline="0" fieldPosition="0">
        <references count="2">
          <reference field="12" count="1" selected="0">
            <x v="47"/>
          </reference>
          <reference field="13" count="1">
            <x v="42"/>
          </reference>
        </references>
      </pivotArea>
    </format>
    <format dxfId="5882">
      <pivotArea dataOnly="0" labelOnly="1" outline="0" fieldPosition="0">
        <references count="2">
          <reference field="12" count="1" selected="0">
            <x v="8"/>
          </reference>
          <reference field="13" count="1">
            <x v="45"/>
          </reference>
        </references>
      </pivotArea>
    </format>
    <format dxfId="5881">
      <pivotArea dataOnly="0" labelOnly="1" outline="0" fieldPosition="0">
        <references count="2">
          <reference field="12" count="1" selected="0">
            <x v="34"/>
          </reference>
          <reference field="13" count="1">
            <x v="44"/>
          </reference>
        </references>
      </pivotArea>
    </format>
    <format dxfId="5880">
      <pivotArea dataOnly="0" labelOnly="1" outline="0" fieldPosition="0">
        <references count="2">
          <reference field="12" count="1" selected="0">
            <x v="43"/>
          </reference>
          <reference field="13" count="1">
            <x v="43"/>
          </reference>
        </references>
      </pivotArea>
    </format>
    <format dxfId="5879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5878">
      <pivotArea dataOnly="0" labelOnly="1" outline="0" fieldPosition="0">
        <references count="2">
          <reference field="12" count="1" selected="0">
            <x v="47"/>
          </reference>
          <reference field="13" count="1">
            <x v="42"/>
          </reference>
        </references>
      </pivotArea>
    </format>
    <format dxfId="5877">
      <pivotArea dataOnly="0" labelOnly="1" outline="0" fieldPosition="0">
        <references count="2">
          <reference field="12" count="1" selected="0">
            <x v="8"/>
          </reference>
          <reference field="13" count="1">
            <x v="45"/>
          </reference>
        </references>
      </pivotArea>
    </format>
    <format dxfId="5876">
      <pivotArea dataOnly="0" labelOnly="1" outline="0" fieldPosition="0">
        <references count="2">
          <reference field="12" count="1" selected="0">
            <x v="34"/>
          </reference>
          <reference field="13" count="1">
            <x v="44"/>
          </reference>
        </references>
      </pivotArea>
    </format>
    <format dxfId="5875">
      <pivotArea dataOnly="0" labelOnly="1" outline="0" fieldPosition="0">
        <references count="2">
          <reference field="12" count="1" selected="0">
            <x v="43"/>
          </reference>
          <reference field="13" count="1">
            <x v="43"/>
          </reference>
        </references>
      </pivotArea>
    </format>
    <format dxfId="5874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5873">
      <pivotArea dataOnly="0" labelOnly="1" outline="0" fieldPosition="0">
        <references count="2">
          <reference field="12" count="1" selected="0">
            <x v="47"/>
          </reference>
          <reference field="13" count="1">
            <x v="42"/>
          </reference>
        </references>
      </pivotArea>
    </format>
    <format dxfId="5872">
      <pivotArea dataOnly="0" labelOnly="1" outline="0" fieldPosition="0">
        <references count="2">
          <reference field="12" count="1" selected="0">
            <x v="8"/>
          </reference>
          <reference field="13" count="1">
            <x v="45"/>
          </reference>
        </references>
      </pivotArea>
    </format>
    <format dxfId="5871">
      <pivotArea dataOnly="0" labelOnly="1" outline="0" fieldPosition="0">
        <references count="2">
          <reference field="12" count="1" selected="0">
            <x v="34"/>
          </reference>
          <reference field="13" count="1">
            <x v="44"/>
          </reference>
        </references>
      </pivotArea>
    </format>
    <format dxfId="5870">
      <pivotArea dataOnly="0" labelOnly="1" outline="0" fieldPosition="0">
        <references count="2">
          <reference field="12" count="1" selected="0">
            <x v="43"/>
          </reference>
          <reference field="13" count="1">
            <x v="43"/>
          </reference>
        </references>
      </pivotArea>
    </format>
    <format dxfId="5869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5868">
      <pivotArea dataOnly="0" labelOnly="1" outline="0" fieldPosition="0">
        <references count="2">
          <reference field="12" count="1" selected="0">
            <x v="47"/>
          </reference>
          <reference field="13" count="1">
            <x v="42"/>
          </reference>
        </references>
      </pivotArea>
    </format>
    <format dxfId="5867">
      <pivotArea dataOnly="0" labelOnly="1" outline="0" fieldPosition="0">
        <references count="1">
          <reference field="12" count="3">
            <x v="24"/>
            <x v="33"/>
            <x v="44"/>
          </reference>
        </references>
      </pivotArea>
    </format>
    <format dxfId="5866">
      <pivotArea dataOnly="0" labelOnly="1" outline="0" fieldPosition="0">
        <references count="1">
          <reference field="12" count="3">
            <x v="24"/>
            <x v="33"/>
            <x v="44"/>
          </reference>
        </references>
      </pivotArea>
    </format>
    <format dxfId="5865">
      <pivotArea dataOnly="0" labelOnly="1" outline="0" fieldPosition="0">
        <references count="1">
          <reference field="12" count="3">
            <x v="24"/>
            <x v="33"/>
            <x v="44"/>
          </reference>
        </references>
      </pivotArea>
    </format>
    <format dxfId="5864">
      <pivotArea dataOnly="0" labelOnly="1" outline="0" fieldPosition="0">
        <references count="2">
          <reference field="12" count="1" selected="0">
            <x v="24"/>
          </reference>
          <reference field="13" count="1">
            <x v="46"/>
          </reference>
        </references>
      </pivotArea>
    </format>
    <format dxfId="5863">
      <pivotArea dataOnly="0" labelOnly="1" outline="0" fieldPosition="0">
        <references count="2">
          <reference field="12" count="1" selected="0">
            <x v="33"/>
          </reference>
          <reference field="13" count="1">
            <x v="4"/>
          </reference>
        </references>
      </pivotArea>
    </format>
    <format dxfId="5862">
      <pivotArea dataOnly="0" labelOnly="1" outline="0" fieldPosition="0">
        <references count="2">
          <reference field="12" count="1" selected="0">
            <x v="44"/>
          </reference>
          <reference field="13" count="1">
            <x v="47"/>
          </reference>
        </references>
      </pivotArea>
    </format>
    <format dxfId="5861">
      <pivotArea dataOnly="0" labelOnly="1" outline="0" fieldPosition="0">
        <references count="2">
          <reference field="12" count="1" selected="0">
            <x v="24"/>
          </reference>
          <reference field="13" count="1">
            <x v="46"/>
          </reference>
        </references>
      </pivotArea>
    </format>
    <format dxfId="5860">
      <pivotArea dataOnly="0" labelOnly="1" outline="0" fieldPosition="0">
        <references count="2">
          <reference field="12" count="1" selected="0">
            <x v="33"/>
          </reference>
          <reference field="13" count="1">
            <x v="4"/>
          </reference>
        </references>
      </pivotArea>
    </format>
    <format dxfId="5859">
      <pivotArea dataOnly="0" labelOnly="1" outline="0" fieldPosition="0">
        <references count="2">
          <reference field="12" count="1" selected="0">
            <x v="44"/>
          </reference>
          <reference field="13" count="1">
            <x v="47"/>
          </reference>
        </references>
      </pivotArea>
    </format>
    <format dxfId="5858">
      <pivotArea dataOnly="0" labelOnly="1" outline="0" fieldPosition="0">
        <references count="2">
          <reference field="12" count="1" selected="0">
            <x v="24"/>
          </reference>
          <reference field="13" count="1">
            <x v="46"/>
          </reference>
        </references>
      </pivotArea>
    </format>
    <format dxfId="5857">
      <pivotArea dataOnly="0" labelOnly="1" outline="0" fieldPosition="0">
        <references count="2">
          <reference field="12" count="1" selected="0">
            <x v="33"/>
          </reference>
          <reference field="13" count="1">
            <x v="4"/>
          </reference>
        </references>
      </pivotArea>
    </format>
    <format dxfId="5856">
      <pivotArea dataOnly="0" labelOnly="1" outline="0" fieldPosition="0">
        <references count="2">
          <reference field="12" count="1" selected="0">
            <x v="44"/>
          </reference>
          <reference field="13" count="1">
            <x v="47"/>
          </reference>
        </references>
      </pivotArea>
    </format>
    <format dxfId="5855">
      <pivotArea dataOnly="0" labelOnly="1" outline="0" fieldPosition="0">
        <references count="2">
          <reference field="12" count="1" selected="0">
            <x v="24"/>
          </reference>
          <reference field="13" count="1">
            <x v="46"/>
          </reference>
        </references>
      </pivotArea>
    </format>
    <format dxfId="5854">
      <pivotArea dataOnly="0" labelOnly="1" outline="0" fieldPosition="0">
        <references count="2">
          <reference field="12" count="1" selected="0">
            <x v="33"/>
          </reference>
          <reference field="13" count="1">
            <x v="4"/>
          </reference>
        </references>
      </pivotArea>
    </format>
    <format dxfId="5853">
      <pivotArea dataOnly="0" labelOnly="1" outline="0" fieldPosition="0">
        <references count="2">
          <reference field="12" count="1" selected="0">
            <x v="44"/>
          </reference>
          <reference field="13" count="1">
            <x v="47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3000000}" name="Pol_H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DB10:DM16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96">
        <item x="0"/>
        <item m="1" x="111"/>
        <item m="1" x="135"/>
        <item m="1" x="142"/>
        <item m="1" x="145"/>
        <item m="1" x="169"/>
        <item m="1" x="146"/>
        <item m="1" x="170"/>
        <item m="1" x="113"/>
        <item m="1" x="136"/>
        <item m="1" x="148"/>
        <item m="1" x="150"/>
        <item m="1" x="171"/>
        <item m="1" x="115"/>
        <item m="1" x="137"/>
        <item m="1" x="172"/>
        <item m="1" x="117"/>
        <item m="1" x="119"/>
        <item m="1" x="154"/>
        <item m="1" x="175"/>
        <item m="1" x="15"/>
        <item m="1" x="78"/>
        <item m="1" x="54"/>
        <item m="1" x="69"/>
        <item m="1" x="80"/>
        <item m="1" x="121"/>
        <item m="1" x="17"/>
        <item m="1" x="122"/>
        <item m="1" x="18"/>
        <item m="1" x="56"/>
        <item m="1" x="19"/>
        <item m="1" x="42"/>
        <item m="1" x="44"/>
        <item m="1" x="22"/>
        <item m="1" x="123"/>
        <item m="1" x="110"/>
        <item m="1" x="168"/>
        <item m="1" x="114"/>
        <item m="1" x="153"/>
        <item m="1" x="162"/>
        <item m="1" x="163"/>
        <item m="1" x="188"/>
        <item m="1" x="205"/>
        <item m="1" x="250"/>
        <item m="1" x="165"/>
        <item m="1" x="253"/>
        <item m="1" x="247"/>
        <item m="1" x="14"/>
        <item m="1" x="293"/>
        <item m="1" x="105"/>
        <item m="1" x="32"/>
        <item m="1" x="65"/>
        <item m="1" x="75"/>
        <item m="1" x="106"/>
        <item m="1" x="294"/>
        <item m="1" x="295"/>
        <item m="1" x="174"/>
        <item m="1" x="196"/>
        <item m="1" x="209"/>
        <item m="1" x="218"/>
        <item m="1" x="176"/>
        <item m="1" x="197"/>
        <item m="1" x="210"/>
        <item m="1" x="220"/>
        <item m="1" x="225"/>
        <item m="1" x="231"/>
        <item m="1" x="239"/>
        <item m="1" x="177"/>
        <item m="1" x="198"/>
        <item m="1" x="211"/>
        <item m="1" x="262"/>
        <item m="1" x="179"/>
        <item m="1" x="212"/>
        <item m="1" x="227"/>
        <item m="1" x="232"/>
        <item m="1" x="236"/>
        <item m="1" x="240"/>
        <item m="1" x="264"/>
        <item m="1" x="156"/>
        <item m="1" x="254"/>
        <item m="1" x="281"/>
        <item m="1" x="255"/>
        <item m="1" x="256"/>
        <item m="1" x="285"/>
        <item m="1" x="257"/>
        <item m="1" x="282"/>
        <item m="1" x="258"/>
        <item m="1" x="283"/>
        <item m="1" x="286"/>
        <item m="1" x="288"/>
        <item m="1" x="24"/>
        <item m="1" x="68"/>
        <item m="1" x="77"/>
        <item m="1" x="118"/>
        <item m="1" x="39"/>
        <item m="1" x="79"/>
        <item m="1" x="85"/>
        <item m="1" x="120"/>
        <item x="1"/>
        <item m="1" x="45"/>
        <item m="1" x="109"/>
        <item m="1" x="167"/>
        <item m="1" x="112"/>
        <item m="1" x="94"/>
        <item m="1" x="160"/>
        <item m="1" x="187"/>
        <item m="1" x="230"/>
        <item m="1" x="248"/>
        <item m="1" x="204"/>
        <item m="1" x="249"/>
        <item m="1" x="164"/>
        <item m="1" x="206"/>
        <item m="1" x="251"/>
        <item m="1" x="252"/>
        <item m="1" x="243"/>
        <item m="1" x="270"/>
        <item m="1" x="289"/>
        <item m="1" x="272"/>
        <item m="1" x="290"/>
        <item m="1" x="292"/>
        <item m="1" x="11"/>
        <item m="1" x="245"/>
        <item m="1" x="12"/>
        <item m="1" x="246"/>
        <item m="1" x="13"/>
        <item m="1" x="58"/>
        <item m="1" x="100"/>
        <item m="1" x="7"/>
        <item m="1" x="26"/>
        <item m="1" x="48"/>
        <item m="1" x="60"/>
        <item m="1" x="101"/>
        <item m="1" x="8"/>
        <item m="1" x="28"/>
        <item m="1" x="102"/>
        <item m="1" x="51"/>
        <item m="1" x="63"/>
        <item m="1" x="104"/>
        <item m="1" x="9"/>
        <item m="1" x="33"/>
        <item m="1" x="108"/>
        <item x="2"/>
        <item m="1" x="139"/>
        <item x="3"/>
        <item m="1" x="151"/>
        <item m="1" x="25"/>
        <item m="1" x="47"/>
        <item m="1" x="59"/>
        <item m="1" x="71"/>
        <item m="1" x="81"/>
        <item m="1" x="88"/>
        <item m="1" x="91"/>
        <item m="1" x="127"/>
        <item m="1" x="27"/>
        <item m="1" x="49"/>
        <item m="1" x="61"/>
        <item m="1" x="72"/>
        <item m="1" x="82"/>
        <item m="1" x="89"/>
        <item m="1" x="128"/>
        <item m="1" x="29"/>
        <item m="1" x="50"/>
        <item m="1" x="62"/>
        <item m="1" x="73"/>
        <item m="1" x="90"/>
        <item m="1" x="103"/>
        <item m="1" x="30"/>
        <item m="1" x="129"/>
        <item m="1" x="31"/>
        <item m="1" x="52"/>
        <item m="1" x="64"/>
        <item m="1" x="74"/>
        <item m="1" x="34"/>
        <item m="1" x="53"/>
        <item m="1" x="66"/>
        <item m="1" x="92"/>
        <item m="1" x="130"/>
        <item m="1" x="93"/>
        <item m="1" x="107"/>
        <item m="1" x="131"/>
        <item m="1" x="36"/>
        <item m="1" x="67"/>
        <item m="1" x="83"/>
        <item m="1" x="133"/>
        <item m="1" x="96"/>
        <item m="1" x="124"/>
        <item m="1" x="140"/>
        <item m="1" x="143"/>
        <item m="1" x="147"/>
        <item m="1" x="149"/>
        <item m="1" x="152"/>
        <item m="1" x="185"/>
        <item m="1" x="97"/>
        <item m="1" x="98"/>
        <item m="1" x="99"/>
        <item m="1" x="195"/>
        <item m="1" x="219"/>
        <item m="1" x="260"/>
        <item m="1" x="221"/>
        <item m="1" x="261"/>
        <item m="1" x="178"/>
        <item m="1" x="199"/>
        <item m="1" x="222"/>
        <item m="1" x="226"/>
        <item m="1" x="263"/>
        <item m="1" x="155"/>
        <item m="1" x="180"/>
        <item m="1" x="200"/>
        <item m="1" x="213"/>
        <item m="1" x="223"/>
        <item m="1" x="228"/>
        <item m="1" x="233"/>
        <item m="1" x="237"/>
        <item m="1" x="241"/>
        <item m="1" x="265"/>
        <item m="1" x="182"/>
        <item m="1" x="201"/>
        <item m="1" x="215"/>
        <item m="1" x="266"/>
        <item m="1" x="183"/>
        <item m="1" x="202"/>
        <item m="1" x="216"/>
        <item m="1" x="224"/>
        <item m="1" x="229"/>
        <item m="1" x="234"/>
        <item m="1" x="238"/>
        <item m="1" x="242"/>
        <item m="1" x="267"/>
        <item m="1" x="158"/>
        <item m="1" x="184"/>
        <item m="1" x="271"/>
        <item m="1" x="186"/>
        <item m="1" x="203"/>
        <item m="1" x="217"/>
        <item m="1" x="276"/>
        <item m="1" x="189"/>
        <item m="1" x="207"/>
        <item m="1" x="278"/>
        <item m="1" x="190"/>
        <item m="1" x="166"/>
        <item m="1" x="192"/>
        <item m="1" x="208"/>
        <item m="1" x="280"/>
        <item m="1" x="244"/>
        <item m="1" x="273"/>
        <item m="1" x="274"/>
        <item m="1" x="284"/>
        <item m="1" x="287"/>
        <item m="1" x="291"/>
        <item m="1" x="275"/>
        <item m="1" x="277"/>
        <item m="1" x="37"/>
        <item m="1" x="23"/>
        <item m="1" x="46"/>
        <item m="1" x="87"/>
        <item m="1" x="10"/>
        <item m="1" x="132"/>
        <item m="1" x="125"/>
        <item m="1" x="126"/>
        <item m="1" x="173"/>
        <item m="1" x="194"/>
        <item m="1" x="235"/>
        <item m="1" x="259"/>
        <item m="1" x="181"/>
        <item m="1" x="214"/>
        <item m="1" x="157"/>
        <item m="1" x="269"/>
        <item m="1" x="38"/>
        <item m="1" x="76"/>
        <item m="1" x="84"/>
        <item m="1" x="95"/>
        <item m="1" x="116"/>
        <item m="1" x="16"/>
        <item m="1" x="40"/>
        <item m="1" x="55"/>
        <item m="1" x="70"/>
        <item m="1" x="86"/>
        <item m="1" x="138"/>
        <item m="1" x="41"/>
        <item m="1" x="57"/>
        <item m="1" x="43"/>
        <item m="1" x="20"/>
        <item m="1" x="21"/>
        <item x="4"/>
        <item x="5"/>
        <item m="1" x="134"/>
        <item m="1" x="141"/>
        <item m="1" x="144"/>
        <item m="1" x="193"/>
        <item m="1" x="159"/>
        <item m="1" x="161"/>
        <item m="1" x="191"/>
        <item m="1" x="279"/>
        <item m="1" x="268"/>
        <item m="1" x="35"/>
        <item m="1" x="6"/>
      </items>
    </pivotField>
    <pivotField axis="axisRow" compact="0" outline="0" subtotalTop="0" showAll="0" includeNewItemsInFilter="1" defaultSubtotal="0">
      <items count="319">
        <item m="1" x="243"/>
        <item x="0"/>
        <item m="1" x="74"/>
        <item m="1" x="305"/>
        <item m="1" x="146"/>
        <item m="1" x="178"/>
        <item m="1" x="276"/>
        <item m="1" x="279"/>
        <item m="1" x="170"/>
        <item m="1" x="61"/>
        <item m="1" x="111"/>
        <item m="1" x="97"/>
        <item m="1" x="202"/>
        <item m="1" x="301"/>
        <item m="1" x="221"/>
        <item m="1" x="193"/>
        <item m="1" x="192"/>
        <item m="1" x="235"/>
        <item m="1" x="169"/>
        <item m="1" x="163"/>
        <item m="1" x="72"/>
        <item m="1" x="95"/>
        <item m="1" x="129"/>
        <item m="1" x="228"/>
        <item m="1" x="112"/>
        <item m="1" x="32"/>
        <item m="1" x="28"/>
        <item m="1" x="314"/>
        <item m="1" x="27"/>
        <item m="1" x="282"/>
        <item m="1" x="54"/>
        <item m="1" x="219"/>
        <item m="1" x="281"/>
        <item m="1" x="271"/>
        <item m="1" x="123"/>
        <item m="1" x="96"/>
        <item m="1" x="113"/>
        <item m="1" x="245"/>
        <item m="1" x="134"/>
        <item m="1" x="76"/>
        <item m="1" x="36"/>
        <item m="1" x="270"/>
        <item m="1" x="182"/>
        <item m="1" x="73"/>
        <item m="1" x="161"/>
        <item m="1" x="267"/>
        <item m="1" x="55"/>
        <item m="1" x="120"/>
        <item m="1" x="94"/>
        <item m="1" x="62"/>
        <item m="1" x="210"/>
        <item m="1" x="154"/>
        <item m="1" x="286"/>
        <item m="1" x="168"/>
        <item m="1" x="187"/>
        <item m="1" x="86"/>
        <item m="1" x="14"/>
        <item m="1" x="64"/>
        <item m="1" x="128"/>
        <item m="1" x="100"/>
        <item m="1" x="59"/>
        <item m="1" x="199"/>
        <item m="1" x="256"/>
        <item m="1" x="157"/>
        <item m="1" x="143"/>
        <item m="1" x="214"/>
        <item m="1" x="130"/>
        <item m="1" x="150"/>
        <item m="1" x="136"/>
        <item m="1" x="89"/>
        <item m="1" x="297"/>
        <item m="1" x="124"/>
        <item m="1" x="50"/>
        <item m="1" x="277"/>
        <item m="1" x="218"/>
        <item m="1" x="145"/>
        <item m="1" x="139"/>
        <item m="1" x="215"/>
        <item m="1" x="191"/>
        <item m="1" x="20"/>
        <item m="1" x="206"/>
        <item m="1" x="263"/>
        <item m="1" x="67"/>
        <item m="1" x="183"/>
        <item m="1" x="103"/>
        <item m="1" x="292"/>
        <item m="1" x="290"/>
        <item m="1" x="196"/>
        <item m="1" x="229"/>
        <item m="1" x="29"/>
        <item m="1" x="291"/>
        <item m="1" x="258"/>
        <item m="1" x="33"/>
        <item m="1" x="246"/>
        <item m="1" x="131"/>
        <item m="1" x="274"/>
        <item m="1" x="138"/>
        <item m="1" x="237"/>
        <item m="1" x="51"/>
        <item m="1" x="158"/>
        <item m="1" x="232"/>
        <item m="1" x="220"/>
        <item m="1" x="184"/>
        <item m="1" x="10"/>
        <item m="1" x="244"/>
        <item m="1" x="11"/>
        <item m="1" x="40"/>
        <item m="1" x="293"/>
        <item m="1" x="155"/>
        <item m="1" x="26"/>
        <item m="1" x="35"/>
        <item m="1" x="84"/>
        <item m="1" x="306"/>
        <item m="1" x="285"/>
        <item m="1" x="264"/>
        <item m="1" x="239"/>
        <item m="1" x="248"/>
        <item m="1" x="101"/>
        <item m="1" x="255"/>
        <item m="1" x="278"/>
        <item m="1" x="204"/>
        <item m="1" x="118"/>
        <item m="1" x="172"/>
        <item m="1" x="280"/>
        <item m="1" x="104"/>
        <item m="1" x="160"/>
        <item m="1" x="98"/>
        <item m="1" x="125"/>
        <item m="1" x="23"/>
        <item m="1" x="147"/>
        <item m="1" x="116"/>
        <item m="1" x="313"/>
        <item m="1" x="105"/>
        <item m="1" x="140"/>
        <item m="1" x="80"/>
        <item m="1" x="289"/>
        <item m="1" x="91"/>
        <item m="1" x="224"/>
        <item m="1" x="47"/>
        <item m="1" x="17"/>
        <item m="1" x="299"/>
        <item m="1" x="303"/>
        <item m="1" x="166"/>
        <item m="1" x="227"/>
        <item m="1" x="65"/>
        <item m="1" x="217"/>
        <item m="1" x="77"/>
        <item m="1" x="114"/>
        <item m="1" x="233"/>
        <item m="1" x="75"/>
        <item m="1" x="284"/>
        <item m="1" x="265"/>
        <item m="1" x="16"/>
        <item m="1" x="167"/>
        <item m="1" x="205"/>
        <item m="1" x="254"/>
        <item m="1" x="15"/>
        <item m="1" x="69"/>
        <item m="1" x="82"/>
        <item m="1" x="78"/>
        <item m="1" x="121"/>
        <item m="1" x="208"/>
        <item m="1" x="209"/>
        <item m="1" x="49"/>
        <item m="1" x="122"/>
        <item m="1" x="318"/>
        <item m="1" x="34"/>
        <item m="1" x="39"/>
        <item m="1" x="311"/>
        <item m="1" x="300"/>
        <item m="1" x="117"/>
        <item x="3"/>
        <item m="1" x="152"/>
        <item m="1" x="203"/>
        <item m="1" x="18"/>
        <item m="1" x="179"/>
        <item m="1" x="315"/>
        <item m="1" x="52"/>
        <item m="1" x="171"/>
        <item m="1" x="142"/>
        <item m="1" x="12"/>
        <item m="1" x="177"/>
        <item m="1" x="81"/>
        <item m="1" x="162"/>
        <item m="1" x="58"/>
        <item m="1" x="302"/>
        <item m="1" x="185"/>
        <item m="1" x="79"/>
        <item m="1" x="294"/>
        <item m="1" x="41"/>
        <item m="1" x="257"/>
        <item m="1" x="231"/>
        <item m="1" x="60"/>
        <item m="1" x="173"/>
        <item m="1" x="259"/>
        <item m="1" x="198"/>
        <item m="1" x="44"/>
        <item m="1" x="181"/>
        <item m="1" x="109"/>
        <item m="1" x="317"/>
        <item m="1" x="46"/>
        <item m="1" x="144"/>
        <item m="1" x="266"/>
        <item m="1" x="207"/>
        <item m="1" x="151"/>
        <item m="1" x="48"/>
        <item m="1" x="260"/>
        <item m="1" x="174"/>
        <item m="1" x="21"/>
        <item m="1" x="222"/>
        <item m="1" x="165"/>
        <item m="1" x="316"/>
        <item m="1" x="189"/>
        <item m="1" x="247"/>
        <item m="1" x="110"/>
        <item m="1" x="88"/>
        <item m="1" x="149"/>
        <item m="1" x="273"/>
        <item m="1" x="164"/>
        <item m="1" x="251"/>
        <item m="1" x="133"/>
        <item m="1" x="22"/>
        <item m="1" x="19"/>
        <item m="1" x="226"/>
        <item m="1" x="30"/>
        <item m="1" x="186"/>
        <item m="1" x="225"/>
        <item m="1" x="213"/>
        <item m="1" x="296"/>
        <item m="1" x="102"/>
        <item m="1" x="126"/>
        <item m="1" x="9"/>
        <item m="1" x="45"/>
        <item m="1" x="309"/>
        <item m="1" x="90"/>
        <item m="1" x="180"/>
        <item m="1" x="37"/>
        <item m="1" x="308"/>
        <item m="1" x="66"/>
        <item m="1" x="53"/>
        <item m="1" x="194"/>
        <item m="1" x="200"/>
        <item m="1" x="295"/>
        <item m="1" x="298"/>
        <item m="1" x="83"/>
        <item m="1" x="141"/>
        <item m="1" x="307"/>
        <item m="1" x="287"/>
        <item m="1" x="108"/>
        <item m="1" x="153"/>
        <item m="1" x="241"/>
        <item m="1" x="87"/>
        <item m="1" x="195"/>
        <item m="1" x="148"/>
        <item m="1" x="137"/>
        <item m="1" x="175"/>
        <item m="1" x="127"/>
        <item m="1" x="71"/>
        <item m="1" x="201"/>
        <item m="1" x="250"/>
        <item m="1" x="156"/>
        <item m="1" x="268"/>
        <item m="1" x="236"/>
        <item m="1" x="230"/>
        <item m="1" x="159"/>
        <item m="1" x="119"/>
        <item m="1" x="176"/>
        <item m="1" x="283"/>
        <item m="1" x="188"/>
        <item m="1" x="261"/>
        <item m="1" x="56"/>
        <item m="1" x="288"/>
        <item m="1" x="31"/>
        <item m="1" x="57"/>
        <item m="1" x="106"/>
        <item m="1" x="7"/>
        <item m="1" x="42"/>
        <item m="1" x="238"/>
        <item m="1" x="25"/>
        <item m="1" x="312"/>
        <item m="1" x="132"/>
        <item m="1" x="70"/>
        <item m="1" x="6"/>
        <item m="1" x="43"/>
        <item m="1" x="249"/>
        <item m="1" x="240"/>
        <item m="1" x="223"/>
        <item m="1" x="216"/>
        <item m="1" x="63"/>
        <item m="1" x="13"/>
        <item x="4"/>
        <item m="1" x="262"/>
        <item m="1" x="99"/>
        <item x="5"/>
        <item m="1" x="211"/>
        <item m="1" x="24"/>
        <item m="1" x="252"/>
        <item m="1" x="310"/>
        <item m="1" x="135"/>
        <item m="1" x="92"/>
        <item m="1" x="85"/>
        <item m="1" x="197"/>
        <item m="1" x="93"/>
        <item m="1" x="212"/>
        <item m="1" x="107"/>
        <item m="1" x="190"/>
        <item m="1" x="115"/>
        <item m="1" x="234"/>
        <item m="1" x="8"/>
        <item m="1" x="304"/>
        <item m="1" x="269"/>
        <item m="1" x="242"/>
        <item m="1" x="253"/>
        <item m="1" x="68"/>
        <item m="1" x="275"/>
        <item m="1" x="38"/>
        <item m="1" x="272"/>
        <item x="1"/>
        <item x="2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14"/>
    <field x="15"/>
  </rowFields>
  <rowItems count="5">
    <i>
      <x v="98"/>
      <x v="317"/>
    </i>
    <i>
      <x v="141"/>
      <x v="318"/>
    </i>
    <i>
      <x v="143"/>
      <x v="171"/>
    </i>
    <i>
      <x v="283"/>
      <x v="290"/>
    </i>
    <i>
      <x v="284"/>
      <x v="293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15" baseItem="29" numFmtId="173"/>
    <dataField name="Součet z 6" fld="23" baseField="15" baseItem="83" numFmtId="173"/>
    <dataField name="Součet z 5" fld="22" baseField="15" baseItem="84" numFmtId="173"/>
    <dataField name="Součet z 1" fld="18" baseField="15" baseItem="84" numFmtId="173"/>
    <dataField name="Součet z 4" fld="21" baseField="15" baseItem="84" numFmtId="173"/>
    <dataField name="Součet z Index -3/-4" fld="28" baseField="15" baseItem="84" numFmtId="172"/>
    <dataField name="Součet z Index -2/-3" fld="29" baseField="15" baseItem="84" numFmtId="172"/>
    <dataField name="Součet z Index -1/-2" fld="30" baseField="15" baseItem="84" numFmtId="172"/>
    <dataField name="Součet z Index 0/-1" fld="31" baseField="15" baseItem="84" numFmtId="172"/>
    <dataField name="Součet z SUM_H" fld="33" baseField="0" baseItem="0" numFmtId="4"/>
  </dataFields>
  <formats count="2908">
    <format dxfId="8995">
      <pivotArea outline="0" fieldPosition="0"/>
    </format>
    <format dxfId="8994">
      <pivotArea dataOnly="0" labelOnly="1" outline="0" fieldPosition="0">
        <references count="1">
          <reference field="14" count="18">
            <x v="51"/>
            <x v="115"/>
            <x v="153"/>
            <x v="155"/>
            <x v="156"/>
            <x v="157"/>
            <x v="158"/>
            <x v="168"/>
            <x v="169"/>
            <x v="170"/>
            <x v="245"/>
            <x v="253"/>
            <x v="257"/>
            <x v="273"/>
            <x v="274"/>
            <x v="275"/>
            <x v="286"/>
            <x v="294"/>
          </reference>
        </references>
      </pivotArea>
    </format>
    <format dxfId="8993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8992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8991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8990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8989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8988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8987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8986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8985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8984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8983">
      <pivotArea dataOnly="0" labelOnly="1" outline="0" fieldPosition="0">
        <references count="2">
          <reference field="14" count="1" selected="0">
            <x v="245"/>
          </reference>
          <reference field="15" count="1">
            <x v="28"/>
          </reference>
        </references>
      </pivotArea>
    </format>
    <format dxfId="8982">
      <pivotArea dataOnly="0" labelOnly="1" outline="0" fieldPosition="0">
        <references count="2">
          <reference field="14" count="1" selected="0">
            <x v="253"/>
          </reference>
          <reference field="15" count="1">
            <x v="26"/>
          </reference>
        </references>
      </pivotArea>
    </format>
    <format dxfId="8981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8980">
      <pivotArea dataOnly="0" labelOnly="1" outline="0" fieldPosition="0">
        <references count="2">
          <reference field="14" count="1" selected="0">
            <x v="273"/>
          </reference>
          <reference field="15" count="1">
            <x v="27"/>
          </reference>
        </references>
      </pivotArea>
    </format>
    <format dxfId="8979">
      <pivotArea dataOnly="0" labelOnly="1" outline="0" fieldPosition="0">
        <references count="2">
          <reference field="14" count="1" selected="0">
            <x v="274"/>
          </reference>
          <reference field="15" count="1">
            <x v="14"/>
          </reference>
        </references>
      </pivotArea>
    </format>
    <format dxfId="8978">
      <pivotArea dataOnly="0" labelOnly="1" outline="0" fieldPosition="0">
        <references count="2">
          <reference field="14" count="1" selected="0">
            <x v="275"/>
          </reference>
          <reference field="15" count="1">
            <x v="15"/>
          </reference>
        </references>
      </pivotArea>
    </format>
    <format dxfId="8977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8976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8975">
      <pivotArea dataOnly="0" labelOnly="1" outline="0" fieldPosition="0">
        <references count="1">
          <reference field="14" count="18">
            <x v="51"/>
            <x v="115"/>
            <x v="153"/>
            <x v="155"/>
            <x v="156"/>
            <x v="157"/>
            <x v="158"/>
            <x v="168"/>
            <x v="169"/>
            <x v="170"/>
            <x v="245"/>
            <x v="253"/>
            <x v="257"/>
            <x v="273"/>
            <x v="274"/>
            <x v="275"/>
            <x v="286"/>
            <x v="294"/>
          </reference>
        </references>
      </pivotArea>
    </format>
    <format dxfId="8974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8973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8972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8971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8970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8969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8968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8967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8966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8965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8964">
      <pivotArea dataOnly="0" labelOnly="1" outline="0" fieldPosition="0">
        <references count="2">
          <reference field="14" count="1" selected="0">
            <x v="245"/>
          </reference>
          <reference field="15" count="1">
            <x v="9"/>
          </reference>
        </references>
      </pivotArea>
    </format>
    <format dxfId="8963">
      <pivotArea dataOnly="0" labelOnly="1" outline="0" fieldPosition="0">
        <references count="2">
          <reference field="14" count="1" selected="0">
            <x v="253"/>
          </reference>
          <reference field="15" count="1">
            <x v="11"/>
          </reference>
        </references>
      </pivotArea>
    </format>
    <format dxfId="8962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8961">
      <pivotArea dataOnly="0" labelOnly="1" outline="0" fieldPosition="0">
        <references count="2">
          <reference field="14" count="1" selected="0">
            <x v="273"/>
          </reference>
          <reference field="15" count="1">
            <x v="13"/>
          </reference>
        </references>
      </pivotArea>
    </format>
    <format dxfId="8960">
      <pivotArea dataOnly="0" labelOnly="1" outline="0" fieldPosition="0">
        <references count="2">
          <reference field="14" count="1" selected="0">
            <x v="274"/>
          </reference>
          <reference field="15" count="1">
            <x v="14"/>
          </reference>
        </references>
      </pivotArea>
    </format>
    <format dxfId="8959">
      <pivotArea dataOnly="0" labelOnly="1" outline="0" fieldPosition="0">
        <references count="2">
          <reference field="14" count="1" selected="0">
            <x v="275"/>
          </reference>
          <reference field="15" count="1">
            <x v="15"/>
          </reference>
        </references>
      </pivotArea>
    </format>
    <format dxfId="8958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8957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8956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8955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8954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8953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8952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8951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8950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8949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8948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8947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8946">
      <pivotArea dataOnly="0" labelOnly="1" outline="0" fieldPosition="0">
        <references count="2">
          <reference field="14" count="1" selected="0">
            <x v="245"/>
          </reference>
          <reference field="15" count="1">
            <x v="9"/>
          </reference>
        </references>
      </pivotArea>
    </format>
    <format dxfId="8945">
      <pivotArea dataOnly="0" labelOnly="1" outline="0" fieldPosition="0">
        <references count="2">
          <reference field="14" count="1" selected="0">
            <x v="253"/>
          </reference>
          <reference field="15" count="1">
            <x v="11"/>
          </reference>
        </references>
      </pivotArea>
    </format>
    <format dxfId="8944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8943">
      <pivotArea dataOnly="0" labelOnly="1" outline="0" fieldPosition="0">
        <references count="2">
          <reference field="14" count="1" selected="0">
            <x v="273"/>
          </reference>
          <reference field="15" count="1">
            <x v="13"/>
          </reference>
        </references>
      </pivotArea>
    </format>
    <format dxfId="8942">
      <pivotArea dataOnly="0" labelOnly="1" outline="0" fieldPosition="0">
        <references count="2">
          <reference field="14" count="1" selected="0">
            <x v="274"/>
          </reference>
          <reference field="15" count="1">
            <x v="14"/>
          </reference>
        </references>
      </pivotArea>
    </format>
    <format dxfId="8941">
      <pivotArea dataOnly="0" labelOnly="1" outline="0" fieldPosition="0">
        <references count="2">
          <reference field="14" count="1" selected="0">
            <x v="275"/>
          </reference>
          <reference field="15" count="1">
            <x v="15"/>
          </reference>
        </references>
      </pivotArea>
    </format>
    <format dxfId="8940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8939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8938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8937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8936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8935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8934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8933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8932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8931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8930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8929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8928">
      <pivotArea dataOnly="0" labelOnly="1" outline="0" fieldPosition="0">
        <references count="2">
          <reference field="14" count="1" selected="0">
            <x v="245"/>
          </reference>
          <reference field="15" count="1">
            <x v="9"/>
          </reference>
        </references>
      </pivotArea>
    </format>
    <format dxfId="8927">
      <pivotArea dataOnly="0" labelOnly="1" outline="0" fieldPosition="0">
        <references count="2">
          <reference field="14" count="1" selected="0">
            <x v="253"/>
          </reference>
          <reference field="15" count="1">
            <x v="11"/>
          </reference>
        </references>
      </pivotArea>
    </format>
    <format dxfId="8926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8925">
      <pivotArea dataOnly="0" labelOnly="1" outline="0" fieldPosition="0">
        <references count="2">
          <reference field="14" count="1" selected="0">
            <x v="273"/>
          </reference>
          <reference field="15" count="1">
            <x v="13"/>
          </reference>
        </references>
      </pivotArea>
    </format>
    <format dxfId="8924">
      <pivotArea dataOnly="0" labelOnly="1" outline="0" fieldPosition="0">
        <references count="2">
          <reference field="14" count="1" selected="0">
            <x v="274"/>
          </reference>
          <reference field="15" count="1">
            <x v="14"/>
          </reference>
        </references>
      </pivotArea>
    </format>
    <format dxfId="8923">
      <pivotArea dataOnly="0" labelOnly="1" outline="0" fieldPosition="0">
        <references count="2">
          <reference field="14" count="1" selected="0">
            <x v="275"/>
          </reference>
          <reference field="15" count="1">
            <x v="15"/>
          </reference>
        </references>
      </pivotArea>
    </format>
    <format dxfId="8922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8921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8920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8919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8918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8917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8916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8915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8914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8913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8912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8911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8910">
      <pivotArea dataOnly="0" labelOnly="1" outline="0" fieldPosition="0">
        <references count="2">
          <reference field="14" count="1" selected="0">
            <x v="245"/>
          </reference>
          <reference field="15" count="1">
            <x v="9"/>
          </reference>
        </references>
      </pivotArea>
    </format>
    <format dxfId="8909">
      <pivotArea dataOnly="0" labelOnly="1" outline="0" fieldPosition="0">
        <references count="2">
          <reference field="14" count="1" selected="0">
            <x v="253"/>
          </reference>
          <reference field="15" count="1">
            <x v="11"/>
          </reference>
        </references>
      </pivotArea>
    </format>
    <format dxfId="8908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8907">
      <pivotArea dataOnly="0" labelOnly="1" outline="0" fieldPosition="0">
        <references count="2">
          <reference field="14" count="1" selected="0">
            <x v="273"/>
          </reference>
          <reference field="15" count="1">
            <x v="13"/>
          </reference>
        </references>
      </pivotArea>
    </format>
    <format dxfId="8906">
      <pivotArea dataOnly="0" labelOnly="1" outline="0" fieldPosition="0">
        <references count="2">
          <reference field="14" count="1" selected="0">
            <x v="274"/>
          </reference>
          <reference field="15" count="1">
            <x v="14"/>
          </reference>
        </references>
      </pivotArea>
    </format>
    <format dxfId="8905">
      <pivotArea dataOnly="0" labelOnly="1" outline="0" fieldPosition="0">
        <references count="2">
          <reference field="14" count="1" selected="0">
            <x v="275"/>
          </reference>
          <reference field="15" count="1">
            <x v="15"/>
          </reference>
        </references>
      </pivotArea>
    </format>
    <format dxfId="8904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8903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8902">
      <pivotArea outline="0" fieldPosition="0"/>
    </format>
    <format dxfId="8901">
      <pivotArea dataOnly="0" labelOnly="1" outline="0" fieldPosition="0">
        <references count="1">
          <reference field="14" count="12">
            <x v="29"/>
            <x v="49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8900">
      <pivotArea dataOnly="0" labelOnly="1" outline="0" fieldPosition="0">
        <references count="1">
          <reference field="14" count="12">
            <x v="29"/>
            <x v="49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8899">
      <pivotArea dataOnly="0" labelOnly="1" outline="0" fieldPosition="0">
        <references count="1">
          <reference field="14" count="12">
            <x v="29"/>
            <x v="49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8898">
      <pivotArea dataOnly="0" labelOnly="1" outline="0" fieldPosition="0">
        <references count="2">
          <reference field="14" count="1" selected="0">
            <x v="29"/>
          </reference>
          <reference field="15" count="1">
            <x v="215"/>
          </reference>
        </references>
      </pivotArea>
    </format>
    <format dxfId="8897">
      <pivotArea dataOnly="0" labelOnly="1" outline="0" fieldPosition="0">
        <references count="2">
          <reference field="14" count="1" selected="0">
            <x v="49"/>
          </reference>
          <reference field="15" count="1">
            <x v="212"/>
          </reference>
        </references>
      </pivotArea>
    </format>
    <format dxfId="8896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8895">
      <pivotArea dataOnly="0" labelOnly="1" outline="0" fieldPosition="0">
        <references count="2">
          <reference field="14" count="1" selected="0">
            <x v="116"/>
          </reference>
          <reference field="15" count="1">
            <x v="211"/>
          </reference>
        </references>
      </pivotArea>
    </format>
    <format dxfId="8894">
      <pivotArea dataOnly="0" labelOnly="1" outline="0" fieldPosition="0">
        <references count="2">
          <reference field="14" count="1" selected="0">
            <x v="117"/>
          </reference>
          <reference field="15" count="1">
            <x v="214"/>
          </reference>
        </references>
      </pivotArea>
    </format>
    <format dxfId="8893">
      <pivotArea dataOnly="0" labelOnly="1" outline="0" fieldPosition="0">
        <references count="2">
          <reference field="14" count="1" selected="0">
            <x v="118"/>
          </reference>
          <reference field="15" count="1">
            <x v="210"/>
          </reference>
        </references>
      </pivotArea>
    </format>
    <format dxfId="8892">
      <pivotArea dataOnly="0" labelOnly="1" outline="0" fieldPosition="0">
        <references count="2">
          <reference field="14" count="1" selected="0">
            <x v="119"/>
          </reference>
          <reference field="15" count="1">
            <x v="216"/>
          </reference>
        </references>
      </pivotArea>
    </format>
    <format dxfId="8891">
      <pivotArea dataOnly="0" labelOnly="1" outline="0" fieldPosition="0">
        <references count="2">
          <reference field="14" count="1" selected="0">
            <x v="120"/>
          </reference>
          <reference field="15" count="1">
            <x v="217"/>
          </reference>
        </references>
      </pivotArea>
    </format>
    <format dxfId="8890">
      <pivotArea dataOnly="0" labelOnly="1" outline="0" fieldPosition="0">
        <references count="2">
          <reference field="14" count="1" selected="0">
            <x v="121"/>
          </reference>
          <reference field="15" count="1">
            <x v="207"/>
          </reference>
        </references>
      </pivotArea>
    </format>
    <format dxfId="8889">
      <pivotArea dataOnly="0" labelOnly="1" outline="0" fieldPosition="0">
        <references count="2">
          <reference field="14" count="1" selected="0">
            <x v="122"/>
          </reference>
          <reference field="15" count="1">
            <x v="213"/>
          </reference>
        </references>
      </pivotArea>
    </format>
    <format dxfId="8888">
      <pivotArea dataOnly="0" labelOnly="1" outline="0" fieldPosition="0">
        <references count="2">
          <reference field="14" count="1" selected="0">
            <x v="123"/>
          </reference>
          <reference field="15" count="1">
            <x v="208"/>
          </reference>
        </references>
      </pivotArea>
    </format>
    <format dxfId="8887">
      <pivotArea dataOnly="0" labelOnly="1" outline="0" fieldPosition="0">
        <references count="2">
          <reference field="14" count="1" selected="0">
            <x v="124"/>
          </reference>
          <reference field="15" count="1">
            <x v="209"/>
          </reference>
        </references>
      </pivotArea>
    </format>
    <format dxfId="8886">
      <pivotArea dataOnly="0" labelOnly="1" outline="0" fieldPosition="0">
        <references count="2">
          <reference field="14" count="1" selected="0">
            <x v="29"/>
          </reference>
          <reference field="15" count="1">
            <x v="215"/>
          </reference>
        </references>
      </pivotArea>
    </format>
    <format dxfId="8885">
      <pivotArea dataOnly="0" labelOnly="1" outline="0" fieldPosition="0">
        <references count="2">
          <reference field="14" count="1" selected="0">
            <x v="49"/>
          </reference>
          <reference field="15" count="1">
            <x v="212"/>
          </reference>
        </references>
      </pivotArea>
    </format>
    <format dxfId="8884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8883">
      <pivotArea dataOnly="0" labelOnly="1" outline="0" fieldPosition="0">
        <references count="2">
          <reference field="14" count="1" selected="0">
            <x v="116"/>
          </reference>
          <reference field="15" count="1">
            <x v="211"/>
          </reference>
        </references>
      </pivotArea>
    </format>
    <format dxfId="8882">
      <pivotArea dataOnly="0" labelOnly="1" outline="0" fieldPosition="0">
        <references count="2">
          <reference field="14" count="1" selected="0">
            <x v="117"/>
          </reference>
          <reference field="15" count="1">
            <x v="214"/>
          </reference>
        </references>
      </pivotArea>
    </format>
    <format dxfId="8881">
      <pivotArea dataOnly="0" labelOnly="1" outline="0" fieldPosition="0">
        <references count="2">
          <reference field="14" count="1" selected="0">
            <x v="118"/>
          </reference>
          <reference field="15" count="1">
            <x v="210"/>
          </reference>
        </references>
      </pivotArea>
    </format>
    <format dxfId="8880">
      <pivotArea dataOnly="0" labelOnly="1" outline="0" fieldPosition="0">
        <references count="2">
          <reference field="14" count="1" selected="0">
            <x v="119"/>
          </reference>
          <reference field="15" count="1">
            <x v="216"/>
          </reference>
        </references>
      </pivotArea>
    </format>
    <format dxfId="8879">
      <pivotArea dataOnly="0" labelOnly="1" outline="0" fieldPosition="0">
        <references count="2">
          <reference field="14" count="1" selected="0">
            <x v="120"/>
          </reference>
          <reference field="15" count="1">
            <x v="217"/>
          </reference>
        </references>
      </pivotArea>
    </format>
    <format dxfId="8878">
      <pivotArea dataOnly="0" labelOnly="1" outline="0" fieldPosition="0">
        <references count="2">
          <reference field="14" count="1" selected="0">
            <x v="121"/>
          </reference>
          <reference field="15" count="1">
            <x v="207"/>
          </reference>
        </references>
      </pivotArea>
    </format>
    <format dxfId="8877">
      <pivotArea dataOnly="0" labelOnly="1" outline="0" fieldPosition="0">
        <references count="2">
          <reference field="14" count="1" selected="0">
            <x v="122"/>
          </reference>
          <reference field="15" count="1">
            <x v="213"/>
          </reference>
        </references>
      </pivotArea>
    </format>
    <format dxfId="8876">
      <pivotArea dataOnly="0" labelOnly="1" outline="0" fieldPosition="0">
        <references count="2">
          <reference field="14" count="1" selected="0">
            <x v="123"/>
          </reference>
          <reference field="15" count="1">
            <x v="208"/>
          </reference>
        </references>
      </pivotArea>
    </format>
    <format dxfId="8875">
      <pivotArea dataOnly="0" labelOnly="1" outline="0" fieldPosition="0">
        <references count="2">
          <reference field="14" count="1" selected="0">
            <x v="124"/>
          </reference>
          <reference field="15" count="1">
            <x v="209"/>
          </reference>
        </references>
      </pivotArea>
    </format>
    <format dxfId="8874">
      <pivotArea dataOnly="0" labelOnly="1" outline="0" fieldPosition="0">
        <references count="2">
          <reference field="14" count="1" selected="0">
            <x v="29"/>
          </reference>
          <reference field="15" count="1">
            <x v="215"/>
          </reference>
        </references>
      </pivotArea>
    </format>
    <format dxfId="8873">
      <pivotArea dataOnly="0" labelOnly="1" outline="0" fieldPosition="0">
        <references count="2">
          <reference field="14" count="1" selected="0">
            <x v="49"/>
          </reference>
          <reference field="15" count="1">
            <x v="212"/>
          </reference>
        </references>
      </pivotArea>
    </format>
    <format dxfId="8872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8871">
      <pivotArea dataOnly="0" labelOnly="1" outline="0" fieldPosition="0">
        <references count="2">
          <reference field="14" count="1" selected="0">
            <x v="116"/>
          </reference>
          <reference field="15" count="1">
            <x v="211"/>
          </reference>
        </references>
      </pivotArea>
    </format>
    <format dxfId="8870">
      <pivotArea dataOnly="0" labelOnly="1" outline="0" fieldPosition="0">
        <references count="2">
          <reference field="14" count="1" selected="0">
            <x v="117"/>
          </reference>
          <reference field="15" count="1">
            <x v="214"/>
          </reference>
        </references>
      </pivotArea>
    </format>
    <format dxfId="8869">
      <pivotArea dataOnly="0" labelOnly="1" outline="0" fieldPosition="0">
        <references count="2">
          <reference field="14" count="1" selected="0">
            <x v="118"/>
          </reference>
          <reference field="15" count="1">
            <x v="210"/>
          </reference>
        </references>
      </pivotArea>
    </format>
    <format dxfId="8868">
      <pivotArea dataOnly="0" labelOnly="1" outline="0" fieldPosition="0">
        <references count="2">
          <reference field="14" count="1" selected="0">
            <x v="119"/>
          </reference>
          <reference field="15" count="1">
            <x v="216"/>
          </reference>
        </references>
      </pivotArea>
    </format>
    <format dxfId="8867">
      <pivotArea dataOnly="0" labelOnly="1" outline="0" fieldPosition="0">
        <references count="2">
          <reference field="14" count="1" selected="0">
            <x v="120"/>
          </reference>
          <reference field="15" count="1">
            <x v="217"/>
          </reference>
        </references>
      </pivotArea>
    </format>
    <format dxfId="8866">
      <pivotArea dataOnly="0" labelOnly="1" outline="0" fieldPosition="0">
        <references count="2">
          <reference field="14" count="1" selected="0">
            <x v="121"/>
          </reference>
          <reference field="15" count="1">
            <x v="207"/>
          </reference>
        </references>
      </pivotArea>
    </format>
    <format dxfId="8865">
      <pivotArea dataOnly="0" labelOnly="1" outline="0" fieldPosition="0">
        <references count="2">
          <reference field="14" count="1" selected="0">
            <x v="122"/>
          </reference>
          <reference field="15" count="1">
            <x v="213"/>
          </reference>
        </references>
      </pivotArea>
    </format>
    <format dxfId="8864">
      <pivotArea dataOnly="0" labelOnly="1" outline="0" fieldPosition="0">
        <references count="2">
          <reference field="14" count="1" selected="0">
            <x v="123"/>
          </reference>
          <reference field="15" count="1">
            <x v="208"/>
          </reference>
        </references>
      </pivotArea>
    </format>
    <format dxfId="8863">
      <pivotArea dataOnly="0" labelOnly="1" outline="0" fieldPosition="0">
        <references count="2">
          <reference field="14" count="1" selected="0">
            <x v="124"/>
          </reference>
          <reference field="15" count="1">
            <x v="209"/>
          </reference>
        </references>
      </pivotArea>
    </format>
    <format dxfId="8862">
      <pivotArea dataOnly="0" labelOnly="1" outline="0" fieldPosition="0">
        <references count="2">
          <reference field="14" count="1" selected="0">
            <x v="29"/>
          </reference>
          <reference field="15" count="1">
            <x v="215"/>
          </reference>
        </references>
      </pivotArea>
    </format>
    <format dxfId="8861">
      <pivotArea dataOnly="0" labelOnly="1" outline="0" fieldPosition="0">
        <references count="2">
          <reference field="14" count="1" selected="0">
            <x v="49"/>
          </reference>
          <reference field="15" count="1">
            <x v="212"/>
          </reference>
        </references>
      </pivotArea>
    </format>
    <format dxfId="8860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8859">
      <pivotArea dataOnly="0" labelOnly="1" outline="0" fieldPosition="0">
        <references count="2">
          <reference field="14" count="1" selected="0">
            <x v="116"/>
          </reference>
          <reference field="15" count="1">
            <x v="211"/>
          </reference>
        </references>
      </pivotArea>
    </format>
    <format dxfId="8858">
      <pivotArea dataOnly="0" labelOnly="1" outline="0" fieldPosition="0">
        <references count="2">
          <reference field="14" count="1" selected="0">
            <x v="117"/>
          </reference>
          <reference field="15" count="1">
            <x v="214"/>
          </reference>
        </references>
      </pivotArea>
    </format>
    <format dxfId="8857">
      <pivotArea dataOnly="0" labelOnly="1" outline="0" fieldPosition="0">
        <references count="2">
          <reference field="14" count="1" selected="0">
            <x v="118"/>
          </reference>
          <reference field="15" count="1">
            <x v="210"/>
          </reference>
        </references>
      </pivotArea>
    </format>
    <format dxfId="8856">
      <pivotArea dataOnly="0" labelOnly="1" outline="0" fieldPosition="0">
        <references count="2">
          <reference field="14" count="1" selected="0">
            <x v="119"/>
          </reference>
          <reference field="15" count="1">
            <x v="216"/>
          </reference>
        </references>
      </pivotArea>
    </format>
    <format dxfId="8855">
      <pivotArea dataOnly="0" labelOnly="1" outline="0" fieldPosition="0">
        <references count="2">
          <reference field="14" count="1" selected="0">
            <x v="120"/>
          </reference>
          <reference field="15" count="1">
            <x v="217"/>
          </reference>
        </references>
      </pivotArea>
    </format>
    <format dxfId="8854">
      <pivotArea dataOnly="0" labelOnly="1" outline="0" fieldPosition="0">
        <references count="2">
          <reference field="14" count="1" selected="0">
            <x v="121"/>
          </reference>
          <reference field="15" count="1">
            <x v="207"/>
          </reference>
        </references>
      </pivotArea>
    </format>
    <format dxfId="8853">
      <pivotArea dataOnly="0" labelOnly="1" outline="0" fieldPosition="0">
        <references count="2">
          <reference field="14" count="1" selected="0">
            <x v="122"/>
          </reference>
          <reference field="15" count="1">
            <x v="213"/>
          </reference>
        </references>
      </pivotArea>
    </format>
    <format dxfId="8852">
      <pivotArea dataOnly="0" labelOnly="1" outline="0" fieldPosition="0">
        <references count="2">
          <reference field="14" count="1" selected="0">
            <x v="123"/>
          </reference>
          <reference field="15" count="1">
            <x v="208"/>
          </reference>
        </references>
      </pivotArea>
    </format>
    <format dxfId="8851">
      <pivotArea dataOnly="0" labelOnly="1" outline="0" fieldPosition="0">
        <references count="2">
          <reference field="14" count="1" selected="0">
            <x v="124"/>
          </reference>
          <reference field="15" count="1">
            <x v="209"/>
          </reference>
        </references>
      </pivotArea>
    </format>
    <format dxfId="8850">
      <pivotArea dataOnly="0" labelOnly="1" outline="0" fieldPosition="0">
        <references count="1">
          <reference field="14" count="50">
            <x v="52"/>
            <x v="53"/>
            <x v="5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60"/>
            <x v="161"/>
            <x v="162"/>
            <x v="163"/>
            <x v="164"/>
            <x v="165"/>
            <x v="166"/>
            <x v="167"/>
            <x v="172"/>
            <x v="173"/>
            <x v="174"/>
            <x v="175"/>
            <x v="176"/>
            <x v="177"/>
            <x v="178"/>
            <x v="179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5"/>
            <x v="196"/>
            <x v="197"/>
            <x v="198"/>
          </reference>
        </references>
      </pivotArea>
    </format>
    <format dxfId="8849">
      <pivotArea dataOnly="0" labelOnly="1" outline="0" fieldPosition="0">
        <references count="1">
          <reference field="14" count="37">
            <x v="199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47"/>
            <x v="258"/>
            <x v="286"/>
            <x v="287"/>
            <x v="293"/>
            <x v="294"/>
          </reference>
        </references>
      </pivotArea>
    </format>
    <format dxfId="8848">
      <pivotArea dataOnly="0" labelOnly="1" outline="0" fieldPosition="0">
        <references count="1">
          <reference field="14" count="50">
            <x v="52"/>
            <x v="53"/>
            <x v="5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60"/>
            <x v="161"/>
            <x v="162"/>
            <x v="163"/>
            <x v="164"/>
            <x v="165"/>
            <x v="166"/>
            <x v="167"/>
            <x v="172"/>
            <x v="173"/>
            <x v="174"/>
            <x v="175"/>
            <x v="176"/>
            <x v="177"/>
            <x v="178"/>
            <x v="179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5"/>
            <x v="196"/>
            <x v="197"/>
            <x v="198"/>
          </reference>
        </references>
      </pivotArea>
    </format>
    <format dxfId="8847">
      <pivotArea dataOnly="0" labelOnly="1" outline="0" fieldPosition="0">
        <references count="1">
          <reference field="14" count="37">
            <x v="199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47"/>
            <x v="258"/>
            <x v="286"/>
            <x v="287"/>
            <x v="293"/>
            <x v="294"/>
          </reference>
        </references>
      </pivotArea>
    </format>
    <format dxfId="8846">
      <pivotArea dataOnly="0" labelOnly="1" outline="0" fieldPosition="0">
        <references count="1">
          <reference field="14" count="50">
            <x v="52"/>
            <x v="53"/>
            <x v="5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60"/>
            <x v="161"/>
            <x v="162"/>
            <x v="163"/>
            <x v="164"/>
            <x v="165"/>
            <x v="166"/>
            <x v="167"/>
            <x v="172"/>
            <x v="173"/>
            <x v="174"/>
            <x v="175"/>
            <x v="176"/>
            <x v="177"/>
            <x v="178"/>
            <x v="179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5"/>
            <x v="196"/>
            <x v="197"/>
            <x v="198"/>
          </reference>
        </references>
      </pivotArea>
    </format>
    <format dxfId="8845">
      <pivotArea dataOnly="0" labelOnly="1" outline="0" fieldPosition="0">
        <references count="1">
          <reference field="14" count="37">
            <x v="199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47"/>
            <x v="258"/>
            <x v="286"/>
            <x v="287"/>
            <x v="293"/>
            <x v="294"/>
          </reference>
        </references>
      </pivotArea>
    </format>
    <format dxfId="8844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8843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8842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8841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8840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8839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8838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8837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8836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8835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8834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8833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8832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8831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8830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8829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8828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8827">
      <pivotArea dataOnly="0" labelOnly="1" outline="0" fieldPosition="0">
        <references count="2">
          <reference field="14" count="1" selected="0">
            <x v="160"/>
          </reference>
          <reference field="15" count="1">
            <x v="92"/>
          </reference>
        </references>
      </pivotArea>
    </format>
    <format dxfId="8826">
      <pivotArea dataOnly="0" labelOnly="1" outline="0" fieldPosition="0">
        <references count="2">
          <reference field="14" count="1" selected="0">
            <x v="161"/>
          </reference>
          <reference field="15" count="1">
            <x v="93"/>
          </reference>
        </references>
      </pivotArea>
    </format>
    <format dxfId="8825">
      <pivotArea dataOnly="0" labelOnly="1" outline="0" fieldPosition="0">
        <references count="2">
          <reference field="14" count="1" selected="0">
            <x v="162"/>
          </reference>
          <reference field="15" count="1">
            <x v="94"/>
          </reference>
        </references>
      </pivotArea>
    </format>
    <format dxfId="8824">
      <pivotArea dataOnly="0" labelOnly="1" outline="0" fieldPosition="0">
        <references count="2">
          <reference field="14" count="1" selected="0">
            <x v="163"/>
          </reference>
          <reference field="15" count="1">
            <x v="95"/>
          </reference>
        </references>
      </pivotArea>
    </format>
    <format dxfId="8823">
      <pivotArea dataOnly="0" labelOnly="1" outline="0" fieldPosition="0">
        <references count="2">
          <reference field="14" count="1" selected="0">
            <x v="164"/>
          </reference>
          <reference field="15" count="1">
            <x v="35"/>
          </reference>
        </references>
      </pivotArea>
    </format>
    <format dxfId="8822">
      <pivotArea dataOnly="0" labelOnly="1" outline="0" fieldPosition="0">
        <references count="2">
          <reference field="14" count="1" selected="0">
            <x v="165"/>
          </reference>
          <reference field="15" count="1">
            <x v="96"/>
          </reference>
        </references>
      </pivotArea>
    </format>
    <format dxfId="8821">
      <pivotArea dataOnly="0" labelOnly="1" outline="0" fieldPosition="0">
        <references count="2">
          <reference field="14" count="1" selected="0">
            <x v="166"/>
          </reference>
          <reference field="15" count="1">
            <x v="97"/>
          </reference>
        </references>
      </pivotArea>
    </format>
    <format dxfId="8820">
      <pivotArea dataOnly="0" labelOnly="1" outline="0" fieldPosition="0">
        <references count="2">
          <reference field="14" count="1" selected="0">
            <x v="167"/>
          </reference>
          <reference field="15" count="1">
            <x v="45"/>
          </reference>
        </references>
      </pivotArea>
    </format>
    <format dxfId="8819">
      <pivotArea dataOnly="0" labelOnly="1" outline="0" fieldPosition="0">
        <references count="2">
          <reference field="14" count="1" selected="0">
            <x v="172"/>
          </reference>
          <reference field="15" count="1">
            <x v="98"/>
          </reference>
        </references>
      </pivotArea>
    </format>
    <format dxfId="8818">
      <pivotArea dataOnly="0" labelOnly="1" outline="0" fieldPosition="0">
        <references count="2">
          <reference field="14" count="1" selected="0">
            <x v="173"/>
          </reference>
          <reference field="15" count="1">
            <x v="99"/>
          </reference>
        </references>
      </pivotArea>
    </format>
    <format dxfId="8817">
      <pivotArea dataOnly="0" labelOnly="1" outline="0" fieldPosition="0">
        <references count="2">
          <reference field="14" count="1" selected="0">
            <x v="174"/>
          </reference>
          <reference field="15" count="1">
            <x v="100"/>
          </reference>
        </references>
      </pivotArea>
    </format>
    <format dxfId="8816">
      <pivotArea dataOnly="0" labelOnly="1" outline="0" fieldPosition="0">
        <references count="2">
          <reference field="14" count="1" selected="0">
            <x v="175"/>
          </reference>
          <reference field="15" count="1">
            <x v="101"/>
          </reference>
        </references>
      </pivotArea>
    </format>
    <format dxfId="8815">
      <pivotArea dataOnly="0" labelOnly="1" outline="0" fieldPosition="0">
        <references count="2">
          <reference field="14" count="1" selected="0">
            <x v="176"/>
          </reference>
          <reference field="15" count="1">
            <x v="46"/>
          </reference>
        </references>
      </pivotArea>
    </format>
    <format dxfId="8814">
      <pivotArea dataOnly="0" labelOnly="1" outline="0" fieldPosition="0">
        <references count="2">
          <reference field="14" count="1" selected="0">
            <x v="177"/>
          </reference>
          <reference field="15" count="1">
            <x v="102"/>
          </reference>
        </references>
      </pivotArea>
    </format>
    <format dxfId="8813">
      <pivotArea dataOnly="0" labelOnly="1" outline="0" fieldPosition="0">
        <references count="2">
          <reference field="14" count="1" selected="0">
            <x v="178"/>
          </reference>
          <reference field="15" count="1">
            <x v="103"/>
          </reference>
        </references>
      </pivotArea>
    </format>
    <format dxfId="8812">
      <pivotArea dataOnly="0" labelOnly="1" outline="0" fieldPosition="0">
        <references count="2">
          <reference field="14" count="1" selected="0">
            <x v="179"/>
          </reference>
          <reference field="15" count="1">
            <x v="47"/>
          </reference>
        </references>
      </pivotArea>
    </format>
    <format dxfId="8811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8810">
      <pivotArea dataOnly="0" labelOnly="1" outline="0" fieldPosition="0">
        <references count="2">
          <reference field="14" count="1" selected="0">
            <x v="182"/>
          </reference>
          <reference field="15" count="1">
            <x v="48"/>
          </reference>
        </references>
      </pivotArea>
    </format>
    <format dxfId="8809">
      <pivotArea dataOnly="0" labelOnly="1" outline="0" fieldPosition="0">
        <references count="2">
          <reference field="14" count="1" selected="0">
            <x v="183"/>
          </reference>
          <reference field="15" count="1">
            <x v="104"/>
          </reference>
        </references>
      </pivotArea>
    </format>
    <format dxfId="8808">
      <pivotArea dataOnly="0" labelOnly="1" outline="0" fieldPosition="0">
        <references count="2">
          <reference field="14" count="1" selected="0">
            <x v="184"/>
          </reference>
          <reference field="15" count="1">
            <x v="49"/>
          </reference>
        </references>
      </pivotArea>
    </format>
    <format dxfId="8807">
      <pivotArea dataOnly="0" labelOnly="1" outline="0" fieldPosition="0">
        <references count="2">
          <reference field="14" count="1" selected="0">
            <x v="185"/>
          </reference>
          <reference field="15" count="1">
            <x v="36"/>
          </reference>
        </references>
      </pivotArea>
    </format>
    <format dxfId="8806">
      <pivotArea dataOnly="0" labelOnly="1" outline="0" fieldPosition="0">
        <references count="2">
          <reference field="14" count="1" selected="0">
            <x v="186"/>
          </reference>
          <reference field="15" count="1">
            <x v="40"/>
          </reference>
        </references>
      </pivotArea>
    </format>
    <format dxfId="8805">
      <pivotArea dataOnly="0" labelOnly="1" outline="0" fieldPosition="0">
        <references count="2">
          <reference field="14" count="1" selected="0">
            <x v="187"/>
          </reference>
          <reference field="15" count="1">
            <x v="41"/>
          </reference>
        </references>
      </pivotArea>
    </format>
    <format dxfId="8804">
      <pivotArea dataOnly="0" labelOnly="1" outline="0" fieldPosition="0">
        <references count="2">
          <reference field="14" count="1" selected="0">
            <x v="188"/>
          </reference>
          <reference field="15" count="1">
            <x v="52"/>
          </reference>
        </references>
      </pivotArea>
    </format>
    <format dxfId="8803">
      <pivotArea dataOnly="0" labelOnly="1" outline="0" fieldPosition="0">
        <references count="2">
          <reference field="14" count="1" selected="0">
            <x v="189"/>
          </reference>
          <reference field="15" count="1">
            <x v="37"/>
          </reference>
        </references>
      </pivotArea>
    </format>
    <format dxfId="8802">
      <pivotArea dataOnly="0" labelOnly="1" outline="0" fieldPosition="0">
        <references count="2">
          <reference field="14" count="1" selected="0">
            <x v="190"/>
          </reference>
          <reference field="15" count="1">
            <x v="38"/>
          </reference>
        </references>
      </pivotArea>
    </format>
    <format dxfId="8801">
      <pivotArea dataOnly="0" labelOnly="1" outline="0" fieldPosition="0">
        <references count="2">
          <reference field="14" count="1" selected="0">
            <x v="191"/>
          </reference>
          <reference field="15" count="1">
            <x v="39"/>
          </reference>
        </references>
      </pivotArea>
    </format>
    <format dxfId="8800">
      <pivotArea dataOnly="0" labelOnly="1" outline="0" fieldPosition="0">
        <references count="2">
          <reference field="14" count="1" selected="0">
            <x v="192"/>
          </reference>
          <reference field="15" count="1">
            <x v="50"/>
          </reference>
        </references>
      </pivotArea>
    </format>
    <format dxfId="8799">
      <pivotArea dataOnly="0" labelOnly="1" outline="0" fieldPosition="0">
        <references count="2">
          <reference field="14" count="1" selected="0">
            <x v="193"/>
          </reference>
          <reference field="15" count="1">
            <x v="56"/>
          </reference>
        </references>
      </pivotArea>
    </format>
    <format dxfId="8798">
      <pivotArea dataOnly="0" labelOnly="1" outline="0" fieldPosition="0">
        <references count="2">
          <reference field="14" count="1" selected="0">
            <x v="195"/>
          </reference>
          <reference field="15" count="1">
            <x v="57"/>
          </reference>
        </references>
      </pivotArea>
    </format>
    <format dxfId="8797">
      <pivotArea dataOnly="0" labelOnly="1" outline="0" fieldPosition="0">
        <references count="2">
          <reference field="14" count="1" selected="0">
            <x v="196"/>
          </reference>
          <reference field="15" count="1">
            <x v="81"/>
          </reference>
        </references>
      </pivotArea>
    </format>
    <format dxfId="8796">
      <pivotArea dataOnly="0" labelOnly="1" outline="0" fieldPosition="0">
        <references count="2">
          <reference field="14" count="1" selected="0">
            <x v="197"/>
          </reference>
          <reference field="15" count="1">
            <x v="70"/>
          </reference>
        </references>
      </pivotArea>
    </format>
    <format dxfId="8795">
      <pivotArea dataOnly="0" labelOnly="1" outline="0" fieldPosition="0">
        <references count="2">
          <reference field="14" count="1" selected="0">
            <x v="198"/>
          </reference>
          <reference field="15" count="1">
            <x v="107"/>
          </reference>
        </references>
      </pivotArea>
    </format>
    <format dxfId="8794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8793">
      <pivotArea dataOnly="0" labelOnly="1" outline="0" fieldPosition="0">
        <references count="2">
          <reference field="14" count="1" selected="0">
            <x v="201"/>
          </reference>
          <reference field="15" count="1">
            <x v="106"/>
          </reference>
        </references>
      </pivotArea>
    </format>
    <format dxfId="8792">
      <pivotArea dataOnly="0" labelOnly="1" outline="0" fieldPosition="0">
        <references count="2">
          <reference field="14" count="1" selected="0">
            <x v="202"/>
          </reference>
          <reference field="15" count="1">
            <x v="65"/>
          </reference>
        </references>
      </pivotArea>
    </format>
    <format dxfId="8791">
      <pivotArea dataOnly="0" labelOnly="1" outline="0" fieldPosition="0">
        <references count="2">
          <reference field="14" count="1" selected="0">
            <x v="203"/>
          </reference>
          <reference field="15" count="1">
            <x v="108"/>
          </reference>
        </references>
      </pivotArea>
    </format>
    <format dxfId="8790">
      <pivotArea dataOnly="0" labelOnly="1" outline="0" fieldPosition="0">
        <references count="2">
          <reference field="14" count="1" selected="0">
            <x v="204"/>
          </reference>
          <reference field="15" count="1">
            <x v="71"/>
          </reference>
        </references>
      </pivotArea>
    </format>
    <format dxfId="8789">
      <pivotArea dataOnly="0" labelOnly="1" outline="0" fieldPosition="0">
        <references count="2">
          <reference field="14" count="1" selected="0">
            <x v="205"/>
          </reference>
          <reference field="15" count="1">
            <x v="59"/>
          </reference>
        </references>
      </pivotArea>
    </format>
    <format dxfId="8788">
      <pivotArea dataOnly="0" labelOnly="1" outline="0" fieldPosition="0">
        <references count="2">
          <reference field="14" count="1" selected="0">
            <x v="206"/>
          </reference>
          <reference field="15" count="1">
            <x v="60"/>
          </reference>
        </references>
      </pivotArea>
    </format>
    <format dxfId="8787">
      <pivotArea dataOnly="0" labelOnly="1" outline="0" fieldPosition="0">
        <references count="2">
          <reference field="14" count="1" selected="0">
            <x v="207"/>
          </reference>
          <reference field="15" count="1">
            <x v="66"/>
          </reference>
        </references>
      </pivotArea>
    </format>
    <format dxfId="8786">
      <pivotArea dataOnly="0" labelOnly="1" outline="0" fieldPosition="0">
        <references count="2">
          <reference field="14" count="1" selected="0">
            <x v="208"/>
          </reference>
          <reference field="15" count="1">
            <x v="72"/>
          </reference>
        </references>
      </pivotArea>
    </format>
    <format dxfId="8785">
      <pivotArea dataOnly="0" labelOnly="1" outline="0" fieldPosition="0">
        <references count="2">
          <reference field="14" count="1" selected="0">
            <x v="209"/>
          </reference>
          <reference field="15" count="1">
            <x v="61"/>
          </reference>
        </references>
      </pivotArea>
    </format>
    <format dxfId="8784">
      <pivotArea dataOnly="0" labelOnly="1" outline="0" fieldPosition="0">
        <references count="2">
          <reference field="14" count="1" selected="0">
            <x v="210"/>
          </reference>
          <reference field="15" count="1">
            <x v="67"/>
          </reference>
        </references>
      </pivotArea>
    </format>
    <format dxfId="8783">
      <pivotArea dataOnly="0" labelOnly="1" outline="0" fieldPosition="0">
        <references count="2">
          <reference field="14" count="1" selected="0">
            <x v="211"/>
          </reference>
          <reference field="15" count="1">
            <x v="62"/>
          </reference>
        </references>
      </pivotArea>
    </format>
    <format dxfId="8782">
      <pivotArea dataOnly="0" labelOnly="1" outline="0" fieldPosition="0">
        <references count="2">
          <reference field="14" count="1" selected="0">
            <x v="212"/>
          </reference>
          <reference field="15" count="1">
            <x v="68"/>
          </reference>
        </references>
      </pivotArea>
    </format>
    <format dxfId="8781">
      <pivotArea dataOnly="0" labelOnly="1" outline="0" fieldPosition="0">
        <references count="2">
          <reference field="14" count="1" selected="0">
            <x v="213"/>
          </reference>
          <reference field="15" count="1">
            <x v="69"/>
          </reference>
        </references>
      </pivotArea>
    </format>
    <format dxfId="8780">
      <pivotArea dataOnly="0" labelOnly="1" outline="0" fieldPosition="0">
        <references count="2">
          <reference field="14" count="1" selected="0">
            <x v="214"/>
          </reference>
          <reference field="15" count="1">
            <x v="63"/>
          </reference>
        </references>
      </pivotArea>
    </format>
    <format dxfId="8779">
      <pivotArea dataOnly="0" labelOnly="1" outline="0" fieldPosition="0">
        <references count="2">
          <reference field="14" count="1" selected="0">
            <x v="215"/>
          </reference>
          <reference field="15" count="1">
            <x v="30"/>
          </reference>
        </references>
      </pivotArea>
    </format>
    <format dxfId="8778">
      <pivotArea dataOnly="0" labelOnly="1" outline="0" fieldPosition="0">
        <references count="2">
          <reference field="14" count="1" selected="0">
            <x v="216"/>
          </reference>
          <reference field="15" count="1">
            <x v="31"/>
          </reference>
        </references>
      </pivotArea>
    </format>
    <format dxfId="8777">
      <pivotArea dataOnly="0" labelOnly="1" outline="0" fieldPosition="0">
        <references count="2">
          <reference field="14" count="1" selected="0">
            <x v="217"/>
          </reference>
          <reference field="15" count="1">
            <x v="32"/>
          </reference>
        </references>
      </pivotArea>
    </format>
    <format dxfId="8776">
      <pivotArea dataOnly="0" labelOnly="1" outline="0" fieldPosition="0">
        <references count="2">
          <reference field="14" count="1" selected="0">
            <x v="218"/>
          </reference>
          <reference field="15" count="1">
            <x v="51"/>
          </reference>
        </references>
      </pivotArea>
    </format>
    <format dxfId="8775">
      <pivotArea dataOnly="0" labelOnly="1" outline="0" fieldPosition="0">
        <references count="2">
          <reference field="14" count="1" selected="0">
            <x v="219"/>
          </reference>
          <reference field="15" count="1">
            <x v="73"/>
          </reference>
        </references>
      </pivotArea>
    </format>
    <format dxfId="8774">
      <pivotArea dataOnly="0" labelOnly="1" outline="0" fieldPosition="0">
        <references count="2">
          <reference field="14" count="1" selected="0">
            <x v="220"/>
          </reference>
          <reference field="15" count="1">
            <x v="74"/>
          </reference>
        </references>
      </pivotArea>
    </format>
    <format dxfId="8773">
      <pivotArea dataOnly="0" labelOnly="1" outline="0" fieldPosition="0">
        <references count="2">
          <reference field="14" count="1" selected="0">
            <x v="221"/>
          </reference>
          <reference field="15" count="1">
            <x v="75"/>
          </reference>
        </references>
      </pivotArea>
    </format>
    <format dxfId="8772">
      <pivotArea dataOnly="0" labelOnly="1" outline="0" fieldPosition="0">
        <references count="2">
          <reference field="14" count="1" selected="0">
            <x v="222"/>
          </reference>
          <reference field="15" count="1">
            <x v="76"/>
          </reference>
        </references>
      </pivotArea>
    </format>
    <format dxfId="8771">
      <pivotArea dataOnly="0" labelOnly="1" outline="0" fieldPosition="0">
        <references count="2">
          <reference field="14" count="1" selected="0">
            <x v="223"/>
          </reference>
          <reference field="15" count="1">
            <x v="77"/>
          </reference>
        </references>
      </pivotArea>
    </format>
    <format dxfId="8770">
      <pivotArea dataOnly="0" labelOnly="1" outline="0" fieldPosition="0">
        <references count="2">
          <reference field="14" count="1" selected="0">
            <x v="224"/>
          </reference>
          <reference field="15" count="1">
            <x v="78"/>
          </reference>
        </references>
      </pivotArea>
    </format>
    <format dxfId="8769">
      <pivotArea dataOnly="0" labelOnly="1" outline="0" fieldPosition="0">
        <references count="2">
          <reference field="14" count="1" selected="0">
            <x v="225"/>
          </reference>
          <reference field="15" count="1">
            <x v="79"/>
          </reference>
        </references>
      </pivotArea>
    </format>
    <format dxfId="8768">
      <pivotArea dataOnly="0" labelOnly="1" outline="0" fieldPosition="0">
        <references count="2">
          <reference field="14" count="1" selected="0">
            <x v="226"/>
          </reference>
          <reference field="15" count="1">
            <x v="80"/>
          </reference>
        </references>
      </pivotArea>
    </format>
    <format dxfId="8767">
      <pivotArea dataOnly="0" labelOnly="1" outline="0" fieldPosition="0">
        <references count="2">
          <reference field="14" count="1" selected="0">
            <x v="227"/>
          </reference>
          <reference field="15" count="1">
            <x v="64"/>
          </reference>
        </references>
      </pivotArea>
    </format>
    <format dxfId="8766">
      <pivotArea dataOnly="0" labelOnly="1" outline="0" fieldPosition="0">
        <references count="2">
          <reference field="14" count="1" selected="0">
            <x v="228"/>
          </reference>
          <reference field="15" count="1">
            <x v="34"/>
          </reference>
        </references>
      </pivotArea>
    </format>
    <format dxfId="8765">
      <pivotArea dataOnly="0" labelOnly="1" outline="0" fieldPosition="0">
        <references count="2">
          <reference field="14" count="1" selected="0">
            <x v="229"/>
          </reference>
          <reference field="15" count="1">
            <x v="53"/>
          </reference>
        </references>
      </pivotArea>
    </format>
    <format dxfId="8764">
      <pivotArea dataOnly="0" labelOnly="1" outline="0" fieldPosition="0">
        <references count="2">
          <reference field="14" count="1" selected="0">
            <x v="230"/>
          </reference>
          <reference field="15" count="1">
            <x v="42"/>
          </reference>
        </references>
      </pivotArea>
    </format>
    <format dxfId="8763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8762">
      <pivotArea dataOnly="0" labelOnly="1" outline="0" fieldPosition="0">
        <references count="2">
          <reference field="14" count="1" selected="0">
            <x v="258"/>
          </reference>
          <reference field="15" count="1">
            <x v="33"/>
          </reference>
        </references>
      </pivotArea>
    </format>
    <format dxfId="8761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8760">
      <pivotArea dataOnly="0" labelOnly="1" outline="0" fieldPosition="0">
        <references count="2">
          <reference field="14" count="1" selected="0">
            <x v="287"/>
          </reference>
          <reference field="15" count="1">
            <x v="54"/>
          </reference>
        </references>
      </pivotArea>
    </format>
    <format dxfId="8759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8758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8757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8756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8755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8754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8753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8752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8751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8750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8749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8748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8747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8746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8745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8744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8743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8742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8741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8740">
      <pivotArea dataOnly="0" labelOnly="1" outline="0" fieldPosition="0">
        <references count="2">
          <reference field="14" count="1" selected="0">
            <x v="160"/>
          </reference>
          <reference field="15" count="1">
            <x v="92"/>
          </reference>
        </references>
      </pivotArea>
    </format>
    <format dxfId="8739">
      <pivotArea dataOnly="0" labelOnly="1" outline="0" fieldPosition="0">
        <references count="2">
          <reference field="14" count="1" selected="0">
            <x v="161"/>
          </reference>
          <reference field="15" count="1">
            <x v="93"/>
          </reference>
        </references>
      </pivotArea>
    </format>
    <format dxfId="8738">
      <pivotArea dataOnly="0" labelOnly="1" outline="0" fieldPosition="0">
        <references count="2">
          <reference field="14" count="1" selected="0">
            <x v="162"/>
          </reference>
          <reference field="15" count="1">
            <x v="94"/>
          </reference>
        </references>
      </pivotArea>
    </format>
    <format dxfId="8737">
      <pivotArea dataOnly="0" labelOnly="1" outline="0" fieldPosition="0">
        <references count="2">
          <reference field="14" count="1" selected="0">
            <x v="163"/>
          </reference>
          <reference field="15" count="1">
            <x v="95"/>
          </reference>
        </references>
      </pivotArea>
    </format>
    <format dxfId="8736">
      <pivotArea dataOnly="0" labelOnly="1" outline="0" fieldPosition="0">
        <references count="2">
          <reference field="14" count="1" selected="0">
            <x v="164"/>
          </reference>
          <reference field="15" count="1">
            <x v="35"/>
          </reference>
        </references>
      </pivotArea>
    </format>
    <format dxfId="8735">
      <pivotArea dataOnly="0" labelOnly="1" outline="0" fieldPosition="0">
        <references count="2">
          <reference field="14" count="1" selected="0">
            <x v="165"/>
          </reference>
          <reference field="15" count="1">
            <x v="96"/>
          </reference>
        </references>
      </pivotArea>
    </format>
    <format dxfId="8734">
      <pivotArea dataOnly="0" labelOnly="1" outline="0" fieldPosition="0">
        <references count="2">
          <reference field="14" count="1" selected="0">
            <x v="166"/>
          </reference>
          <reference field="15" count="1">
            <x v="97"/>
          </reference>
        </references>
      </pivotArea>
    </format>
    <format dxfId="8733">
      <pivotArea dataOnly="0" labelOnly="1" outline="0" fieldPosition="0">
        <references count="2">
          <reference field="14" count="1" selected="0">
            <x v="167"/>
          </reference>
          <reference field="15" count="1">
            <x v="45"/>
          </reference>
        </references>
      </pivotArea>
    </format>
    <format dxfId="8732">
      <pivotArea dataOnly="0" labelOnly="1" outline="0" fieldPosition="0">
        <references count="2">
          <reference field="14" count="1" selected="0">
            <x v="172"/>
          </reference>
          <reference field="15" count="1">
            <x v="98"/>
          </reference>
        </references>
      </pivotArea>
    </format>
    <format dxfId="8731">
      <pivotArea dataOnly="0" labelOnly="1" outline="0" fieldPosition="0">
        <references count="2">
          <reference field="14" count="1" selected="0">
            <x v="173"/>
          </reference>
          <reference field="15" count="1">
            <x v="99"/>
          </reference>
        </references>
      </pivotArea>
    </format>
    <format dxfId="8730">
      <pivotArea dataOnly="0" labelOnly="1" outline="0" fieldPosition="0">
        <references count="2">
          <reference field="14" count="1" selected="0">
            <x v="174"/>
          </reference>
          <reference field="15" count="1">
            <x v="100"/>
          </reference>
        </references>
      </pivotArea>
    </format>
    <format dxfId="8729">
      <pivotArea dataOnly="0" labelOnly="1" outline="0" fieldPosition="0">
        <references count="2">
          <reference field="14" count="1" selected="0">
            <x v="175"/>
          </reference>
          <reference field="15" count="1">
            <x v="101"/>
          </reference>
        </references>
      </pivotArea>
    </format>
    <format dxfId="8728">
      <pivotArea dataOnly="0" labelOnly="1" outline="0" fieldPosition="0">
        <references count="2">
          <reference field="14" count="1" selected="0">
            <x v="176"/>
          </reference>
          <reference field="15" count="1">
            <x v="46"/>
          </reference>
        </references>
      </pivotArea>
    </format>
    <format dxfId="8727">
      <pivotArea dataOnly="0" labelOnly="1" outline="0" fieldPosition="0">
        <references count="2">
          <reference field="14" count="1" selected="0">
            <x v="177"/>
          </reference>
          <reference field="15" count="1">
            <x v="102"/>
          </reference>
        </references>
      </pivotArea>
    </format>
    <format dxfId="8726">
      <pivotArea dataOnly="0" labelOnly="1" outline="0" fieldPosition="0">
        <references count="2">
          <reference field="14" count="1" selected="0">
            <x v="178"/>
          </reference>
          <reference field="15" count="1">
            <x v="103"/>
          </reference>
        </references>
      </pivotArea>
    </format>
    <format dxfId="8725">
      <pivotArea dataOnly="0" labelOnly="1" outline="0" fieldPosition="0">
        <references count="2">
          <reference field="14" count="1" selected="0">
            <x v="179"/>
          </reference>
          <reference field="15" count="1">
            <x v="47"/>
          </reference>
        </references>
      </pivotArea>
    </format>
    <format dxfId="8724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8723">
      <pivotArea dataOnly="0" labelOnly="1" outline="0" fieldPosition="0">
        <references count="2">
          <reference field="14" count="1" selected="0">
            <x v="182"/>
          </reference>
          <reference field="15" count="1">
            <x v="48"/>
          </reference>
        </references>
      </pivotArea>
    </format>
    <format dxfId="8722">
      <pivotArea dataOnly="0" labelOnly="1" outline="0" fieldPosition="0">
        <references count="2">
          <reference field="14" count="1" selected="0">
            <x v="183"/>
          </reference>
          <reference field="15" count="1">
            <x v="104"/>
          </reference>
        </references>
      </pivotArea>
    </format>
    <format dxfId="8721">
      <pivotArea dataOnly="0" labelOnly="1" outline="0" fieldPosition="0">
        <references count="2">
          <reference field="14" count="1" selected="0">
            <x v="184"/>
          </reference>
          <reference field="15" count="1">
            <x v="49"/>
          </reference>
        </references>
      </pivotArea>
    </format>
    <format dxfId="8720">
      <pivotArea dataOnly="0" labelOnly="1" outline="0" fieldPosition="0">
        <references count="2">
          <reference field="14" count="1" selected="0">
            <x v="185"/>
          </reference>
          <reference field="15" count="1">
            <x v="36"/>
          </reference>
        </references>
      </pivotArea>
    </format>
    <format dxfId="8719">
      <pivotArea dataOnly="0" labelOnly="1" outline="0" fieldPosition="0">
        <references count="2">
          <reference field="14" count="1" selected="0">
            <x v="186"/>
          </reference>
          <reference field="15" count="1">
            <x v="40"/>
          </reference>
        </references>
      </pivotArea>
    </format>
    <format dxfId="8718">
      <pivotArea dataOnly="0" labelOnly="1" outline="0" fieldPosition="0">
        <references count="2">
          <reference field="14" count="1" selected="0">
            <x v="187"/>
          </reference>
          <reference field="15" count="1">
            <x v="41"/>
          </reference>
        </references>
      </pivotArea>
    </format>
    <format dxfId="8717">
      <pivotArea dataOnly="0" labelOnly="1" outline="0" fieldPosition="0">
        <references count="2">
          <reference field="14" count="1" selected="0">
            <x v="188"/>
          </reference>
          <reference field="15" count="1">
            <x v="52"/>
          </reference>
        </references>
      </pivotArea>
    </format>
    <format dxfId="8716">
      <pivotArea dataOnly="0" labelOnly="1" outline="0" fieldPosition="0">
        <references count="2">
          <reference field="14" count="1" selected="0">
            <x v="189"/>
          </reference>
          <reference field="15" count="1">
            <x v="37"/>
          </reference>
        </references>
      </pivotArea>
    </format>
    <format dxfId="8715">
      <pivotArea dataOnly="0" labelOnly="1" outline="0" fieldPosition="0">
        <references count="2">
          <reference field="14" count="1" selected="0">
            <x v="190"/>
          </reference>
          <reference field="15" count="1">
            <x v="38"/>
          </reference>
        </references>
      </pivotArea>
    </format>
    <format dxfId="8714">
      <pivotArea dataOnly="0" labelOnly="1" outline="0" fieldPosition="0">
        <references count="2">
          <reference field="14" count="1" selected="0">
            <x v="191"/>
          </reference>
          <reference field="15" count="1">
            <x v="39"/>
          </reference>
        </references>
      </pivotArea>
    </format>
    <format dxfId="8713">
      <pivotArea dataOnly="0" labelOnly="1" outline="0" fieldPosition="0">
        <references count="2">
          <reference field="14" count="1" selected="0">
            <x v="192"/>
          </reference>
          <reference field="15" count="1">
            <x v="50"/>
          </reference>
        </references>
      </pivotArea>
    </format>
    <format dxfId="8712">
      <pivotArea dataOnly="0" labelOnly="1" outline="0" fieldPosition="0">
        <references count="2">
          <reference field="14" count="1" selected="0">
            <x v="193"/>
          </reference>
          <reference field="15" count="1">
            <x v="56"/>
          </reference>
        </references>
      </pivotArea>
    </format>
    <format dxfId="8711">
      <pivotArea dataOnly="0" labelOnly="1" outline="0" fieldPosition="0">
        <references count="2">
          <reference field="14" count="1" selected="0">
            <x v="195"/>
          </reference>
          <reference field="15" count="1">
            <x v="57"/>
          </reference>
        </references>
      </pivotArea>
    </format>
    <format dxfId="8710">
      <pivotArea dataOnly="0" labelOnly="1" outline="0" fieldPosition="0">
        <references count="2">
          <reference field="14" count="1" selected="0">
            <x v="196"/>
          </reference>
          <reference field="15" count="1">
            <x v="81"/>
          </reference>
        </references>
      </pivotArea>
    </format>
    <format dxfId="8709">
      <pivotArea dataOnly="0" labelOnly="1" outline="0" fieldPosition="0">
        <references count="2">
          <reference field="14" count="1" selected="0">
            <x v="197"/>
          </reference>
          <reference field="15" count="1">
            <x v="70"/>
          </reference>
        </references>
      </pivotArea>
    </format>
    <format dxfId="8708">
      <pivotArea dataOnly="0" labelOnly="1" outline="0" fieldPosition="0">
        <references count="2">
          <reference field="14" count="1" selected="0">
            <x v="198"/>
          </reference>
          <reference field="15" count="1">
            <x v="107"/>
          </reference>
        </references>
      </pivotArea>
    </format>
    <format dxfId="8707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8706">
      <pivotArea dataOnly="0" labelOnly="1" outline="0" fieldPosition="0">
        <references count="2">
          <reference field="14" count="1" selected="0">
            <x v="201"/>
          </reference>
          <reference field="15" count="1">
            <x v="106"/>
          </reference>
        </references>
      </pivotArea>
    </format>
    <format dxfId="8705">
      <pivotArea dataOnly="0" labelOnly="1" outline="0" fieldPosition="0">
        <references count="2">
          <reference field="14" count="1" selected="0">
            <x v="202"/>
          </reference>
          <reference field="15" count="1">
            <x v="65"/>
          </reference>
        </references>
      </pivotArea>
    </format>
    <format dxfId="8704">
      <pivotArea dataOnly="0" labelOnly="1" outline="0" fieldPosition="0">
        <references count="2">
          <reference field="14" count="1" selected="0">
            <x v="203"/>
          </reference>
          <reference field="15" count="1">
            <x v="108"/>
          </reference>
        </references>
      </pivotArea>
    </format>
    <format dxfId="8703">
      <pivotArea dataOnly="0" labelOnly="1" outline="0" fieldPosition="0">
        <references count="2">
          <reference field="14" count="1" selected="0">
            <x v="204"/>
          </reference>
          <reference field="15" count="1">
            <x v="71"/>
          </reference>
        </references>
      </pivotArea>
    </format>
    <format dxfId="8702">
      <pivotArea dataOnly="0" labelOnly="1" outline="0" fieldPosition="0">
        <references count="2">
          <reference field="14" count="1" selected="0">
            <x v="205"/>
          </reference>
          <reference field="15" count="1">
            <x v="59"/>
          </reference>
        </references>
      </pivotArea>
    </format>
    <format dxfId="8701">
      <pivotArea dataOnly="0" labelOnly="1" outline="0" fieldPosition="0">
        <references count="2">
          <reference field="14" count="1" selected="0">
            <x v="206"/>
          </reference>
          <reference field="15" count="1">
            <x v="60"/>
          </reference>
        </references>
      </pivotArea>
    </format>
    <format dxfId="8700">
      <pivotArea dataOnly="0" labelOnly="1" outline="0" fieldPosition="0">
        <references count="2">
          <reference field="14" count="1" selected="0">
            <x v="207"/>
          </reference>
          <reference field="15" count="1">
            <x v="66"/>
          </reference>
        </references>
      </pivotArea>
    </format>
    <format dxfId="8699">
      <pivotArea dataOnly="0" labelOnly="1" outline="0" fieldPosition="0">
        <references count="2">
          <reference field="14" count="1" selected="0">
            <x v="208"/>
          </reference>
          <reference field="15" count="1">
            <x v="72"/>
          </reference>
        </references>
      </pivotArea>
    </format>
    <format dxfId="8698">
      <pivotArea dataOnly="0" labelOnly="1" outline="0" fieldPosition="0">
        <references count="2">
          <reference field="14" count="1" selected="0">
            <x v="209"/>
          </reference>
          <reference field="15" count="1">
            <x v="61"/>
          </reference>
        </references>
      </pivotArea>
    </format>
    <format dxfId="8697">
      <pivotArea dataOnly="0" labelOnly="1" outline="0" fieldPosition="0">
        <references count="2">
          <reference field="14" count="1" selected="0">
            <x v="210"/>
          </reference>
          <reference field="15" count="1">
            <x v="67"/>
          </reference>
        </references>
      </pivotArea>
    </format>
    <format dxfId="8696">
      <pivotArea dataOnly="0" labelOnly="1" outline="0" fieldPosition="0">
        <references count="2">
          <reference field="14" count="1" selected="0">
            <x v="211"/>
          </reference>
          <reference field="15" count="1">
            <x v="62"/>
          </reference>
        </references>
      </pivotArea>
    </format>
    <format dxfId="8695">
      <pivotArea dataOnly="0" labelOnly="1" outline="0" fieldPosition="0">
        <references count="2">
          <reference field="14" count="1" selected="0">
            <x v="212"/>
          </reference>
          <reference field="15" count="1">
            <x v="68"/>
          </reference>
        </references>
      </pivotArea>
    </format>
    <format dxfId="8694">
      <pivotArea dataOnly="0" labelOnly="1" outline="0" fieldPosition="0">
        <references count="2">
          <reference field="14" count="1" selected="0">
            <x v="213"/>
          </reference>
          <reference field="15" count="1">
            <x v="69"/>
          </reference>
        </references>
      </pivotArea>
    </format>
    <format dxfId="8693">
      <pivotArea dataOnly="0" labelOnly="1" outline="0" fieldPosition="0">
        <references count="2">
          <reference field="14" count="1" selected="0">
            <x v="214"/>
          </reference>
          <reference field="15" count="1">
            <x v="63"/>
          </reference>
        </references>
      </pivotArea>
    </format>
    <format dxfId="8692">
      <pivotArea dataOnly="0" labelOnly="1" outline="0" fieldPosition="0">
        <references count="2">
          <reference field="14" count="1" selected="0">
            <x v="215"/>
          </reference>
          <reference field="15" count="1">
            <x v="30"/>
          </reference>
        </references>
      </pivotArea>
    </format>
    <format dxfId="8691">
      <pivotArea dataOnly="0" labelOnly="1" outline="0" fieldPosition="0">
        <references count="2">
          <reference field="14" count="1" selected="0">
            <x v="216"/>
          </reference>
          <reference field="15" count="1">
            <x v="31"/>
          </reference>
        </references>
      </pivotArea>
    </format>
    <format dxfId="8690">
      <pivotArea dataOnly="0" labelOnly="1" outline="0" fieldPosition="0">
        <references count="2">
          <reference field="14" count="1" selected="0">
            <x v="217"/>
          </reference>
          <reference field="15" count="1">
            <x v="32"/>
          </reference>
        </references>
      </pivotArea>
    </format>
    <format dxfId="8689">
      <pivotArea dataOnly="0" labelOnly="1" outline="0" fieldPosition="0">
        <references count="2">
          <reference field="14" count="1" selected="0">
            <x v="218"/>
          </reference>
          <reference field="15" count="1">
            <x v="51"/>
          </reference>
        </references>
      </pivotArea>
    </format>
    <format dxfId="8688">
      <pivotArea dataOnly="0" labelOnly="1" outline="0" fieldPosition="0">
        <references count="2">
          <reference field="14" count="1" selected="0">
            <x v="219"/>
          </reference>
          <reference field="15" count="1">
            <x v="73"/>
          </reference>
        </references>
      </pivotArea>
    </format>
    <format dxfId="8687">
      <pivotArea dataOnly="0" labelOnly="1" outline="0" fieldPosition="0">
        <references count="2">
          <reference field="14" count="1" selected="0">
            <x v="220"/>
          </reference>
          <reference field="15" count="1">
            <x v="74"/>
          </reference>
        </references>
      </pivotArea>
    </format>
    <format dxfId="8686">
      <pivotArea dataOnly="0" labelOnly="1" outline="0" fieldPosition="0">
        <references count="2">
          <reference field="14" count="1" selected="0">
            <x v="221"/>
          </reference>
          <reference field="15" count="1">
            <x v="75"/>
          </reference>
        </references>
      </pivotArea>
    </format>
    <format dxfId="8685">
      <pivotArea dataOnly="0" labelOnly="1" outline="0" fieldPosition="0">
        <references count="2">
          <reference field="14" count="1" selected="0">
            <x v="222"/>
          </reference>
          <reference field="15" count="1">
            <x v="76"/>
          </reference>
        </references>
      </pivotArea>
    </format>
    <format dxfId="8684">
      <pivotArea dataOnly="0" labelOnly="1" outline="0" fieldPosition="0">
        <references count="2">
          <reference field="14" count="1" selected="0">
            <x v="223"/>
          </reference>
          <reference field="15" count="1">
            <x v="77"/>
          </reference>
        </references>
      </pivotArea>
    </format>
    <format dxfId="8683">
      <pivotArea dataOnly="0" labelOnly="1" outline="0" fieldPosition="0">
        <references count="2">
          <reference field="14" count="1" selected="0">
            <x v="224"/>
          </reference>
          <reference field="15" count="1">
            <x v="78"/>
          </reference>
        </references>
      </pivotArea>
    </format>
    <format dxfId="8682">
      <pivotArea dataOnly="0" labelOnly="1" outline="0" fieldPosition="0">
        <references count="2">
          <reference field="14" count="1" selected="0">
            <x v="225"/>
          </reference>
          <reference field="15" count="1">
            <x v="79"/>
          </reference>
        </references>
      </pivotArea>
    </format>
    <format dxfId="8681">
      <pivotArea dataOnly="0" labelOnly="1" outline="0" fieldPosition="0">
        <references count="2">
          <reference field="14" count="1" selected="0">
            <x v="226"/>
          </reference>
          <reference field="15" count="1">
            <x v="80"/>
          </reference>
        </references>
      </pivotArea>
    </format>
    <format dxfId="8680">
      <pivotArea dataOnly="0" labelOnly="1" outline="0" fieldPosition="0">
        <references count="2">
          <reference field="14" count="1" selected="0">
            <x v="227"/>
          </reference>
          <reference field="15" count="1">
            <x v="64"/>
          </reference>
        </references>
      </pivotArea>
    </format>
    <format dxfId="8679">
      <pivotArea dataOnly="0" labelOnly="1" outline="0" fieldPosition="0">
        <references count="2">
          <reference field="14" count="1" selected="0">
            <x v="228"/>
          </reference>
          <reference field="15" count="1">
            <x v="34"/>
          </reference>
        </references>
      </pivotArea>
    </format>
    <format dxfId="8678">
      <pivotArea dataOnly="0" labelOnly="1" outline="0" fieldPosition="0">
        <references count="2">
          <reference field="14" count="1" selected="0">
            <x v="229"/>
          </reference>
          <reference field="15" count="1">
            <x v="53"/>
          </reference>
        </references>
      </pivotArea>
    </format>
    <format dxfId="8677">
      <pivotArea dataOnly="0" labelOnly="1" outline="0" fieldPosition="0">
        <references count="2">
          <reference field="14" count="1" selected="0">
            <x v="230"/>
          </reference>
          <reference field="15" count="1">
            <x v="42"/>
          </reference>
        </references>
      </pivotArea>
    </format>
    <format dxfId="8676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8675">
      <pivotArea dataOnly="0" labelOnly="1" outline="0" fieldPosition="0">
        <references count="2">
          <reference field="14" count="1" selected="0">
            <x v="258"/>
          </reference>
          <reference field="15" count="1">
            <x v="33"/>
          </reference>
        </references>
      </pivotArea>
    </format>
    <format dxfId="8674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8673">
      <pivotArea dataOnly="0" labelOnly="1" outline="0" fieldPosition="0">
        <references count="2">
          <reference field="14" count="1" selected="0">
            <x v="287"/>
          </reference>
          <reference field="15" count="1">
            <x v="54"/>
          </reference>
        </references>
      </pivotArea>
    </format>
    <format dxfId="8672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8671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8670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8669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8668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8667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8666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8665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8664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8663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8662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8661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8660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8659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8658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8657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8656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8655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8654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8653">
      <pivotArea dataOnly="0" labelOnly="1" outline="0" fieldPosition="0">
        <references count="2">
          <reference field="14" count="1" selected="0">
            <x v="160"/>
          </reference>
          <reference field="15" count="1">
            <x v="92"/>
          </reference>
        </references>
      </pivotArea>
    </format>
    <format dxfId="8652">
      <pivotArea dataOnly="0" labelOnly="1" outline="0" fieldPosition="0">
        <references count="2">
          <reference field="14" count="1" selected="0">
            <x v="161"/>
          </reference>
          <reference field="15" count="1">
            <x v="93"/>
          </reference>
        </references>
      </pivotArea>
    </format>
    <format dxfId="8651">
      <pivotArea dataOnly="0" labelOnly="1" outline="0" fieldPosition="0">
        <references count="2">
          <reference field="14" count="1" selected="0">
            <x v="162"/>
          </reference>
          <reference field="15" count="1">
            <x v="94"/>
          </reference>
        </references>
      </pivotArea>
    </format>
    <format dxfId="8650">
      <pivotArea dataOnly="0" labelOnly="1" outline="0" fieldPosition="0">
        <references count="2">
          <reference field="14" count="1" selected="0">
            <x v="163"/>
          </reference>
          <reference field="15" count="1">
            <x v="95"/>
          </reference>
        </references>
      </pivotArea>
    </format>
    <format dxfId="8649">
      <pivotArea dataOnly="0" labelOnly="1" outline="0" fieldPosition="0">
        <references count="2">
          <reference field="14" count="1" selected="0">
            <x v="164"/>
          </reference>
          <reference field="15" count="1">
            <x v="35"/>
          </reference>
        </references>
      </pivotArea>
    </format>
    <format dxfId="8648">
      <pivotArea dataOnly="0" labelOnly="1" outline="0" fieldPosition="0">
        <references count="2">
          <reference field="14" count="1" selected="0">
            <x v="165"/>
          </reference>
          <reference field="15" count="1">
            <x v="96"/>
          </reference>
        </references>
      </pivotArea>
    </format>
    <format dxfId="8647">
      <pivotArea dataOnly="0" labelOnly="1" outline="0" fieldPosition="0">
        <references count="2">
          <reference field="14" count="1" selected="0">
            <x v="166"/>
          </reference>
          <reference field="15" count="1">
            <x v="97"/>
          </reference>
        </references>
      </pivotArea>
    </format>
    <format dxfId="8646">
      <pivotArea dataOnly="0" labelOnly="1" outline="0" fieldPosition="0">
        <references count="2">
          <reference field="14" count="1" selected="0">
            <x v="167"/>
          </reference>
          <reference field="15" count="1">
            <x v="45"/>
          </reference>
        </references>
      </pivotArea>
    </format>
    <format dxfId="8645">
      <pivotArea dataOnly="0" labelOnly="1" outline="0" fieldPosition="0">
        <references count="2">
          <reference field="14" count="1" selected="0">
            <x v="172"/>
          </reference>
          <reference field="15" count="1">
            <x v="98"/>
          </reference>
        </references>
      </pivotArea>
    </format>
    <format dxfId="8644">
      <pivotArea dataOnly="0" labelOnly="1" outline="0" fieldPosition="0">
        <references count="2">
          <reference field="14" count="1" selected="0">
            <x v="173"/>
          </reference>
          <reference field="15" count="1">
            <x v="99"/>
          </reference>
        </references>
      </pivotArea>
    </format>
    <format dxfId="8643">
      <pivotArea dataOnly="0" labelOnly="1" outline="0" fieldPosition="0">
        <references count="2">
          <reference field="14" count="1" selected="0">
            <x v="174"/>
          </reference>
          <reference field="15" count="1">
            <x v="100"/>
          </reference>
        </references>
      </pivotArea>
    </format>
    <format dxfId="8642">
      <pivotArea dataOnly="0" labelOnly="1" outline="0" fieldPosition="0">
        <references count="2">
          <reference field="14" count="1" selected="0">
            <x v="175"/>
          </reference>
          <reference field="15" count="1">
            <x v="101"/>
          </reference>
        </references>
      </pivotArea>
    </format>
    <format dxfId="8641">
      <pivotArea dataOnly="0" labelOnly="1" outline="0" fieldPosition="0">
        <references count="2">
          <reference field="14" count="1" selected="0">
            <x v="176"/>
          </reference>
          <reference field="15" count="1">
            <x v="46"/>
          </reference>
        </references>
      </pivotArea>
    </format>
    <format dxfId="8640">
      <pivotArea dataOnly="0" labelOnly="1" outline="0" fieldPosition="0">
        <references count="2">
          <reference field="14" count="1" selected="0">
            <x v="177"/>
          </reference>
          <reference field="15" count="1">
            <x v="102"/>
          </reference>
        </references>
      </pivotArea>
    </format>
    <format dxfId="8639">
      <pivotArea dataOnly="0" labelOnly="1" outline="0" fieldPosition="0">
        <references count="2">
          <reference field="14" count="1" selected="0">
            <x v="178"/>
          </reference>
          <reference field="15" count="1">
            <x v="103"/>
          </reference>
        </references>
      </pivotArea>
    </format>
    <format dxfId="8638">
      <pivotArea dataOnly="0" labelOnly="1" outline="0" fieldPosition="0">
        <references count="2">
          <reference field="14" count="1" selected="0">
            <x v="179"/>
          </reference>
          <reference field="15" count="1">
            <x v="47"/>
          </reference>
        </references>
      </pivotArea>
    </format>
    <format dxfId="8637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8636">
      <pivotArea dataOnly="0" labelOnly="1" outline="0" fieldPosition="0">
        <references count="2">
          <reference field="14" count="1" selected="0">
            <x v="182"/>
          </reference>
          <reference field="15" count="1">
            <x v="48"/>
          </reference>
        </references>
      </pivotArea>
    </format>
    <format dxfId="8635">
      <pivotArea dataOnly="0" labelOnly="1" outline="0" fieldPosition="0">
        <references count="2">
          <reference field="14" count="1" selected="0">
            <x v="183"/>
          </reference>
          <reference field="15" count="1">
            <x v="104"/>
          </reference>
        </references>
      </pivotArea>
    </format>
    <format dxfId="8634">
      <pivotArea dataOnly="0" labelOnly="1" outline="0" fieldPosition="0">
        <references count="2">
          <reference field="14" count="1" selected="0">
            <x v="184"/>
          </reference>
          <reference field="15" count="1">
            <x v="49"/>
          </reference>
        </references>
      </pivotArea>
    </format>
    <format dxfId="8633">
      <pivotArea dataOnly="0" labelOnly="1" outline="0" fieldPosition="0">
        <references count="2">
          <reference field="14" count="1" selected="0">
            <x v="185"/>
          </reference>
          <reference field="15" count="1">
            <x v="36"/>
          </reference>
        </references>
      </pivotArea>
    </format>
    <format dxfId="8632">
      <pivotArea dataOnly="0" labelOnly="1" outline="0" fieldPosition="0">
        <references count="2">
          <reference field="14" count="1" selected="0">
            <x v="186"/>
          </reference>
          <reference field="15" count="1">
            <x v="40"/>
          </reference>
        </references>
      </pivotArea>
    </format>
    <format dxfId="8631">
      <pivotArea dataOnly="0" labelOnly="1" outline="0" fieldPosition="0">
        <references count="2">
          <reference field="14" count="1" selected="0">
            <x v="187"/>
          </reference>
          <reference field="15" count="1">
            <x v="41"/>
          </reference>
        </references>
      </pivotArea>
    </format>
    <format dxfId="8630">
      <pivotArea dataOnly="0" labelOnly="1" outline="0" fieldPosition="0">
        <references count="2">
          <reference field="14" count="1" selected="0">
            <x v="188"/>
          </reference>
          <reference field="15" count="1">
            <x v="52"/>
          </reference>
        </references>
      </pivotArea>
    </format>
    <format dxfId="8629">
      <pivotArea dataOnly="0" labelOnly="1" outline="0" fieldPosition="0">
        <references count="2">
          <reference field="14" count="1" selected="0">
            <x v="189"/>
          </reference>
          <reference field="15" count="1">
            <x v="37"/>
          </reference>
        </references>
      </pivotArea>
    </format>
    <format dxfId="8628">
      <pivotArea dataOnly="0" labelOnly="1" outline="0" fieldPosition="0">
        <references count="2">
          <reference field="14" count="1" selected="0">
            <x v="190"/>
          </reference>
          <reference field="15" count="1">
            <x v="38"/>
          </reference>
        </references>
      </pivotArea>
    </format>
    <format dxfId="8627">
      <pivotArea dataOnly="0" labelOnly="1" outline="0" fieldPosition="0">
        <references count="2">
          <reference field="14" count="1" selected="0">
            <x v="191"/>
          </reference>
          <reference field="15" count="1">
            <x v="39"/>
          </reference>
        </references>
      </pivotArea>
    </format>
    <format dxfId="8626">
      <pivotArea dataOnly="0" labelOnly="1" outline="0" fieldPosition="0">
        <references count="2">
          <reference field="14" count="1" selected="0">
            <x v="192"/>
          </reference>
          <reference field="15" count="1">
            <x v="50"/>
          </reference>
        </references>
      </pivotArea>
    </format>
    <format dxfId="8625">
      <pivotArea dataOnly="0" labelOnly="1" outline="0" fieldPosition="0">
        <references count="2">
          <reference field="14" count="1" selected="0">
            <x v="193"/>
          </reference>
          <reference field="15" count="1">
            <x v="56"/>
          </reference>
        </references>
      </pivotArea>
    </format>
    <format dxfId="8624">
      <pivotArea dataOnly="0" labelOnly="1" outline="0" fieldPosition="0">
        <references count="2">
          <reference field="14" count="1" selected="0">
            <x v="195"/>
          </reference>
          <reference field="15" count="1">
            <x v="57"/>
          </reference>
        </references>
      </pivotArea>
    </format>
    <format dxfId="8623">
      <pivotArea dataOnly="0" labelOnly="1" outline="0" fieldPosition="0">
        <references count="2">
          <reference field="14" count="1" selected="0">
            <x v="196"/>
          </reference>
          <reference field="15" count="1">
            <x v="81"/>
          </reference>
        </references>
      </pivotArea>
    </format>
    <format dxfId="8622">
      <pivotArea dataOnly="0" labelOnly="1" outline="0" fieldPosition="0">
        <references count="2">
          <reference field="14" count="1" selected="0">
            <x v="197"/>
          </reference>
          <reference field="15" count="1">
            <x v="70"/>
          </reference>
        </references>
      </pivotArea>
    </format>
    <format dxfId="8621">
      <pivotArea dataOnly="0" labelOnly="1" outline="0" fieldPosition="0">
        <references count="2">
          <reference field="14" count="1" selected="0">
            <x v="198"/>
          </reference>
          <reference field="15" count="1">
            <x v="107"/>
          </reference>
        </references>
      </pivotArea>
    </format>
    <format dxfId="8620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8619">
      <pivotArea dataOnly="0" labelOnly="1" outline="0" fieldPosition="0">
        <references count="2">
          <reference field="14" count="1" selected="0">
            <x v="201"/>
          </reference>
          <reference field="15" count="1">
            <x v="106"/>
          </reference>
        </references>
      </pivotArea>
    </format>
    <format dxfId="8618">
      <pivotArea dataOnly="0" labelOnly="1" outline="0" fieldPosition="0">
        <references count="2">
          <reference field="14" count="1" selected="0">
            <x v="202"/>
          </reference>
          <reference field="15" count="1">
            <x v="65"/>
          </reference>
        </references>
      </pivotArea>
    </format>
    <format dxfId="8617">
      <pivotArea dataOnly="0" labelOnly="1" outline="0" fieldPosition="0">
        <references count="2">
          <reference field="14" count="1" selected="0">
            <x v="203"/>
          </reference>
          <reference field="15" count="1">
            <x v="108"/>
          </reference>
        </references>
      </pivotArea>
    </format>
    <format dxfId="8616">
      <pivotArea dataOnly="0" labelOnly="1" outline="0" fieldPosition="0">
        <references count="2">
          <reference field="14" count="1" selected="0">
            <x v="204"/>
          </reference>
          <reference field="15" count="1">
            <x v="71"/>
          </reference>
        </references>
      </pivotArea>
    </format>
    <format dxfId="8615">
      <pivotArea dataOnly="0" labelOnly="1" outline="0" fieldPosition="0">
        <references count="2">
          <reference field="14" count="1" selected="0">
            <x v="205"/>
          </reference>
          <reference field="15" count="1">
            <x v="59"/>
          </reference>
        </references>
      </pivotArea>
    </format>
    <format dxfId="8614">
      <pivotArea dataOnly="0" labelOnly="1" outline="0" fieldPosition="0">
        <references count="2">
          <reference field="14" count="1" selected="0">
            <x v="206"/>
          </reference>
          <reference field="15" count="1">
            <x v="60"/>
          </reference>
        </references>
      </pivotArea>
    </format>
    <format dxfId="8613">
      <pivotArea dataOnly="0" labelOnly="1" outline="0" fieldPosition="0">
        <references count="2">
          <reference field="14" count="1" selected="0">
            <x v="207"/>
          </reference>
          <reference field="15" count="1">
            <x v="66"/>
          </reference>
        </references>
      </pivotArea>
    </format>
    <format dxfId="8612">
      <pivotArea dataOnly="0" labelOnly="1" outline="0" fieldPosition="0">
        <references count="2">
          <reference field="14" count="1" selected="0">
            <x v="208"/>
          </reference>
          <reference field="15" count="1">
            <x v="72"/>
          </reference>
        </references>
      </pivotArea>
    </format>
    <format dxfId="8611">
      <pivotArea dataOnly="0" labelOnly="1" outline="0" fieldPosition="0">
        <references count="2">
          <reference field="14" count="1" selected="0">
            <x v="209"/>
          </reference>
          <reference field="15" count="1">
            <x v="61"/>
          </reference>
        </references>
      </pivotArea>
    </format>
    <format dxfId="8610">
      <pivotArea dataOnly="0" labelOnly="1" outline="0" fieldPosition="0">
        <references count="2">
          <reference field="14" count="1" selected="0">
            <x v="210"/>
          </reference>
          <reference field="15" count="1">
            <x v="67"/>
          </reference>
        </references>
      </pivotArea>
    </format>
    <format dxfId="8609">
      <pivotArea dataOnly="0" labelOnly="1" outline="0" fieldPosition="0">
        <references count="2">
          <reference field="14" count="1" selected="0">
            <x v="211"/>
          </reference>
          <reference field="15" count="1">
            <x v="62"/>
          </reference>
        </references>
      </pivotArea>
    </format>
    <format dxfId="8608">
      <pivotArea dataOnly="0" labelOnly="1" outline="0" fieldPosition="0">
        <references count="2">
          <reference field="14" count="1" selected="0">
            <x v="212"/>
          </reference>
          <reference field="15" count="1">
            <x v="68"/>
          </reference>
        </references>
      </pivotArea>
    </format>
    <format dxfId="8607">
      <pivotArea dataOnly="0" labelOnly="1" outline="0" fieldPosition="0">
        <references count="2">
          <reference field="14" count="1" selected="0">
            <x v="213"/>
          </reference>
          <reference field="15" count="1">
            <x v="69"/>
          </reference>
        </references>
      </pivotArea>
    </format>
    <format dxfId="8606">
      <pivotArea dataOnly="0" labelOnly="1" outline="0" fieldPosition="0">
        <references count="2">
          <reference field="14" count="1" selected="0">
            <x v="214"/>
          </reference>
          <reference field="15" count="1">
            <x v="63"/>
          </reference>
        </references>
      </pivotArea>
    </format>
    <format dxfId="8605">
      <pivotArea dataOnly="0" labelOnly="1" outline="0" fieldPosition="0">
        <references count="2">
          <reference field="14" count="1" selected="0">
            <x v="215"/>
          </reference>
          <reference field="15" count="1">
            <x v="30"/>
          </reference>
        </references>
      </pivotArea>
    </format>
    <format dxfId="8604">
      <pivotArea dataOnly="0" labelOnly="1" outline="0" fieldPosition="0">
        <references count="2">
          <reference field="14" count="1" selected="0">
            <x v="216"/>
          </reference>
          <reference field="15" count="1">
            <x v="31"/>
          </reference>
        </references>
      </pivotArea>
    </format>
    <format dxfId="8603">
      <pivotArea dataOnly="0" labelOnly="1" outline="0" fieldPosition="0">
        <references count="2">
          <reference field="14" count="1" selected="0">
            <x v="217"/>
          </reference>
          <reference field="15" count="1">
            <x v="32"/>
          </reference>
        </references>
      </pivotArea>
    </format>
    <format dxfId="8602">
      <pivotArea dataOnly="0" labelOnly="1" outline="0" fieldPosition="0">
        <references count="2">
          <reference field="14" count="1" selected="0">
            <x v="218"/>
          </reference>
          <reference field="15" count="1">
            <x v="51"/>
          </reference>
        </references>
      </pivotArea>
    </format>
    <format dxfId="8601">
      <pivotArea dataOnly="0" labelOnly="1" outline="0" fieldPosition="0">
        <references count="2">
          <reference field="14" count="1" selected="0">
            <x v="219"/>
          </reference>
          <reference field="15" count="1">
            <x v="73"/>
          </reference>
        </references>
      </pivotArea>
    </format>
    <format dxfId="8600">
      <pivotArea dataOnly="0" labelOnly="1" outline="0" fieldPosition="0">
        <references count="2">
          <reference field="14" count="1" selected="0">
            <x v="220"/>
          </reference>
          <reference field="15" count="1">
            <x v="74"/>
          </reference>
        </references>
      </pivotArea>
    </format>
    <format dxfId="8599">
      <pivotArea dataOnly="0" labelOnly="1" outline="0" fieldPosition="0">
        <references count="2">
          <reference field="14" count="1" selected="0">
            <x v="221"/>
          </reference>
          <reference field="15" count="1">
            <x v="75"/>
          </reference>
        </references>
      </pivotArea>
    </format>
    <format dxfId="8598">
      <pivotArea dataOnly="0" labelOnly="1" outline="0" fieldPosition="0">
        <references count="2">
          <reference field="14" count="1" selected="0">
            <x v="222"/>
          </reference>
          <reference field="15" count="1">
            <x v="76"/>
          </reference>
        </references>
      </pivotArea>
    </format>
    <format dxfId="8597">
      <pivotArea dataOnly="0" labelOnly="1" outline="0" fieldPosition="0">
        <references count="2">
          <reference field="14" count="1" selected="0">
            <x v="223"/>
          </reference>
          <reference field="15" count="1">
            <x v="77"/>
          </reference>
        </references>
      </pivotArea>
    </format>
    <format dxfId="8596">
      <pivotArea dataOnly="0" labelOnly="1" outline="0" fieldPosition="0">
        <references count="2">
          <reference field="14" count="1" selected="0">
            <x v="224"/>
          </reference>
          <reference field="15" count="1">
            <x v="78"/>
          </reference>
        </references>
      </pivotArea>
    </format>
    <format dxfId="8595">
      <pivotArea dataOnly="0" labelOnly="1" outline="0" fieldPosition="0">
        <references count="2">
          <reference field="14" count="1" selected="0">
            <x v="225"/>
          </reference>
          <reference field="15" count="1">
            <x v="79"/>
          </reference>
        </references>
      </pivotArea>
    </format>
    <format dxfId="8594">
      <pivotArea dataOnly="0" labelOnly="1" outline="0" fieldPosition="0">
        <references count="2">
          <reference field="14" count="1" selected="0">
            <x v="226"/>
          </reference>
          <reference field="15" count="1">
            <x v="80"/>
          </reference>
        </references>
      </pivotArea>
    </format>
    <format dxfId="8593">
      <pivotArea dataOnly="0" labelOnly="1" outline="0" fieldPosition="0">
        <references count="2">
          <reference field="14" count="1" selected="0">
            <x v="227"/>
          </reference>
          <reference field="15" count="1">
            <x v="64"/>
          </reference>
        </references>
      </pivotArea>
    </format>
    <format dxfId="8592">
      <pivotArea dataOnly="0" labelOnly="1" outline="0" fieldPosition="0">
        <references count="2">
          <reference field="14" count="1" selected="0">
            <x v="228"/>
          </reference>
          <reference field="15" count="1">
            <x v="34"/>
          </reference>
        </references>
      </pivotArea>
    </format>
    <format dxfId="8591">
      <pivotArea dataOnly="0" labelOnly="1" outline="0" fieldPosition="0">
        <references count="2">
          <reference field="14" count="1" selected="0">
            <x v="229"/>
          </reference>
          <reference field="15" count="1">
            <x v="53"/>
          </reference>
        </references>
      </pivotArea>
    </format>
    <format dxfId="8590">
      <pivotArea dataOnly="0" labelOnly="1" outline="0" fieldPosition="0">
        <references count="2">
          <reference field="14" count="1" selected="0">
            <x v="230"/>
          </reference>
          <reference field="15" count="1">
            <x v="42"/>
          </reference>
        </references>
      </pivotArea>
    </format>
    <format dxfId="8589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8588">
      <pivotArea dataOnly="0" labelOnly="1" outline="0" fieldPosition="0">
        <references count="2">
          <reference field="14" count="1" selected="0">
            <x v="258"/>
          </reference>
          <reference field="15" count="1">
            <x v="33"/>
          </reference>
        </references>
      </pivotArea>
    </format>
    <format dxfId="8587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8586">
      <pivotArea dataOnly="0" labelOnly="1" outline="0" fieldPosition="0">
        <references count="2">
          <reference field="14" count="1" selected="0">
            <x v="287"/>
          </reference>
          <reference field="15" count="1">
            <x v="54"/>
          </reference>
        </references>
      </pivotArea>
    </format>
    <format dxfId="8585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8584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8583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8582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8581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8580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8579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8578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8577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8576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8575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8574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8573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8572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8571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8570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8569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8568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8567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8566">
      <pivotArea dataOnly="0" labelOnly="1" outline="0" fieldPosition="0">
        <references count="2">
          <reference field="14" count="1" selected="0">
            <x v="160"/>
          </reference>
          <reference field="15" count="1">
            <x v="92"/>
          </reference>
        </references>
      </pivotArea>
    </format>
    <format dxfId="8565">
      <pivotArea dataOnly="0" labelOnly="1" outline="0" fieldPosition="0">
        <references count="2">
          <reference field="14" count="1" selected="0">
            <x v="161"/>
          </reference>
          <reference field="15" count="1">
            <x v="93"/>
          </reference>
        </references>
      </pivotArea>
    </format>
    <format dxfId="8564">
      <pivotArea dataOnly="0" labelOnly="1" outline="0" fieldPosition="0">
        <references count="2">
          <reference field="14" count="1" selected="0">
            <x v="162"/>
          </reference>
          <reference field="15" count="1">
            <x v="94"/>
          </reference>
        </references>
      </pivotArea>
    </format>
    <format dxfId="8563">
      <pivotArea dataOnly="0" labelOnly="1" outline="0" fieldPosition="0">
        <references count="2">
          <reference field="14" count="1" selected="0">
            <x v="163"/>
          </reference>
          <reference field="15" count="1">
            <x v="95"/>
          </reference>
        </references>
      </pivotArea>
    </format>
    <format dxfId="8562">
      <pivotArea dataOnly="0" labelOnly="1" outline="0" fieldPosition="0">
        <references count="2">
          <reference field="14" count="1" selected="0">
            <x v="164"/>
          </reference>
          <reference field="15" count="1">
            <x v="35"/>
          </reference>
        </references>
      </pivotArea>
    </format>
    <format dxfId="8561">
      <pivotArea dataOnly="0" labelOnly="1" outline="0" fieldPosition="0">
        <references count="2">
          <reference field="14" count="1" selected="0">
            <x v="165"/>
          </reference>
          <reference field="15" count="1">
            <x v="96"/>
          </reference>
        </references>
      </pivotArea>
    </format>
    <format dxfId="8560">
      <pivotArea dataOnly="0" labelOnly="1" outline="0" fieldPosition="0">
        <references count="2">
          <reference field="14" count="1" selected="0">
            <x v="166"/>
          </reference>
          <reference field="15" count="1">
            <x v="97"/>
          </reference>
        </references>
      </pivotArea>
    </format>
    <format dxfId="8559">
      <pivotArea dataOnly="0" labelOnly="1" outline="0" fieldPosition="0">
        <references count="2">
          <reference field="14" count="1" selected="0">
            <x v="167"/>
          </reference>
          <reference field="15" count="1">
            <x v="45"/>
          </reference>
        </references>
      </pivotArea>
    </format>
    <format dxfId="8558">
      <pivotArea dataOnly="0" labelOnly="1" outline="0" fieldPosition="0">
        <references count="2">
          <reference field="14" count="1" selected="0">
            <x v="172"/>
          </reference>
          <reference field="15" count="1">
            <x v="98"/>
          </reference>
        </references>
      </pivotArea>
    </format>
    <format dxfId="8557">
      <pivotArea dataOnly="0" labelOnly="1" outline="0" fieldPosition="0">
        <references count="2">
          <reference field="14" count="1" selected="0">
            <x v="173"/>
          </reference>
          <reference field="15" count="1">
            <x v="99"/>
          </reference>
        </references>
      </pivotArea>
    </format>
    <format dxfId="8556">
      <pivotArea dataOnly="0" labelOnly="1" outline="0" fieldPosition="0">
        <references count="2">
          <reference field="14" count="1" selected="0">
            <x v="174"/>
          </reference>
          <reference field="15" count="1">
            <x v="100"/>
          </reference>
        </references>
      </pivotArea>
    </format>
    <format dxfId="8555">
      <pivotArea dataOnly="0" labelOnly="1" outline="0" fieldPosition="0">
        <references count="2">
          <reference field="14" count="1" selected="0">
            <x v="175"/>
          </reference>
          <reference field="15" count="1">
            <x v="101"/>
          </reference>
        </references>
      </pivotArea>
    </format>
    <format dxfId="8554">
      <pivotArea dataOnly="0" labelOnly="1" outline="0" fieldPosition="0">
        <references count="2">
          <reference field="14" count="1" selected="0">
            <x v="176"/>
          </reference>
          <reference field="15" count="1">
            <x v="46"/>
          </reference>
        </references>
      </pivotArea>
    </format>
    <format dxfId="8553">
      <pivotArea dataOnly="0" labelOnly="1" outline="0" fieldPosition="0">
        <references count="2">
          <reference field="14" count="1" selected="0">
            <x v="177"/>
          </reference>
          <reference field="15" count="1">
            <x v="102"/>
          </reference>
        </references>
      </pivotArea>
    </format>
    <format dxfId="8552">
      <pivotArea dataOnly="0" labelOnly="1" outline="0" fieldPosition="0">
        <references count="2">
          <reference field="14" count="1" selected="0">
            <x v="178"/>
          </reference>
          <reference field="15" count="1">
            <x v="103"/>
          </reference>
        </references>
      </pivotArea>
    </format>
    <format dxfId="8551">
      <pivotArea dataOnly="0" labelOnly="1" outline="0" fieldPosition="0">
        <references count="2">
          <reference field="14" count="1" selected="0">
            <x v="179"/>
          </reference>
          <reference field="15" count="1">
            <x v="47"/>
          </reference>
        </references>
      </pivotArea>
    </format>
    <format dxfId="8550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8549">
      <pivotArea dataOnly="0" labelOnly="1" outline="0" fieldPosition="0">
        <references count="2">
          <reference field="14" count="1" selected="0">
            <x v="182"/>
          </reference>
          <reference field="15" count="1">
            <x v="48"/>
          </reference>
        </references>
      </pivotArea>
    </format>
    <format dxfId="8548">
      <pivotArea dataOnly="0" labelOnly="1" outline="0" fieldPosition="0">
        <references count="2">
          <reference field="14" count="1" selected="0">
            <x v="183"/>
          </reference>
          <reference field="15" count="1">
            <x v="104"/>
          </reference>
        </references>
      </pivotArea>
    </format>
    <format dxfId="8547">
      <pivotArea dataOnly="0" labelOnly="1" outline="0" fieldPosition="0">
        <references count="2">
          <reference field="14" count="1" selected="0">
            <x v="184"/>
          </reference>
          <reference field="15" count="1">
            <x v="49"/>
          </reference>
        </references>
      </pivotArea>
    </format>
    <format dxfId="8546">
      <pivotArea dataOnly="0" labelOnly="1" outline="0" fieldPosition="0">
        <references count="2">
          <reference field="14" count="1" selected="0">
            <x v="185"/>
          </reference>
          <reference field="15" count="1">
            <x v="36"/>
          </reference>
        </references>
      </pivotArea>
    </format>
    <format dxfId="8545">
      <pivotArea dataOnly="0" labelOnly="1" outline="0" fieldPosition="0">
        <references count="2">
          <reference field="14" count="1" selected="0">
            <x v="186"/>
          </reference>
          <reference field="15" count="1">
            <x v="40"/>
          </reference>
        </references>
      </pivotArea>
    </format>
    <format dxfId="8544">
      <pivotArea dataOnly="0" labelOnly="1" outline="0" fieldPosition="0">
        <references count="2">
          <reference field="14" count="1" selected="0">
            <x v="187"/>
          </reference>
          <reference field="15" count="1">
            <x v="41"/>
          </reference>
        </references>
      </pivotArea>
    </format>
    <format dxfId="8543">
      <pivotArea dataOnly="0" labelOnly="1" outline="0" fieldPosition="0">
        <references count="2">
          <reference field="14" count="1" selected="0">
            <x v="188"/>
          </reference>
          <reference field="15" count="1">
            <x v="52"/>
          </reference>
        </references>
      </pivotArea>
    </format>
    <format dxfId="8542">
      <pivotArea dataOnly="0" labelOnly="1" outline="0" fieldPosition="0">
        <references count="2">
          <reference field="14" count="1" selected="0">
            <x v="189"/>
          </reference>
          <reference field="15" count="1">
            <x v="37"/>
          </reference>
        </references>
      </pivotArea>
    </format>
    <format dxfId="8541">
      <pivotArea dataOnly="0" labelOnly="1" outline="0" fieldPosition="0">
        <references count="2">
          <reference field="14" count="1" selected="0">
            <x v="190"/>
          </reference>
          <reference field="15" count="1">
            <x v="38"/>
          </reference>
        </references>
      </pivotArea>
    </format>
    <format dxfId="8540">
      <pivotArea dataOnly="0" labelOnly="1" outline="0" fieldPosition="0">
        <references count="2">
          <reference field="14" count="1" selected="0">
            <x v="191"/>
          </reference>
          <reference field="15" count="1">
            <x v="39"/>
          </reference>
        </references>
      </pivotArea>
    </format>
    <format dxfId="8539">
      <pivotArea dataOnly="0" labelOnly="1" outline="0" fieldPosition="0">
        <references count="2">
          <reference field="14" count="1" selected="0">
            <x v="192"/>
          </reference>
          <reference field="15" count="1">
            <x v="50"/>
          </reference>
        </references>
      </pivotArea>
    </format>
    <format dxfId="8538">
      <pivotArea dataOnly="0" labelOnly="1" outline="0" fieldPosition="0">
        <references count="2">
          <reference field="14" count="1" selected="0">
            <x v="193"/>
          </reference>
          <reference field="15" count="1">
            <x v="56"/>
          </reference>
        </references>
      </pivotArea>
    </format>
    <format dxfId="8537">
      <pivotArea dataOnly="0" labelOnly="1" outline="0" fieldPosition="0">
        <references count="2">
          <reference field="14" count="1" selected="0">
            <x v="195"/>
          </reference>
          <reference field="15" count="1">
            <x v="57"/>
          </reference>
        </references>
      </pivotArea>
    </format>
    <format dxfId="8536">
      <pivotArea dataOnly="0" labelOnly="1" outline="0" fieldPosition="0">
        <references count="2">
          <reference field="14" count="1" selected="0">
            <x v="196"/>
          </reference>
          <reference field="15" count="1">
            <x v="81"/>
          </reference>
        </references>
      </pivotArea>
    </format>
    <format dxfId="8535">
      <pivotArea dataOnly="0" labelOnly="1" outline="0" fieldPosition="0">
        <references count="2">
          <reference field="14" count="1" selected="0">
            <x v="197"/>
          </reference>
          <reference field="15" count="1">
            <x v="70"/>
          </reference>
        </references>
      </pivotArea>
    </format>
    <format dxfId="8534">
      <pivotArea dataOnly="0" labelOnly="1" outline="0" fieldPosition="0">
        <references count="2">
          <reference field="14" count="1" selected="0">
            <x v="198"/>
          </reference>
          <reference field="15" count="1">
            <x v="107"/>
          </reference>
        </references>
      </pivotArea>
    </format>
    <format dxfId="8533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8532">
      <pivotArea dataOnly="0" labelOnly="1" outline="0" fieldPosition="0">
        <references count="2">
          <reference field="14" count="1" selected="0">
            <x v="201"/>
          </reference>
          <reference field="15" count="1">
            <x v="106"/>
          </reference>
        </references>
      </pivotArea>
    </format>
    <format dxfId="8531">
      <pivotArea dataOnly="0" labelOnly="1" outline="0" fieldPosition="0">
        <references count="2">
          <reference field="14" count="1" selected="0">
            <x v="202"/>
          </reference>
          <reference field="15" count="1">
            <x v="65"/>
          </reference>
        </references>
      </pivotArea>
    </format>
    <format dxfId="8530">
      <pivotArea dataOnly="0" labelOnly="1" outline="0" fieldPosition="0">
        <references count="2">
          <reference field="14" count="1" selected="0">
            <x v="203"/>
          </reference>
          <reference field="15" count="1">
            <x v="108"/>
          </reference>
        </references>
      </pivotArea>
    </format>
    <format dxfId="8529">
      <pivotArea dataOnly="0" labelOnly="1" outline="0" fieldPosition="0">
        <references count="2">
          <reference field="14" count="1" selected="0">
            <x v="204"/>
          </reference>
          <reference field="15" count="1">
            <x v="71"/>
          </reference>
        </references>
      </pivotArea>
    </format>
    <format dxfId="8528">
      <pivotArea dataOnly="0" labelOnly="1" outline="0" fieldPosition="0">
        <references count="2">
          <reference field="14" count="1" selected="0">
            <x v="205"/>
          </reference>
          <reference field="15" count="1">
            <x v="59"/>
          </reference>
        </references>
      </pivotArea>
    </format>
    <format dxfId="8527">
      <pivotArea dataOnly="0" labelOnly="1" outline="0" fieldPosition="0">
        <references count="2">
          <reference field="14" count="1" selected="0">
            <x v="206"/>
          </reference>
          <reference field="15" count="1">
            <x v="60"/>
          </reference>
        </references>
      </pivotArea>
    </format>
    <format dxfId="8526">
      <pivotArea dataOnly="0" labelOnly="1" outline="0" fieldPosition="0">
        <references count="2">
          <reference field="14" count="1" selected="0">
            <x v="207"/>
          </reference>
          <reference field="15" count="1">
            <x v="66"/>
          </reference>
        </references>
      </pivotArea>
    </format>
    <format dxfId="8525">
      <pivotArea dataOnly="0" labelOnly="1" outline="0" fieldPosition="0">
        <references count="2">
          <reference field="14" count="1" selected="0">
            <x v="208"/>
          </reference>
          <reference field="15" count="1">
            <x v="72"/>
          </reference>
        </references>
      </pivotArea>
    </format>
    <format dxfId="8524">
      <pivotArea dataOnly="0" labelOnly="1" outline="0" fieldPosition="0">
        <references count="2">
          <reference field="14" count="1" selected="0">
            <x v="209"/>
          </reference>
          <reference field="15" count="1">
            <x v="61"/>
          </reference>
        </references>
      </pivotArea>
    </format>
    <format dxfId="8523">
      <pivotArea dataOnly="0" labelOnly="1" outline="0" fieldPosition="0">
        <references count="2">
          <reference field="14" count="1" selected="0">
            <x v="210"/>
          </reference>
          <reference field="15" count="1">
            <x v="67"/>
          </reference>
        </references>
      </pivotArea>
    </format>
    <format dxfId="8522">
      <pivotArea dataOnly="0" labelOnly="1" outline="0" fieldPosition="0">
        <references count="2">
          <reference field="14" count="1" selected="0">
            <x v="211"/>
          </reference>
          <reference field="15" count="1">
            <x v="62"/>
          </reference>
        </references>
      </pivotArea>
    </format>
    <format dxfId="8521">
      <pivotArea dataOnly="0" labelOnly="1" outline="0" fieldPosition="0">
        <references count="2">
          <reference field="14" count="1" selected="0">
            <x v="212"/>
          </reference>
          <reference field="15" count="1">
            <x v="68"/>
          </reference>
        </references>
      </pivotArea>
    </format>
    <format dxfId="8520">
      <pivotArea dataOnly="0" labelOnly="1" outline="0" fieldPosition="0">
        <references count="2">
          <reference field="14" count="1" selected="0">
            <x v="213"/>
          </reference>
          <reference field="15" count="1">
            <x v="69"/>
          </reference>
        </references>
      </pivotArea>
    </format>
    <format dxfId="8519">
      <pivotArea dataOnly="0" labelOnly="1" outline="0" fieldPosition="0">
        <references count="2">
          <reference field="14" count="1" selected="0">
            <x v="214"/>
          </reference>
          <reference field="15" count="1">
            <x v="63"/>
          </reference>
        </references>
      </pivotArea>
    </format>
    <format dxfId="8518">
      <pivotArea dataOnly="0" labelOnly="1" outline="0" fieldPosition="0">
        <references count="2">
          <reference field="14" count="1" selected="0">
            <x v="215"/>
          </reference>
          <reference field="15" count="1">
            <x v="30"/>
          </reference>
        </references>
      </pivotArea>
    </format>
    <format dxfId="8517">
      <pivotArea dataOnly="0" labelOnly="1" outline="0" fieldPosition="0">
        <references count="2">
          <reference field="14" count="1" selected="0">
            <x v="216"/>
          </reference>
          <reference field="15" count="1">
            <x v="31"/>
          </reference>
        </references>
      </pivotArea>
    </format>
    <format dxfId="8516">
      <pivotArea dataOnly="0" labelOnly="1" outline="0" fieldPosition="0">
        <references count="2">
          <reference field="14" count="1" selected="0">
            <x v="217"/>
          </reference>
          <reference field="15" count="1">
            <x v="32"/>
          </reference>
        </references>
      </pivotArea>
    </format>
    <format dxfId="8515">
      <pivotArea dataOnly="0" labelOnly="1" outline="0" fieldPosition="0">
        <references count="2">
          <reference field="14" count="1" selected="0">
            <x v="218"/>
          </reference>
          <reference field="15" count="1">
            <x v="51"/>
          </reference>
        </references>
      </pivotArea>
    </format>
    <format dxfId="8514">
      <pivotArea dataOnly="0" labelOnly="1" outline="0" fieldPosition="0">
        <references count="2">
          <reference field="14" count="1" selected="0">
            <x v="219"/>
          </reference>
          <reference field="15" count="1">
            <x v="73"/>
          </reference>
        </references>
      </pivotArea>
    </format>
    <format dxfId="8513">
      <pivotArea dataOnly="0" labelOnly="1" outline="0" fieldPosition="0">
        <references count="2">
          <reference field="14" count="1" selected="0">
            <x v="220"/>
          </reference>
          <reference field="15" count="1">
            <x v="74"/>
          </reference>
        </references>
      </pivotArea>
    </format>
    <format dxfId="8512">
      <pivotArea dataOnly="0" labelOnly="1" outline="0" fieldPosition="0">
        <references count="2">
          <reference field="14" count="1" selected="0">
            <x v="221"/>
          </reference>
          <reference field="15" count="1">
            <x v="75"/>
          </reference>
        </references>
      </pivotArea>
    </format>
    <format dxfId="8511">
      <pivotArea dataOnly="0" labelOnly="1" outline="0" fieldPosition="0">
        <references count="2">
          <reference field="14" count="1" selected="0">
            <x v="222"/>
          </reference>
          <reference field="15" count="1">
            <x v="76"/>
          </reference>
        </references>
      </pivotArea>
    </format>
    <format dxfId="8510">
      <pivotArea dataOnly="0" labelOnly="1" outline="0" fieldPosition="0">
        <references count="2">
          <reference field="14" count="1" selected="0">
            <x v="223"/>
          </reference>
          <reference field="15" count="1">
            <x v="77"/>
          </reference>
        </references>
      </pivotArea>
    </format>
    <format dxfId="8509">
      <pivotArea dataOnly="0" labelOnly="1" outline="0" fieldPosition="0">
        <references count="2">
          <reference field="14" count="1" selected="0">
            <x v="224"/>
          </reference>
          <reference field="15" count="1">
            <x v="78"/>
          </reference>
        </references>
      </pivotArea>
    </format>
    <format dxfId="8508">
      <pivotArea dataOnly="0" labelOnly="1" outline="0" fieldPosition="0">
        <references count="2">
          <reference field="14" count="1" selected="0">
            <x v="225"/>
          </reference>
          <reference field="15" count="1">
            <x v="79"/>
          </reference>
        </references>
      </pivotArea>
    </format>
    <format dxfId="8507">
      <pivotArea dataOnly="0" labelOnly="1" outline="0" fieldPosition="0">
        <references count="2">
          <reference field="14" count="1" selected="0">
            <x v="226"/>
          </reference>
          <reference field="15" count="1">
            <x v="80"/>
          </reference>
        </references>
      </pivotArea>
    </format>
    <format dxfId="8506">
      <pivotArea dataOnly="0" labelOnly="1" outline="0" fieldPosition="0">
        <references count="2">
          <reference field="14" count="1" selected="0">
            <x v="227"/>
          </reference>
          <reference field="15" count="1">
            <x v="64"/>
          </reference>
        </references>
      </pivotArea>
    </format>
    <format dxfId="8505">
      <pivotArea dataOnly="0" labelOnly="1" outline="0" fieldPosition="0">
        <references count="2">
          <reference field="14" count="1" selected="0">
            <x v="228"/>
          </reference>
          <reference field="15" count="1">
            <x v="34"/>
          </reference>
        </references>
      </pivotArea>
    </format>
    <format dxfId="8504">
      <pivotArea dataOnly="0" labelOnly="1" outline="0" fieldPosition="0">
        <references count="2">
          <reference field="14" count="1" selected="0">
            <x v="229"/>
          </reference>
          <reference field="15" count="1">
            <x v="53"/>
          </reference>
        </references>
      </pivotArea>
    </format>
    <format dxfId="8503">
      <pivotArea dataOnly="0" labelOnly="1" outline="0" fieldPosition="0">
        <references count="2">
          <reference field="14" count="1" selected="0">
            <x v="230"/>
          </reference>
          <reference field="15" count="1">
            <x v="42"/>
          </reference>
        </references>
      </pivotArea>
    </format>
    <format dxfId="8502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8501">
      <pivotArea dataOnly="0" labelOnly="1" outline="0" fieldPosition="0">
        <references count="2">
          <reference field="14" count="1" selected="0">
            <x v="258"/>
          </reference>
          <reference field="15" count="1">
            <x v="33"/>
          </reference>
        </references>
      </pivotArea>
    </format>
    <format dxfId="8500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8499">
      <pivotArea dataOnly="0" labelOnly="1" outline="0" fieldPosition="0">
        <references count="2">
          <reference field="14" count="1" selected="0">
            <x v="287"/>
          </reference>
          <reference field="15" count="1">
            <x v="54"/>
          </reference>
        </references>
      </pivotArea>
    </format>
    <format dxfId="8498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8497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8496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100"/>
            <x v="101"/>
            <x v="102"/>
            <x v="110"/>
            <x v="143"/>
            <x v="247"/>
            <x v="251"/>
            <x v="256"/>
            <x v="285"/>
            <x v="286"/>
            <x v="288"/>
          </reference>
        </references>
      </pivotArea>
    </format>
    <format dxfId="8495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100"/>
            <x v="101"/>
            <x v="102"/>
            <x v="110"/>
            <x v="143"/>
            <x v="247"/>
            <x v="251"/>
            <x v="256"/>
            <x v="285"/>
            <x v="286"/>
            <x v="288"/>
          </reference>
        </references>
      </pivotArea>
    </format>
    <format dxfId="8494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100"/>
            <x v="101"/>
            <x v="102"/>
            <x v="110"/>
            <x v="143"/>
            <x v="247"/>
            <x v="251"/>
            <x v="256"/>
            <x v="285"/>
            <x v="286"/>
            <x v="288"/>
          </reference>
        </references>
      </pivotArea>
    </format>
    <format dxfId="8493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8492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8491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8490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8489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8488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8487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8486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8485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8484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8483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8482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8481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8480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8479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8478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8477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8476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8475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8474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8473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8472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8471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8470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8469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8468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8467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8466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8465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8464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8463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8462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8461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8460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8459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8458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8457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8456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8455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8454">
      <pivotArea dataOnly="0" labelOnly="1" outline="0" fieldPosition="0">
        <references count="2">
          <reference field="14" count="1" selected="0">
            <x v="110"/>
          </reference>
          <reference field="15" count="1">
            <x v="175"/>
          </reference>
        </references>
      </pivotArea>
    </format>
    <format dxfId="8453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8452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8451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8450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8449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8448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8447">
      <pivotArea dataOnly="0" labelOnly="1" outline="0" fieldPosition="0">
        <references count="2">
          <reference field="14" count="1" selected="0">
            <x v="288"/>
          </reference>
          <reference field="15" count="1">
            <x v="8"/>
          </reference>
        </references>
      </pivotArea>
    </format>
    <format dxfId="8446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8445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8444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8443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8442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8441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8440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8439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8438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8437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8436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8435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8434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8433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8432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8431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8430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8429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8428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8427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8426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8425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8424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8423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8422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8421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8420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8419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8418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8417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8416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8415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8414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8413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8412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8411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8410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8409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8408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8407">
      <pivotArea dataOnly="0" labelOnly="1" outline="0" fieldPosition="0">
        <references count="2">
          <reference field="14" count="1" selected="0">
            <x v="110"/>
          </reference>
          <reference field="15" count="1">
            <x v="175"/>
          </reference>
        </references>
      </pivotArea>
    </format>
    <format dxfId="8406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8405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8404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8403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8402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8401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8400">
      <pivotArea dataOnly="0" labelOnly="1" outline="0" fieldPosition="0">
        <references count="2">
          <reference field="14" count="1" selected="0">
            <x v="288"/>
          </reference>
          <reference field="15" count="1">
            <x v="8"/>
          </reference>
        </references>
      </pivotArea>
    </format>
    <format dxfId="8399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8398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8397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8396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8395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8394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8393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8392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8391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8390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8389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8388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8387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8386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8385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8384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8383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8382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8381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8380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8379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8378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8377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8376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8375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8374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8373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8372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8371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8370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8369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8368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8367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8366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8365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8364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8363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8362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8361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8360">
      <pivotArea dataOnly="0" labelOnly="1" outline="0" fieldPosition="0">
        <references count="2">
          <reference field="14" count="1" selected="0">
            <x v="110"/>
          </reference>
          <reference field="15" count="1">
            <x v="175"/>
          </reference>
        </references>
      </pivotArea>
    </format>
    <format dxfId="8359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8358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8357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8356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8355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8354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8353">
      <pivotArea dataOnly="0" labelOnly="1" outline="0" fieldPosition="0">
        <references count="2">
          <reference field="14" count="1" selected="0">
            <x v="288"/>
          </reference>
          <reference field="15" count="1">
            <x v="8"/>
          </reference>
        </references>
      </pivotArea>
    </format>
    <format dxfId="8352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8351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8350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8349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8348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8347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8346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8345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8344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8343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8342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8341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8340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8339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8338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8337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8336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8335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8334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8333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8332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8331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8330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8329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8328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8327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8326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8325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8324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8323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8322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8321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8320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8319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8318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8317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8316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8315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8314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8313">
      <pivotArea dataOnly="0" labelOnly="1" outline="0" fieldPosition="0">
        <references count="2">
          <reference field="14" count="1" selected="0">
            <x v="110"/>
          </reference>
          <reference field="15" count="1">
            <x v="175"/>
          </reference>
        </references>
      </pivotArea>
    </format>
    <format dxfId="8312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8311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8310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8309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8308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8307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8306">
      <pivotArea dataOnly="0" labelOnly="1" outline="0" fieldPosition="0">
        <references count="2">
          <reference field="14" count="1" selected="0">
            <x v="288"/>
          </reference>
          <reference field="15" count="1">
            <x v="8"/>
          </reference>
        </references>
      </pivotArea>
    </format>
    <format dxfId="8305">
      <pivotArea dataOnly="0" labelOnly="1" outline="0" fieldPosition="0">
        <references count="1">
          <reference field="14" count="38">
            <x v="5"/>
            <x v="26"/>
            <x v="35"/>
            <x v="36"/>
            <x v="37"/>
            <x v="39"/>
            <x v="42"/>
            <x v="51"/>
            <x v="56"/>
            <x v="58"/>
            <x v="61"/>
            <x v="99"/>
            <x v="107"/>
            <x v="113"/>
            <x v="114"/>
            <x v="115"/>
            <x v="116"/>
            <x v="138"/>
            <x v="144"/>
            <x v="180"/>
            <x v="181"/>
            <x v="200"/>
            <x v="243"/>
            <x v="254"/>
            <x v="262"/>
            <x v="268"/>
            <x v="269"/>
            <x v="270"/>
            <x v="271"/>
            <x v="273"/>
            <x v="274"/>
            <x v="277"/>
            <x v="280"/>
            <x v="282"/>
            <x v="289"/>
            <x v="290"/>
            <x v="293"/>
            <x v="294"/>
          </reference>
        </references>
      </pivotArea>
    </format>
    <format dxfId="8304">
      <pivotArea dataOnly="0" labelOnly="1" outline="0" fieldPosition="0">
        <references count="1">
          <reference field="14" count="38">
            <x v="5"/>
            <x v="26"/>
            <x v="35"/>
            <x v="36"/>
            <x v="37"/>
            <x v="39"/>
            <x v="42"/>
            <x v="51"/>
            <x v="56"/>
            <x v="58"/>
            <x v="61"/>
            <x v="99"/>
            <x v="107"/>
            <x v="113"/>
            <x v="114"/>
            <x v="115"/>
            <x v="116"/>
            <x v="138"/>
            <x v="144"/>
            <x v="180"/>
            <x v="181"/>
            <x v="200"/>
            <x v="243"/>
            <x v="254"/>
            <x v="262"/>
            <x v="268"/>
            <x v="269"/>
            <x v="270"/>
            <x v="271"/>
            <x v="273"/>
            <x v="274"/>
            <x v="277"/>
            <x v="280"/>
            <x v="282"/>
            <x v="289"/>
            <x v="290"/>
            <x v="293"/>
            <x v="294"/>
          </reference>
        </references>
      </pivotArea>
    </format>
    <format dxfId="8303">
      <pivotArea dataOnly="0" labelOnly="1" outline="0" fieldPosition="0">
        <references count="1">
          <reference field="14" count="38">
            <x v="5"/>
            <x v="26"/>
            <x v="35"/>
            <x v="36"/>
            <x v="37"/>
            <x v="39"/>
            <x v="42"/>
            <x v="51"/>
            <x v="56"/>
            <x v="58"/>
            <x v="61"/>
            <x v="99"/>
            <x v="107"/>
            <x v="113"/>
            <x v="114"/>
            <x v="115"/>
            <x v="116"/>
            <x v="138"/>
            <x v="144"/>
            <x v="180"/>
            <x v="181"/>
            <x v="200"/>
            <x v="243"/>
            <x v="254"/>
            <x v="262"/>
            <x v="268"/>
            <x v="269"/>
            <x v="270"/>
            <x v="271"/>
            <x v="273"/>
            <x v="274"/>
            <x v="277"/>
            <x v="280"/>
            <x v="282"/>
            <x v="289"/>
            <x v="290"/>
            <x v="293"/>
            <x v="294"/>
          </reference>
        </references>
      </pivotArea>
    </format>
    <format dxfId="8302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8301">
      <pivotArea dataOnly="0" labelOnly="1" outline="0" fieldPosition="0">
        <references count="2">
          <reference field="14" count="1" selected="0">
            <x v="26"/>
          </reference>
          <reference field="15" count="1">
            <x v="230"/>
          </reference>
        </references>
      </pivotArea>
    </format>
    <format dxfId="8300">
      <pivotArea dataOnly="0" labelOnly="1" outline="0" fieldPosition="0">
        <references count="2">
          <reference field="14" count="1" selected="0">
            <x v="35"/>
          </reference>
          <reference field="15" count="1">
            <x v="223"/>
          </reference>
        </references>
      </pivotArea>
    </format>
    <format dxfId="8299">
      <pivotArea dataOnly="0" labelOnly="1" outline="0" fieldPosition="0">
        <references count="2">
          <reference field="14" count="1" selected="0">
            <x v="36"/>
          </reference>
          <reference field="15" count="1">
            <x v="246"/>
          </reference>
        </references>
      </pivotArea>
    </format>
    <format dxfId="8298">
      <pivotArea dataOnly="0" labelOnly="1" outline="0" fieldPosition="0">
        <references count="2">
          <reference field="14" count="1" selected="0">
            <x v="37"/>
          </reference>
          <reference field="15" count="1">
            <x v="229"/>
          </reference>
        </references>
      </pivotArea>
    </format>
    <format dxfId="8297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8296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8295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8294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8293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8292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8291">
      <pivotArea dataOnly="0" labelOnly="1" outline="0" fieldPosition="0">
        <references count="2">
          <reference field="14" count="1" selected="0">
            <x v="99"/>
          </reference>
          <reference field="15" count="1">
            <x v="244"/>
          </reference>
        </references>
      </pivotArea>
    </format>
    <format dxfId="8290">
      <pivotArea dataOnly="0" labelOnly="1" outline="0" fieldPosition="0">
        <references count="2">
          <reference field="14" count="1" selected="0">
            <x v="107"/>
          </reference>
          <reference field="15" count="1">
            <x v="240"/>
          </reference>
        </references>
      </pivotArea>
    </format>
    <format dxfId="8289">
      <pivotArea dataOnly="0" labelOnly="1" outline="0" fieldPosition="0">
        <references count="2">
          <reference field="14" count="1" selected="0">
            <x v="113"/>
          </reference>
          <reference field="15" count="1">
            <x v="233"/>
          </reference>
        </references>
      </pivotArea>
    </format>
    <format dxfId="8288">
      <pivotArea dataOnly="0" labelOnly="1" outline="0" fieldPosition="0">
        <references count="2">
          <reference field="14" count="1" selected="0">
            <x v="114"/>
          </reference>
          <reference field="15" count="1">
            <x v="224"/>
          </reference>
        </references>
      </pivotArea>
    </format>
    <format dxfId="8287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8286">
      <pivotArea dataOnly="0" labelOnly="1" outline="0" fieldPosition="0">
        <references count="2">
          <reference field="14" count="1" selected="0">
            <x v="116"/>
          </reference>
          <reference field="15" count="1">
            <x v="211"/>
          </reference>
        </references>
      </pivotArea>
    </format>
    <format dxfId="8285">
      <pivotArea dataOnly="0" labelOnly="1" outline="0" fieldPosition="0">
        <references count="2">
          <reference field="14" count="1" selected="0">
            <x v="138"/>
          </reference>
          <reference field="15" count="1">
            <x v="234"/>
          </reference>
        </references>
      </pivotArea>
    </format>
    <format dxfId="8284">
      <pivotArea dataOnly="0" labelOnly="1" outline="0" fieldPosition="0">
        <references count="2">
          <reference field="14" count="1" selected="0">
            <x v="144"/>
          </reference>
          <reference field="15" count="1">
            <x v="231"/>
          </reference>
        </references>
      </pivotArea>
    </format>
    <format dxfId="8283">
      <pivotArea dataOnly="0" labelOnly="1" outline="0" fieldPosition="0">
        <references count="2">
          <reference field="14" count="1" selected="0">
            <x v="180"/>
          </reference>
          <reference field="15" count="1">
            <x v="241"/>
          </reference>
        </references>
      </pivotArea>
    </format>
    <format dxfId="8282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8281">
      <pivotArea dataOnly="0" labelOnly="1" outline="0" fieldPosition="0">
        <references count="2">
          <reference field="14" count="1" selected="0">
            <x v="200"/>
          </reference>
          <reference field="15" count="1">
            <x v="242"/>
          </reference>
        </references>
      </pivotArea>
    </format>
    <format dxfId="8280">
      <pivotArea dataOnly="0" labelOnly="1" outline="0" fieldPosition="0">
        <references count="2">
          <reference field="14" count="1" selected="0">
            <x v="243"/>
          </reference>
          <reference field="15" count="1">
            <x v="235"/>
          </reference>
        </references>
      </pivotArea>
    </format>
    <format dxfId="8279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8278">
      <pivotArea dataOnly="0" labelOnly="1" outline="0" fieldPosition="0">
        <references count="2">
          <reference field="14" count="1" selected="0">
            <x v="262"/>
          </reference>
          <reference field="15" count="1">
            <x v="239"/>
          </reference>
        </references>
      </pivotArea>
    </format>
    <format dxfId="8277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8276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8275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8274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8273">
      <pivotArea dataOnly="0" labelOnly="1" outline="0" fieldPosition="0">
        <references count="2">
          <reference field="14" count="1" selected="0">
            <x v="273"/>
          </reference>
          <reference field="15" count="1">
            <x v="227"/>
          </reference>
        </references>
      </pivotArea>
    </format>
    <format dxfId="8272">
      <pivotArea dataOnly="0" labelOnly="1" outline="0" fieldPosition="0">
        <references count="2">
          <reference field="14" count="1" selected="0">
            <x v="274"/>
          </reference>
          <reference field="15" count="1">
            <x v="243"/>
          </reference>
        </references>
      </pivotArea>
    </format>
    <format dxfId="8271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8270">
      <pivotArea dataOnly="0" labelOnly="1" outline="0" fieldPosition="0">
        <references count="2">
          <reference field="14" count="1" selected="0">
            <x v="280"/>
          </reference>
          <reference field="15" count="1">
            <x v="245"/>
          </reference>
        </references>
      </pivotArea>
    </format>
    <format dxfId="8269">
      <pivotArea dataOnly="0" labelOnly="1" outline="0" fieldPosition="0">
        <references count="2">
          <reference field="14" count="1" selected="0">
            <x v="282"/>
          </reference>
          <reference field="15" count="1">
            <x v="232"/>
          </reference>
        </references>
      </pivotArea>
    </format>
    <format dxfId="8268">
      <pivotArea dataOnly="0" labelOnly="1" outline="0" fieldPosition="0">
        <references count="2">
          <reference field="14" count="1" selected="0">
            <x v="289"/>
          </reference>
          <reference field="15" count="1">
            <x v="225"/>
          </reference>
        </references>
      </pivotArea>
    </format>
    <format dxfId="8267">
      <pivotArea dataOnly="0" labelOnly="1" outline="0" fieldPosition="0">
        <references count="2">
          <reference field="14" count="1" selected="0">
            <x v="290"/>
          </reference>
          <reference field="15" count="1">
            <x v="228"/>
          </reference>
        </references>
      </pivotArea>
    </format>
    <format dxfId="8266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8265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8264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8263">
      <pivotArea dataOnly="0" labelOnly="1" outline="0" fieldPosition="0">
        <references count="2">
          <reference field="14" count="1" selected="0">
            <x v="26"/>
          </reference>
          <reference field="15" count="1">
            <x v="230"/>
          </reference>
        </references>
      </pivotArea>
    </format>
    <format dxfId="8262">
      <pivotArea dataOnly="0" labelOnly="1" outline="0" fieldPosition="0">
        <references count="2">
          <reference field="14" count="1" selected="0">
            <x v="35"/>
          </reference>
          <reference field="15" count="1">
            <x v="223"/>
          </reference>
        </references>
      </pivotArea>
    </format>
    <format dxfId="8261">
      <pivotArea dataOnly="0" labelOnly="1" outline="0" fieldPosition="0">
        <references count="2">
          <reference field="14" count="1" selected="0">
            <x v="36"/>
          </reference>
          <reference field="15" count="1">
            <x v="246"/>
          </reference>
        </references>
      </pivotArea>
    </format>
    <format dxfId="8260">
      <pivotArea dataOnly="0" labelOnly="1" outline="0" fieldPosition="0">
        <references count="2">
          <reference field="14" count="1" selected="0">
            <x v="37"/>
          </reference>
          <reference field="15" count="1">
            <x v="229"/>
          </reference>
        </references>
      </pivotArea>
    </format>
    <format dxfId="8259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8258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8257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8256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8255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8254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8253">
      <pivotArea dataOnly="0" labelOnly="1" outline="0" fieldPosition="0">
        <references count="2">
          <reference field="14" count="1" selected="0">
            <x v="99"/>
          </reference>
          <reference field="15" count="1">
            <x v="244"/>
          </reference>
        </references>
      </pivotArea>
    </format>
    <format dxfId="8252">
      <pivotArea dataOnly="0" labelOnly="1" outline="0" fieldPosition="0">
        <references count="2">
          <reference field="14" count="1" selected="0">
            <x v="107"/>
          </reference>
          <reference field="15" count="1">
            <x v="240"/>
          </reference>
        </references>
      </pivotArea>
    </format>
    <format dxfId="8251">
      <pivotArea dataOnly="0" labelOnly="1" outline="0" fieldPosition="0">
        <references count="2">
          <reference field="14" count="1" selected="0">
            <x v="113"/>
          </reference>
          <reference field="15" count="1">
            <x v="233"/>
          </reference>
        </references>
      </pivotArea>
    </format>
    <format dxfId="8250">
      <pivotArea dataOnly="0" labelOnly="1" outline="0" fieldPosition="0">
        <references count="2">
          <reference field="14" count="1" selected="0">
            <x v="114"/>
          </reference>
          <reference field="15" count="1">
            <x v="224"/>
          </reference>
        </references>
      </pivotArea>
    </format>
    <format dxfId="8249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8248">
      <pivotArea dataOnly="0" labelOnly="1" outline="0" fieldPosition="0">
        <references count="2">
          <reference field="14" count="1" selected="0">
            <x v="116"/>
          </reference>
          <reference field="15" count="1">
            <x v="211"/>
          </reference>
        </references>
      </pivotArea>
    </format>
    <format dxfId="8247">
      <pivotArea dataOnly="0" labelOnly="1" outline="0" fieldPosition="0">
        <references count="2">
          <reference field="14" count="1" selected="0">
            <x v="138"/>
          </reference>
          <reference field="15" count="1">
            <x v="234"/>
          </reference>
        </references>
      </pivotArea>
    </format>
    <format dxfId="8246">
      <pivotArea dataOnly="0" labelOnly="1" outline="0" fieldPosition="0">
        <references count="2">
          <reference field="14" count="1" selected="0">
            <x v="144"/>
          </reference>
          <reference field="15" count="1">
            <x v="231"/>
          </reference>
        </references>
      </pivotArea>
    </format>
    <format dxfId="8245">
      <pivotArea dataOnly="0" labelOnly="1" outline="0" fieldPosition="0">
        <references count="2">
          <reference field="14" count="1" selected="0">
            <x v="180"/>
          </reference>
          <reference field="15" count="1">
            <x v="241"/>
          </reference>
        </references>
      </pivotArea>
    </format>
    <format dxfId="8244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8243">
      <pivotArea dataOnly="0" labelOnly="1" outline="0" fieldPosition="0">
        <references count="2">
          <reference field="14" count="1" selected="0">
            <x v="200"/>
          </reference>
          <reference field="15" count="1">
            <x v="242"/>
          </reference>
        </references>
      </pivotArea>
    </format>
    <format dxfId="8242">
      <pivotArea dataOnly="0" labelOnly="1" outline="0" fieldPosition="0">
        <references count="2">
          <reference field="14" count="1" selected="0">
            <x v="243"/>
          </reference>
          <reference field="15" count="1">
            <x v="235"/>
          </reference>
        </references>
      </pivotArea>
    </format>
    <format dxfId="8241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8240">
      <pivotArea dataOnly="0" labelOnly="1" outline="0" fieldPosition="0">
        <references count="2">
          <reference field="14" count="1" selected="0">
            <x v="262"/>
          </reference>
          <reference field="15" count="1">
            <x v="239"/>
          </reference>
        </references>
      </pivotArea>
    </format>
    <format dxfId="8239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8238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8237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8236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8235">
      <pivotArea dataOnly="0" labelOnly="1" outline="0" fieldPosition="0">
        <references count="2">
          <reference field="14" count="1" selected="0">
            <x v="273"/>
          </reference>
          <reference field="15" count="1">
            <x v="227"/>
          </reference>
        </references>
      </pivotArea>
    </format>
    <format dxfId="8234">
      <pivotArea dataOnly="0" labelOnly="1" outline="0" fieldPosition="0">
        <references count="2">
          <reference field="14" count="1" selected="0">
            <x v="274"/>
          </reference>
          <reference field="15" count="1">
            <x v="243"/>
          </reference>
        </references>
      </pivotArea>
    </format>
    <format dxfId="8233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8232">
      <pivotArea dataOnly="0" labelOnly="1" outline="0" fieldPosition="0">
        <references count="2">
          <reference field="14" count="1" selected="0">
            <x v="280"/>
          </reference>
          <reference field="15" count="1">
            <x v="245"/>
          </reference>
        </references>
      </pivotArea>
    </format>
    <format dxfId="8231">
      <pivotArea dataOnly="0" labelOnly="1" outline="0" fieldPosition="0">
        <references count="2">
          <reference field="14" count="1" selected="0">
            <x v="282"/>
          </reference>
          <reference field="15" count="1">
            <x v="232"/>
          </reference>
        </references>
      </pivotArea>
    </format>
    <format dxfId="8230">
      <pivotArea dataOnly="0" labelOnly="1" outline="0" fieldPosition="0">
        <references count="2">
          <reference field="14" count="1" selected="0">
            <x v="289"/>
          </reference>
          <reference field="15" count="1">
            <x v="225"/>
          </reference>
        </references>
      </pivotArea>
    </format>
    <format dxfId="8229">
      <pivotArea dataOnly="0" labelOnly="1" outline="0" fieldPosition="0">
        <references count="2">
          <reference field="14" count="1" selected="0">
            <x v="290"/>
          </reference>
          <reference field="15" count="1">
            <x v="228"/>
          </reference>
        </references>
      </pivotArea>
    </format>
    <format dxfId="8228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8227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8226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8225">
      <pivotArea dataOnly="0" labelOnly="1" outline="0" fieldPosition="0">
        <references count="2">
          <reference field="14" count="1" selected="0">
            <x v="26"/>
          </reference>
          <reference field="15" count="1">
            <x v="230"/>
          </reference>
        </references>
      </pivotArea>
    </format>
    <format dxfId="8224">
      <pivotArea dataOnly="0" labelOnly="1" outline="0" fieldPosition="0">
        <references count="2">
          <reference field="14" count="1" selected="0">
            <x v="35"/>
          </reference>
          <reference field="15" count="1">
            <x v="223"/>
          </reference>
        </references>
      </pivotArea>
    </format>
    <format dxfId="8223">
      <pivotArea dataOnly="0" labelOnly="1" outline="0" fieldPosition="0">
        <references count="2">
          <reference field="14" count="1" selected="0">
            <x v="36"/>
          </reference>
          <reference field="15" count="1">
            <x v="246"/>
          </reference>
        </references>
      </pivotArea>
    </format>
    <format dxfId="8222">
      <pivotArea dataOnly="0" labelOnly="1" outline="0" fieldPosition="0">
        <references count="2">
          <reference field="14" count="1" selected="0">
            <x v="37"/>
          </reference>
          <reference field="15" count="1">
            <x v="229"/>
          </reference>
        </references>
      </pivotArea>
    </format>
    <format dxfId="8221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8220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8219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8218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8217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8216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8215">
      <pivotArea dataOnly="0" labelOnly="1" outline="0" fieldPosition="0">
        <references count="2">
          <reference field="14" count="1" selected="0">
            <x v="99"/>
          </reference>
          <reference field="15" count="1">
            <x v="244"/>
          </reference>
        </references>
      </pivotArea>
    </format>
    <format dxfId="8214">
      <pivotArea dataOnly="0" labelOnly="1" outline="0" fieldPosition="0">
        <references count="2">
          <reference field="14" count="1" selected="0">
            <x v="107"/>
          </reference>
          <reference field="15" count="1">
            <x v="240"/>
          </reference>
        </references>
      </pivotArea>
    </format>
    <format dxfId="8213">
      <pivotArea dataOnly="0" labelOnly="1" outline="0" fieldPosition="0">
        <references count="2">
          <reference field="14" count="1" selected="0">
            <x v="113"/>
          </reference>
          <reference field="15" count="1">
            <x v="233"/>
          </reference>
        </references>
      </pivotArea>
    </format>
    <format dxfId="8212">
      <pivotArea dataOnly="0" labelOnly="1" outline="0" fieldPosition="0">
        <references count="2">
          <reference field="14" count="1" selected="0">
            <x v="114"/>
          </reference>
          <reference field="15" count="1">
            <x v="224"/>
          </reference>
        </references>
      </pivotArea>
    </format>
    <format dxfId="8211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8210">
      <pivotArea dataOnly="0" labelOnly="1" outline="0" fieldPosition="0">
        <references count="2">
          <reference field="14" count="1" selected="0">
            <x v="116"/>
          </reference>
          <reference field="15" count="1">
            <x v="211"/>
          </reference>
        </references>
      </pivotArea>
    </format>
    <format dxfId="8209">
      <pivotArea dataOnly="0" labelOnly="1" outline="0" fieldPosition="0">
        <references count="2">
          <reference field="14" count="1" selected="0">
            <x v="138"/>
          </reference>
          <reference field="15" count="1">
            <x v="234"/>
          </reference>
        </references>
      </pivotArea>
    </format>
    <format dxfId="8208">
      <pivotArea dataOnly="0" labelOnly="1" outline="0" fieldPosition="0">
        <references count="2">
          <reference field="14" count="1" selected="0">
            <x v="144"/>
          </reference>
          <reference field="15" count="1">
            <x v="231"/>
          </reference>
        </references>
      </pivotArea>
    </format>
    <format dxfId="8207">
      <pivotArea dataOnly="0" labelOnly="1" outline="0" fieldPosition="0">
        <references count="2">
          <reference field="14" count="1" selected="0">
            <x v="180"/>
          </reference>
          <reference field="15" count="1">
            <x v="241"/>
          </reference>
        </references>
      </pivotArea>
    </format>
    <format dxfId="8206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8205">
      <pivotArea dataOnly="0" labelOnly="1" outline="0" fieldPosition="0">
        <references count="2">
          <reference field="14" count="1" selected="0">
            <x v="200"/>
          </reference>
          <reference field="15" count="1">
            <x v="242"/>
          </reference>
        </references>
      </pivotArea>
    </format>
    <format dxfId="8204">
      <pivotArea dataOnly="0" labelOnly="1" outline="0" fieldPosition="0">
        <references count="2">
          <reference field="14" count="1" selected="0">
            <x v="243"/>
          </reference>
          <reference field="15" count="1">
            <x v="235"/>
          </reference>
        </references>
      </pivotArea>
    </format>
    <format dxfId="8203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8202">
      <pivotArea dataOnly="0" labelOnly="1" outline="0" fieldPosition="0">
        <references count="2">
          <reference field="14" count="1" selected="0">
            <x v="262"/>
          </reference>
          <reference field="15" count="1">
            <x v="239"/>
          </reference>
        </references>
      </pivotArea>
    </format>
    <format dxfId="8201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8200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8199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8198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8197">
      <pivotArea dataOnly="0" labelOnly="1" outline="0" fieldPosition="0">
        <references count="2">
          <reference field="14" count="1" selected="0">
            <x v="273"/>
          </reference>
          <reference field="15" count="1">
            <x v="227"/>
          </reference>
        </references>
      </pivotArea>
    </format>
    <format dxfId="8196">
      <pivotArea dataOnly="0" labelOnly="1" outline="0" fieldPosition="0">
        <references count="2">
          <reference field="14" count="1" selected="0">
            <x v="274"/>
          </reference>
          <reference field="15" count="1">
            <x v="243"/>
          </reference>
        </references>
      </pivotArea>
    </format>
    <format dxfId="8195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8194">
      <pivotArea dataOnly="0" labelOnly="1" outline="0" fieldPosition="0">
        <references count="2">
          <reference field="14" count="1" selected="0">
            <x v="280"/>
          </reference>
          <reference field="15" count="1">
            <x v="245"/>
          </reference>
        </references>
      </pivotArea>
    </format>
    <format dxfId="8193">
      <pivotArea dataOnly="0" labelOnly="1" outline="0" fieldPosition="0">
        <references count="2">
          <reference field="14" count="1" selected="0">
            <x v="282"/>
          </reference>
          <reference field="15" count="1">
            <x v="232"/>
          </reference>
        </references>
      </pivotArea>
    </format>
    <format dxfId="8192">
      <pivotArea dataOnly="0" labelOnly="1" outline="0" fieldPosition="0">
        <references count="2">
          <reference field="14" count="1" selected="0">
            <x v="289"/>
          </reference>
          <reference field="15" count="1">
            <x v="225"/>
          </reference>
        </references>
      </pivotArea>
    </format>
    <format dxfId="8191">
      <pivotArea dataOnly="0" labelOnly="1" outline="0" fieldPosition="0">
        <references count="2">
          <reference field="14" count="1" selected="0">
            <x v="290"/>
          </reference>
          <reference field="15" count="1">
            <x v="228"/>
          </reference>
        </references>
      </pivotArea>
    </format>
    <format dxfId="8190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8189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8188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8187">
      <pivotArea dataOnly="0" labelOnly="1" outline="0" fieldPosition="0">
        <references count="2">
          <reference field="14" count="1" selected="0">
            <x v="26"/>
          </reference>
          <reference field="15" count="1">
            <x v="230"/>
          </reference>
        </references>
      </pivotArea>
    </format>
    <format dxfId="8186">
      <pivotArea dataOnly="0" labelOnly="1" outline="0" fieldPosition="0">
        <references count="2">
          <reference field="14" count="1" selected="0">
            <x v="35"/>
          </reference>
          <reference field="15" count="1">
            <x v="223"/>
          </reference>
        </references>
      </pivotArea>
    </format>
    <format dxfId="8185">
      <pivotArea dataOnly="0" labelOnly="1" outline="0" fieldPosition="0">
        <references count="2">
          <reference field="14" count="1" selected="0">
            <x v="36"/>
          </reference>
          <reference field="15" count="1">
            <x v="246"/>
          </reference>
        </references>
      </pivotArea>
    </format>
    <format dxfId="8184">
      <pivotArea dataOnly="0" labelOnly="1" outline="0" fieldPosition="0">
        <references count="2">
          <reference field="14" count="1" selected="0">
            <x v="37"/>
          </reference>
          <reference field="15" count="1">
            <x v="229"/>
          </reference>
        </references>
      </pivotArea>
    </format>
    <format dxfId="8183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8182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8181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8180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8179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8178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8177">
      <pivotArea dataOnly="0" labelOnly="1" outline="0" fieldPosition="0">
        <references count="2">
          <reference field="14" count="1" selected="0">
            <x v="99"/>
          </reference>
          <reference field="15" count="1">
            <x v="244"/>
          </reference>
        </references>
      </pivotArea>
    </format>
    <format dxfId="8176">
      <pivotArea dataOnly="0" labelOnly="1" outline="0" fieldPosition="0">
        <references count="2">
          <reference field="14" count="1" selected="0">
            <x v="107"/>
          </reference>
          <reference field="15" count="1">
            <x v="240"/>
          </reference>
        </references>
      </pivotArea>
    </format>
    <format dxfId="8175">
      <pivotArea dataOnly="0" labelOnly="1" outline="0" fieldPosition="0">
        <references count="2">
          <reference field="14" count="1" selected="0">
            <x v="113"/>
          </reference>
          <reference field="15" count="1">
            <x v="233"/>
          </reference>
        </references>
      </pivotArea>
    </format>
    <format dxfId="8174">
      <pivotArea dataOnly="0" labelOnly="1" outline="0" fieldPosition="0">
        <references count="2">
          <reference field="14" count="1" selected="0">
            <x v="114"/>
          </reference>
          <reference field="15" count="1">
            <x v="224"/>
          </reference>
        </references>
      </pivotArea>
    </format>
    <format dxfId="8173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8172">
      <pivotArea dataOnly="0" labelOnly="1" outline="0" fieldPosition="0">
        <references count="2">
          <reference field="14" count="1" selected="0">
            <x v="116"/>
          </reference>
          <reference field="15" count="1">
            <x v="211"/>
          </reference>
        </references>
      </pivotArea>
    </format>
    <format dxfId="8171">
      <pivotArea dataOnly="0" labelOnly="1" outline="0" fieldPosition="0">
        <references count="2">
          <reference field="14" count="1" selected="0">
            <x v="138"/>
          </reference>
          <reference field="15" count="1">
            <x v="234"/>
          </reference>
        </references>
      </pivotArea>
    </format>
    <format dxfId="8170">
      <pivotArea dataOnly="0" labelOnly="1" outline="0" fieldPosition="0">
        <references count="2">
          <reference field="14" count="1" selected="0">
            <x v="144"/>
          </reference>
          <reference field="15" count="1">
            <x v="231"/>
          </reference>
        </references>
      </pivotArea>
    </format>
    <format dxfId="8169">
      <pivotArea dataOnly="0" labelOnly="1" outline="0" fieldPosition="0">
        <references count="2">
          <reference field="14" count="1" selected="0">
            <x v="180"/>
          </reference>
          <reference field="15" count="1">
            <x v="241"/>
          </reference>
        </references>
      </pivotArea>
    </format>
    <format dxfId="8168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8167">
      <pivotArea dataOnly="0" labelOnly="1" outline="0" fieldPosition="0">
        <references count="2">
          <reference field="14" count="1" selected="0">
            <x v="200"/>
          </reference>
          <reference field="15" count="1">
            <x v="242"/>
          </reference>
        </references>
      </pivotArea>
    </format>
    <format dxfId="8166">
      <pivotArea dataOnly="0" labelOnly="1" outline="0" fieldPosition="0">
        <references count="2">
          <reference field="14" count="1" selected="0">
            <x v="243"/>
          </reference>
          <reference field="15" count="1">
            <x v="235"/>
          </reference>
        </references>
      </pivotArea>
    </format>
    <format dxfId="8165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8164">
      <pivotArea dataOnly="0" labelOnly="1" outline="0" fieldPosition="0">
        <references count="2">
          <reference field="14" count="1" selected="0">
            <x v="262"/>
          </reference>
          <reference field="15" count="1">
            <x v="239"/>
          </reference>
        </references>
      </pivotArea>
    </format>
    <format dxfId="8163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8162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8161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8160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8159">
      <pivotArea dataOnly="0" labelOnly="1" outline="0" fieldPosition="0">
        <references count="2">
          <reference field="14" count="1" selected="0">
            <x v="273"/>
          </reference>
          <reference field="15" count="1">
            <x v="227"/>
          </reference>
        </references>
      </pivotArea>
    </format>
    <format dxfId="8158">
      <pivotArea dataOnly="0" labelOnly="1" outline="0" fieldPosition="0">
        <references count="2">
          <reference field="14" count="1" selected="0">
            <x v="274"/>
          </reference>
          <reference field="15" count="1">
            <x v="243"/>
          </reference>
        </references>
      </pivotArea>
    </format>
    <format dxfId="8157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8156">
      <pivotArea dataOnly="0" labelOnly="1" outline="0" fieldPosition="0">
        <references count="2">
          <reference field="14" count="1" selected="0">
            <x v="280"/>
          </reference>
          <reference field="15" count="1">
            <x v="245"/>
          </reference>
        </references>
      </pivotArea>
    </format>
    <format dxfId="8155">
      <pivotArea dataOnly="0" labelOnly="1" outline="0" fieldPosition="0">
        <references count="2">
          <reference field="14" count="1" selected="0">
            <x v="282"/>
          </reference>
          <reference field="15" count="1">
            <x v="232"/>
          </reference>
        </references>
      </pivotArea>
    </format>
    <format dxfId="8154">
      <pivotArea dataOnly="0" labelOnly="1" outline="0" fieldPosition="0">
        <references count="2">
          <reference field="14" count="1" selected="0">
            <x v="289"/>
          </reference>
          <reference field="15" count="1">
            <x v="225"/>
          </reference>
        </references>
      </pivotArea>
    </format>
    <format dxfId="8153">
      <pivotArea dataOnly="0" labelOnly="1" outline="0" fieldPosition="0">
        <references count="2">
          <reference field="14" count="1" selected="0">
            <x v="290"/>
          </reference>
          <reference field="15" count="1">
            <x v="228"/>
          </reference>
        </references>
      </pivotArea>
    </format>
    <format dxfId="8152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8151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8150">
      <pivotArea dataOnly="0" labelOnly="1" outline="0" fieldPosition="0">
        <references count="1">
          <reference field="14" count="50">
            <x v="12"/>
            <x v="39"/>
            <x v="56"/>
            <x v="61"/>
            <x v="79"/>
            <x v="80"/>
            <x v="93"/>
            <x v="96"/>
            <x v="100"/>
            <x v="101"/>
            <x v="103"/>
            <x v="105"/>
            <x v="106"/>
            <x v="108"/>
            <x v="109"/>
            <x v="110"/>
            <x v="112"/>
            <x v="125"/>
            <x v="126"/>
            <x v="127"/>
            <x v="128"/>
            <x v="129"/>
            <x v="131"/>
            <x v="132"/>
            <x v="134"/>
            <x v="137"/>
            <x v="140"/>
            <x v="145"/>
            <x v="146"/>
            <x v="147"/>
            <x v="148"/>
            <x v="149"/>
            <x v="150"/>
            <x v="151"/>
            <x v="152"/>
            <x v="153"/>
            <x v="156"/>
            <x v="157"/>
            <x v="158"/>
            <x v="168"/>
            <x v="169"/>
            <x v="170"/>
            <x v="171"/>
            <x v="181"/>
            <x v="199"/>
            <x v="212"/>
            <x v="231"/>
            <x v="232"/>
            <x v="233"/>
            <x v="234"/>
          </reference>
        </references>
      </pivotArea>
    </format>
    <format dxfId="8149">
      <pivotArea dataOnly="0" labelOnly="1" outline="0" fieldPosition="0">
        <references count="1">
          <reference field="14" count="10">
            <x v="235"/>
            <x v="236"/>
            <x v="237"/>
            <x v="239"/>
            <x v="240"/>
            <x v="241"/>
            <x v="242"/>
            <x v="250"/>
            <x v="256"/>
            <x v="292"/>
          </reference>
        </references>
      </pivotArea>
    </format>
    <format dxfId="8148">
      <pivotArea dataOnly="0" labelOnly="1" outline="0" fieldPosition="0">
        <references count="1">
          <reference field="14" count="50">
            <x v="12"/>
            <x v="39"/>
            <x v="56"/>
            <x v="61"/>
            <x v="79"/>
            <x v="80"/>
            <x v="93"/>
            <x v="96"/>
            <x v="100"/>
            <x v="101"/>
            <x v="103"/>
            <x v="105"/>
            <x v="106"/>
            <x v="108"/>
            <x v="109"/>
            <x v="110"/>
            <x v="112"/>
            <x v="125"/>
            <x v="126"/>
            <x v="127"/>
            <x v="128"/>
            <x v="129"/>
            <x v="131"/>
            <x v="132"/>
            <x v="134"/>
            <x v="137"/>
            <x v="140"/>
            <x v="145"/>
            <x v="146"/>
            <x v="147"/>
            <x v="148"/>
            <x v="149"/>
            <x v="150"/>
            <x v="151"/>
            <x v="152"/>
            <x v="153"/>
            <x v="156"/>
            <x v="157"/>
            <x v="158"/>
            <x v="168"/>
            <x v="169"/>
            <x v="170"/>
            <x v="171"/>
            <x v="181"/>
            <x v="199"/>
            <x v="212"/>
            <x v="231"/>
            <x v="232"/>
            <x v="233"/>
            <x v="234"/>
          </reference>
        </references>
      </pivotArea>
    </format>
    <format dxfId="8147">
      <pivotArea dataOnly="0" labelOnly="1" outline="0" fieldPosition="0">
        <references count="1">
          <reference field="14" count="10">
            <x v="235"/>
            <x v="236"/>
            <x v="237"/>
            <x v="239"/>
            <x v="240"/>
            <x v="241"/>
            <x v="242"/>
            <x v="250"/>
            <x v="256"/>
            <x v="292"/>
          </reference>
        </references>
      </pivotArea>
    </format>
    <format dxfId="8146">
      <pivotArea dataOnly="0" labelOnly="1" outline="0" fieldPosition="0">
        <references count="1">
          <reference field="14" count="50">
            <x v="12"/>
            <x v="39"/>
            <x v="56"/>
            <x v="61"/>
            <x v="79"/>
            <x v="80"/>
            <x v="93"/>
            <x v="96"/>
            <x v="100"/>
            <x v="101"/>
            <x v="103"/>
            <x v="105"/>
            <x v="106"/>
            <x v="108"/>
            <x v="109"/>
            <x v="110"/>
            <x v="112"/>
            <x v="125"/>
            <x v="126"/>
            <x v="127"/>
            <x v="128"/>
            <x v="129"/>
            <x v="131"/>
            <x v="132"/>
            <x v="134"/>
            <x v="137"/>
            <x v="140"/>
            <x v="145"/>
            <x v="146"/>
            <x v="147"/>
            <x v="148"/>
            <x v="149"/>
            <x v="150"/>
            <x v="151"/>
            <x v="152"/>
            <x v="153"/>
            <x v="156"/>
            <x v="157"/>
            <x v="158"/>
            <x v="168"/>
            <x v="169"/>
            <x v="170"/>
            <x v="171"/>
            <x v="181"/>
            <x v="199"/>
            <x v="212"/>
            <x v="231"/>
            <x v="232"/>
            <x v="233"/>
            <x v="234"/>
          </reference>
        </references>
      </pivotArea>
    </format>
    <format dxfId="8145">
      <pivotArea dataOnly="0" labelOnly="1" outline="0" fieldPosition="0">
        <references count="1">
          <reference field="14" count="10">
            <x v="235"/>
            <x v="236"/>
            <x v="237"/>
            <x v="239"/>
            <x v="240"/>
            <x v="241"/>
            <x v="242"/>
            <x v="250"/>
            <x v="256"/>
            <x v="292"/>
          </reference>
        </references>
      </pivotArea>
    </format>
    <format dxfId="8144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8143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8142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8141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8140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8139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8138">
      <pivotArea dataOnly="0" labelOnly="1" outline="0" fieldPosition="0">
        <references count="2">
          <reference field="14" count="1" selected="0">
            <x v="93"/>
          </reference>
          <reference field="15" count="1">
            <x v="271"/>
          </reference>
        </references>
      </pivotArea>
    </format>
    <format dxfId="8137">
      <pivotArea dataOnly="0" labelOnly="1" outline="0" fieldPosition="0">
        <references count="2">
          <reference field="14" count="1" selected="0">
            <x v="96"/>
          </reference>
          <reference field="15" count="1">
            <x v="270"/>
          </reference>
        </references>
      </pivotArea>
    </format>
    <format dxfId="8136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8135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8134">
      <pivotArea dataOnly="0" labelOnly="1" outline="0" fieldPosition="0">
        <references count="2">
          <reference field="14" count="1" selected="0">
            <x v="103"/>
          </reference>
          <reference field="15" count="1">
            <x v="276"/>
          </reference>
        </references>
      </pivotArea>
    </format>
    <format dxfId="8133">
      <pivotArea dataOnly="0" labelOnly="1" outline="0" fieldPosition="0">
        <references count="2">
          <reference field="14" count="1" selected="0">
            <x v="105"/>
          </reference>
          <reference field="15" count="1">
            <x v="267"/>
          </reference>
        </references>
      </pivotArea>
    </format>
    <format dxfId="8132">
      <pivotArea dataOnly="0" labelOnly="1" outline="0" fieldPosition="0">
        <references count="2">
          <reference field="14" count="1" selected="0">
            <x v="106"/>
          </reference>
          <reference field="15" count="1">
            <x v="272"/>
          </reference>
        </references>
      </pivotArea>
    </format>
    <format dxfId="8131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8130">
      <pivotArea dataOnly="0" labelOnly="1" outline="0" fieldPosition="0">
        <references count="2">
          <reference field="14" count="1" selected="0">
            <x v="109"/>
          </reference>
          <reference field="15" count="1">
            <x v="273"/>
          </reference>
        </references>
      </pivotArea>
    </format>
    <format dxfId="8129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8128">
      <pivotArea dataOnly="0" labelOnly="1" outline="0" fieldPosition="0">
        <references count="2">
          <reference field="14" count="1" selected="0">
            <x v="112"/>
          </reference>
          <reference field="15" count="1">
            <x v="255"/>
          </reference>
        </references>
      </pivotArea>
    </format>
    <format dxfId="8127">
      <pivotArea dataOnly="0" labelOnly="1" outline="0" fieldPosition="0">
        <references count="2">
          <reference field="14" count="1" selected="0">
            <x v="125"/>
          </reference>
          <reference field="15" count="1">
            <x v="278"/>
          </reference>
        </references>
      </pivotArea>
    </format>
    <format dxfId="8126">
      <pivotArea dataOnly="0" labelOnly="1" outline="0" fieldPosition="0">
        <references count="2">
          <reference field="14" count="1" selected="0">
            <x v="126"/>
          </reference>
          <reference field="15" count="1">
            <x v="268"/>
          </reference>
        </references>
      </pivotArea>
    </format>
    <format dxfId="8125">
      <pivotArea dataOnly="0" labelOnly="1" outline="0" fieldPosition="0">
        <references count="2">
          <reference field="14" count="1" selected="0">
            <x v="127"/>
          </reference>
          <reference field="15" count="1">
            <x v="259"/>
          </reference>
        </references>
      </pivotArea>
    </format>
    <format dxfId="8124">
      <pivotArea dataOnly="0" labelOnly="1" outline="0" fieldPosition="0">
        <references count="2">
          <reference field="14" count="1" selected="0">
            <x v="128"/>
          </reference>
          <reference field="15" count="1">
            <x v="260"/>
          </reference>
        </references>
      </pivotArea>
    </format>
    <format dxfId="8123">
      <pivotArea dataOnly="0" labelOnly="1" outline="0" fieldPosition="0">
        <references count="2">
          <reference field="14" count="1" selected="0">
            <x v="129"/>
          </reference>
          <reference field="15" count="1">
            <x v="261"/>
          </reference>
        </references>
      </pivotArea>
    </format>
    <format dxfId="8122">
      <pivotArea dataOnly="0" labelOnly="1" outline="0" fieldPosition="0">
        <references count="2">
          <reference field="14" count="1" selected="0">
            <x v="131"/>
          </reference>
          <reference field="15" count="1">
            <x v="123"/>
          </reference>
        </references>
      </pivotArea>
    </format>
    <format dxfId="8121">
      <pivotArea dataOnly="0" labelOnly="1" outline="0" fieldPosition="0">
        <references count="2">
          <reference field="14" count="1" selected="0">
            <x v="132"/>
          </reference>
          <reference field="15" count="1">
            <x v="262"/>
          </reference>
        </references>
      </pivotArea>
    </format>
    <format dxfId="8120">
      <pivotArea dataOnly="0" labelOnly="1" outline="0" fieldPosition="0">
        <references count="2">
          <reference field="14" count="1" selected="0">
            <x v="134"/>
          </reference>
          <reference field="15" count="1">
            <x v="266"/>
          </reference>
        </references>
      </pivotArea>
    </format>
    <format dxfId="8119">
      <pivotArea dataOnly="0" labelOnly="1" outline="0" fieldPosition="0">
        <references count="2">
          <reference field="14" count="1" selected="0">
            <x v="137"/>
          </reference>
          <reference field="15" count="1">
            <x v="269"/>
          </reference>
        </references>
      </pivotArea>
    </format>
    <format dxfId="8118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8117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8116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8115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8114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8113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8112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8111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8110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8109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8108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8107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8106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8105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8104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8103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8102">
      <pivotArea dataOnly="0" labelOnly="1" outline="0" fieldPosition="0">
        <references count="2">
          <reference field="14" count="1" selected="0">
            <x v="171"/>
          </reference>
          <reference field="15" count="1">
            <x v="277"/>
          </reference>
        </references>
      </pivotArea>
    </format>
    <format dxfId="8101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8100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8099">
      <pivotArea dataOnly="0" labelOnly="1" outline="0" fieldPosition="0">
        <references count="2">
          <reference field="14" count="1" selected="0">
            <x v="212"/>
          </reference>
          <reference field="15" count="1">
            <x v="274"/>
          </reference>
        </references>
      </pivotArea>
    </format>
    <format dxfId="8098">
      <pivotArea dataOnly="0" labelOnly="1" outline="0" fieldPosition="0">
        <references count="2">
          <reference field="14" count="1" selected="0">
            <x v="231"/>
          </reference>
          <reference field="15" count="1">
            <x v="248"/>
          </reference>
        </references>
      </pivotArea>
    </format>
    <format dxfId="8097">
      <pivotArea dataOnly="0" labelOnly="1" outline="0" fieldPosition="0">
        <references count="2">
          <reference field="14" count="1" selected="0">
            <x v="232"/>
          </reference>
          <reference field="15" count="1">
            <x v="249"/>
          </reference>
        </references>
      </pivotArea>
    </format>
    <format dxfId="8096">
      <pivotArea dataOnly="0" labelOnly="1" outline="0" fieldPosition="0">
        <references count="2">
          <reference field="14" count="1" selected="0">
            <x v="233"/>
          </reference>
          <reference field="15" count="1">
            <x v="250"/>
          </reference>
        </references>
      </pivotArea>
    </format>
    <format dxfId="8095">
      <pivotArea dataOnly="0" labelOnly="1" outline="0" fieldPosition="0">
        <references count="2">
          <reference field="14" count="1" selected="0">
            <x v="234"/>
          </reference>
          <reference field="15" count="1">
            <x v="275"/>
          </reference>
        </references>
      </pivotArea>
    </format>
    <format dxfId="8094">
      <pivotArea dataOnly="0" labelOnly="1" outline="0" fieldPosition="0">
        <references count="2">
          <reference field="14" count="1" selected="0">
            <x v="235"/>
          </reference>
          <reference field="15" count="1">
            <x v="251"/>
          </reference>
        </references>
      </pivotArea>
    </format>
    <format dxfId="8093">
      <pivotArea dataOnly="0" labelOnly="1" outline="0" fieldPosition="0">
        <references count="2">
          <reference field="14" count="1" selected="0">
            <x v="236"/>
          </reference>
          <reference field="15" count="1">
            <x v="252"/>
          </reference>
        </references>
      </pivotArea>
    </format>
    <format dxfId="8092">
      <pivotArea dataOnly="0" labelOnly="1" outline="0" fieldPosition="0">
        <references count="2">
          <reference field="14" count="1" selected="0">
            <x v="237"/>
          </reference>
          <reference field="15" count="1">
            <x v="253"/>
          </reference>
        </references>
      </pivotArea>
    </format>
    <format dxfId="8091">
      <pivotArea dataOnly="0" labelOnly="1" outline="0" fieldPosition="0">
        <references count="2">
          <reference field="14" count="1" selected="0">
            <x v="239"/>
          </reference>
          <reference field="15" count="1">
            <x v="256"/>
          </reference>
        </references>
      </pivotArea>
    </format>
    <format dxfId="8090">
      <pivotArea dataOnly="0" labelOnly="1" outline="0" fieldPosition="0">
        <references count="2">
          <reference field="14" count="1" selected="0">
            <x v="240"/>
          </reference>
          <reference field="15" count="1">
            <x v="254"/>
          </reference>
        </references>
      </pivotArea>
    </format>
    <format dxfId="8089">
      <pivotArea dataOnly="0" labelOnly="1" outline="0" fieldPosition="0">
        <references count="2">
          <reference field="14" count="1" selected="0">
            <x v="241"/>
          </reference>
          <reference field="15" count="1">
            <x v="257"/>
          </reference>
        </references>
      </pivotArea>
    </format>
    <format dxfId="8088">
      <pivotArea dataOnly="0" labelOnly="1" outline="0" fieldPosition="0">
        <references count="2">
          <reference field="14" count="1" selected="0">
            <x v="242"/>
          </reference>
          <reference field="15" count="1">
            <x v="263"/>
          </reference>
        </references>
      </pivotArea>
    </format>
    <format dxfId="8087">
      <pivotArea dataOnly="0" labelOnly="1" outline="0" fieldPosition="0">
        <references count="2">
          <reference field="14" count="1" selected="0">
            <x v="250"/>
          </reference>
          <reference field="15" count="1">
            <x v="264"/>
          </reference>
        </references>
      </pivotArea>
    </format>
    <format dxfId="8086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8085">
      <pivotArea dataOnly="0" labelOnly="1" outline="0" fieldPosition="0">
        <references count="2">
          <reference field="14" count="1" selected="0">
            <x v="292"/>
          </reference>
          <reference field="15" count="1">
            <x v="265"/>
          </reference>
        </references>
      </pivotArea>
    </format>
    <format dxfId="8084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8083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8082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8081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8080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8079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8078">
      <pivotArea dataOnly="0" labelOnly="1" outline="0" fieldPosition="0">
        <references count="2">
          <reference field="14" count="1" selected="0">
            <x v="93"/>
          </reference>
          <reference field="15" count="1">
            <x v="271"/>
          </reference>
        </references>
      </pivotArea>
    </format>
    <format dxfId="8077">
      <pivotArea dataOnly="0" labelOnly="1" outline="0" fieldPosition="0">
        <references count="2">
          <reference field="14" count="1" selected="0">
            <x v="96"/>
          </reference>
          <reference field="15" count="1">
            <x v="270"/>
          </reference>
        </references>
      </pivotArea>
    </format>
    <format dxfId="8076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8075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8074">
      <pivotArea dataOnly="0" labelOnly="1" outline="0" fieldPosition="0">
        <references count="2">
          <reference field="14" count="1" selected="0">
            <x v="103"/>
          </reference>
          <reference field="15" count="1">
            <x v="276"/>
          </reference>
        </references>
      </pivotArea>
    </format>
    <format dxfId="8073">
      <pivotArea dataOnly="0" labelOnly="1" outline="0" fieldPosition="0">
        <references count="2">
          <reference field="14" count="1" selected="0">
            <x v="105"/>
          </reference>
          <reference field="15" count="1">
            <x v="267"/>
          </reference>
        </references>
      </pivotArea>
    </format>
    <format dxfId="8072">
      <pivotArea dataOnly="0" labelOnly="1" outline="0" fieldPosition="0">
        <references count="2">
          <reference field="14" count="1" selected="0">
            <x v="106"/>
          </reference>
          <reference field="15" count="1">
            <x v="272"/>
          </reference>
        </references>
      </pivotArea>
    </format>
    <format dxfId="8071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8070">
      <pivotArea dataOnly="0" labelOnly="1" outline="0" fieldPosition="0">
        <references count="2">
          <reference field="14" count="1" selected="0">
            <x v="109"/>
          </reference>
          <reference field="15" count="1">
            <x v="273"/>
          </reference>
        </references>
      </pivotArea>
    </format>
    <format dxfId="8069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8068">
      <pivotArea dataOnly="0" labelOnly="1" outline="0" fieldPosition="0">
        <references count="2">
          <reference field="14" count="1" selected="0">
            <x v="112"/>
          </reference>
          <reference field="15" count="1">
            <x v="255"/>
          </reference>
        </references>
      </pivotArea>
    </format>
    <format dxfId="8067">
      <pivotArea dataOnly="0" labelOnly="1" outline="0" fieldPosition="0">
        <references count="2">
          <reference field="14" count="1" selected="0">
            <x v="125"/>
          </reference>
          <reference field="15" count="1">
            <x v="278"/>
          </reference>
        </references>
      </pivotArea>
    </format>
    <format dxfId="8066">
      <pivotArea dataOnly="0" labelOnly="1" outline="0" fieldPosition="0">
        <references count="2">
          <reference field="14" count="1" selected="0">
            <x v="126"/>
          </reference>
          <reference field="15" count="1">
            <x v="268"/>
          </reference>
        </references>
      </pivotArea>
    </format>
    <format dxfId="8065">
      <pivotArea dataOnly="0" labelOnly="1" outline="0" fieldPosition="0">
        <references count="2">
          <reference field="14" count="1" selected="0">
            <x v="127"/>
          </reference>
          <reference field="15" count="1">
            <x v="259"/>
          </reference>
        </references>
      </pivotArea>
    </format>
    <format dxfId="8064">
      <pivotArea dataOnly="0" labelOnly="1" outline="0" fieldPosition="0">
        <references count="2">
          <reference field="14" count="1" selected="0">
            <x v="128"/>
          </reference>
          <reference field="15" count="1">
            <x v="260"/>
          </reference>
        </references>
      </pivotArea>
    </format>
    <format dxfId="8063">
      <pivotArea dataOnly="0" labelOnly="1" outline="0" fieldPosition="0">
        <references count="2">
          <reference field="14" count="1" selected="0">
            <x v="129"/>
          </reference>
          <reference field="15" count="1">
            <x v="261"/>
          </reference>
        </references>
      </pivotArea>
    </format>
    <format dxfId="8062">
      <pivotArea dataOnly="0" labelOnly="1" outline="0" fieldPosition="0">
        <references count="2">
          <reference field="14" count="1" selected="0">
            <x v="131"/>
          </reference>
          <reference field="15" count="1">
            <x v="123"/>
          </reference>
        </references>
      </pivotArea>
    </format>
    <format dxfId="8061">
      <pivotArea dataOnly="0" labelOnly="1" outline="0" fieldPosition="0">
        <references count="2">
          <reference field="14" count="1" selected="0">
            <x v="132"/>
          </reference>
          <reference field="15" count="1">
            <x v="262"/>
          </reference>
        </references>
      </pivotArea>
    </format>
    <format dxfId="8060">
      <pivotArea dataOnly="0" labelOnly="1" outline="0" fieldPosition="0">
        <references count="2">
          <reference field="14" count="1" selected="0">
            <x v="134"/>
          </reference>
          <reference field="15" count="1">
            <x v="266"/>
          </reference>
        </references>
      </pivotArea>
    </format>
    <format dxfId="8059">
      <pivotArea dataOnly="0" labelOnly="1" outline="0" fieldPosition="0">
        <references count="2">
          <reference field="14" count="1" selected="0">
            <x v="137"/>
          </reference>
          <reference field="15" count="1">
            <x v="269"/>
          </reference>
        </references>
      </pivotArea>
    </format>
    <format dxfId="8058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8057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8056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8055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8054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8053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8052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8051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8050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8049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8048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8047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8046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8045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8044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8043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8042">
      <pivotArea dataOnly="0" labelOnly="1" outline="0" fieldPosition="0">
        <references count="2">
          <reference field="14" count="1" selected="0">
            <x v="171"/>
          </reference>
          <reference field="15" count="1">
            <x v="277"/>
          </reference>
        </references>
      </pivotArea>
    </format>
    <format dxfId="8041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8040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8039">
      <pivotArea dataOnly="0" labelOnly="1" outline="0" fieldPosition="0">
        <references count="2">
          <reference field="14" count="1" selected="0">
            <x v="212"/>
          </reference>
          <reference field="15" count="1">
            <x v="274"/>
          </reference>
        </references>
      </pivotArea>
    </format>
    <format dxfId="8038">
      <pivotArea dataOnly="0" labelOnly="1" outline="0" fieldPosition="0">
        <references count="2">
          <reference field="14" count="1" selected="0">
            <x v="231"/>
          </reference>
          <reference field="15" count="1">
            <x v="248"/>
          </reference>
        </references>
      </pivotArea>
    </format>
    <format dxfId="8037">
      <pivotArea dataOnly="0" labelOnly="1" outline="0" fieldPosition="0">
        <references count="2">
          <reference field="14" count="1" selected="0">
            <x v="232"/>
          </reference>
          <reference field="15" count="1">
            <x v="249"/>
          </reference>
        </references>
      </pivotArea>
    </format>
    <format dxfId="8036">
      <pivotArea dataOnly="0" labelOnly="1" outline="0" fieldPosition="0">
        <references count="2">
          <reference field="14" count="1" selected="0">
            <x v="233"/>
          </reference>
          <reference field="15" count="1">
            <x v="250"/>
          </reference>
        </references>
      </pivotArea>
    </format>
    <format dxfId="8035">
      <pivotArea dataOnly="0" labelOnly="1" outline="0" fieldPosition="0">
        <references count="2">
          <reference field="14" count="1" selected="0">
            <x v="234"/>
          </reference>
          <reference field="15" count="1">
            <x v="275"/>
          </reference>
        </references>
      </pivotArea>
    </format>
    <format dxfId="8034">
      <pivotArea dataOnly="0" labelOnly="1" outline="0" fieldPosition="0">
        <references count="2">
          <reference field="14" count="1" selected="0">
            <x v="235"/>
          </reference>
          <reference field="15" count="1">
            <x v="251"/>
          </reference>
        </references>
      </pivotArea>
    </format>
    <format dxfId="8033">
      <pivotArea dataOnly="0" labelOnly="1" outline="0" fieldPosition="0">
        <references count="2">
          <reference field="14" count="1" selected="0">
            <x v="236"/>
          </reference>
          <reference field="15" count="1">
            <x v="252"/>
          </reference>
        </references>
      </pivotArea>
    </format>
    <format dxfId="8032">
      <pivotArea dataOnly="0" labelOnly="1" outline="0" fieldPosition="0">
        <references count="2">
          <reference field="14" count="1" selected="0">
            <x v="237"/>
          </reference>
          <reference field="15" count="1">
            <x v="253"/>
          </reference>
        </references>
      </pivotArea>
    </format>
    <format dxfId="8031">
      <pivotArea dataOnly="0" labelOnly="1" outline="0" fieldPosition="0">
        <references count="2">
          <reference field="14" count="1" selected="0">
            <x v="239"/>
          </reference>
          <reference field="15" count="1">
            <x v="256"/>
          </reference>
        </references>
      </pivotArea>
    </format>
    <format dxfId="8030">
      <pivotArea dataOnly="0" labelOnly="1" outline="0" fieldPosition="0">
        <references count="2">
          <reference field="14" count="1" selected="0">
            <x v="240"/>
          </reference>
          <reference field="15" count="1">
            <x v="254"/>
          </reference>
        </references>
      </pivotArea>
    </format>
    <format dxfId="8029">
      <pivotArea dataOnly="0" labelOnly="1" outline="0" fieldPosition="0">
        <references count="2">
          <reference field="14" count="1" selected="0">
            <x v="241"/>
          </reference>
          <reference field="15" count="1">
            <x v="257"/>
          </reference>
        </references>
      </pivotArea>
    </format>
    <format dxfId="8028">
      <pivotArea dataOnly="0" labelOnly="1" outline="0" fieldPosition="0">
        <references count="2">
          <reference field="14" count="1" selected="0">
            <x v="242"/>
          </reference>
          <reference field="15" count="1">
            <x v="263"/>
          </reference>
        </references>
      </pivotArea>
    </format>
    <format dxfId="8027">
      <pivotArea dataOnly="0" labelOnly="1" outline="0" fieldPosition="0">
        <references count="2">
          <reference field="14" count="1" selected="0">
            <x v="250"/>
          </reference>
          <reference field="15" count="1">
            <x v="264"/>
          </reference>
        </references>
      </pivotArea>
    </format>
    <format dxfId="8026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8025">
      <pivotArea dataOnly="0" labelOnly="1" outline="0" fieldPosition="0">
        <references count="2">
          <reference field="14" count="1" selected="0">
            <x v="292"/>
          </reference>
          <reference field="15" count="1">
            <x v="265"/>
          </reference>
        </references>
      </pivotArea>
    </format>
    <format dxfId="8024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8023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8022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8021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8020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8019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8018">
      <pivotArea dataOnly="0" labelOnly="1" outline="0" fieldPosition="0">
        <references count="2">
          <reference field="14" count="1" selected="0">
            <x v="93"/>
          </reference>
          <reference field="15" count="1">
            <x v="271"/>
          </reference>
        </references>
      </pivotArea>
    </format>
    <format dxfId="8017">
      <pivotArea dataOnly="0" labelOnly="1" outline="0" fieldPosition="0">
        <references count="2">
          <reference field="14" count="1" selected="0">
            <x v="96"/>
          </reference>
          <reference field="15" count="1">
            <x v="270"/>
          </reference>
        </references>
      </pivotArea>
    </format>
    <format dxfId="8016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8015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8014">
      <pivotArea dataOnly="0" labelOnly="1" outline="0" fieldPosition="0">
        <references count="2">
          <reference field="14" count="1" selected="0">
            <x v="103"/>
          </reference>
          <reference field="15" count="1">
            <x v="276"/>
          </reference>
        </references>
      </pivotArea>
    </format>
    <format dxfId="8013">
      <pivotArea dataOnly="0" labelOnly="1" outline="0" fieldPosition="0">
        <references count="2">
          <reference field="14" count="1" selected="0">
            <x v="105"/>
          </reference>
          <reference field="15" count="1">
            <x v="267"/>
          </reference>
        </references>
      </pivotArea>
    </format>
    <format dxfId="8012">
      <pivotArea dataOnly="0" labelOnly="1" outline="0" fieldPosition="0">
        <references count="2">
          <reference field="14" count="1" selected="0">
            <x v="106"/>
          </reference>
          <reference field="15" count="1">
            <x v="272"/>
          </reference>
        </references>
      </pivotArea>
    </format>
    <format dxfId="8011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8010">
      <pivotArea dataOnly="0" labelOnly="1" outline="0" fieldPosition="0">
        <references count="2">
          <reference field="14" count="1" selected="0">
            <x v="109"/>
          </reference>
          <reference field="15" count="1">
            <x v="273"/>
          </reference>
        </references>
      </pivotArea>
    </format>
    <format dxfId="8009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8008">
      <pivotArea dataOnly="0" labelOnly="1" outline="0" fieldPosition="0">
        <references count="2">
          <reference field="14" count="1" selected="0">
            <x v="112"/>
          </reference>
          <reference field="15" count="1">
            <x v="255"/>
          </reference>
        </references>
      </pivotArea>
    </format>
    <format dxfId="8007">
      <pivotArea dataOnly="0" labelOnly="1" outline="0" fieldPosition="0">
        <references count="2">
          <reference field="14" count="1" selected="0">
            <x v="125"/>
          </reference>
          <reference field="15" count="1">
            <x v="278"/>
          </reference>
        </references>
      </pivotArea>
    </format>
    <format dxfId="8006">
      <pivotArea dataOnly="0" labelOnly="1" outline="0" fieldPosition="0">
        <references count="2">
          <reference field="14" count="1" selected="0">
            <x v="126"/>
          </reference>
          <reference field="15" count="1">
            <x v="268"/>
          </reference>
        </references>
      </pivotArea>
    </format>
    <format dxfId="8005">
      <pivotArea dataOnly="0" labelOnly="1" outline="0" fieldPosition="0">
        <references count="2">
          <reference field="14" count="1" selected="0">
            <x v="127"/>
          </reference>
          <reference field="15" count="1">
            <x v="259"/>
          </reference>
        </references>
      </pivotArea>
    </format>
    <format dxfId="8004">
      <pivotArea dataOnly="0" labelOnly="1" outline="0" fieldPosition="0">
        <references count="2">
          <reference field="14" count="1" selected="0">
            <x v="128"/>
          </reference>
          <reference field="15" count="1">
            <x v="260"/>
          </reference>
        </references>
      </pivotArea>
    </format>
    <format dxfId="8003">
      <pivotArea dataOnly="0" labelOnly="1" outline="0" fieldPosition="0">
        <references count="2">
          <reference field="14" count="1" selected="0">
            <x v="129"/>
          </reference>
          <reference field="15" count="1">
            <x v="261"/>
          </reference>
        </references>
      </pivotArea>
    </format>
    <format dxfId="8002">
      <pivotArea dataOnly="0" labelOnly="1" outline="0" fieldPosition="0">
        <references count="2">
          <reference field="14" count="1" selected="0">
            <x v="131"/>
          </reference>
          <reference field="15" count="1">
            <x v="123"/>
          </reference>
        </references>
      </pivotArea>
    </format>
    <format dxfId="8001">
      <pivotArea dataOnly="0" labelOnly="1" outline="0" fieldPosition="0">
        <references count="2">
          <reference field="14" count="1" selected="0">
            <x v="132"/>
          </reference>
          <reference field="15" count="1">
            <x v="262"/>
          </reference>
        </references>
      </pivotArea>
    </format>
    <format dxfId="8000">
      <pivotArea dataOnly="0" labelOnly="1" outline="0" fieldPosition="0">
        <references count="2">
          <reference field="14" count="1" selected="0">
            <x v="134"/>
          </reference>
          <reference field="15" count="1">
            <x v="266"/>
          </reference>
        </references>
      </pivotArea>
    </format>
    <format dxfId="7999">
      <pivotArea dataOnly="0" labelOnly="1" outline="0" fieldPosition="0">
        <references count="2">
          <reference field="14" count="1" selected="0">
            <x v="137"/>
          </reference>
          <reference field="15" count="1">
            <x v="269"/>
          </reference>
        </references>
      </pivotArea>
    </format>
    <format dxfId="7998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7997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7996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7995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7994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7993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7992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7991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7990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7989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7988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7987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7986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7985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7984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7983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7982">
      <pivotArea dataOnly="0" labelOnly="1" outline="0" fieldPosition="0">
        <references count="2">
          <reference field="14" count="1" selected="0">
            <x v="171"/>
          </reference>
          <reference field="15" count="1">
            <x v="277"/>
          </reference>
        </references>
      </pivotArea>
    </format>
    <format dxfId="7981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7980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7979">
      <pivotArea dataOnly="0" labelOnly="1" outline="0" fieldPosition="0">
        <references count="2">
          <reference field="14" count="1" selected="0">
            <x v="212"/>
          </reference>
          <reference field="15" count="1">
            <x v="274"/>
          </reference>
        </references>
      </pivotArea>
    </format>
    <format dxfId="7978">
      <pivotArea dataOnly="0" labelOnly="1" outline="0" fieldPosition="0">
        <references count="2">
          <reference field="14" count="1" selected="0">
            <x v="231"/>
          </reference>
          <reference field="15" count="1">
            <x v="248"/>
          </reference>
        </references>
      </pivotArea>
    </format>
    <format dxfId="7977">
      <pivotArea dataOnly="0" labelOnly="1" outline="0" fieldPosition="0">
        <references count="2">
          <reference field="14" count="1" selected="0">
            <x v="232"/>
          </reference>
          <reference field="15" count="1">
            <x v="249"/>
          </reference>
        </references>
      </pivotArea>
    </format>
    <format dxfId="7976">
      <pivotArea dataOnly="0" labelOnly="1" outline="0" fieldPosition="0">
        <references count="2">
          <reference field="14" count="1" selected="0">
            <x v="233"/>
          </reference>
          <reference field="15" count="1">
            <x v="250"/>
          </reference>
        </references>
      </pivotArea>
    </format>
    <format dxfId="7975">
      <pivotArea dataOnly="0" labelOnly="1" outline="0" fieldPosition="0">
        <references count="2">
          <reference field="14" count="1" selected="0">
            <x v="234"/>
          </reference>
          <reference field="15" count="1">
            <x v="275"/>
          </reference>
        </references>
      </pivotArea>
    </format>
    <format dxfId="7974">
      <pivotArea dataOnly="0" labelOnly="1" outline="0" fieldPosition="0">
        <references count="2">
          <reference field="14" count="1" selected="0">
            <x v="235"/>
          </reference>
          <reference field="15" count="1">
            <x v="251"/>
          </reference>
        </references>
      </pivotArea>
    </format>
    <format dxfId="7973">
      <pivotArea dataOnly="0" labelOnly="1" outline="0" fieldPosition="0">
        <references count="2">
          <reference field="14" count="1" selected="0">
            <x v="236"/>
          </reference>
          <reference field="15" count="1">
            <x v="252"/>
          </reference>
        </references>
      </pivotArea>
    </format>
    <format dxfId="7972">
      <pivotArea dataOnly="0" labelOnly="1" outline="0" fieldPosition="0">
        <references count="2">
          <reference field="14" count="1" selected="0">
            <x v="237"/>
          </reference>
          <reference field="15" count="1">
            <x v="253"/>
          </reference>
        </references>
      </pivotArea>
    </format>
    <format dxfId="7971">
      <pivotArea dataOnly="0" labelOnly="1" outline="0" fieldPosition="0">
        <references count="2">
          <reference field="14" count="1" selected="0">
            <x v="239"/>
          </reference>
          <reference field="15" count="1">
            <x v="256"/>
          </reference>
        </references>
      </pivotArea>
    </format>
    <format dxfId="7970">
      <pivotArea dataOnly="0" labelOnly="1" outline="0" fieldPosition="0">
        <references count="2">
          <reference field="14" count="1" selected="0">
            <x v="240"/>
          </reference>
          <reference field="15" count="1">
            <x v="254"/>
          </reference>
        </references>
      </pivotArea>
    </format>
    <format dxfId="7969">
      <pivotArea dataOnly="0" labelOnly="1" outline="0" fieldPosition="0">
        <references count="2">
          <reference field="14" count="1" selected="0">
            <x v="241"/>
          </reference>
          <reference field="15" count="1">
            <x v="257"/>
          </reference>
        </references>
      </pivotArea>
    </format>
    <format dxfId="7968">
      <pivotArea dataOnly="0" labelOnly="1" outline="0" fieldPosition="0">
        <references count="2">
          <reference field="14" count="1" selected="0">
            <x v="242"/>
          </reference>
          <reference field="15" count="1">
            <x v="263"/>
          </reference>
        </references>
      </pivotArea>
    </format>
    <format dxfId="7967">
      <pivotArea dataOnly="0" labelOnly="1" outline="0" fieldPosition="0">
        <references count="2">
          <reference field="14" count="1" selected="0">
            <x v="250"/>
          </reference>
          <reference field="15" count="1">
            <x v="264"/>
          </reference>
        </references>
      </pivotArea>
    </format>
    <format dxfId="7966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7965">
      <pivotArea dataOnly="0" labelOnly="1" outline="0" fieldPosition="0">
        <references count="2">
          <reference field="14" count="1" selected="0">
            <x v="292"/>
          </reference>
          <reference field="15" count="1">
            <x v="265"/>
          </reference>
        </references>
      </pivotArea>
    </format>
    <format dxfId="7964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7963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7962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961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960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7959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7958">
      <pivotArea dataOnly="0" labelOnly="1" outline="0" fieldPosition="0">
        <references count="2">
          <reference field="14" count="1" selected="0">
            <x v="93"/>
          </reference>
          <reference field="15" count="1">
            <x v="271"/>
          </reference>
        </references>
      </pivotArea>
    </format>
    <format dxfId="7957">
      <pivotArea dataOnly="0" labelOnly="1" outline="0" fieldPosition="0">
        <references count="2">
          <reference field="14" count="1" selected="0">
            <x v="96"/>
          </reference>
          <reference field="15" count="1">
            <x v="270"/>
          </reference>
        </references>
      </pivotArea>
    </format>
    <format dxfId="7956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7955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7954">
      <pivotArea dataOnly="0" labelOnly="1" outline="0" fieldPosition="0">
        <references count="2">
          <reference field="14" count="1" selected="0">
            <x v="103"/>
          </reference>
          <reference field="15" count="1">
            <x v="276"/>
          </reference>
        </references>
      </pivotArea>
    </format>
    <format dxfId="7953">
      <pivotArea dataOnly="0" labelOnly="1" outline="0" fieldPosition="0">
        <references count="2">
          <reference field="14" count="1" selected="0">
            <x v="105"/>
          </reference>
          <reference field="15" count="1">
            <x v="267"/>
          </reference>
        </references>
      </pivotArea>
    </format>
    <format dxfId="7952">
      <pivotArea dataOnly="0" labelOnly="1" outline="0" fieldPosition="0">
        <references count="2">
          <reference field="14" count="1" selected="0">
            <x v="106"/>
          </reference>
          <reference field="15" count="1">
            <x v="272"/>
          </reference>
        </references>
      </pivotArea>
    </format>
    <format dxfId="7951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7950">
      <pivotArea dataOnly="0" labelOnly="1" outline="0" fieldPosition="0">
        <references count="2">
          <reference field="14" count="1" selected="0">
            <x v="109"/>
          </reference>
          <reference field="15" count="1">
            <x v="273"/>
          </reference>
        </references>
      </pivotArea>
    </format>
    <format dxfId="7949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7948">
      <pivotArea dataOnly="0" labelOnly="1" outline="0" fieldPosition="0">
        <references count="2">
          <reference field="14" count="1" selected="0">
            <x v="112"/>
          </reference>
          <reference field="15" count="1">
            <x v="255"/>
          </reference>
        </references>
      </pivotArea>
    </format>
    <format dxfId="7947">
      <pivotArea dataOnly="0" labelOnly="1" outline="0" fieldPosition="0">
        <references count="2">
          <reference field="14" count="1" selected="0">
            <x v="125"/>
          </reference>
          <reference field="15" count="1">
            <x v="278"/>
          </reference>
        </references>
      </pivotArea>
    </format>
    <format dxfId="7946">
      <pivotArea dataOnly="0" labelOnly="1" outline="0" fieldPosition="0">
        <references count="2">
          <reference field="14" count="1" selected="0">
            <x v="126"/>
          </reference>
          <reference field="15" count="1">
            <x v="268"/>
          </reference>
        </references>
      </pivotArea>
    </format>
    <format dxfId="7945">
      <pivotArea dataOnly="0" labelOnly="1" outline="0" fieldPosition="0">
        <references count="2">
          <reference field="14" count="1" selected="0">
            <x v="127"/>
          </reference>
          <reference field="15" count="1">
            <x v="259"/>
          </reference>
        </references>
      </pivotArea>
    </format>
    <format dxfId="7944">
      <pivotArea dataOnly="0" labelOnly="1" outline="0" fieldPosition="0">
        <references count="2">
          <reference field="14" count="1" selected="0">
            <x v="128"/>
          </reference>
          <reference field="15" count="1">
            <x v="260"/>
          </reference>
        </references>
      </pivotArea>
    </format>
    <format dxfId="7943">
      <pivotArea dataOnly="0" labelOnly="1" outline="0" fieldPosition="0">
        <references count="2">
          <reference field="14" count="1" selected="0">
            <x v="129"/>
          </reference>
          <reference field="15" count="1">
            <x v="261"/>
          </reference>
        </references>
      </pivotArea>
    </format>
    <format dxfId="7942">
      <pivotArea dataOnly="0" labelOnly="1" outline="0" fieldPosition="0">
        <references count="2">
          <reference field="14" count="1" selected="0">
            <x v="131"/>
          </reference>
          <reference field="15" count="1">
            <x v="123"/>
          </reference>
        </references>
      </pivotArea>
    </format>
    <format dxfId="7941">
      <pivotArea dataOnly="0" labelOnly="1" outline="0" fieldPosition="0">
        <references count="2">
          <reference field="14" count="1" selected="0">
            <x v="132"/>
          </reference>
          <reference field="15" count="1">
            <x v="262"/>
          </reference>
        </references>
      </pivotArea>
    </format>
    <format dxfId="7940">
      <pivotArea dataOnly="0" labelOnly="1" outline="0" fieldPosition="0">
        <references count="2">
          <reference field="14" count="1" selected="0">
            <x v="134"/>
          </reference>
          <reference field="15" count="1">
            <x v="266"/>
          </reference>
        </references>
      </pivotArea>
    </format>
    <format dxfId="7939">
      <pivotArea dataOnly="0" labelOnly="1" outline="0" fieldPosition="0">
        <references count="2">
          <reference field="14" count="1" selected="0">
            <x v="137"/>
          </reference>
          <reference field="15" count="1">
            <x v="269"/>
          </reference>
        </references>
      </pivotArea>
    </format>
    <format dxfId="7938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7937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7936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7935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7934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7933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7932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7931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7930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7929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7928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7927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7926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7925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7924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7923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7922">
      <pivotArea dataOnly="0" labelOnly="1" outline="0" fieldPosition="0">
        <references count="2">
          <reference field="14" count="1" selected="0">
            <x v="171"/>
          </reference>
          <reference field="15" count="1">
            <x v="277"/>
          </reference>
        </references>
      </pivotArea>
    </format>
    <format dxfId="7921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7920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7919">
      <pivotArea dataOnly="0" labelOnly="1" outline="0" fieldPosition="0">
        <references count="2">
          <reference field="14" count="1" selected="0">
            <x v="212"/>
          </reference>
          <reference field="15" count="1">
            <x v="274"/>
          </reference>
        </references>
      </pivotArea>
    </format>
    <format dxfId="7918">
      <pivotArea dataOnly="0" labelOnly="1" outline="0" fieldPosition="0">
        <references count="2">
          <reference field="14" count="1" selected="0">
            <x v="231"/>
          </reference>
          <reference field="15" count="1">
            <x v="248"/>
          </reference>
        </references>
      </pivotArea>
    </format>
    <format dxfId="7917">
      <pivotArea dataOnly="0" labelOnly="1" outline="0" fieldPosition="0">
        <references count="2">
          <reference field="14" count="1" selected="0">
            <x v="232"/>
          </reference>
          <reference field="15" count="1">
            <x v="249"/>
          </reference>
        </references>
      </pivotArea>
    </format>
    <format dxfId="7916">
      <pivotArea dataOnly="0" labelOnly="1" outline="0" fieldPosition="0">
        <references count="2">
          <reference field="14" count="1" selected="0">
            <x v="233"/>
          </reference>
          <reference field="15" count="1">
            <x v="250"/>
          </reference>
        </references>
      </pivotArea>
    </format>
    <format dxfId="7915">
      <pivotArea dataOnly="0" labelOnly="1" outline="0" fieldPosition="0">
        <references count="2">
          <reference field="14" count="1" selected="0">
            <x v="234"/>
          </reference>
          <reference field="15" count="1">
            <x v="275"/>
          </reference>
        </references>
      </pivotArea>
    </format>
    <format dxfId="7914">
      <pivotArea dataOnly="0" labelOnly="1" outline="0" fieldPosition="0">
        <references count="2">
          <reference field="14" count="1" selected="0">
            <x v="235"/>
          </reference>
          <reference field="15" count="1">
            <x v="251"/>
          </reference>
        </references>
      </pivotArea>
    </format>
    <format dxfId="7913">
      <pivotArea dataOnly="0" labelOnly="1" outline="0" fieldPosition="0">
        <references count="2">
          <reference field="14" count="1" selected="0">
            <x v="236"/>
          </reference>
          <reference field="15" count="1">
            <x v="252"/>
          </reference>
        </references>
      </pivotArea>
    </format>
    <format dxfId="7912">
      <pivotArea dataOnly="0" labelOnly="1" outline="0" fieldPosition="0">
        <references count="2">
          <reference field="14" count="1" selected="0">
            <x v="237"/>
          </reference>
          <reference field="15" count="1">
            <x v="253"/>
          </reference>
        </references>
      </pivotArea>
    </format>
    <format dxfId="7911">
      <pivotArea dataOnly="0" labelOnly="1" outline="0" fieldPosition="0">
        <references count="2">
          <reference field="14" count="1" selected="0">
            <x v="239"/>
          </reference>
          <reference field="15" count="1">
            <x v="256"/>
          </reference>
        </references>
      </pivotArea>
    </format>
    <format dxfId="7910">
      <pivotArea dataOnly="0" labelOnly="1" outline="0" fieldPosition="0">
        <references count="2">
          <reference field="14" count="1" selected="0">
            <x v="240"/>
          </reference>
          <reference field="15" count="1">
            <x v="254"/>
          </reference>
        </references>
      </pivotArea>
    </format>
    <format dxfId="7909">
      <pivotArea dataOnly="0" labelOnly="1" outline="0" fieldPosition="0">
        <references count="2">
          <reference field="14" count="1" selected="0">
            <x v="241"/>
          </reference>
          <reference field="15" count="1">
            <x v="257"/>
          </reference>
        </references>
      </pivotArea>
    </format>
    <format dxfId="7908">
      <pivotArea dataOnly="0" labelOnly="1" outline="0" fieldPosition="0">
        <references count="2">
          <reference field="14" count="1" selected="0">
            <x v="242"/>
          </reference>
          <reference field="15" count="1">
            <x v="263"/>
          </reference>
        </references>
      </pivotArea>
    </format>
    <format dxfId="7907">
      <pivotArea dataOnly="0" labelOnly="1" outline="0" fieldPosition="0">
        <references count="2">
          <reference field="14" count="1" selected="0">
            <x v="250"/>
          </reference>
          <reference field="15" count="1">
            <x v="264"/>
          </reference>
        </references>
      </pivotArea>
    </format>
    <format dxfId="7906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7905">
      <pivotArea dataOnly="0" labelOnly="1" outline="0" fieldPosition="0">
        <references count="2">
          <reference field="14" count="1" selected="0">
            <x v="292"/>
          </reference>
          <reference field="15" count="1">
            <x v="265"/>
          </reference>
        </references>
      </pivotArea>
    </format>
    <format dxfId="7904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903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7902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7901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7900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7899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898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7897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7896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7895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7894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7893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7892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7891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7890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7889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7888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7887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7886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7885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7884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7883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7882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7881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7880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7879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7878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7877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7876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7875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7874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7873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7872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7871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7870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7869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7868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7867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7866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7865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7864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7863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7862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7861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7860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7859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858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7857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7856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7855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7854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853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7852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7851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7850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7849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7848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7847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7846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7845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7844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7843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7842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7841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7840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7839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7838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7837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7836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7835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7834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7833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7832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7831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7830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7829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7828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7827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7826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7825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7824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7823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7822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7821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7820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7819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7818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7817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7816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7815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7814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813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7812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7811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7810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7809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808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7807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7806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7805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7804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7803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7802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7801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7800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7799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7798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7797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7796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7795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7794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7793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7792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7791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7790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7789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7788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7787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7786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7785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7784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7783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7782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7781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7780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7779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7778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7777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7776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7775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7774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7773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7772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7771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7770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7769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768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7767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7766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7765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7764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763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7762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7761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7760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7759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7758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7757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7756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7755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7754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7753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7752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7751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7750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7749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7748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7747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7746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7745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7744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7743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7742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7741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7740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7739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7738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7737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7736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7735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7734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7733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7732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7731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7730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7729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7728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7727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7726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7725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7724">
      <pivotArea dataOnly="0" labelOnly="1" outline="0" fieldPosition="0">
        <references count="1">
          <reference field="14" count="1">
            <x v="142"/>
          </reference>
        </references>
      </pivotArea>
    </format>
    <format dxfId="7723">
      <pivotArea dataOnly="0" labelOnly="1" outline="0" fieldPosition="0">
        <references count="1">
          <reference field="14" count="1">
            <x v="142"/>
          </reference>
        </references>
      </pivotArea>
    </format>
    <format dxfId="7722">
      <pivotArea dataOnly="0" labelOnly="1" outline="0" fieldPosition="0">
        <references count="1">
          <reference field="14" count="1">
            <x v="142"/>
          </reference>
        </references>
      </pivotArea>
    </format>
    <format dxfId="7721">
      <pivotArea dataOnly="0" labelOnly="1" outline="0" fieldPosition="0">
        <references count="2">
          <reference field="14" count="1" selected="0">
            <x v="142"/>
          </reference>
          <reference field="15" count="1">
            <x v="280"/>
          </reference>
        </references>
      </pivotArea>
    </format>
    <format dxfId="7720">
      <pivotArea dataOnly="0" labelOnly="1" outline="0" fieldPosition="0">
        <references count="2">
          <reference field="14" count="1" selected="0">
            <x v="142"/>
          </reference>
          <reference field="15" count="1">
            <x v="280"/>
          </reference>
        </references>
      </pivotArea>
    </format>
    <format dxfId="7719">
      <pivotArea dataOnly="0" labelOnly="1" outline="0" fieldPosition="0">
        <references count="2">
          <reference field="14" count="1" selected="0">
            <x v="142"/>
          </reference>
          <reference field="15" count="1">
            <x v="280"/>
          </reference>
        </references>
      </pivotArea>
    </format>
    <format dxfId="7718">
      <pivotArea dataOnly="0" labelOnly="1" outline="0" fieldPosition="0">
        <references count="2">
          <reference field="14" count="1" selected="0">
            <x v="142"/>
          </reference>
          <reference field="15" count="1">
            <x v="280"/>
          </reference>
        </references>
      </pivotArea>
    </format>
    <format dxfId="7717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716">
      <pivotArea dataOnly="0" labelOnly="1" outline="0" fieldPosition="0">
        <references count="2">
          <reference field="14" count="1" selected="0">
            <x v="57"/>
          </reference>
          <reference field="15" count="1">
            <x v="177"/>
          </reference>
        </references>
      </pivotArea>
    </format>
    <format dxfId="7715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7714">
      <pivotArea dataOnly="0" labelOnly="1" outline="0" fieldPosition="0">
        <references count="2">
          <reference field="14" count="1" selected="0">
            <x v="59"/>
          </reference>
          <reference field="15" count="1">
            <x v="179"/>
          </reference>
        </references>
      </pivotArea>
    </format>
    <format dxfId="7713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7712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711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7710">
      <pivotArea dataOnly="0" labelOnly="1" outline="0" fieldPosition="0">
        <references count="2">
          <reference field="14" count="1" selected="0">
            <x v="63"/>
          </reference>
          <reference field="15" count="1">
            <x v="191"/>
          </reference>
        </references>
      </pivotArea>
    </format>
    <format dxfId="7709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7708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7707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7706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7705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7704">
      <pivotArea dataOnly="0" labelOnly="1" outline="0" fieldPosition="0">
        <references count="2">
          <reference field="14" count="1" selected="0">
            <x v="70"/>
          </reference>
          <reference field="15" count="1">
            <x v="203"/>
          </reference>
        </references>
      </pivotArea>
    </format>
    <format dxfId="7703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7702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7701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7700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7699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7698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7697">
      <pivotArea dataOnly="0" labelOnly="1" outline="0" fieldPosition="0">
        <references count="2">
          <reference field="14" count="1" selected="0">
            <x v="77"/>
          </reference>
          <reference field="15" count="1">
            <x v="200"/>
          </reference>
        </references>
      </pivotArea>
    </format>
    <format dxfId="7696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7695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7694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7693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7692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7691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7690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7689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7688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7687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7686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7685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7684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7683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7682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7681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7680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7679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7678">
      <pivotArea dataOnly="0" labelOnly="1" outline="0" fieldPosition="0">
        <references count="2">
          <reference field="14" count="1" selected="0">
            <x v="110"/>
          </reference>
          <reference field="15" count="1">
            <x v="175"/>
          </reference>
        </references>
      </pivotArea>
    </format>
    <format dxfId="7677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7676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7675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7674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7673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7672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7671">
      <pivotArea dataOnly="0" labelOnly="1" outline="0" fieldPosition="0">
        <references count="2">
          <reference field="14" count="1" selected="0">
            <x v="288"/>
          </reference>
          <reference field="15" count="1">
            <x v="8"/>
          </reference>
        </references>
      </pivotArea>
    </format>
    <format dxfId="7670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669">
      <pivotArea dataOnly="0" labelOnly="1" outline="0" fieldPosition="0">
        <references count="2">
          <reference field="14" count="1" selected="0">
            <x v="57"/>
          </reference>
          <reference field="15" count="1">
            <x v="177"/>
          </reference>
        </references>
      </pivotArea>
    </format>
    <format dxfId="7668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7667">
      <pivotArea dataOnly="0" labelOnly="1" outline="0" fieldPosition="0">
        <references count="2">
          <reference field="14" count="1" selected="0">
            <x v="59"/>
          </reference>
          <reference field="15" count="1">
            <x v="179"/>
          </reference>
        </references>
      </pivotArea>
    </format>
    <format dxfId="7666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7665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664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7663">
      <pivotArea dataOnly="0" labelOnly="1" outline="0" fieldPosition="0">
        <references count="2">
          <reference field="14" count="1" selected="0">
            <x v="63"/>
          </reference>
          <reference field="15" count="1">
            <x v="191"/>
          </reference>
        </references>
      </pivotArea>
    </format>
    <format dxfId="7662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7661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7660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7659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7658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7657">
      <pivotArea dataOnly="0" labelOnly="1" outline="0" fieldPosition="0">
        <references count="2">
          <reference field="14" count="1" selected="0">
            <x v="70"/>
          </reference>
          <reference field="15" count="1">
            <x v="203"/>
          </reference>
        </references>
      </pivotArea>
    </format>
    <format dxfId="7656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7655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7654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7653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7652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7651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7650">
      <pivotArea dataOnly="0" labelOnly="1" outline="0" fieldPosition="0">
        <references count="2">
          <reference field="14" count="1" selected="0">
            <x v="77"/>
          </reference>
          <reference field="15" count="1">
            <x v="200"/>
          </reference>
        </references>
      </pivotArea>
    </format>
    <format dxfId="7649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7648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7647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7646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7645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7644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7643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7642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7641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7640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7639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7638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7637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7636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7635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7634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7633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7632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7631">
      <pivotArea dataOnly="0" labelOnly="1" outline="0" fieldPosition="0">
        <references count="2">
          <reference field="14" count="1" selected="0">
            <x v="110"/>
          </reference>
          <reference field="15" count="1">
            <x v="175"/>
          </reference>
        </references>
      </pivotArea>
    </format>
    <format dxfId="7630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7629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7628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7627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7626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7625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7624">
      <pivotArea dataOnly="0" labelOnly="1" outline="0" fieldPosition="0">
        <references count="2">
          <reference field="14" count="1" selected="0">
            <x v="288"/>
          </reference>
          <reference field="15" count="1">
            <x v="8"/>
          </reference>
        </references>
      </pivotArea>
    </format>
    <format dxfId="7623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622">
      <pivotArea dataOnly="0" labelOnly="1" outline="0" fieldPosition="0">
        <references count="2">
          <reference field="14" count="1" selected="0">
            <x v="57"/>
          </reference>
          <reference field="15" count="1">
            <x v="177"/>
          </reference>
        </references>
      </pivotArea>
    </format>
    <format dxfId="7621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7620">
      <pivotArea dataOnly="0" labelOnly="1" outline="0" fieldPosition="0">
        <references count="2">
          <reference field="14" count="1" selected="0">
            <x v="59"/>
          </reference>
          <reference field="15" count="1">
            <x v="179"/>
          </reference>
        </references>
      </pivotArea>
    </format>
    <format dxfId="7619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7618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617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7616">
      <pivotArea dataOnly="0" labelOnly="1" outline="0" fieldPosition="0">
        <references count="2">
          <reference field="14" count="1" selected="0">
            <x v="63"/>
          </reference>
          <reference field="15" count="1">
            <x v="191"/>
          </reference>
        </references>
      </pivotArea>
    </format>
    <format dxfId="7615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7614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7613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7612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7611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7610">
      <pivotArea dataOnly="0" labelOnly="1" outline="0" fieldPosition="0">
        <references count="2">
          <reference field="14" count="1" selected="0">
            <x v="70"/>
          </reference>
          <reference field="15" count="1">
            <x v="203"/>
          </reference>
        </references>
      </pivotArea>
    </format>
    <format dxfId="7609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7608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7607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7606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7605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7604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7603">
      <pivotArea dataOnly="0" labelOnly="1" outline="0" fieldPosition="0">
        <references count="2">
          <reference field="14" count="1" selected="0">
            <x v="77"/>
          </reference>
          <reference field="15" count="1">
            <x v="200"/>
          </reference>
        </references>
      </pivotArea>
    </format>
    <format dxfId="7602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7601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7600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7599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7598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7597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7596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7595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7594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7593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7592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7591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7590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7589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7588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7587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7586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7585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7584">
      <pivotArea dataOnly="0" labelOnly="1" outline="0" fieldPosition="0">
        <references count="2">
          <reference field="14" count="1" selected="0">
            <x v="110"/>
          </reference>
          <reference field="15" count="1">
            <x v="175"/>
          </reference>
        </references>
      </pivotArea>
    </format>
    <format dxfId="7583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7582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7581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7580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7579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7578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7577">
      <pivotArea dataOnly="0" labelOnly="1" outline="0" fieldPosition="0">
        <references count="2">
          <reference field="14" count="1" selected="0">
            <x v="288"/>
          </reference>
          <reference field="15" count="1">
            <x v="8"/>
          </reference>
        </references>
      </pivotArea>
    </format>
    <format dxfId="7576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575">
      <pivotArea dataOnly="0" labelOnly="1" outline="0" fieldPosition="0">
        <references count="2">
          <reference field="14" count="1" selected="0">
            <x v="57"/>
          </reference>
          <reference field="15" count="1">
            <x v="177"/>
          </reference>
        </references>
      </pivotArea>
    </format>
    <format dxfId="7574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7573">
      <pivotArea dataOnly="0" labelOnly="1" outline="0" fieldPosition="0">
        <references count="2">
          <reference field="14" count="1" selected="0">
            <x v="59"/>
          </reference>
          <reference field="15" count="1">
            <x v="179"/>
          </reference>
        </references>
      </pivotArea>
    </format>
    <format dxfId="7572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7571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570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7569">
      <pivotArea dataOnly="0" labelOnly="1" outline="0" fieldPosition="0">
        <references count="2">
          <reference field="14" count="1" selected="0">
            <x v="63"/>
          </reference>
          <reference field="15" count="1">
            <x v="191"/>
          </reference>
        </references>
      </pivotArea>
    </format>
    <format dxfId="7568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7567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7566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7565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7564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7563">
      <pivotArea dataOnly="0" labelOnly="1" outline="0" fieldPosition="0">
        <references count="2">
          <reference field="14" count="1" selected="0">
            <x v="70"/>
          </reference>
          <reference field="15" count="1">
            <x v="203"/>
          </reference>
        </references>
      </pivotArea>
    </format>
    <format dxfId="7562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7561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7560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7559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7558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7557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7556">
      <pivotArea dataOnly="0" labelOnly="1" outline="0" fieldPosition="0">
        <references count="2">
          <reference field="14" count="1" selected="0">
            <x v="77"/>
          </reference>
          <reference field="15" count="1">
            <x v="200"/>
          </reference>
        </references>
      </pivotArea>
    </format>
    <format dxfId="7555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7554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7553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7552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7551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7550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7549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7548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7547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7546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7545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7544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7543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7542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7541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7540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7539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7538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7537">
      <pivotArea dataOnly="0" labelOnly="1" outline="0" fieldPosition="0">
        <references count="2">
          <reference field="14" count="1" selected="0">
            <x v="110"/>
          </reference>
          <reference field="15" count="1">
            <x v="175"/>
          </reference>
        </references>
      </pivotArea>
    </format>
    <format dxfId="7536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7535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7534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7533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7532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7531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7530">
      <pivotArea dataOnly="0" labelOnly="1" outline="0" fieldPosition="0">
        <references count="2">
          <reference field="14" count="1" selected="0">
            <x v="288"/>
          </reference>
          <reference field="15" count="1">
            <x v="8"/>
          </reference>
        </references>
      </pivotArea>
    </format>
    <format dxfId="7529">
      <pivotArea dataOnly="0" labelOnly="1" outline="0" fieldPosition="0">
        <references count="1">
          <reference field="14" count="50">
            <x v="52"/>
            <x v="53"/>
            <x v="5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72"/>
            <x v="173"/>
            <x v="174"/>
            <x v="175"/>
            <x v="176"/>
            <x v="177"/>
            <x v="178"/>
            <x v="179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5"/>
            <x v="196"/>
            <x v="197"/>
          </reference>
        </references>
      </pivotArea>
    </format>
    <format dxfId="7528">
      <pivotArea dataOnly="0" labelOnly="1" outline="0" fieldPosition="0">
        <references count="1">
          <reference field="14" count="32">
            <x v="199"/>
            <x v="201"/>
            <x v="202"/>
            <x v="205"/>
            <x v="206"/>
            <x v="207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4"/>
            <x v="226"/>
            <x v="227"/>
            <x v="228"/>
            <x v="229"/>
            <x v="230"/>
            <x v="247"/>
            <x v="258"/>
            <x v="286"/>
            <x v="287"/>
            <x v="293"/>
            <x v="294"/>
          </reference>
        </references>
      </pivotArea>
    </format>
    <format dxfId="7527">
      <pivotArea dataOnly="0" labelOnly="1" outline="0" fieldPosition="0">
        <references count="1">
          <reference field="14" count="50">
            <x v="52"/>
            <x v="53"/>
            <x v="5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72"/>
            <x v="173"/>
            <x v="174"/>
            <x v="175"/>
            <x v="176"/>
            <x v="177"/>
            <x v="178"/>
            <x v="179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5"/>
            <x v="196"/>
            <x v="197"/>
          </reference>
        </references>
      </pivotArea>
    </format>
    <format dxfId="7526">
      <pivotArea dataOnly="0" labelOnly="1" outline="0" fieldPosition="0">
        <references count="1">
          <reference field="14" count="32">
            <x v="199"/>
            <x v="201"/>
            <x v="202"/>
            <x v="205"/>
            <x v="206"/>
            <x v="207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4"/>
            <x v="226"/>
            <x v="227"/>
            <x v="228"/>
            <x v="229"/>
            <x v="230"/>
            <x v="247"/>
            <x v="258"/>
            <x v="286"/>
            <x v="287"/>
            <x v="293"/>
            <x v="294"/>
          </reference>
        </references>
      </pivotArea>
    </format>
    <format dxfId="7525">
      <pivotArea dataOnly="0" labelOnly="1" outline="0" fieldPosition="0">
        <references count="1">
          <reference field="14" count="50">
            <x v="52"/>
            <x v="53"/>
            <x v="5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72"/>
            <x v="173"/>
            <x v="174"/>
            <x v="175"/>
            <x v="176"/>
            <x v="177"/>
            <x v="178"/>
            <x v="179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5"/>
            <x v="196"/>
            <x v="197"/>
          </reference>
        </references>
      </pivotArea>
    </format>
    <format dxfId="7524">
      <pivotArea dataOnly="0" labelOnly="1" outline="0" fieldPosition="0">
        <references count="1">
          <reference field="14" count="32">
            <x v="199"/>
            <x v="201"/>
            <x v="202"/>
            <x v="205"/>
            <x v="206"/>
            <x v="207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4"/>
            <x v="226"/>
            <x v="227"/>
            <x v="228"/>
            <x v="229"/>
            <x v="230"/>
            <x v="247"/>
            <x v="258"/>
            <x v="286"/>
            <x v="287"/>
            <x v="293"/>
            <x v="294"/>
          </reference>
        </references>
      </pivotArea>
    </format>
    <format dxfId="7523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7522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7521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7520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7519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7518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7517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7516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7515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7514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7513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7512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7511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7510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7509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7508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7507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7506">
      <pivotArea dataOnly="0" labelOnly="1" outline="0" fieldPosition="0">
        <references count="2">
          <reference field="14" count="1" selected="0">
            <x v="159"/>
          </reference>
          <reference field="15" count="1">
            <x v="281"/>
          </reference>
        </references>
      </pivotArea>
    </format>
    <format dxfId="7505">
      <pivotArea dataOnly="0" labelOnly="1" outline="0" fieldPosition="0">
        <references count="2">
          <reference field="14" count="1" selected="0">
            <x v="160"/>
          </reference>
          <reference field="15" count="1">
            <x v="92"/>
          </reference>
        </references>
      </pivotArea>
    </format>
    <format dxfId="7504">
      <pivotArea dataOnly="0" labelOnly="1" outline="0" fieldPosition="0">
        <references count="2">
          <reference field="14" count="1" selected="0">
            <x v="161"/>
          </reference>
          <reference field="15" count="1">
            <x v="93"/>
          </reference>
        </references>
      </pivotArea>
    </format>
    <format dxfId="7503">
      <pivotArea dataOnly="0" labelOnly="1" outline="0" fieldPosition="0">
        <references count="2">
          <reference field="14" count="1" selected="0">
            <x v="162"/>
          </reference>
          <reference field="15" count="1">
            <x v="94"/>
          </reference>
        </references>
      </pivotArea>
    </format>
    <format dxfId="7502">
      <pivotArea dataOnly="0" labelOnly="1" outline="0" fieldPosition="0">
        <references count="2">
          <reference field="14" count="1" selected="0">
            <x v="163"/>
          </reference>
          <reference field="15" count="1">
            <x v="95"/>
          </reference>
        </references>
      </pivotArea>
    </format>
    <format dxfId="7501">
      <pivotArea dataOnly="0" labelOnly="1" outline="0" fieldPosition="0">
        <references count="2">
          <reference field="14" count="1" selected="0">
            <x v="164"/>
          </reference>
          <reference field="15" count="1">
            <x v="35"/>
          </reference>
        </references>
      </pivotArea>
    </format>
    <format dxfId="7500">
      <pivotArea dataOnly="0" labelOnly="1" outline="0" fieldPosition="0">
        <references count="2">
          <reference field="14" count="1" selected="0">
            <x v="165"/>
          </reference>
          <reference field="15" count="1">
            <x v="96"/>
          </reference>
        </references>
      </pivotArea>
    </format>
    <format dxfId="7499">
      <pivotArea dataOnly="0" labelOnly="1" outline="0" fieldPosition="0">
        <references count="2">
          <reference field="14" count="1" selected="0">
            <x v="166"/>
          </reference>
          <reference field="15" count="1">
            <x v="97"/>
          </reference>
        </references>
      </pivotArea>
    </format>
    <format dxfId="7498">
      <pivotArea dataOnly="0" labelOnly="1" outline="0" fieldPosition="0">
        <references count="2">
          <reference field="14" count="1" selected="0">
            <x v="167"/>
          </reference>
          <reference field="15" count="1">
            <x v="45"/>
          </reference>
        </references>
      </pivotArea>
    </format>
    <format dxfId="7497">
      <pivotArea dataOnly="0" labelOnly="1" outline="0" fieldPosition="0">
        <references count="2">
          <reference field="14" count="1" selected="0">
            <x v="172"/>
          </reference>
          <reference field="15" count="1">
            <x v="98"/>
          </reference>
        </references>
      </pivotArea>
    </format>
    <format dxfId="7496">
      <pivotArea dataOnly="0" labelOnly="1" outline="0" fieldPosition="0">
        <references count="2">
          <reference field="14" count="1" selected="0">
            <x v="173"/>
          </reference>
          <reference field="15" count="1">
            <x v="99"/>
          </reference>
        </references>
      </pivotArea>
    </format>
    <format dxfId="7495">
      <pivotArea dataOnly="0" labelOnly="1" outline="0" fieldPosition="0">
        <references count="2">
          <reference field="14" count="1" selected="0">
            <x v="174"/>
          </reference>
          <reference field="15" count="1">
            <x v="100"/>
          </reference>
        </references>
      </pivotArea>
    </format>
    <format dxfId="7494">
      <pivotArea dataOnly="0" labelOnly="1" outline="0" fieldPosition="0">
        <references count="2">
          <reference field="14" count="1" selected="0">
            <x v="175"/>
          </reference>
          <reference field="15" count="1">
            <x v="101"/>
          </reference>
        </references>
      </pivotArea>
    </format>
    <format dxfId="7493">
      <pivotArea dataOnly="0" labelOnly="1" outline="0" fieldPosition="0">
        <references count="2">
          <reference field="14" count="1" selected="0">
            <x v="176"/>
          </reference>
          <reference field="15" count="1">
            <x v="46"/>
          </reference>
        </references>
      </pivotArea>
    </format>
    <format dxfId="7492">
      <pivotArea dataOnly="0" labelOnly="1" outline="0" fieldPosition="0">
        <references count="2">
          <reference field="14" count="1" selected="0">
            <x v="177"/>
          </reference>
          <reference field="15" count="1">
            <x v="102"/>
          </reference>
        </references>
      </pivotArea>
    </format>
    <format dxfId="7491">
      <pivotArea dataOnly="0" labelOnly="1" outline="0" fieldPosition="0">
        <references count="2">
          <reference field="14" count="1" selected="0">
            <x v="178"/>
          </reference>
          <reference field="15" count="1">
            <x v="103"/>
          </reference>
        </references>
      </pivotArea>
    </format>
    <format dxfId="7490">
      <pivotArea dataOnly="0" labelOnly="1" outline="0" fieldPosition="0">
        <references count="2">
          <reference field="14" count="1" selected="0">
            <x v="179"/>
          </reference>
          <reference field="15" count="1">
            <x v="47"/>
          </reference>
        </references>
      </pivotArea>
    </format>
    <format dxfId="7489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7488">
      <pivotArea dataOnly="0" labelOnly="1" outline="0" fieldPosition="0">
        <references count="2">
          <reference field="14" count="1" selected="0">
            <x v="182"/>
          </reference>
          <reference field="15" count="1">
            <x v="48"/>
          </reference>
        </references>
      </pivotArea>
    </format>
    <format dxfId="7487">
      <pivotArea dataOnly="0" labelOnly="1" outline="0" fieldPosition="0">
        <references count="2">
          <reference field="14" count="1" selected="0">
            <x v="183"/>
          </reference>
          <reference field="15" count="1">
            <x v="104"/>
          </reference>
        </references>
      </pivotArea>
    </format>
    <format dxfId="7486">
      <pivotArea dataOnly="0" labelOnly="1" outline="0" fieldPosition="0">
        <references count="2">
          <reference field="14" count="1" selected="0">
            <x v="184"/>
          </reference>
          <reference field="15" count="1">
            <x v="49"/>
          </reference>
        </references>
      </pivotArea>
    </format>
    <format dxfId="7485">
      <pivotArea dataOnly="0" labelOnly="1" outline="0" fieldPosition="0">
        <references count="2">
          <reference field="14" count="1" selected="0">
            <x v="185"/>
          </reference>
          <reference field="15" count="1">
            <x v="36"/>
          </reference>
        </references>
      </pivotArea>
    </format>
    <format dxfId="7484">
      <pivotArea dataOnly="0" labelOnly="1" outline="0" fieldPosition="0">
        <references count="2">
          <reference field="14" count="1" selected="0">
            <x v="186"/>
          </reference>
          <reference field="15" count="1">
            <x v="40"/>
          </reference>
        </references>
      </pivotArea>
    </format>
    <format dxfId="7483">
      <pivotArea dataOnly="0" labelOnly="1" outline="0" fieldPosition="0">
        <references count="2">
          <reference field="14" count="1" selected="0">
            <x v="187"/>
          </reference>
          <reference field="15" count="1">
            <x v="41"/>
          </reference>
        </references>
      </pivotArea>
    </format>
    <format dxfId="7482">
      <pivotArea dataOnly="0" labelOnly="1" outline="0" fieldPosition="0">
        <references count="2">
          <reference field="14" count="1" selected="0">
            <x v="188"/>
          </reference>
          <reference field="15" count="1">
            <x v="52"/>
          </reference>
        </references>
      </pivotArea>
    </format>
    <format dxfId="7481">
      <pivotArea dataOnly="0" labelOnly="1" outline="0" fieldPosition="0">
        <references count="2">
          <reference field="14" count="1" selected="0">
            <x v="189"/>
          </reference>
          <reference field="15" count="1">
            <x v="37"/>
          </reference>
        </references>
      </pivotArea>
    </format>
    <format dxfId="7480">
      <pivotArea dataOnly="0" labelOnly="1" outline="0" fieldPosition="0">
        <references count="2">
          <reference field="14" count="1" selected="0">
            <x v="190"/>
          </reference>
          <reference field="15" count="1">
            <x v="38"/>
          </reference>
        </references>
      </pivotArea>
    </format>
    <format dxfId="7479">
      <pivotArea dataOnly="0" labelOnly="1" outline="0" fieldPosition="0">
        <references count="2">
          <reference field="14" count="1" selected="0">
            <x v="191"/>
          </reference>
          <reference field="15" count="1">
            <x v="39"/>
          </reference>
        </references>
      </pivotArea>
    </format>
    <format dxfId="7478">
      <pivotArea dataOnly="0" labelOnly="1" outline="0" fieldPosition="0">
        <references count="2">
          <reference field="14" count="1" selected="0">
            <x v="192"/>
          </reference>
          <reference field="15" count="1">
            <x v="50"/>
          </reference>
        </references>
      </pivotArea>
    </format>
    <format dxfId="7477">
      <pivotArea dataOnly="0" labelOnly="1" outline="0" fieldPosition="0">
        <references count="2">
          <reference field="14" count="1" selected="0">
            <x v="193"/>
          </reference>
          <reference field="15" count="1">
            <x v="56"/>
          </reference>
        </references>
      </pivotArea>
    </format>
    <format dxfId="7476">
      <pivotArea dataOnly="0" labelOnly="1" outline="0" fieldPosition="0">
        <references count="2">
          <reference field="14" count="1" selected="0">
            <x v="195"/>
          </reference>
          <reference field="15" count="1">
            <x v="57"/>
          </reference>
        </references>
      </pivotArea>
    </format>
    <format dxfId="7475">
      <pivotArea dataOnly="0" labelOnly="1" outline="0" fieldPosition="0">
        <references count="2">
          <reference field="14" count="1" selected="0">
            <x v="196"/>
          </reference>
          <reference field="15" count="1">
            <x v="81"/>
          </reference>
        </references>
      </pivotArea>
    </format>
    <format dxfId="7474">
      <pivotArea dataOnly="0" labelOnly="1" outline="0" fieldPosition="0">
        <references count="2">
          <reference field="14" count="1" selected="0">
            <x v="197"/>
          </reference>
          <reference field="15" count="1">
            <x v="70"/>
          </reference>
        </references>
      </pivotArea>
    </format>
    <format dxfId="7473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7472">
      <pivotArea dataOnly="0" labelOnly="1" outline="0" fieldPosition="0">
        <references count="2">
          <reference field="14" count="1" selected="0">
            <x v="201"/>
          </reference>
          <reference field="15" count="1">
            <x v="106"/>
          </reference>
        </references>
      </pivotArea>
    </format>
    <format dxfId="7471">
      <pivotArea dataOnly="0" labelOnly="1" outline="0" fieldPosition="0">
        <references count="2">
          <reference field="14" count="1" selected="0">
            <x v="202"/>
          </reference>
          <reference field="15" count="1">
            <x v="65"/>
          </reference>
        </references>
      </pivotArea>
    </format>
    <format dxfId="7470">
      <pivotArea dataOnly="0" labelOnly="1" outline="0" fieldPosition="0">
        <references count="2">
          <reference field="14" count="1" selected="0">
            <x v="205"/>
          </reference>
          <reference field="15" count="1">
            <x v="59"/>
          </reference>
        </references>
      </pivotArea>
    </format>
    <format dxfId="7469">
      <pivotArea dataOnly="0" labelOnly="1" outline="0" fieldPosition="0">
        <references count="2">
          <reference field="14" count="1" selected="0">
            <x v="206"/>
          </reference>
          <reference field="15" count="1">
            <x v="60"/>
          </reference>
        </references>
      </pivotArea>
    </format>
    <format dxfId="7468">
      <pivotArea dataOnly="0" labelOnly="1" outline="0" fieldPosition="0">
        <references count="2">
          <reference field="14" count="1" selected="0">
            <x v="207"/>
          </reference>
          <reference field="15" count="1">
            <x v="66"/>
          </reference>
        </references>
      </pivotArea>
    </format>
    <format dxfId="7467">
      <pivotArea dataOnly="0" labelOnly="1" outline="0" fieldPosition="0">
        <references count="2">
          <reference field="14" count="1" selected="0">
            <x v="209"/>
          </reference>
          <reference field="15" count="1">
            <x v="61"/>
          </reference>
        </references>
      </pivotArea>
    </format>
    <format dxfId="7466">
      <pivotArea dataOnly="0" labelOnly="1" outline="0" fieldPosition="0">
        <references count="2">
          <reference field="14" count="1" selected="0">
            <x v="210"/>
          </reference>
          <reference field="15" count="1">
            <x v="67"/>
          </reference>
        </references>
      </pivotArea>
    </format>
    <format dxfId="7465">
      <pivotArea dataOnly="0" labelOnly="1" outline="0" fieldPosition="0">
        <references count="2">
          <reference field="14" count="1" selected="0">
            <x v="211"/>
          </reference>
          <reference field="15" count="1">
            <x v="62"/>
          </reference>
        </references>
      </pivotArea>
    </format>
    <format dxfId="7464">
      <pivotArea dataOnly="0" labelOnly="1" outline="0" fieldPosition="0">
        <references count="2">
          <reference field="14" count="1" selected="0">
            <x v="212"/>
          </reference>
          <reference field="15" count="1">
            <x v="68"/>
          </reference>
        </references>
      </pivotArea>
    </format>
    <format dxfId="7463">
      <pivotArea dataOnly="0" labelOnly="1" outline="0" fieldPosition="0">
        <references count="2">
          <reference field="14" count="1" selected="0">
            <x v="213"/>
          </reference>
          <reference field="15" count="1">
            <x v="69"/>
          </reference>
        </references>
      </pivotArea>
    </format>
    <format dxfId="7462">
      <pivotArea dataOnly="0" labelOnly="1" outline="0" fieldPosition="0">
        <references count="2">
          <reference field="14" count="1" selected="0">
            <x v="214"/>
          </reference>
          <reference field="15" count="1">
            <x v="63"/>
          </reference>
        </references>
      </pivotArea>
    </format>
    <format dxfId="7461">
      <pivotArea dataOnly="0" labelOnly="1" outline="0" fieldPosition="0">
        <references count="2">
          <reference field="14" count="1" selected="0">
            <x v="215"/>
          </reference>
          <reference field="15" count="1">
            <x v="30"/>
          </reference>
        </references>
      </pivotArea>
    </format>
    <format dxfId="7460">
      <pivotArea dataOnly="0" labelOnly="1" outline="0" fieldPosition="0">
        <references count="2">
          <reference field="14" count="1" selected="0">
            <x v="216"/>
          </reference>
          <reference field="15" count="1">
            <x v="31"/>
          </reference>
        </references>
      </pivotArea>
    </format>
    <format dxfId="7459">
      <pivotArea dataOnly="0" labelOnly="1" outline="0" fieldPosition="0">
        <references count="2">
          <reference field="14" count="1" selected="0">
            <x v="217"/>
          </reference>
          <reference field="15" count="1">
            <x v="32"/>
          </reference>
        </references>
      </pivotArea>
    </format>
    <format dxfId="7458">
      <pivotArea dataOnly="0" labelOnly="1" outline="0" fieldPosition="0">
        <references count="2">
          <reference field="14" count="1" selected="0">
            <x v="218"/>
          </reference>
          <reference field="15" count="1">
            <x v="51"/>
          </reference>
        </references>
      </pivotArea>
    </format>
    <format dxfId="7457">
      <pivotArea dataOnly="0" labelOnly="1" outline="0" fieldPosition="0">
        <references count="2">
          <reference field="14" count="1" selected="0">
            <x v="219"/>
          </reference>
          <reference field="15" count="1">
            <x v="73"/>
          </reference>
        </references>
      </pivotArea>
    </format>
    <format dxfId="7456">
      <pivotArea dataOnly="0" labelOnly="1" outline="0" fieldPosition="0">
        <references count="2">
          <reference field="14" count="1" selected="0">
            <x v="220"/>
          </reference>
          <reference field="15" count="1">
            <x v="74"/>
          </reference>
        </references>
      </pivotArea>
    </format>
    <format dxfId="7455">
      <pivotArea dataOnly="0" labelOnly="1" outline="0" fieldPosition="0">
        <references count="2">
          <reference field="14" count="1" selected="0">
            <x v="221"/>
          </reference>
          <reference field="15" count="1">
            <x v="75"/>
          </reference>
        </references>
      </pivotArea>
    </format>
    <format dxfId="7454">
      <pivotArea dataOnly="0" labelOnly="1" outline="0" fieldPosition="0">
        <references count="2">
          <reference field="14" count="1" selected="0">
            <x v="222"/>
          </reference>
          <reference field="15" count="1">
            <x v="76"/>
          </reference>
        </references>
      </pivotArea>
    </format>
    <format dxfId="7453">
      <pivotArea dataOnly="0" labelOnly="1" outline="0" fieldPosition="0">
        <references count="2">
          <reference field="14" count="1" selected="0">
            <x v="224"/>
          </reference>
          <reference field="15" count="1">
            <x v="78"/>
          </reference>
        </references>
      </pivotArea>
    </format>
    <format dxfId="7452">
      <pivotArea dataOnly="0" labelOnly="1" outline="0" fieldPosition="0">
        <references count="2">
          <reference field="14" count="1" selected="0">
            <x v="226"/>
          </reference>
          <reference field="15" count="1">
            <x v="80"/>
          </reference>
        </references>
      </pivotArea>
    </format>
    <format dxfId="7451">
      <pivotArea dataOnly="0" labelOnly="1" outline="0" fieldPosition="0">
        <references count="2">
          <reference field="14" count="1" selected="0">
            <x v="227"/>
          </reference>
          <reference field="15" count="1">
            <x v="64"/>
          </reference>
        </references>
      </pivotArea>
    </format>
    <format dxfId="7450">
      <pivotArea dataOnly="0" labelOnly="1" outline="0" fieldPosition="0">
        <references count="2">
          <reference field="14" count="1" selected="0">
            <x v="228"/>
          </reference>
          <reference field="15" count="1">
            <x v="34"/>
          </reference>
        </references>
      </pivotArea>
    </format>
    <format dxfId="7449">
      <pivotArea dataOnly="0" labelOnly="1" outline="0" fieldPosition="0">
        <references count="2">
          <reference field="14" count="1" selected="0">
            <x v="229"/>
          </reference>
          <reference field="15" count="1">
            <x v="53"/>
          </reference>
        </references>
      </pivotArea>
    </format>
    <format dxfId="7448">
      <pivotArea dataOnly="0" labelOnly="1" outline="0" fieldPosition="0">
        <references count="2">
          <reference field="14" count="1" selected="0">
            <x v="230"/>
          </reference>
          <reference field="15" count="1">
            <x v="42"/>
          </reference>
        </references>
      </pivotArea>
    </format>
    <format dxfId="7447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7446">
      <pivotArea dataOnly="0" labelOnly="1" outline="0" fieldPosition="0">
        <references count="2">
          <reference field="14" count="1" selected="0">
            <x v="258"/>
          </reference>
          <reference field="15" count="1">
            <x v="33"/>
          </reference>
        </references>
      </pivotArea>
    </format>
    <format dxfId="7445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7444">
      <pivotArea dataOnly="0" labelOnly="1" outline="0" fieldPosition="0">
        <references count="2">
          <reference field="14" count="1" selected="0">
            <x v="287"/>
          </reference>
          <reference field="15" count="1">
            <x v="54"/>
          </reference>
        </references>
      </pivotArea>
    </format>
    <format dxfId="7443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7442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7441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7440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7439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7438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7437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7436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7435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7434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7433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7432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7431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7430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7429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7428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7427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7426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7425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7424">
      <pivotArea dataOnly="0" labelOnly="1" outline="0" fieldPosition="0">
        <references count="2">
          <reference field="14" count="1" selected="0">
            <x v="159"/>
          </reference>
          <reference field="15" count="1">
            <x v="281"/>
          </reference>
        </references>
      </pivotArea>
    </format>
    <format dxfId="7423">
      <pivotArea dataOnly="0" labelOnly="1" outline="0" fieldPosition="0">
        <references count="2">
          <reference field="14" count="1" selected="0">
            <x v="160"/>
          </reference>
          <reference field="15" count="1">
            <x v="92"/>
          </reference>
        </references>
      </pivotArea>
    </format>
    <format dxfId="7422">
      <pivotArea dataOnly="0" labelOnly="1" outline="0" fieldPosition="0">
        <references count="2">
          <reference field="14" count="1" selected="0">
            <x v="161"/>
          </reference>
          <reference field="15" count="1">
            <x v="93"/>
          </reference>
        </references>
      </pivotArea>
    </format>
    <format dxfId="7421">
      <pivotArea dataOnly="0" labelOnly="1" outline="0" fieldPosition="0">
        <references count="2">
          <reference field="14" count="1" selected="0">
            <x v="162"/>
          </reference>
          <reference field="15" count="1">
            <x v="94"/>
          </reference>
        </references>
      </pivotArea>
    </format>
    <format dxfId="7420">
      <pivotArea dataOnly="0" labelOnly="1" outline="0" fieldPosition="0">
        <references count="2">
          <reference field="14" count="1" selected="0">
            <x v="163"/>
          </reference>
          <reference field="15" count="1">
            <x v="95"/>
          </reference>
        </references>
      </pivotArea>
    </format>
    <format dxfId="7419">
      <pivotArea dataOnly="0" labelOnly="1" outline="0" fieldPosition="0">
        <references count="2">
          <reference field="14" count="1" selected="0">
            <x v="164"/>
          </reference>
          <reference field="15" count="1">
            <x v="35"/>
          </reference>
        </references>
      </pivotArea>
    </format>
    <format dxfId="7418">
      <pivotArea dataOnly="0" labelOnly="1" outline="0" fieldPosition="0">
        <references count="2">
          <reference field="14" count="1" selected="0">
            <x v="165"/>
          </reference>
          <reference field="15" count="1">
            <x v="96"/>
          </reference>
        </references>
      </pivotArea>
    </format>
    <format dxfId="7417">
      <pivotArea dataOnly="0" labelOnly="1" outline="0" fieldPosition="0">
        <references count="2">
          <reference field="14" count="1" selected="0">
            <x v="166"/>
          </reference>
          <reference field="15" count="1">
            <x v="97"/>
          </reference>
        </references>
      </pivotArea>
    </format>
    <format dxfId="7416">
      <pivotArea dataOnly="0" labelOnly="1" outline="0" fieldPosition="0">
        <references count="2">
          <reference field="14" count="1" selected="0">
            <x v="167"/>
          </reference>
          <reference field="15" count="1">
            <x v="45"/>
          </reference>
        </references>
      </pivotArea>
    </format>
    <format dxfId="7415">
      <pivotArea dataOnly="0" labelOnly="1" outline="0" fieldPosition="0">
        <references count="2">
          <reference field="14" count="1" selected="0">
            <x v="172"/>
          </reference>
          <reference field="15" count="1">
            <x v="98"/>
          </reference>
        </references>
      </pivotArea>
    </format>
    <format dxfId="7414">
      <pivotArea dataOnly="0" labelOnly="1" outline="0" fieldPosition="0">
        <references count="2">
          <reference field="14" count="1" selected="0">
            <x v="173"/>
          </reference>
          <reference field="15" count="1">
            <x v="99"/>
          </reference>
        </references>
      </pivotArea>
    </format>
    <format dxfId="7413">
      <pivotArea dataOnly="0" labelOnly="1" outline="0" fieldPosition="0">
        <references count="2">
          <reference field="14" count="1" selected="0">
            <x v="174"/>
          </reference>
          <reference field="15" count="1">
            <x v="100"/>
          </reference>
        </references>
      </pivotArea>
    </format>
    <format dxfId="7412">
      <pivotArea dataOnly="0" labelOnly="1" outline="0" fieldPosition="0">
        <references count="2">
          <reference field="14" count="1" selected="0">
            <x v="175"/>
          </reference>
          <reference field="15" count="1">
            <x v="101"/>
          </reference>
        </references>
      </pivotArea>
    </format>
    <format dxfId="7411">
      <pivotArea dataOnly="0" labelOnly="1" outline="0" fieldPosition="0">
        <references count="2">
          <reference field="14" count="1" selected="0">
            <x v="176"/>
          </reference>
          <reference field="15" count="1">
            <x v="46"/>
          </reference>
        </references>
      </pivotArea>
    </format>
    <format dxfId="7410">
      <pivotArea dataOnly="0" labelOnly="1" outline="0" fieldPosition="0">
        <references count="2">
          <reference field="14" count="1" selected="0">
            <x v="177"/>
          </reference>
          <reference field="15" count="1">
            <x v="102"/>
          </reference>
        </references>
      </pivotArea>
    </format>
    <format dxfId="7409">
      <pivotArea dataOnly="0" labelOnly="1" outline="0" fieldPosition="0">
        <references count="2">
          <reference field="14" count="1" selected="0">
            <x v="178"/>
          </reference>
          <reference field="15" count="1">
            <x v="103"/>
          </reference>
        </references>
      </pivotArea>
    </format>
    <format dxfId="7408">
      <pivotArea dataOnly="0" labelOnly="1" outline="0" fieldPosition="0">
        <references count="2">
          <reference field="14" count="1" selected="0">
            <x v="179"/>
          </reference>
          <reference field="15" count="1">
            <x v="47"/>
          </reference>
        </references>
      </pivotArea>
    </format>
    <format dxfId="7407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7406">
      <pivotArea dataOnly="0" labelOnly="1" outline="0" fieldPosition="0">
        <references count="2">
          <reference field="14" count="1" selected="0">
            <x v="182"/>
          </reference>
          <reference field="15" count="1">
            <x v="48"/>
          </reference>
        </references>
      </pivotArea>
    </format>
    <format dxfId="7405">
      <pivotArea dataOnly="0" labelOnly="1" outline="0" fieldPosition="0">
        <references count="2">
          <reference field="14" count="1" selected="0">
            <x v="183"/>
          </reference>
          <reference field="15" count="1">
            <x v="104"/>
          </reference>
        </references>
      </pivotArea>
    </format>
    <format dxfId="7404">
      <pivotArea dataOnly="0" labelOnly="1" outline="0" fieldPosition="0">
        <references count="2">
          <reference field="14" count="1" selected="0">
            <x v="184"/>
          </reference>
          <reference field="15" count="1">
            <x v="49"/>
          </reference>
        </references>
      </pivotArea>
    </format>
    <format dxfId="7403">
      <pivotArea dataOnly="0" labelOnly="1" outline="0" fieldPosition="0">
        <references count="2">
          <reference field="14" count="1" selected="0">
            <x v="185"/>
          </reference>
          <reference field="15" count="1">
            <x v="36"/>
          </reference>
        </references>
      </pivotArea>
    </format>
    <format dxfId="7402">
      <pivotArea dataOnly="0" labelOnly="1" outline="0" fieldPosition="0">
        <references count="2">
          <reference field="14" count="1" selected="0">
            <x v="186"/>
          </reference>
          <reference field="15" count="1">
            <x v="40"/>
          </reference>
        </references>
      </pivotArea>
    </format>
    <format dxfId="7401">
      <pivotArea dataOnly="0" labelOnly="1" outline="0" fieldPosition="0">
        <references count="2">
          <reference field="14" count="1" selected="0">
            <x v="187"/>
          </reference>
          <reference field="15" count="1">
            <x v="41"/>
          </reference>
        </references>
      </pivotArea>
    </format>
    <format dxfId="7400">
      <pivotArea dataOnly="0" labelOnly="1" outline="0" fieldPosition="0">
        <references count="2">
          <reference field="14" count="1" selected="0">
            <x v="188"/>
          </reference>
          <reference field="15" count="1">
            <x v="52"/>
          </reference>
        </references>
      </pivotArea>
    </format>
    <format dxfId="7399">
      <pivotArea dataOnly="0" labelOnly="1" outline="0" fieldPosition="0">
        <references count="2">
          <reference field="14" count="1" selected="0">
            <x v="189"/>
          </reference>
          <reference field="15" count="1">
            <x v="37"/>
          </reference>
        </references>
      </pivotArea>
    </format>
    <format dxfId="7398">
      <pivotArea dataOnly="0" labelOnly="1" outline="0" fieldPosition="0">
        <references count="2">
          <reference field="14" count="1" selected="0">
            <x v="190"/>
          </reference>
          <reference field="15" count="1">
            <x v="38"/>
          </reference>
        </references>
      </pivotArea>
    </format>
    <format dxfId="7397">
      <pivotArea dataOnly="0" labelOnly="1" outline="0" fieldPosition="0">
        <references count="2">
          <reference field="14" count="1" selected="0">
            <x v="191"/>
          </reference>
          <reference field="15" count="1">
            <x v="39"/>
          </reference>
        </references>
      </pivotArea>
    </format>
    <format dxfId="7396">
      <pivotArea dataOnly="0" labelOnly="1" outline="0" fieldPosition="0">
        <references count="2">
          <reference field="14" count="1" selected="0">
            <x v="192"/>
          </reference>
          <reference field="15" count="1">
            <x v="50"/>
          </reference>
        </references>
      </pivotArea>
    </format>
    <format dxfId="7395">
      <pivotArea dataOnly="0" labelOnly="1" outline="0" fieldPosition="0">
        <references count="2">
          <reference field="14" count="1" selected="0">
            <x v="193"/>
          </reference>
          <reference field="15" count="1">
            <x v="56"/>
          </reference>
        </references>
      </pivotArea>
    </format>
    <format dxfId="7394">
      <pivotArea dataOnly="0" labelOnly="1" outline="0" fieldPosition="0">
        <references count="2">
          <reference field="14" count="1" selected="0">
            <x v="195"/>
          </reference>
          <reference field="15" count="1">
            <x v="57"/>
          </reference>
        </references>
      </pivotArea>
    </format>
    <format dxfId="7393">
      <pivotArea dataOnly="0" labelOnly="1" outline="0" fieldPosition="0">
        <references count="2">
          <reference field="14" count="1" selected="0">
            <x v="196"/>
          </reference>
          <reference field="15" count="1">
            <x v="81"/>
          </reference>
        </references>
      </pivotArea>
    </format>
    <format dxfId="7392">
      <pivotArea dataOnly="0" labelOnly="1" outline="0" fieldPosition="0">
        <references count="2">
          <reference field="14" count="1" selected="0">
            <x v="197"/>
          </reference>
          <reference field="15" count="1">
            <x v="70"/>
          </reference>
        </references>
      </pivotArea>
    </format>
    <format dxfId="7391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7390">
      <pivotArea dataOnly="0" labelOnly="1" outline="0" fieldPosition="0">
        <references count="2">
          <reference field="14" count="1" selected="0">
            <x v="201"/>
          </reference>
          <reference field="15" count="1">
            <x v="106"/>
          </reference>
        </references>
      </pivotArea>
    </format>
    <format dxfId="7389">
      <pivotArea dataOnly="0" labelOnly="1" outline="0" fieldPosition="0">
        <references count="2">
          <reference field="14" count="1" selected="0">
            <x v="202"/>
          </reference>
          <reference field="15" count="1">
            <x v="65"/>
          </reference>
        </references>
      </pivotArea>
    </format>
    <format dxfId="7388">
      <pivotArea dataOnly="0" labelOnly="1" outline="0" fieldPosition="0">
        <references count="2">
          <reference field="14" count="1" selected="0">
            <x v="205"/>
          </reference>
          <reference field="15" count="1">
            <x v="59"/>
          </reference>
        </references>
      </pivotArea>
    </format>
    <format dxfId="7387">
      <pivotArea dataOnly="0" labelOnly="1" outline="0" fieldPosition="0">
        <references count="2">
          <reference field="14" count="1" selected="0">
            <x v="206"/>
          </reference>
          <reference field="15" count="1">
            <x v="60"/>
          </reference>
        </references>
      </pivotArea>
    </format>
    <format dxfId="7386">
      <pivotArea dataOnly="0" labelOnly="1" outline="0" fieldPosition="0">
        <references count="2">
          <reference field="14" count="1" selected="0">
            <x v="207"/>
          </reference>
          <reference field="15" count="1">
            <x v="66"/>
          </reference>
        </references>
      </pivotArea>
    </format>
    <format dxfId="7385">
      <pivotArea dataOnly="0" labelOnly="1" outline="0" fieldPosition="0">
        <references count="2">
          <reference field="14" count="1" selected="0">
            <x v="209"/>
          </reference>
          <reference field="15" count="1">
            <x v="61"/>
          </reference>
        </references>
      </pivotArea>
    </format>
    <format dxfId="7384">
      <pivotArea dataOnly="0" labelOnly="1" outline="0" fieldPosition="0">
        <references count="2">
          <reference field="14" count="1" selected="0">
            <x v="210"/>
          </reference>
          <reference field="15" count="1">
            <x v="67"/>
          </reference>
        </references>
      </pivotArea>
    </format>
    <format dxfId="7383">
      <pivotArea dataOnly="0" labelOnly="1" outline="0" fieldPosition="0">
        <references count="2">
          <reference field="14" count="1" selected="0">
            <x v="211"/>
          </reference>
          <reference field="15" count="1">
            <x v="62"/>
          </reference>
        </references>
      </pivotArea>
    </format>
    <format dxfId="7382">
      <pivotArea dataOnly="0" labelOnly="1" outline="0" fieldPosition="0">
        <references count="2">
          <reference field="14" count="1" selected="0">
            <x v="212"/>
          </reference>
          <reference field="15" count="1">
            <x v="68"/>
          </reference>
        </references>
      </pivotArea>
    </format>
    <format dxfId="7381">
      <pivotArea dataOnly="0" labelOnly="1" outline="0" fieldPosition="0">
        <references count="2">
          <reference field="14" count="1" selected="0">
            <x v="213"/>
          </reference>
          <reference field="15" count="1">
            <x v="69"/>
          </reference>
        </references>
      </pivotArea>
    </format>
    <format dxfId="7380">
      <pivotArea dataOnly="0" labelOnly="1" outline="0" fieldPosition="0">
        <references count="2">
          <reference field="14" count="1" selected="0">
            <x v="214"/>
          </reference>
          <reference field="15" count="1">
            <x v="63"/>
          </reference>
        </references>
      </pivotArea>
    </format>
    <format dxfId="7379">
      <pivotArea dataOnly="0" labelOnly="1" outline="0" fieldPosition="0">
        <references count="2">
          <reference field="14" count="1" selected="0">
            <x v="215"/>
          </reference>
          <reference field="15" count="1">
            <x v="30"/>
          </reference>
        </references>
      </pivotArea>
    </format>
    <format dxfId="7378">
      <pivotArea dataOnly="0" labelOnly="1" outline="0" fieldPosition="0">
        <references count="2">
          <reference field="14" count="1" selected="0">
            <x v="216"/>
          </reference>
          <reference field="15" count="1">
            <x v="31"/>
          </reference>
        </references>
      </pivotArea>
    </format>
    <format dxfId="7377">
      <pivotArea dataOnly="0" labelOnly="1" outline="0" fieldPosition="0">
        <references count="2">
          <reference field="14" count="1" selected="0">
            <x v="217"/>
          </reference>
          <reference field="15" count="1">
            <x v="32"/>
          </reference>
        </references>
      </pivotArea>
    </format>
    <format dxfId="7376">
      <pivotArea dataOnly="0" labelOnly="1" outline="0" fieldPosition="0">
        <references count="2">
          <reference field="14" count="1" selected="0">
            <x v="218"/>
          </reference>
          <reference field="15" count="1">
            <x v="51"/>
          </reference>
        </references>
      </pivotArea>
    </format>
    <format dxfId="7375">
      <pivotArea dataOnly="0" labelOnly="1" outline="0" fieldPosition="0">
        <references count="2">
          <reference field="14" count="1" selected="0">
            <x v="219"/>
          </reference>
          <reference field="15" count="1">
            <x v="73"/>
          </reference>
        </references>
      </pivotArea>
    </format>
    <format dxfId="7374">
      <pivotArea dataOnly="0" labelOnly="1" outline="0" fieldPosition="0">
        <references count="2">
          <reference field="14" count="1" selected="0">
            <x v="220"/>
          </reference>
          <reference field="15" count="1">
            <x v="74"/>
          </reference>
        </references>
      </pivotArea>
    </format>
    <format dxfId="7373">
      <pivotArea dataOnly="0" labelOnly="1" outline="0" fieldPosition="0">
        <references count="2">
          <reference field="14" count="1" selected="0">
            <x v="221"/>
          </reference>
          <reference field="15" count="1">
            <x v="75"/>
          </reference>
        </references>
      </pivotArea>
    </format>
    <format dxfId="7372">
      <pivotArea dataOnly="0" labelOnly="1" outline="0" fieldPosition="0">
        <references count="2">
          <reference field="14" count="1" selected="0">
            <x v="222"/>
          </reference>
          <reference field="15" count="1">
            <x v="76"/>
          </reference>
        </references>
      </pivotArea>
    </format>
    <format dxfId="7371">
      <pivotArea dataOnly="0" labelOnly="1" outline="0" fieldPosition="0">
        <references count="2">
          <reference field="14" count="1" selected="0">
            <x v="224"/>
          </reference>
          <reference field="15" count="1">
            <x v="78"/>
          </reference>
        </references>
      </pivotArea>
    </format>
    <format dxfId="7370">
      <pivotArea dataOnly="0" labelOnly="1" outline="0" fieldPosition="0">
        <references count="2">
          <reference field="14" count="1" selected="0">
            <x v="226"/>
          </reference>
          <reference field="15" count="1">
            <x v="80"/>
          </reference>
        </references>
      </pivotArea>
    </format>
    <format dxfId="7369">
      <pivotArea dataOnly="0" labelOnly="1" outline="0" fieldPosition="0">
        <references count="2">
          <reference field="14" count="1" selected="0">
            <x v="227"/>
          </reference>
          <reference field="15" count="1">
            <x v="64"/>
          </reference>
        </references>
      </pivotArea>
    </format>
    <format dxfId="7368">
      <pivotArea dataOnly="0" labelOnly="1" outline="0" fieldPosition="0">
        <references count="2">
          <reference field="14" count="1" selected="0">
            <x v="228"/>
          </reference>
          <reference field="15" count="1">
            <x v="34"/>
          </reference>
        </references>
      </pivotArea>
    </format>
    <format dxfId="7367">
      <pivotArea dataOnly="0" labelOnly="1" outline="0" fieldPosition="0">
        <references count="2">
          <reference field="14" count="1" selected="0">
            <x v="229"/>
          </reference>
          <reference field="15" count="1">
            <x v="53"/>
          </reference>
        </references>
      </pivotArea>
    </format>
    <format dxfId="7366">
      <pivotArea dataOnly="0" labelOnly="1" outline="0" fieldPosition="0">
        <references count="2">
          <reference field="14" count="1" selected="0">
            <x v="230"/>
          </reference>
          <reference field="15" count="1">
            <x v="42"/>
          </reference>
        </references>
      </pivotArea>
    </format>
    <format dxfId="7365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7364">
      <pivotArea dataOnly="0" labelOnly="1" outline="0" fieldPosition="0">
        <references count="2">
          <reference field="14" count="1" selected="0">
            <x v="258"/>
          </reference>
          <reference field="15" count="1">
            <x v="33"/>
          </reference>
        </references>
      </pivotArea>
    </format>
    <format dxfId="7363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7362">
      <pivotArea dataOnly="0" labelOnly="1" outline="0" fieldPosition="0">
        <references count="2">
          <reference field="14" count="1" selected="0">
            <x v="287"/>
          </reference>
          <reference field="15" count="1">
            <x v="54"/>
          </reference>
        </references>
      </pivotArea>
    </format>
    <format dxfId="7361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7360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7359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7358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7357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7356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7355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7354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7353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7352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7351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7350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7349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7348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7347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7346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7345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7344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7343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7342">
      <pivotArea dataOnly="0" labelOnly="1" outline="0" fieldPosition="0">
        <references count="2">
          <reference field="14" count="1" selected="0">
            <x v="159"/>
          </reference>
          <reference field="15" count="1">
            <x v="281"/>
          </reference>
        </references>
      </pivotArea>
    </format>
    <format dxfId="7341">
      <pivotArea dataOnly="0" labelOnly="1" outline="0" fieldPosition="0">
        <references count="2">
          <reference field="14" count="1" selected="0">
            <x v="160"/>
          </reference>
          <reference field="15" count="1">
            <x v="92"/>
          </reference>
        </references>
      </pivotArea>
    </format>
    <format dxfId="7340">
      <pivotArea dataOnly="0" labelOnly="1" outline="0" fieldPosition="0">
        <references count="2">
          <reference field="14" count="1" selected="0">
            <x v="161"/>
          </reference>
          <reference field="15" count="1">
            <x v="93"/>
          </reference>
        </references>
      </pivotArea>
    </format>
    <format dxfId="7339">
      <pivotArea dataOnly="0" labelOnly="1" outline="0" fieldPosition="0">
        <references count="2">
          <reference field="14" count="1" selected="0">
            <x v="162"/>
          </reference>
          <reference field="15" count="1">
            <x v="94"/>
          </reference>
        </references>
      </pivotArea>
    </format>
    <format dxfId="7338">
      <pivotArea dataOnly="0" labelOnly="1" outline="0" fieldPosition="0">
        <references count="2">
          <reference field="14" count="1" selected="0">
            <x v="163"/>
          </reference>
          <reference field="15" count="1">
            <x v="95"/>
          </reference>
        </references>
      </pivotArea>
    </format>
    <format dxfId="7337">
      <pivotArea dataOnly="0" labelOnly="1" outline="0" fieldPosition="0">
        <references count="2">
          <reference field="14" count="1" selected="0">
            <x v="164"/>
          </reference>
          <reference field="15" count="1">
            <x v="35"/>
          </reference>
        </references>
      </pivotArea>
    </format>
    <format dxfId="7336">
      <pivotArea dataOnly="0" labelOnly="1" outline="0" fieldPosition="0">
        <references count="2">
          <reference field="14" count="1" selected="0">
            <x v="165"/>
          </reference>
          <reference field="15" count="1">
            <x v="96"/>
          </reference>
        </references>
      </pivotArea>
    </format>
    <format dxfId="7335">
      <pivotArea dataOnly="0" labelOnly="1" outline="0" fieldPosition="0">
        <references count="2">
          <reference field="14" count="1" selected="0">
            <x v="166"/>
          </reference>
          <reference field="15" count="1">
            <x v="97"/>
          </reference>
        </references>
      </pivotArea>
    </format>
    <format dxfId="7334">
      <pivotArea dataOnly="0" labelOnly="1" outline="0" fieldPosition="0">
        <references count="2">
          <reference field="14" count="1" selected="0">
            <x v="167"/>
          </reference>
          <reference field="15" count="1">
            <x v="45"/>
          </reference>
        </references>
      </pivotArea>
    </format>
    <format dxfId="7333">
      <pivotArea dataOnly="0" labelOnly="1" outline="0" fieldPosition="0">
        <references count="2">
          <reference field="14" count="1" selected="0">
            <x v="172"/>
          </reference>
          <reference field="15" count="1">
            <x v="98"/>
          </reference>
        </references>
      </pivotArea>
    </format>
    <format dxfId="7332">
      <pivotArea dataOnly="0" labelOnly="1" outline="0" fieldPosition="0">
        <references count="2">
          <reference field="14" count="1" selected="0">
            <x v="173"/>
          </reference>
          <reference field="15" count="1">
            <x v="99"/>
          </reference>
        </references>
      </pivotArea>
    </format>
    <format dxfId="7331">
      <pivotArea dataOnly="0" labelOnly="1" outline="0" fieldPosition="0">
        <references count="2">
          <reference field="14" count="1" selected="0">
            <x v="174"/>
          </reference>
          <reference field="15" count="1">
            <x v="100"/>
          </reference>
        </references>
      </pivotArea>
    </format>
    <format dxfId="7330">
      <pivotArea dataOnly="0" labelOnly="1" outline="0" fieldPosition="0">
        <references count="2">
          <reference field="14" count="1" selected="0">
            <x v="175"/>
          </reference>
          <reference field="15" count="1">
            <x v="101"/>
          </reference>
        </references>
      </pivotArea>
    </format>
    <format dxfId="7329">
      <pivotArea dataOnly="0" labelOnly="1" outline="0" fieldPosition="0">
        <references count="2">
          <reference field="14" count="1" selected="0">
            <x v="176"/>
          </reference>
          <reference field="15" count="1">
            <x v="46"/>
          </reference>
        </references>
      </pivotArea>
    </format>
    <format dxfId="7328">
      <pivotArea dataOnly="0" labelOnly="1" outline="0" fieldPosition="0">
        <references count="2">
          <reference field="14" count="1" selected="0">
            <x v="177"/>
          </reference>
          <reference field="15" count="1">
            <x v="102"/>
          </reference>
        </references>
      </pivotArea>
    </format>
    <format dxfId="7327">
      <pivotArea dataOnly="0" labelOnly="1" outline="0" fieldPosition="0">
        <references count="2">
          <reference field="14" count="1" selected="0">
            <x v="178"/>
          </reference>
          <reference field="15" count="1">
            <x v="103"/>
          </reference>
        </references>
      </pivotArea>
    </format>
    <format dxfId="7326">
      <pivotArea dataOnly="0" labelOnly="1" outline="0" fieldPosition="0">
        <references count="2">
          <reference field="14" count="1" selected="0">
            <x v="179"/>
          </reference>
          <reference field="15" count="1">
            <x v="47"/>
          </reference>
        </references>
      </pivotArea>
    </format>
    <format dxfId="7325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7324">
      <pivotArea dataOnly="0" labelOnly="1" outline="0" fieldPosition="0">
        <references count="2">
          <reference field="14" count="1" selected="0">
            <x v="182"/>
          </reference>
          <reference field="15" count="1">
            <x v="48"/>
          </reference>
        </references>
      </pivotArea>
    </format>
    <format dxfId="7323">
      <pivotArea dataOnly="0" labelOnly="1" outline="0" fieldPosition="0">
        <references count="2">
          <reference field="14" count="1" selected="0">
            <x v="183"/>
          </reference>
          <reference field="15" count="1">
            <x v="104"/>
          </reference>
        </references>
      </pivotArea>
    </format>
    <format dxfId="7322">
      <pivotArea dataOnly="0" labelOnly="1" outline="0" fieldPosition="0">
        <references count="2">
          <reference field="14" count="1" selected="0">
            <x v="184"/>
          </reference>
          <reference field="15" count="1">
            <x v="49"/>
          </reference>
        </references>
      </pivotArea>
    </format>
    <format dxfId="7321">
      <pivotArea dataOnly="0" labelOnly="1" outline="0" fieldPosition="0">
        <references count="2">
          <reference field="14" count="1" selected="0">
            <x v="185"/>
          </reference>
          <reference field="15" count="1">
            <x v="36"/>
          </reference>
        </references>
      </pivotArea>
    </format>
    <format dxfId="7320">
      <pivotArea dataOnly="0" labelOnly="1" outline="0" fieldPosition="0">
        <references count="2">
          <reference field="14" count="1" selected="0">
            <x v="186"/>
          </reference>
          <reference field="15" count="1">
            <x v="40"/>
          </reference>
        </references>
      </pivotArea>
    </format>
    <format dxfId="7319">
      <pivotArea dataOnly="0" labelOnly="1" outline="0" fieldPosition="0">
        <references count="2">
          <reference field="14" count="1" selected="0">
            <x v="187"/>
          </reference>
          <reference field="15" count="1">
            <x v="41"/>
          </reference>
        </references>
      </pivotArea>
    </format>
    <format dxfId="7318">
      <pivotArea dataOnly="0" labelOnly="1" outline="0" fieldPosition="0">
        <references count="2">
          <reference field="14" count="1" selected="0">
            <x v="188"/>
          </reference>
          <reference field="15" count="1">
            <x v="52"/>
          </reference>
        </references>
      </pivotArea>
    </format>
    <format dxfId="7317">
      <pivotArea dataOnly="0" labelOnly="1" outline="0" fieldPosition="0">
        <references count="2">
          <reference field="14" count="1" selected="0">
            <x v="189"/>
          </reference>
          <reference field="15" count="1">
            <x v="37"/>
          </reference>
        </references>
      </pivotArea>
    </format>
    <format dxfId="7316">
      <pivotArea dataOnly="0" labelOnly="1" outline="0" fieldPosition="0">
        <references count="2">
          <reference field="14" count="1" selected="0">
            <x v="190"/>
          </reference>
          <reference field="15" count="1">
            <x v="38"/>
          </reference>
        </references>
      </pivotArea>
    </format>
    <format dxfId="7315">
      <pivotArea dataOnly="0" labelOnly="1" outline="0" fieldPosition="0">
        <references count="2">
          <reference field="14" count="1" selected="0">
            <x v="191"/>
          </reference>
          <reference field="15" count="1">
            <x v="39"/>
          </reference>
        </references>
      </pivotArea>
    </format>
    <format dxfId="7314">
      <pivotArea dataOnly="0" labelOnly="1" outline="0" fieldPosition="0">
        <references count="2">
          <reference field="14" count="1" selected="0">
            <x v="192"/>
          </reference>
          <reference field="15" count="1">
            <x v="50"/>
          </reference>
        </references>
      </pivotArea>
    </format>
    <format dxfId="7313">
      <pivotArea dataOnly="0" labelOnly="1" outline="0" fieldPosition="0">
        <references count="2">
          <reference field="14" count="1" selected="0">
            <x v="193"/>
          </reference>
          <reference field="15" count="1">
            <x v="56"/>
          </reference>
        </references>
      </pivotArea>
    </format>
    <format dxfId="7312">
      <pivotArea dataOnly="0" labelOnly="1" outline="0" fieldPosition="0">
        <references count="2">
          <reference field="14" count="1" selected="0">
            <x v="195"/>
          </reference>
          <reference field="15" count="1">
            <x v="57"/>
          </reference>
        </references>
      </pivotArea>
    </format>
    <format dxfId="7311">
      <pivotArea dataOnly="0" labelOnly="1" outline="0" fieldPosition="0">
        <references count="2">
          <reference field="14" count="1" selected="0">
            <x v="196"/>
          </reference>
          <reference field="15" count="1">
            <x v="81"/>
          </reference>
        </references>
      </pivotArea>
    </format>
    <format dxfId="7310">
      <pivotArea dataOnly="0" labelOnly="1" outline="0" fieldPosition="0">
        <references count="2">
          <reference field="14" count="1" selected="0">
            <x v="197"/>
          </reference>
          <reference field="15" count="1">
            <x v="70"/>
          </reference>
        </references>
      </pivotArea>
    </format>
    <format dxfId="7309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7308">
      <pivotArea dataOnly="0" labelOnly="1" outline="0" fieldPosition="0">
        <references count="2">
          <reference field="14" count="1" selected="0">
            <x v="201"/>
          </reference>
          <reference field="15" count="1">
            <x v="106"/>
          </reference>
        </references>
      </pivotArea>
    </format>
    <format dxfId="7307">
      <pivotArea dataOnly="0" labelOnly="1" outline="0" fieldPosition="0">
        <references count="2">
          <reference field="14" count="1" selected="0">
            <x v="202"/>
          </reference>
          <reference field="15" count="1">
            <x v="65"/>
          </reference>
        </references>
      </pivotArea>
    </format>
    <format dxfId="7306">
      <pivotArea dataOnly="0" labelOnly="1" outline="0" fieldPosition="0">
        <references count="2">
          <reference field="14" count="1" selected="0">
            <x v="205"/>
          </reference>
          <reference field="15" count="1">
            <x v="59"/>
          </reference>
        </references>
      </pivotArea>
    </format>
    <format dxfId="7305">
      <pivotArea dataOnly="0" labelOnly="1" outline="0" fieldPosition="0">
        <references count="2">
          <reference field="14" count="1" selected="0">
            <x v="206"/>
          </reference>
          <reference field="15" count="1">
            <x v="60"/>
          </reference>
        </references>
      </pivotArea>
    </format>
    <format dxfId="7304">
      <pivotArea dataOnly="0" labelOnly="1" outline="0" fieldPosition="0">
        <references count="2">
          <reference field="14" count="1" selected="0">
            <x v="207"/>
          </reference>
          <reference field="15" count="1">
            <x v="66"/>
          </reference>
        </references>
      </pivotArea>
    </format>
    <format dxfId="7303">
      <pivotArea dataOnly="0" labelOnly="1" outline="0" fieldPosition="0">
        <references count="2">
          <reference field="14" count="1" selected="0">
            <x v="209"/>
          </reference>
          <reference field="15" count="1">
            <x v="61"/>
          </reference>
        </references>
      </pivotArea>
    </format>
    <format dxfId="7302">
      <pivotArea dataOnly="0" labelOnly="1" outline="0" fieldPosition="0">
        <references count="2">
          <reference field="14" count="1" selected="0">
            <x v="210"/>
          </reference>
          <reference field="15" count="1">
            <x v="67"/>
          </reference>
        </references>
      </pivotArea>
    </format>
    <format dxfId="7301">
      <pivotArea dataOnly="0" labelOnly="1" outline="0" fieldPosition="0">
        <references count="2">
          <reference field="14" count="1" selected="0">
            <x v="211"/>
          </reference>
          <reference field="15" count="1">
            <x v="62"/>
          </reference>
        </references>
      </pivotArea>
    </format>
    <format dxfId="7300">
      <pivotArea dataOnly="0" labelOnly="1" outline="0" fieldPosition="0">
        <references count="2">
          <reference field="14" count="1" selected="0">
            <x v="212"/>
          </reference>
          <reference field="15" count="1">
            <x v="68"/>
          </reference>
        </references>
      </pivotArea>
    </format>
    <format dxfId="7299">
      <pivotArea dataOnly="0" labelOnly="1" outline="0" fieldPosition="0">
        <references count="2">
          <reference field="14" count="1" selected="0">
            <x v="213"/>
          </reference>
          <reference field="15" count="1">
            <x v="69"/>
          </reference>
        </references>
      </pivotArea>
    </format>
    <format dxfId="7298">
      <pivotArea dataOnly="0" labelOnly="1" outline="0" fieldPosition="0">
        <references count="2">
          <reference field="14" count="1" selected="0">
            <x v="214"/>
          </reference>
          <reference field="15" count="1">
            <x v="63"/>
          </reference>
        </references>
      </pivotArea>
    </format>
    <format dxfId="7297">
      <pivotArea dataOnly="0" labelOnly="1" outline="0" fieldPosition="0">
        <references count="2">
          <reference field="14" count="1" selected="0">
            <x v="215"/>
          </reference>
          <reference field="15" count="1">
            <x v="30"/>
          </reference>
        </references>
      </pivotArea>
    </format>
    <format dxfId="7296">
      <pivotArea dataOnly="0" labelOnly="1" outline="0" fieldPosition="0">
        <references count="2">
          <reference field="14" count="1" selected="0">
            <x v="216"/>
          </reference>
          <reference field="15" count="1">
            <x v="31"/>
          </reference>
        </references>
      </pivotArea>
    </format>
    <format dxfId="7295">
      <pivotArea dataOnly="0" labelOnly="1" outline="0" fieldPosition="0">
        <references count="2">
          <reference field="14" count="1" selected="0">
            <x v="217"/>
          </reference>
          <reference field="15" count="1">
            <x v="32"/>
          </reference>
        </references>
      </pivotArea>
    </format>
    <format dxfId="7294">
      <pivotArea dataOnly="0" labelOnly="1" outline="0" fieldPosition="0">
        <references count="2">
          <reference field="14" count="1" selected="0">
            <x v="218"/>
          </reference>
          <reference field="15" count="1">
            <x v="51"/>
          </reference>
        </references>
      </pivotArea>
    </format>
    <format dxfId="7293">
      <pivotArea dataOnly="0" labelOnly="1" outline="0" fieldPosition="0">
        <references count="2">
          <reference field="14" count="1" selected="0">
            <x v="219"/>
          </reference>
          <reference field="15" count="1">
            <x v="73"/>
          </reference>
        </references>
      </pivotArea>
    </format>
    <format dxfId="7292">
      <pivotArea dataOnly="0" labelOnly="1" outline="0" fieldPosition="0">
        <references count="2">
          <reference field="14" count="1" selected="0">
            <x v="220"/>
          </reference>
          <reference field="15" count="1">
            <x v="74"/>
          </reference>
        </references>
      </pivotArea>
    </format>
    <format dxfId="7291">
      <pivotArea dataOnly="0" labelOnly="1" outline="0" fieldPosition="0">
        <references count="2">
          <reference field="14" count="1" selected="0">
            <x v="221"/>
          </reference>
          <reference field="15" count="1">
            <x v="75"/>
          </reference>
        </references>
      </pivotArea>
    </format>
    <format dxfId="7290">
      <pivotArea dataOnly="0" labelOnly="1" outline="0" fieldPosition="0">
        <references count="2">
          <reference field="14" count="1" selected="0">
            <x v="222"/>
          </reference>
          <reference field="15" count="1">
            <x v="76"/>
          </reference>
        </references>
      </pivotArea>
    </format>
    <format dxfId="7289">
      <pivotArea dataOnly="0" labelOnly="1" outline="0" fieldPosition="0">
        <references count="2">
          <reference field="14" count="1" selected="0">
            <x v="224"/>
          </reference>
          <reference field="15" count="1">
            <x v="78"/>
          </reference>
        </references>
      </pivotArea>
    </format>
    <format dxfId="7288">
      <pivotArea dataOnly="0" labelOnly="1" outline="0" fieldPosition="0">
        <references count="2">
          <reference field="14" count="1" selected="0">
            <x v="226"/>
          </reference>
          <reference field="15" count="1">
            <x v="80"/>
          </reference>
        </references>
      </pivotArea>
    </format>
    <format dxfId="7287">
      <pivotArea dataOnly="0" labelOnly="1" outline="0" fieldPosition="0">
        <references count="2">
          <reference field="14" count="1" selected="0">
            <x v="227"/>
          </reference>
          <reference field="15" count="1">
            <x v="64"/>
          </reference>
        </references>
      </pivotArea>
    </format>
    <format dxfId="7286">
      <pivotArea dataOnly="0" labelOnly="1" outline="0" fieldPosition="0">
        <references count="2">
          <reference field="14" count="1" selected="0">
            <x v="228"/>
          </reference>
          <reference field="15" count="1">
            <x v="34"/>
          </reference>
        </references>
      </pivotArea>
    </format>
    <format dxfId="7285">
      <pivotArea dataOnly="0" labelOnly="1" outline="0" fieldPosition="0">
        <references count="2">
          <reference field="14" count="1" selected="0">
            <x v="229"/>
          </reference>
          <reference field="15" count="1">
            <x v="53"/>
          </reference>
        </references>
      </pivotArea>
    </format>
    <format dxfId="7284">
      <pivotArea dataOnly="0" labelOnly="1" outline="0" fieldPosition="0">
        <references count="2">
          <reference field="14" count="1" selected="0">
            <x v="230"/>
          </reference>
          <reference field="15" count="1">
            <x v="42"/>
          </reference>
        </references>
      </pivotArea>
    </format>
    <format dxfId="7283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7282">
      <pivotArea dataOnly="0" labelOnly="1" outline="0" fieldPosition="0">
        <references count="2">
          <reference field="14" count="1" selected="0">
            <x v="258"/>
          </reference>
          <reference field="15" count="1">
            <x v="33"/>
          </reference>
        </references>
      </pivotArea>
    </format>
    <format dxfId="7281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7280">
      <pivotArea dataOnly="0" labelOnly="1" outline="0" fieldPosition="0">
        <references count="2">
          <reference field="14" count="1" selected="0">
            <x v="287"/>
          </reference>
          <reference field="15" count="1">
            <x v="54"/>
          </reference>
        </references>
      </pivotArea>
    </format>
    <format dxfId="7279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7278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7277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7276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7275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7274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7273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7272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7271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7270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7269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7268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7267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7266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7265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7264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7263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7262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7261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7260">
      <pivotArea dataOnly="0" labelOnly="1" outline="0" fieldPosition="0">
        <references count="2">
          <reference field="14" count="1" selected="0">
            <x v="159"/>
          </reference>
          <reference field="15" count="1">
            <x v="281"/>
          </reference>
        </references>
      </pivotArea>
    </format>
    <format dxfId="7259">
      <pivotArea dataOnly="0" labelOnly="1" outline="0" fieldPosition="0">
        <references count="2">
          <reference field="14" count="1" selected="0">
            <x v="160"/>
          </reference>
          <reference field="15" count="1">
            <x v="92"/>
          </reference>
        </references>
      </pivotArea>
    </format>
    <format dxfId="7258">
      <pivotArea dataOnly="0" labelOnly="1" outline="0" fieldPosition="0">
        <references count="2">
          <reference field="14" count="1" selected="0">
            <x v="161"/>
          </reference>
          <reference field="15" count="1">
            <x v="93"/>
          </reference>
        </references>
      </pivotArea>
    </format>
    <format dxfId="7257">
      <pivotArea dataOnly="0" labelOnly="1" outline="0" fieldPosition="0">
        <references count="2">
          <reference field="14" count="1" selected="0">
            <x v="162"/>
          </reference>
          <reference field="15" count="1">
            <x v="94"/>
          </reference>
        </references>
      </pivotArea>
    </format>
    <format dxfId="7256">
      <pivotArea dataOnly="0" labelOnly="1" outline="0" fieldPosition="0">
        <references count="2">
          <reference field="14" count="1" selected="0">
            <x v="163"/>
          </reference>
          <reference field="15" count="1">
            <x v="95"/>
          </reference>
        </references>
      </pivotArea>
    </format>
    <format dxfId="7255">
      <pivotArea dataOnly="0" labelOnly="1" outline="0" fieldPosition="0">
        <references count="2">
          <reference field="14" count="1" selected="0">
            <x v="164"/>
          </reference>
          <reference field="15" count="1">
            <x v="35"/>
          </reference>
        </references>
      </pivotArea>
    </format>
    <format dxfId="7254">
      <pivotArea dataOnly="0" labelOnly="1" outline="0" fieldPosition="0">
        <references count="2">
          <reference field="14" count="1" selected="0">
            <x v="165"/>
          </reference>
          <reference field="15" count="1">
            <x v="96"/>
          </reference>
        </references>
      </pivotArea>
    </format>
    <format dxfId="7253">
      <pivotArea dataOnly="0" labelOnly="1" outline="0" fieldPosition="0">
        <references count="2">
          <reference field="14" count="1" selected="0">
            <x v="166"/>
          </reference>
          <reference field="15" count="1">
            <x v="97"/>
          </reference>
        </references>
      </pivotArea>
    </format>
    <format dxfId="7252">
      <pivotArea dataOnly="0" labelOnly="1" outline="0" fieldPosition="0">
        <references count="2">
          <reference field="14" count="1" selected="0">
            <x v="167"/>
          </reference>
          <reference field="15" count="1">
            <x v="45"/>
          </reference>
        </references>
      </pivotArea>
    </format>
    <format dxfId="7251">
      <pivotArea dataOnly="0" labelOnly="1" outline="0" fieldPosition="0">
        <references count="2">
          <reference field="14" count="1" selected="0">
            <x v="172"/>
          </reference>
          <reference field="15" count="1">
            <x v="98"/>
          </reference>
        </references>
      </pivotArea>
    </format>
    <format dxfId="7250">
      <pivotArea dataOnly="0" labelOnly="1" outline="0" fieldPosition="0">
        <references count="2">
          <reference field="14" count="1" selected="0">
            <x v="173"/>
          </reference>
          <reference field="15" count="1">
            <x v="99"/>
          </reference>
        </references>
      </pivotArea>
    </format>
    <format dxfId="7249">
      <pivotArea dataOnly="0" labelOnly="1" outline="0" fieldPosition="0">
        <references count="2">
          <reference field="14" count="1" selected="0">
            <x v="174"/>
          </reference>
          <reference field="15" count="1">
            <x v="100"/>
          </reference>
        </references>
      </pivotArea>
    </format>
    <format dxfId="7248">
      <pivotArea dataOnly="0" labelOnly="1" outline="0" fieldPosition="0">
        <references count="2">
          <reference field="14" count="1" selected="0">
            <x v="175"/>
          </reference>
          <reference field="15" count="1">
            <x v="101"/>
          </reference>
        </references>
      </pivotArea>
    </format>
    <format dxfId="7247">
      <pivotArea dataOnly="0" labelOnly="1" outline="0" fieldPosition="0">
        <references count="2">
          <reference field="14" count="1" selected="0">
            <x v="176"/>
          </reference>
          <reference field="15" count="1">
            <x v="46"/>
          </reference>
        </references>
      </pivotArea>
    </format>
    <format dxfId="7246">
      <pivotArea dataOnly="0" labelOnly="1" outline="0" fieldPosition="0">
        <references count="2">
          <reference field="14" count="1" selected="0">
            <x v="177"/>
          </reference>
          <reference field="15" count="1">
            <x v="102"/>
          </reference>
        </references>
      </pivotArea>
    </format>
    <format dxfId="7245">
      <pivotArea dataOnly="0" labelOnly="1" outline="0" fieldPosition="0">
        <references count="2">
          <reference field="14" count="1" selected="0">
            <x v="178"/>
          </reference>
          <reference field="15" count="1">
            <x v="103"/>
          </reference>
        </references>
      </pivotArea>
    </format>
    <format dxfId="7244">
      <pivotArea dataOnly="0" labelOnly="1" outline="0" fieldPosition="0">
        <references count="2">
          <reference field="14" count="1" selected="0">
            <x v="179"/>
          </reference>
          <reference field="15" count="1">
            <x v="47"/>
          </reference>
        </references>
      </pivotArea>
    </format>
    <format dxfId="7243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7242">
      <pivotArea dataOnly="0" labelOnly="1" outline="0" fieldPosition="0">
        <references count="2">
          <reference field="14" count="1" selected="0">
            <x v="182"/>
          </reference>
          <reference field="15" count="1">
            <x v="48"/>
          </reference>
        </references>
      </pivotArea>
    </format>
    <format dxfId="7241">
      <pivotArea dataOnly="0" labelOnly="1" outline="0" fieldPosition="0">
        <references count="2">
          <reference field="14" count="1" selected="0">
            <x v="183"/>
          </reference>
          <reference field="15" count="1">
            <x v="104"/>
          </reference>
        </references>
      </pivotArea>
    </format>
    <format dxfId="7240">
      <pivotArea dataOnly="0" labelOnly="1" outline="0" fieldPosition="0">
        <references count="2">
          <reference field="14" count="1" selected="0">
            <x v="184"/>
          </reference>
          <reference field="15" count="1">
            <x v="49"/>
          </reference>
        </references>
      </pivotArea>
    </format>
    <format dxfId="7239">
      <pivotArea dataOnly="0" labelOnly="1" outline="0" fieldPosition="0">
        <references count="2">
          <reference field="14" count="1" selected="0">
            <x v="185"/>
          </reference>
          <reference field="15" count="1">
            <x v="36"/>
          </reference>
        </references>
      </pivotArea>
    </format>
    <format dxfId="7238">
      <pivotArea dataOnly="0" labelOnly="1" outline="0" fieldPosition="0">
        <references count="2">
          <reference field="14" count="1" selected="0">
            <x v="186"/>
          </reference>
          <reference field="15" count="1">
            <x v="40"/>
          </reference>
        </references>
      </pivotArea>
    </format>
    <format dxfId="7237">
      <pivotArea dataOnly="0" labelOnly="1" outline="0" fieldPosition="0">
        <references count="2">
          <reference field="14" count="1" selected="0">
            <x v="187"/>
          </reference>
          <reference field="15" count="1">
            <x v="41"/>
          </reference>
        </references>
      </pivotArea>
    </format>
    <format dxfId="7236">
      <pivotArea dataOnly="0" labelOnly="1" outline="0" fieldPosition="0">
        <references count="2">
          <reference field="14" count="1" selected="0">
            <x v="188"/>
          </reference>
          <reference field="15" count="1">
            <x v="52"/>
          </reference>
        </references>
      </pivotArea>
    </format>
    <format dxfId="7235">
      <pivotArea dataOnly="0" labelOnly="1" outline="0" fieldPosition="0">
        <references count="2">
          <reference field="14" count="1" selected="0">
            <x v="189"/>
          </reference>
          <reference field="15" count="1">
            <x v="37"/>
          </reference>
        </references>
      </pivotArea>
    </format>
    <format dxfId="7234">
      <pivotArea dataOnly="0" labelOnly="1" outline="0" fieldPosition="0">
        <references count="2">
          <reference field="14" count="1" selected="0">
            <x v="190"/>
          </reference>
          <reference field="15" count="1">
            <x v="38"/>
          </reference>
        </references>
      </pivotArea>
    </format>
    <format dxfId="7233">
      <pivotArea dataOnly="0" labelOnly="1" outline="0" fieldPosition="0">
        <references count="2">
          <reference field="14" count="1" selected="0">
            <x v="191"/>
          </reference>
          <reference field="15" count="1">
            <x v="39"/>
          </reference>
        </references>
      </pivotArea>
    </format>
    <format dxfId="7232">
      <pivotArea dataOnly="0" labelOnly="1" outline="0" fieldPosition="0">
        <references count="2">
          <reference field="14" count="1" selected="0">
            <x v="192"/>
          </reference>
          <reference field="15" count="1">
            <x v="50"/>
          </reference>
        </references>
      </pivotArea>
    </format>
    <format dxfId="7231">
      <pivotArea dataOnly="0" labelOnly="1" outline="0" fieldPosition="0">
        <references count="2">
          <reference field="14" count="1" selected="0">
            <x v="193"/>
          </reference>
          <reference field="15" count="1">
            <x v="56"/>
          </reference>
        </references>
      </pivotArea>
    </format>
    <format dxfId="7230">
      <pivotArea dataOnly="0" labelOnly="1" outline="0" fieldPosition="0">
        <references count="2">
          <reference field="14" count="1" selected="0">
            <x v="195"/>
          </reference>
          <reference field="15" count="1">
            <x v="57"/>
          </reference>
        </references>
      </pivotArea>
    </format>
    <format dxfId="7229">
      <pivotArea dataOnly="0" labelOnly="1" outline="0" fieldPosition="0">
        <references count="2">
          <reference field="14" count="1" selected="0">
            <x v="196"/>
          </reference>
          <reference field="15" count="1">
            <x v="81"/>
          </reference>
        </references>
      </pivotArea>
    </format>
    <format dxfId="7228">
      <pivotArea dataOnly="0" labelOnly="1" outline="0" fieldPosition="0">
        <references count="2">
          <reference field="14" count="1" selected="0">
            <x v="197"/>
          </reference>
          <reference field="15" count="1">
            <x v="70"/>
          </reference>
        </references>
      </pivotArea>
    </format>
    <format dxfId="7227">
      <pivotArea dataOnly="0" labelOnly="1" outline="0" fieldPosition="0">
        <references count="2">
          <reference field="14" count="1" selected="0">
            <x v="199"/>
          </reference>
          <reference field="15" count="1">
            <x v="58"/>
          </reference>
        </references>
      </pivotArea>
    </format>
    <format dxfId="7226">
      <pivotArea dataOnly="0" labelOnly="1" outline="0" fieldPosition="0">
        <references count="2">
          <reference field="14" count="1" selected="0">
            <x v="201"/>
          </reference>
          <reference field="15" count="1">
            <x v="106"/>
          </reference>
        </references>
      </pivotArea>
    </format>
    <format dxfId="7225">
      <pivotArea dataOnly="0" labelOnly="1" outline="0" fieldPosition="0">
        <references count="2">
          <reference field="14" count="1" selected="0">
            <x v="202"/>
          </reference>
          <reference field="15" count="1">
            <x v="65"/>
          </reference>
        </references>
      </pivotArea>
    </format>
    <format dxfId="7224">
      <pivotArea dataOnly="0" labelOnly="1" outline="0" fieldPosition="0">
        <references count="2">
          <reference field="14" count="1" selected="0">
            <x v="205"/>
          </reference>
          <reference field="15" count="1">
            <x v="59"/>
          </reference>
        </references>
      </pivotArea>
    </format>
    <format dxfId="7223">
      <pivotArea dataOnly="0" labelOnly="1" outline="0" fieldPosition="0">
        <references count="2">
          <reference field="14" count="1" selected="0">
            <x v="206"/>
          </reference>
          <reference field="15" count="1">
            <x v="60"/>
          </reference>
        </references>
      </pivotArea>
    </format>
    <format dxfId="7222">
      <pivotArea dataOnly="0" labelOnly="1" outline="0" fieldPosition="0">
        <references count="2">
          <reference field="14" count="1" selected="0">
            <x v="207"/>
          </reference>
          <reference field="15" count="1">
            <x v="66"/>
          </reference>
        </references>
      </pivotArea>
    </format>
    <format dxfId="7221">
      <pivotArea dataOnly="0" labelOnly="1" outline="0" fieldPosition="0">
        <references count="2">
          <reference field="14" count="1" selected="0">
            <x v="209"/>
          </reference>
          <reference field="15" count="1">
            <x v="61"/>
          </reference>
        </references>
      </pivotArea>
    </format>
    <format dxfId="7220">
      <pivotArea dataOnly="0" labelOnly="1" outline="0" fieldPosition="0">
        <references count="2">
          <reference field="14" count="1" selected="0">
            <x v="210"/>
          </reference>
          <reference field="15" count="1">
            <x v="67"/>
          </reference>
        </references>
      </pivotArea>
    </format>
    <format dxfId="7219">
      <pivotArea dataOnly="0" labelOnly="1" outline="0" fieldPosition="0">
        <references count="2">
          <reference field="14" count="1" selected="0">
            <x v="211"/>
          </reference>
          <reference field="15" count="1">
            <x v="62"/>
          </reference>
        </references>
      </pivotArea>
    </format>
    <format dxfId="7218">
      <pivotArea dataOnly="0" labelOnly="1" outline="0" fieldPosition="0">
        <references count="2">
          <reference field="14" count="1" selected="0">
            <x v="212"/>
          </reference>
          <reference field="15" count="1">
            <x v="68"/>
          </reference>
        </references>
      </pivotArea>
    </format>
    <format dxfId="7217">
      <pivotArea dataOnly="0" labelOnly="1" outline="0" fieldPosition="0">
        <references count="2">
          <reference field="14" count="1" selected="0">
            <x v="213"/>
          </reference>
          <reference field="15" count="1">
            <x v="69"/>
          </reference>
        </references>
      </pivotArea>
    </format>
    <format dxfId="7216">
      <pivotArea dataOnly="0" labelOnly="1" outline="0" fieldPosition="0">
        <references count="2">
          <reference field="14" count="1" selected="0">
            <x v="214"/>
          </reference>
          <reference field="15" count="1">
            <x v="63"/>
          </reference>
        </references>
      </pivotArea>
    </format>
    <format dxfId="7215">
      <pivotArea dataOnly="0" labelOnly="1" outline="0" fieldPosition="0">
        <references count="2">
          <reference field="14" count="1" selected="0">
            <x v="215"/>
          </reference>
          <reference field="15" count="1">
            <x v="30"/>
          </reference>
        </references>
      </pivotArea>
    </format>
    <format dxfId="7214">
      <pivotArea dataOnly="0" labelOnly="1" outline="0" fieldPosition="0">
        <references count="2">
          <reference field="14" count="1" selected="0">
            <x v="216"/>
          </reference>
          <reference field="15" count="1">
            <x v="31"/>
          </reference>
        </references>
      </pivotArea>
    </format>
    <format dxfId="7213">
      <pivotArea dataOnly="0" labelOnly="1" outline="0" fieldPosition="0">
        <references count="2">
          <reference field="14" count="1" selected="0">
            <x v="217"/>
          </reference>
          <reference field="15" count="1">
            <x v="32"/>
          </reference>
        </references>
      </pivotArea>
    </format>
    <format dxfId="7212">
      <pivotArea dataOnly="0" labelOnly="1" outline="0" fieldPosition="0">
        <references count="2">
          <reference field="14" count="1" selected="0">
            <x v="218"/>
          </reference>
          <reference field="15" count="1">
            <x v="51"/>
          </reference>
        </references>
      </pivotArea>
    </format>
    <format dxfId="7211">
      <pivotArea dataOnly="0" labelOnly="1" outline="0" fieldPosition="0">
        <references count="2">
          <reference field="14" count="1" selected="0">
            <x v="219"/>
          </reference>
          <reference field="15" count="1">
            <x v="73"/>
          </reference>
        </references>
      </pivotArea>
    </format>
    <format dxfId="7210">
      <pivotArea dataOnly="0" labelOnly="1" outline="0" fieldPosition="0">
        <references count="2">
          <reference field="14" count="1" selected="0">
            <x v="220"/>
          </reference>
          <reference field="15" count="1">
            <x v="74"/>
          </reference>
        </references>
      </pivotArea>
    </format>
    <format dxfId="7209">
      <pivotArea dataOnly="0" labelOnly="1" outline="0" fieldPosition="0">
        <references count="2">
          <reference field="14" count="1" selected="0">
            <x v="221"/>
          </reference>
          <reference field="15" count="1">
            <x v="75"/>
          </reference>
        </references>
      </pivotArea>
    </format>
    <format dxfId="7208">
      <pivotArea dataOnly="0" labelOnly="1" outline="0" fieldPosition="0">
        <references count="2">
          <reference field="14" count="1" selected="0">
            <x v="222"/>
          </reference>
          <reference field="15" count="1">
            <x v="76"/>
          </reference>
        </references>
      </pivotArea>
    </format>
    <format dxfId="7207">
      <pivotArea dataOnly="0" labelOnly="1" outline="0" fieldPosition="0">
        <references count="2">
          <reference field="14" count="1" selected="0">
            <x v="224"/>
          </reference>
          <reference field="15" count="1">
            <x v="78"/>
          </reference>
        </references>
      </pivotArea>
    </format>
    <format dxfId="7206">
      <pivotArea dataOnly="0" labelOnly="1" outline="0" fieldPosition="0">
        <references count="2">
          <reference field="14" count="1" selected="0">
            <x v="226"/>
          </reference>
          <reference field="15" count="1">
            <x v="80"/>
          </reference>
        </references>
      </pivotArea>
    </format>
    <format dxfId="7205">
      <pivotArea dataOnly="0" labelOnly="1" outline="0" fieldPosition="0">
        <references count="2">
          <reference field="14" count="1" selected="0">
            <x v="227"/>
          </reference>
          <reference field="15" count="1">
            <x v="64"/>
          </reference>
        </references>
      </pivotArea>
    </format>
    <format dxfId="7204">
      <pivotArea dataOnly="0" labelOnly="1" outline="0" fieldPosition="0">
        <references count="2">
          <reference field="14" count="1" selected="0">
            <x v="228"/>
          </reference>
          <reference field="15" count="1">
            <x v="34"/>
          </reference>
        </references>
      </pivotArea>
    </format>
    <format dxfId="7203">
      <pivotArea dataOnly="0" labelOnly="1" outline="0" fieldPosition="0">
        <references count="2">
          <reference field="14" count="1" selected="0">
            <x v="229"/>
          </reference>
          <reference field="15" count="1">
            <x v="53"/>
          </reference>
        </references>
      </pivotArea>
    </format>
    <format dxfId="7202">
      <pivotArea dataOnly="0" labelOnly="1" outline="0" fieldPosition="0">
        <references count="2">
          <reference field="14" count="1" selected="0">
            <x v="230"/>
          </reference>
          <reference field="15" count="1">
            <x v="42"/>
          </reference>
        </references>
      </pivotArea>
    </format>
    <format dxfId="7201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7200">
      <pivotArea dataOnly="0" labelOnly="1" outline="0" fieldPosition="0">
        <references count="2">
          <reference field="14" count="1" selected="0">
            <x v="258"/>
          </reference>
          <reference field="15" count="1">
            <x v="33"/>
          </reference>
        </references>
      </pivotArea>
    </format>
    <format dxfId="7199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7198">
      <pivotArea dataOnly="0" labelOnly="1" outline="0" fieldPosition="0">
        <references count="2">
          <reference field="14" count="1" selected="0">
            <x v="287"/>
          </reference>
          <reference field="15" count="1">
            <x v="54"/>
          </reference>
        </references>
      </pivotArea>
    </format>
    <format dxfId="7197">
      <pivotArea dataOnly="0" labelOnly="1" outline="0" fieldPosition="0">
        <references count="2">
          <reference field="14" count="1" selected="0">
            <x v="293"/>
          </reference>
          <reference field="15" count="1">
            <x v="82"/>
          </reference>
        </references>
      </pivotArea>
    </format>
    <format dxfId="7196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7195">
      <pivotArea outline="0" fieldPosition="0">
        <references count="1">
          <reference field="4294967294" count="1">
            <x v="5"/>
          </reference>
        </references>
      </pivotArea>
    </format>
    <format dxfId="7194">
      <pivotArea outline="0" fieldPosition="0">
        <references count="1">
          <reference field="4294967294" count="1">
            <x v="6"/>
          </reference>
        </references>
      </pivotArea>
    </format>
    <format dxfId="7193">
      <pivotArea outline="0" fieldPosition="0">
        <references count="1">
          <reference field="4294967294" count="1">
            <x v="7"/>
          </reference>
        </references>
      </pivotArea>
    </format>
    <format dxfId="7192">
      <pivotArea outline="0" fieldPosition="0">
        <references count="1">
          <reference field="4294967294" count="1">
            <x v="8"/>
          </reference>
        </references>
      </pivotArea>
    </format>
    <format dxfId="7191">
      <pivotArea outline="0" fieldPosition="0">
        <references count="1">
          <reference field="4294967294" count="1">
            <x v="0"/>
          </reference>
        </references>
      </pivotArea>
    </format>
    <format dxfId="7190">
      <pivotArea outline="0" fieldPosition="0">
        <references count="1">
          <reference field="4294967294" count="1">
            <x v="1"/>
          </reference>
        </references>
      </pivotArea>
    </format>
    <format dxfId="7189">
      <pivotArea outline="0" fieldPosition="0">
        <references count="1">
          <reference field="4294967294" count="1">
            <x v="2"/>
          </reference>
        </references>
      </pivotArea>
    </format>
    <format dxfId="7188">
      <pivotArea outline="0" fieldPosition="0">
        <references count="1">
          <reference field="4294967294" count="1">
            <x v="3"/>
          </reference>
        </references>
      </pivotArea>
    </format>
    <format dxfId="7187">
      <pivotArea outline="0" fieldPosition="0">
        <references count="1">
          <reference field="4294967294" count="1">
            <x v="4"/>
          </reference>
        </references>
      </pivotArea>
    </format>
    <format dxfId="7186">
      <pivotArea outline="0" fieldPosition="0">
        <references count="1">
          <reference field="4294967294" count="1">
            <x v="5"/>
          </reference>
        </references>
      </pivotArea>
    </format>
    <format dxfId="7185">
      <pivotArea outline="0" fieldPosition="0">
        <references count="1">
          <reference field="4294967294" count="1">
            <x v="6"/>
          </reference>
        </references>
      </pivotArea>
    </format>
    <format dxfId="7184">
      <pivotArea outline="0" fieldPosition="0">
        <references count="1">
          <reference field="4294967294" count="1">
            <x v="7"/>
          </reference>
        </references>
      </pivotArea>
    </format>
    <format dxfId="7183">
      <pivotArea outline="0" fieldPosition="0">
        <references count="1">
          <reference field="4294967294" count="1">
            <x v="8"/>
          </reference>
        </references>
      </pivotArea>
    </format>
    <format dxfId="7182">
      <pivotArea dataOnly="0" labelOnly="1" outline="0" fieldPosition="0">
        <references count="1">
          <reference field="14" count="3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38"/>
            <x v="39"/>
            <x v="40"/>
            <x v="42"/>
            <x v="43"/>
            <x v="44"/>
            <x v="45"/>
            <x v="56"/>
            <x v="91"/>
            <x v="92"/>
            <x v="94"/>
            <x v="97"/>
            <x v="111"/>
            <x v="136"/>
            <x v="140"/>
            <x v="245"/>
            <x v="286"/>
            <x v="295"/>
          </reference>
        </references>
      </pivotArea>
    </format>
    <format dxfId="7181">
      <pivotArea dataOnly="0" labelOnly="1" outline="0" fieldPosition="0">
        <references count="1">
          <reference field="14" count="3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38"/>
            <x v="39"/>
            <x v="40"/>
            <x v="42"/>
            <x v="43"/>
            <x v="44"/>
            <x v="45"/>
            <x v="56"/>
            <x v="91"/>
            <x v="92"/>
            <x v="94"/>
            <x v="97"/>
            <x v="111"/>
            <x v="136"/>
            <x v="140"/>
            <x v="245"/>
            <x v="286"/>
            <x v="295"/>
          </reference>
        </references>
      </pivotArea>
    </format>
    <format dxfId="7180">
      <pivotArea dataOnly="0" labelOnly="1" outline="0" fieldPosition="0">
        <references count="1">
          <reference field="14" count="3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38"/>
            <x v="39"/>
            <x v="40"/>
            <x v="42"/>
            <x v="43"/>
            <x v="44"/>
            <x v="45"/>
            <x v="56"/>
            <x v="91"/>
            <x v="92"/>
            <x v="94"/>
            <x v="97"/>
            <x v="111"/>
            <x v="136"/>
            <x v="140"/>
            <x v="245"/>
            <x v="286"/>
            <x v="295"/>
          </reference>
        </references>
      </pivotArea>
    </format>
    <format dxfId="7179">
      <pivotArea dataOnly="0" labelOnly="1" outline="0" fieldPosition="0">
        <references count="2">
          <reference field="14" count="1" selected="0">
            <x v="1"/>
          </reference>
          <reference field="15" count="1">
            <x v="137"/>
          </reference>
        </references>
      </pivotArea>
    </format>
    <format dxfId="7178">
      <pivotArea dataOnly="0" labelOnly="1" outline="0" fieldPosition="0">
        <references count="2">
          <reference field="14" count="1" selected="0">
            <x v="2"/>
          </reference>
          <reference field="15" count="1">
            <x v="147"/>
          </reference>
        </references>
      </pivotArea>
    </format>
    <format dxfId="7177">
      <pivotArea dataOnly="0" labelOnly="1" outline="0" fieldPosition="0">
        <references count="2">
          <reference field="14" count="1" selected="0">
            <x v="3"/>
          </reference>
          <reference field="15" count="1">
            <x v="148"/>
          </reference>
        </references>
      </pivotArea>
    </format>
    <format dxfId="7176">
      <pivotArea dataOnly="0" labelOnly="1" outline="0" fieldPosition="0">
        <references count="2">
          <reference field="14" count="1" selected="0">
            <x v="4"/>
          </reference>
          <reference field="15" count="1">
            <x v="144"/>
          </reference>
        </references>
      </pivotArea>
    </format>
    <format dxfId="7175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7174">
      <pivotArea dataOnly="0" labelOnly="1" outline="0" fieldPosition="0">
        <references count="2">
          <reference field="14" count="1" selected="0">
            <x v="6"/>
          </reference>
          <reference field="15" count="1">
            <x v="160"/>
          </reference>
        </references>
      </pivotArea>
    </format>
    <format dxfId="7173">
      <pivotArea dataOnly="0" labelOnly="1" outline="0" fieldPosition="0">
        <references count="2">
          <reference field="14" count="1" selected="0">
            <x v="7"/>
          </reference>
          <reference field="15" count="1">
            <x v="161"/>
          </reference>
        </references>
      </pivotArea>
    </format>
    <format dxfId="7172">
      <pivotArea dataOnly="0" labelOnly="1" outline="0" fieldPosition="0">
        <references count="2">
          <reference field="14" count="1" selected="0">
            <x v="8"/>
          </reference>
          <reference field="15" count="1">
            <x v="145"/>
          </reference>
        </references>
      </pivotArea>
    </format>
    <format dxfId="7171">
      <pivotArea dataOnly="0" labelOnly="1" outline="0" fieldPosition="0">
        <references count="2">
          <reference field="14" count="1" selected="0">
            <x v="9"/>
          </reference>
          <reference field="15" count="1">
            <x v="150"/>
          </reference>
        </references>
      </pivotArea>
    </format>
    <format dxfId="7170">
      <pivotArea dataOnly="0" labelOnly="1" outline="0" fieldPosition="0">
        <references count="2">
          <reference field="14" count="1" selected="0">
            <x v="10"/>
          </reference>
          <reference field="15" count="1">
            <x v="134"/>
          </reference>
        </references>
      </pivotArea>
    </format>
    <format dxfId="7169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7168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7167">
      <pivotArea dataOnly="0" labelOnly="1" outline="0" fieldPosition="0">
        <references count="2">
          <reference field="14" count="1" selected="0">
            <x v="13"/>
          </reference>
          <reference field="15" count="1">
            <x v="135"/>
          </reference>
        </references>
      </pivotArea>
    </format>
    <format dxfId="7166">
      <pivotArea dataOnly="0" labelOnly="1" outline="0" fieldPosition="0">
        <references count="2">
          <reference field="14" count="1" selected="0">
            <x v="14"/>
          </reference>
          <reference field="15" count="1">
            <x v="136"/>
          </reference>
        </references>
      </pivotArea>
    </format>
    <format dxfId="7165">
      <pivotArea dataOnly="0" labelOnly="1" outline="0" fieldPosition="0">
        <references count="2">
          <reference field="14" count="1" selected="0">
            <x v="15"/>
          </reference>
          <reference field="15" count="1">
            <x v="139"/>
          </reference>
        </references>
      </pivotArea>
    </format>
    <format dxfId="7164">
      <pivotArea dataOnly="0" labelOnly="1" outline="0" fieldPosition="0">
        <references count="2">
          <reference field="14" count="1" selected="0">
            <x v="16"/>
          </reference>
          <reference field="15" count="1">
            <x v="138"/>
          </reference>
        </references>
      </pivotArea>
    </format>
    <format dxfId="7163">
      <pivotArea dataOnly="0" labelOnly="1" outline="0" fieldPosition="0">
        <references count="2">
          <reference field="14" count="1" selected="0">
            <x v="17"/>
          </reference>
          <reference field="15" count="1">
            <x v="141"/>
          </reference>
        </references>
      </pivotArea>
    </format>
    <format dxfId="7162">
      <pivotArea dataOnly="0" labelOnly="1" outline="0" fieldPosition="0">
        <references count="2">
          <reference field="14" count="1" selected="0">
            <x v="18"/>
          </reference>
          <reference field="15" count="1">
            <x v="142"/>
          </reference>
        </references>
      </pivotArea>
    </format>
    <format dxfId="7161">
      <pivotArea dataOnly="0" labelOnly="1" outline="0" fieldPosition="0">
        <references count="2">
          <reference field="14" count="1" selected="0">
            <x v="19"/>
          </reference>
          <reference field="15" count="1">
            <x v="143"/>
          </reference>
        </references>
      </pivotArea>
    </format>
    <format dxfId="7160">
      <pivotArea dataOnly="0" labelOnly="1" outline="0" fieldPosition="0">
        <references count="2">
          <reference field="14" count="1" selected="0">
            <x v="38"/>
          </reference>
          <reference field="15" count="1">
            <x v="152"/>
          </reference>
        </references>
      </pivotArea>
    </format>
    <format dxfId="7159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7158">
      <pivotArea dataOnly="0" labelOnly="1" outline="0" fieldPosition="0">
        <references count="2">
          <reference field="14" count="1" selected="0">
            <x v="40"/>
          </reference>
          <reference field="15" count="1">
            <x v="154"/>
          </reference>
        </references>
      </pivotArea>
    </format>
    <format dxfId="7157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7156">
      <pivotArea dataOnly="0" labelOnly="1" outline="0" fieldPosition="0">
        <references count="2">
          <reference field="14" count="1" selected="0">
            <x v="43"/>
          </reference>
          <reference field="15" count="1">
            <x v="156"/>
          </reference>
        </references>
      </pivotArea>
    </format>
    <format dxfId="7155">
      <pivotArea dataOnly="0" labelOnly="1" outline="0" fieldPosition="0">
        <references count="2">
          <reference field="14" count="1" selected="0">
            <x v="44"/>
          </reference>
          <reference field="15" count="1">
            <x v="151"/>
          </reference>
        </references>
      </pivotArea>
    </format>
    <format dxfId="7154">
      <pivotArea dataOnly="0" labelOnly="1" outline="0" fieldPosition="0">
        <references count="2">
          <reference field="14" count="1" selected="0">
            <x v="45"/>
          </reference>
          <reference field="15" count="1">
            <x v="159"/>
          </reference>
        </references>
      </pivotArea>
    </format>
    <format dxfId="7153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152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7151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7150">
      <pivotArea dataOnly="0" labelOnly="1" outline="0" fieldPosition="0">
        <references count="2">
          <reference field="14" count="1" selected="0">
            <x v="94"/>
          </reference>
          <reference field="15" count="1">
            <x v="165"/>
          </reference>
        </references>
      </pivotArea>
    </format>
    <format dxfId="7149">
      <pivotArea dataOnly="0" labelOnly="1" outline="0" fieldPosition="0">
        <references count="2">
          <reference field="14" count="1" selected="0">
            <x v="97"/>
          </reference>
          <reference field="15" count="1">
            <x v="166"/>
          </reference>
        </references>
      </pivotArea>
    </format>
    <format dxfId="7148">
      <pivotArea dataOnly="0" labelOnly="1" outline="0" fieldPosition="0">
        <references count="2">
          <reference field="14" count="1" selected="0">
            <x v="111"/>
          </reference>
          <reference field="15" count="1">
            <x v="158"/>
          </reference>
        </references>
      </pivotArea>
    </format>
    <format dxfId="7147">
      <pivotArea dataOnly="0" labelOnly="1" outline="0" fieldPosition="0">
        <references count="2">
          <reference field="14" count="1" selected="0">
            <x v="136"/>
          </reference>
          <reference field="15" count="1">
            <x v="157"/>
          </reference>
        </references>
      </pivotArea>
    </format>
    <format dxfId="7146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7145">
      <pivotArea dataOnly="0" labelOnly="1" outline="0" fieldPosition="0">
        <references count="2">
          <reference field="14" count="1" selected="0">
            <x v="245"/>
          </reference>
          <reference field="15" count="1">
            <x v="9"/>
          </reference>
        </references>
      </pivotArea>
    </format>
    <format dxfId="7144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7143">
      <pivotArea dataOnly="0" labelOnly="1" outline="0" fieldPosition="0">
        <references count="2">
          <reference field="14" count="1" selected="0">
            <x v="295"/>
          </reference>
          <reference field="15" count="1">
            <x v="282"/>
          </reference>
        </references>
      </pivotArea>
    </format>
    <format dxfId="7142">
      <pivotArea dataOnly="0" labelOnly="1" outline="0" fieldPosition="0">
        <references count="2">
          <reference field="14" count="1" selected="0">
            <x v="1"/>
          </reference>
          <reference field="15" count="1">
            <x v="137"/>
          </reference>
        </references>
      </pivotArea>
    </format>
    <format dxfId="7141">
      <pivotArea dataOnly="0" labelOnly="1" outline="0" fieldPosition="0">
        <references count="2">
          <reference field="14" count="1" selected="0">
            <x v="2"/>
          </reference>
          <reference field="15" count="1">
            <x v="147"/>
          </reference>
        </references>
      </pivotArea>
    </format>
    <format dxfId="7140">
      <pivotArea dataOnly="0" labelOnly="1" outline="0" fieldPosition="0">
        <references count="2">
          <reference field="14" count="1" selected="0">
            <x v="3"/>
          </reference>
          <reference field="15" count="1">
            <x v="148"/>
          </reference>
        </references>
      </pivotArea>
    </format>
    <format dxfId="7139">
      <pivotArea dataOnly="0" labelOnly="1" outline="0" fieldPosition="0">
        <references count="2">
          <reference field="14" count="1" selected="0">
            <x v="4"/>
          </reference>
          <reference field="15" count="1">
            <x v="144"/>
          </reference>
        </references>
      </pivotArea>
    </format>
    <format dxfId="7138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7137">
      <pivotArea dataOnly="0" labelOnly="1" outline="0" fieldPosition="0">
        <references count="2">
          <reference field="14" count="1" selected="0">
            <x v="6"/>
          </reference>
          <reference field="15" count="1">
            <x v="160"/>
          </reference>
        </references>
      </pivotArea>
    </format>
    <format dxfId="7136">
      <pivotArea dataOnly="0" labelOnly="1" outline="0" fieldPosition="0">
        <references count="2">
          <reference field="14" count="1" selected="0">
            <x v="7"/>
          </reference>
          <reference field="15" count="1">
            <x v="161"/>
          </reference>
        </references>
      </pivotArea>
    </format>
    <format dxfId="7135">
      <pivotArea dataOnly="0" labelOnly="1" outline="0" fieldPosition="0">
        <references count="2">
          <reference field="14" count="1" selected="0">
            <x v="8"/>
          </reference>
          <reference field="15" count="1">
            <x v="145"/>
          </reference>
        </references>
      </pivotArea>
    </format>
    <format dxfId="7134">
      <pivotArea dataOnly="0" labelOnly="1" outline="0" fieldPosition="0">
        <references count="2">
          <reference field="14" count="1" selected="0">
            <x v="9"/>
          </reference>
          <reference field="15" count="1">
            <x v="150"/>
          </reference>
        </references>
      </pivotArea>
    </format>
    <format dxfId="7133">
      <pivotArea dataOnly="0" labelOnly="1" outline="0" fieldPosition="0">
        <references count="2">
          <reference field="14" count="1" selected="0">
            <x v="10"/>
          </reference>
          <reference field="15" count="1">
            <x v="134"/>
          </reference>
        </references>
      </pivotArea>
    </format>
    <format dxfId="7132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7131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7130">
      <pivotArea dataOnly="0" labelOnly="1" outline="0" fieldPosition="0">
        <references count="2">
          <reference field="14" count="1" selected="0">
            <x v="13"/>
          </reference>
          <reference field="15" count="1">
            <x v="135"/>
          </reference>
        </references>
      </pivotArea>
    </format>
    <format dxfId="7129">
      <pivotArea dataOnly="0" labelOnly="1" outline="0" fieldPosition="0">
        <references count="2">
          <reference field="14" count="1" selected="0">
            <x v="14"/>
          </reference>
          <reference field="15" count="1">
            <x v="136"/>
          </reference>
        </references>
      </pivotArea>
    </format>
    <format dxfId="7128">
      <pivotArea dataOnly="0" labelOnly="1" outline="0" fieldPosition="0">
        <references count="2">
          <reference field="14" count="1" selected="0">
            <x v="15"/>
          </reference>
          <reference field="15" count="1">
            <x v="139"/>
          </reference>
        </references>
      </pivotArea>
    </format>
    <format dxfId="7127">
      <pivotArea dataOnly="0" labelOnly="1" outline="0" fieldPosition="0">
        <references count="2">
          <reference field="14" count="1" selected="0">
            <x v="16"/>
          </reference>
          <reference field="15" count="1">
            <x v="138"/>
          </reference>
        </references>
      </pivotArea>
    </format>
    <format dxfId="7126">
      <pivotArea dataOnly="0" labelOnly="1" outline="0" fieldPosition="0">
        <references count="2">
          <reference field="14" count="1" selected="0">
            <x v="17"/>
          </reference>
          <reference field="15" count="1">
            <x v="141"/>
          </reference>
        </references>
      </pivotArea>
    </format>
    <format dxfId="7125">
      <pivotArea dataOnly="0" labelOnly="1" outline="0" fieldPosition="0">
        <references count="2">
          <reference field="14" count="1" selected="0">
            <x v="18"/>
          </reference>
          <reference field="15" count="1">
            <x v="142"/>
          </reference>
        </references>
      </pivotArea>
    </format>
    <format dxfId="7124">
      <pivotArea dataOnly="0" labelOnly="1" outline="0" fieldPosition="0">
        <references count="2">
          <reference field="14" count="1" selected="0">
            <x v="19"/>
          </reference>
          <reference field="15" count="1">
            <x v="143"/>
          </reference>
        </references>
      </pivotArea>
    </format>
    <format dxfId="7123">
      <pivotArea dataOnly="0" labelOnly="1" outline="0" fieldPosition="0">
        <references count="2">
          <reference field="14" count="1" selected="0">
            <x v="38"/>
          </reference>
          <reference field="15" count="1">
            <x v="152"/>
          </reference>
        </references>
      </pivotArea>
    </format>
    <format dxfId="7122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7121">
      <pivotArea dataOnly="0" labelOnly="1" outline="0" fieldPosition="0">
        <references count="2">
          <reference field="14" count="1" selected="0">
            <x v="40"/>
          </reference>
          <reference field="15" count="1">
            <x v="154"/>
          </reference>
        </references>
      </pivotArea>
    </format>
    <format dxfId="7120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7119">
      <pivotArea dataOnly="0" labelOnly="1" outline="0" fieldPosition="0">
        <references count="2">
          <reference field="14" count="1" selected="0">
            <x v="43"/>
          </reference>
          <reference field="15" count="1">
            <x v="156"/>
          </reference>
        </references>
      </pivotArea>
    </format>
    <format dxfId="7118">
      <pivotArea dataOnly="0" labelOnly="1" outline="0" fieldPosition="0">
        <references count="2">
          <reference field="14" count="1" selected="0">
            <x v="44"/>
          </reference>
          <reference field="15" count="1">
            <x v="151"/>
          </reference>
        </references>
      </pivotArea>
    </format>
    <format dxfId="7117">
      <pivotArea dataOnly="0" labelOnly="1" outline="0" fieldPosition="0">
        <references count="2">
          <reference field="14" count="1" selected="0">
            <x v="45"/>
          </reference>
          <reference field="15" count="1">
            <x v="159"/>
          </reference>
        </references>
      </pivotArea>
    </format>
    <format dxfId="7116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115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7114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7113">
      <pivotArea dataOnly="0" labelOnly="1" outline="0" fieldPosition="0">
        <references count="2">
          <reference field="14" count="1" selected="0">
            <x v="94"/>
          </reference>
          <reference field="15" count="1">
            <x v="165"/>
          </reference>
        </references>
      </pivotArea>
    </format>
    <format dxfId="7112">
      <pivotArea dataOnly="0" labelOnly="1" outline="0" fieldPosition="0">
        <references count="2">
          <reference field="14" count="1" selected="0">
            <x v="97"/>
          </reference>
          <reference field="15" count="1">
            <x v="166"/>
          </reference>
        </references>
      </pivotArea>
    </format>
    <format dxfId="7111">
      <pivotArea dataOnly="0" labelOnly="1" outline="0" fieldPosition="0">
        <references count="2">
          <reference field="14" count="1" selected="0">
            <x v="111"/>
          </reference>
          <reference field="15" count="1">
            <x v="158"/>
          </reference>
        </references>
      </pivotArea>
    </format>
    <format dxfId="7110">
      <pivotArea dataOnly="0" labelOnly="1" outline="0" fieldPosition="0">
        <references count="2">
          <reference field="14" count="1" selected="0">
            <x v="136"/>
          </reference>
          <reference field="15" count="1">
            <x v="157"/>
          </reference>
        </references>
      </pivotArea>
    </format>
    <format dxfId="7109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7108">
      <pivotArea dataOnly="0" labelOnly="1" outline="0" fieldPosition="0">
        <references count="2">
          <reference field="14" count="1" selected="0">
            <x v="245"/>
          </reference>
          <reference field="15" count="1">
            <x v="9"/>
          </reference>
        </references>
      </pivotArea>
    </format>
    <format dxfId="7107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7106">
      <pivotArea dataOnly="0" labelOnly="1" outline="0" fieldPosition="0">
        <references count="2">
          <reference field="14" count="1" selected="0">
            <x v="295"/>
          </reference>
          <reference field="15" count="1">
            <x v="282"/>
          </reference>
        </references>
      </pivotArea>
    </format>
    <format dxfId="7105">
      <pivotArea dataOnly="0" labelOnly="1" outline="0" fieldPosition="0">
        <references count="2">
          <reference field="14" count="1" selected="0">
            <x v="1"/>
          </reference>
          <reference field="15" count="1">
            <x v="137"/>
          </reference>
        </references>
      </pivotArea>
    </format>
    <format dxfId="7104">
      <pivotArea dataOnly="0" labelOnly="1" outline="0" fieldPosition="0">
        <references count="2">
          <reference field="14" count="1" selected="0">
            <x v="2"/>
          </reference>
          <reference field="15" count="1">
            <x v="147"/>
          </reference>
        </references>
      </pivotArea>
    </format>
    <format dxfId="7103">
      <pivotArea dataOnly="0" labelOnly="1" outline="0" fieldPosition="0">
        <references count="2">
          <reference field="14" count="1" selected="0">
            <x v="3"/>
          </reference>
          <reference field="15" count="1">
            <x v="148"/>
          </reference>
        </references>
      </pivotArea>
    </format>
    <format dxfId="7102">
      <pivotArea dataOnly="0" labelOnly="1" outline="0" fieldPosition="0">
        <references count="2">
          <reference field="14" count="1" selected="0">
            <x v="4"/>
          </reference>
          <reference field="15" count="1">
            <x v="144"/>
          </reference>
        </references>
      </pivotArea>
    </format>
    <format dxfId="7101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7100">
      <pivotArea dataOnly="0" labelOnly="1" outline="0" fieldPosition="0">
        <references count="2">
          <reference field="14" count="1" selected="0">
            <x v="6"/>
          </reference>
          <reference field="15" count="1">
            <x v="160"/>
          </reference>
        </references>
      </pivotArea>
    </format>
    <format dxfId="7099">
      <pivotArea dataOnly="0" labelOnly="1" outline="0" fieldPosition="0">
        <references count="2">
          <reference field="14" count="1" selected="0">
            <x v="7"/>
          </reference>
          <reference field="15" count="1">
            <x v="161"/>
          </reference>
        </references>
      </pivotArea>
    </format>
    <format dxfId="7098">
      <pivotArea dataOnly="0" labelOnly="1" outline="0" fieldPosition="0">
        <references count="2">
          <reference field="14" count="1" selected="0">
            <x v="8"/>
          </reference>
          <reference field="15" count="1">
            <x v="145"/>
          </reference>
        </references>
      </pivotArea>
    </format>
    <format dxfId="7097">
      <pivotArea dataOnly="0" labelOnly="1" outline="0" fieldPosition="0">
        <references count="2">
          <reference field="14" count="1" selected="0">
            <x v="9"/>
          </reference>
          <reference field="15" count="1">
            <x v="150"/>
          </reference>
        </references>
      </pivotArea>
    </format>
    <format dxfId="7096">
      <pivotArea dataOnly="0" labelOnly="1" outline="0" fieldPosition="0">
        <references count="2">
          <reference field="14" count="1" selected="0">
            <x v="10"/>
          </reference>
          <reference field="15" count="1">
            <x v="134"/>
          </reference>
        </references>
      </pivotArea>
    </format>
    <format dxfId="7095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7094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7093">
      <pivotArea dataOnly="0" labelOnly="1" outline="0" fieldPosition="0">
        <references count="2">
          <reference field="14" count="1" selected="0">
            <x v="13"/>
          </reference>
          <reference field="15" count="1">
            <x v="135"/>
          </reference>
        </references>
      </pivotArea>
    </format>
    <format dxfId="7092">
      <pivotArea dataOnly="0" labelOnly="1" outline="0" fieldPosition="0">
        <references count="2">
          <reference field="14" count="1" selected="0">
            <x v="14"/>
          </reference>
          <reference field="15" count="1">
            <x v="136"/>
          </reference>
        </references>
      </pivotArea>
    </format>
    <format dxfId="7091">
      <pivotArea dataOnly="0" labelOnly="1" outline="0" fieldPosition="0">
        <references count="2">
          <reference field="14" count="1" selected="0">
            <x v="15"/>
          </reference>
          <reference field="15" count="1">
            <x v="139"/>
          </reference>
        </references>
      </pivotArea>
    </format>
    <format dxfId="7090">
      <pivotArea dataOnly="0" labelOnly="1" outline="0" fieldPosition="0">
        <references count="2">
          <reference field="14" count="1" selected="0">
            <x v="16"/>
          </reference>
          <reference field="15" count="1">
            <x v="138"/>
          </reference>
        </references>
      </pivotArea>
    </format>
    <format dxfId="7089">
      <pivotArea dataOnly="0" labelOnly="1" outline="0" fieldPosition="0">
        <references count="2">
          <reference field="14" count="1" selected="0">
            <x v="17"/>
          </reference>
          <reference field="15" count="1">
            <x v="141"/>
          </reference>
        </references>
      </pivotArea>
    </format>
    <format dxfId="7088">
      <pivotArea dataOnly="0" labelOnly="1" outline="0" fieldPosition="0">
        <references count="2">
          <reference field="14" count="1" selected="0">
            <x v="18"/>
          </reference>
          <reference field="15" count="1">
            <x v="142"/>
          </reference>
        </references>
      </pivotArea>
    </format>
    <format dxfId="7087">
      <pivotArea dataOnly="0" labelOnly="1" outline="0" fieldPosition="0">
        <references count="2">
          <reference field="14" count="1" selected="0">
            <x v="19"/>
          </reference>
          <reference field="15" count="1">
            <x v="143"/>
          </reference>
        </references>
      </pivotArea>
    </format>
    <format dxfId="7086">
      <pivotArea dataOnly="0" labelOnly="1" outline="0" fieldPosition="0">
        <references count="2">
          <reference field="14" count="1" selected="0">
            <x v="38"/>
          </reference>
          <reference field="15" count="1">
            <x v="152"/>
          </reference>
        </references>
      </pivotArea>
    </format>
    <format dxfId="7085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7084">
      <pivotArea dataOnly="0" labelOnly="1" outline="0" fieldPosition="0">
        <references count="2">
          <reference field="14" count="1" selected="0">
            <x v="40"/>
          </reference>
          <reference field="15" count="1">
            <x v="154"/>
          </reference>
        </references>
      </pivotArea>
    </format>
    <format dxfId="7083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7082">
      <pivotArea dataOnly="0" labelOnly="1" outline="0" fieldPosition="0">
        <references count="2">
          <reference field="14" count="1" selected="0">
            <x v="43"/>
          </reference>
          <reference field="15" count="1">
            <x v="156"/>
          </reference>
        </references>
      </pivotArea>
    </format>
    <format dxfId="7081">
      <pivotArea dataOnly="0" labelOnly="1" outline="0" fieldPosition="0">
        <references count="2">
          <reference field="14" count="1" selected="0">
            <x v="44"/>
          </reference>
          <reference field="15" count="1">
            <x v="151"/>
          </reference>
        </references>
      </pivotArea>
    </format>
    <format dxfId="7080">
      <pivotArea dataOnly="0" labelOnly="1" outline="0" fieldPosition="0">
        <references count="2">
          <reference field="14" count="1" selected="0">
            <x v="45"/>
          </reference>
          <reference field="15" count="1">
            <x v="159"/>
          </reference>
        </references>
      </pivotArea>
    </format>
    <format dxfId="7079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078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7077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7076">
      <pivotArea dataOnly="0" labelOnly="1" outline="0" fieldPosition="0">
        <references count="2">
          <reference field="14" count="1" selected="0">
            <x v="94"/>
          </reference>
          <reference field="15" count="1">
            <x v="165"/>
          </reference>
        </references>
      </pivotArea>
    </format>
    <format dxfId="7075">
      <pivotArea dataOnly="0" labelOnly="1" outline="0" fieldPosition="0">
        <references count="2">
          <reference field="14" count="1" selected="0">
            <x v="97"/>
          </reference>
          <reference field="15" count="1">
            <x v="166"/>
          </reference>
        </references>
      </pivotArea>
    </format>
    <format dxfId="7074">
      <pivotArea dataOnly="0" labelOnly="1" outline="0" fieldPosition="0">
        <references count="2">
          <reference field="14" count="1" selected="0">
            <x v="111"/>
          </reference>
          <reference field="15" count="1">
            <x v="158"/>
          </reference>
        </references>
      </pivotArea>
    </format>
    <format dxfId="7073">
      <pivotArea dataOnly="0" labelOnly="1" outline="0" fieldPosition="0">
        <references count="2">
          <reference field="14" count="1" selected="0">
            <x v="136"/>
          </reference>
          <reference field="15" count="1">
            <x v="157"/>
          </reference>
        </references>
      </pivotArea>
    </format>
    <format dxfId="7072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7071">
      <pivotArea dataOnly="0" labelOnly="1" outline="0" fieldPosition="0">
        <references count="2">
          <reference field="14" count="1" selected="0">
            <x v="245"/>
          </reference>
          <reference field="15" count="1">
            <x v="9"/>
          </reference>
        </references>
      </pivotArea>
    </format>
    <format dxfId="7070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7069">
      <pivotArea dataOnly="0" labelOnly="1" outline="0" fieldPosition="0">
        <references count="2">
          <reference field="14" count="1" selected="0">
            <x v="295"/>
          </reference>
          <reference field="15" count="1">
            <x v="282"/>
          </reference>
        </references>
      </pivotArea>
    </format>
    <format dxfId="7068">
      <pivotArea dataOnly="0" labelOnly="1" outline="0" fieldPosition="0">
        <references count="2">
          <reference field="14" count="1" selected="0">
            <x v="1"/>
          </reference>
          <reference field="15" count="1">
            <x v="137"/>
          </reference>
        </references>
      </pivotArea>
    </format>
    <format dxfId="7067">
      <pivotArea dataOnly="0" labelOnly="1" outline="0" fieldPosition="0">
        <references count="2">
          <reference field="14" count="1" selected="0">
            <x v="2"/>
          </reference>
          <reference field="15" count="1">
            <x v="147"/>
          </reference>
        </references>
      </pivotArea>
    </format>
    <format dxfId="7066">
      <pivotArea dataOnly="0" labelOnly="1" outline="0" fieldPosition="0">
        <references count="2">
          <reference field="14" count="1" selected="0">
            <x v="3"/>
          </reference>
          <reference field="15" count="1">
            <x v="148"/>
          </reference>
        </references>
      </pivotArea>
    </format>
    <format dxfId="7065">
      <pivotArea dataOnly="0" labelOnly="1" outline="0" fieldPosition="0">
        <references count="2">
          <reference field="14" count="1" selected="0">
            <x v="4"/>
          </reference>
          <reference field="15" count="1">
            <x v="144"/>
          </reference>
        </references>
      </pivotArea>
    </format>
    <format dxfId="7064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7063">
      <pivotArea dataOnly="0" labelOnly="1" outline="0" fieldPosition="0">
        <references count="2">
          <reference field="14" count="1" selected="0">
            <x v="6"/>
          </reference>
          <reference field="15" count="1">
            <x v="160"/>
          </reference>
        </references>
      </pivotArea>
    </format>
    <format dxfId="7062">
      <pivotArea dataOnly="0" labelOnly="1" outline="0" fieldPosition="0">
        <references count="2">
          <reference field="14" count="1" selected="0">
            <x v="7"/>
          </reference>
          <reference field="15" count="1">
            <x v="161"/>
          </reference>
        </references>
      </pivotArea>
    </format>
    <format dxfId="7061">
      <pivotArea dataOnly="0" labelOnly="1" outline="0" fieldPosition="0">
        <references count="2">
          <reference field="14" count="1" selected="0">
            <x v="8"/>
          </reference>
          <reference field="15" count="1">
            <x v="145"/>
          </reference>
        </references>
      </pivotArea>
    </format>
    <format dxfId="7060">
      <pivotArea dataOnly="0" labelOnly="1" outline="0" fieldPosition="0">
        <references count="2">
          <reference field="14" count="1" selected="0">
            <x v="9"/>
          </reference>
          <reference field="15" count="1">
            <x v="150"/>
          </reference>
        </references>
      </pivotArea>
    </format>
    <format dxfId="7059">
      <pivotArea dataOnly="0" labelOnly="1" outline="0" fieldPosition="0">
        <references count="2">
          <reference field="14" count="1" selected="0">
            <x v="10"/>
          </reference>
          <reference field="15" count="1">
            <x v="134"/>
          </reference>
        </references>
      </pivotArea>
    </format>
    <format dxfId="7058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7057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7056">
      <pivotArea dataOnly="0" labelOnly="1" outline="0" fieldPosition="0">
        <references count="2">
          <reference field="14" count="1" selected="0">
            <x v="13"/>
          </reference>
          <reference field="15" count="1">
            <x v="135"/>
          </reference>
        </references>
      </pivotArea>
    </format>
    <format dxfId="7055">
      <pivotArea dataOnly="0" labelOnly="1" outline="0" fieldPosition="0">
        <references count="2">
          <reference field="14" count="1" selected="0">
            <x v="14"/>
          </reference>
          <reference field="15" count="1">
            <x v="136"/>
          </reference>
        </references>
      </pivotArea>
    </format>
    <format dxfId="7054">
      <pivotArea dataOnly="0" labelOnly="1" outline="0" fieldPosition="0">
        <references count="2">
          <reference field="14" count="1" selected="0">
            <x v="15"/>
          </reference>
          <reference field="15" count="1">
            <x v="139"/>
          </reference>
        </references>
      </pivotArea>
    </format>
    <format dxfId="7053">
      <pivotArea dataOnly="0" labelOnly="1" outline="0" fieldPosition="0">
        <references count="2">
          <reference field="14" count="1" selected="0">
            <x v="16"/>
          </reference>
          <reference field="15" count="1">
            <x v="138"/>
          </reference>
        </references>
      </pivotArea>
    </format>
    <format dxfId="7052">
      <pivotArea dataOnly="0" labelOnly="1" outline="0" fieldPosition="0">
        <references count="2">
          <reference field="14" count="1" selected="0">
            <x v="17"/>
          </reference>
          <reference field="15" count="1">
            <x v="141"/>
          </reference>
        </references>
      </pivotArea>
    </format>
    <format dxfId="7051">
      <pivotArea dataOnly="0" labelOnly="1" outline="0" fieldPosition="0">
        <references count="2">
          <reference field="14" count="1" selected="0">
            <x v="18"/>
          </reference>
          <reference field="15" count="1">
            <x v="142"/>
          </reference>
        </references>
      </pivotArea>
    </format>
    <format dxfId="7050">
      <pivotArea dataOnly="0" labelOnly="1" outline="0" fieldPosition="0">
        <references count="2">
          <reference field="14" count="1" selected="0">
            <x v="19"/>
          </reference>
          <reference field="15" count="1">
            <x v="143"/>
          </reference>
        </references>
      </pivotArea>
    </format>
    <format dxfId="7049">
      <pivotArea dataOnly="0" labelOnly="1" outline="0" fieldPosition="0">
        <references count="2">
          <reference field="14" count="1" selected="0">
            <x v="38"/>
          </reference>
          <reference field="15" count="1">
            <x v="152"/>
          </reference>
        </references>
      </pivotArea>
    </format>
    <format dxfId="7048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7047">
      <pivotArea dataOnly="0" labelOnly="1" outline="0" fieldPosition="0">
        <references count="2">
          <reference field="14" count="1" selected="0">
            <x v="40"/>
          </reference>
          <reference field="15" count="1">
            <x v="154"/>
          </reference>
        </references>
      </pivotArea>
    </format>
    <format dxfId="7046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7045">
      <pivotArea dataOnly="0" labelOnly="1" outline="0" fieldPosition="0">
        <references count="2">
          <reference field="14" count="1" selected="0">
            <x v="43"/>
          </reference>
          <reference field="15" count="1">
            <x v="156"/>
          </reference>
        </references>
      </pivotArea>
    </format>
    <format dxfId="7044">
      <pivotArea dataOnly="0" labelOnly="1" outline="0" fieldPosition="0">
        <references count="2">
          <reference field="14" count="1" selected="0">
            <x v="44"/>
          </reference>
          <reference field="15" count="1">
            <x v="151"/>
          </reference>
        </references>
      </pivotArea>
    </format>
    <format dxfId="7043">
      <pivotArea dataOnly="0" labelOnly="1" outline="0" fieldPosition="0">
        <references count="2">
          <reference field="14" count="1" selected="0">
            <x v="45"/>
          </reference>
          <reference field="15" count="1">
            <x v="159"/>
          </reference>
        </references>
      </pivotArea>
    </format>
    <format dxfId="7042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041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7040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7039">
      <pivotArea dataOnly="0" labelOnly="1" outline="0" fieldPosition="0">
        <references count="2">
          <reference field="14" count="1" selected="0">
            <x v="94"/>
          </reference>
          <reference field="15" count="1">
            <x v="165"/>
          </reference>
        </references>
      </pivotArea>
    </format>
    <format dxfId="7038">
      <pivotArea dataOnly="0" labelOnly="1" outline="0" fieldPosition="0">
        <references count="2">
          <reference field="14" count="1" selected="0">
            <x v="97"/>
          </reference>
          <reference field="15" count="1">
            <x v="166"/>
          </reference>
        </references>
      </pivotArea>
    </format>
    <format dxfId="7037">
      <pivotArea dataOnly="0" labelOnly="1" outline="0" fieldPosition="0">
        <references count="2">
          <reference field="14" count="1" selected="0">
            <x v="111"/>
          </reference>
          <reference field="15" count="1">
            <x v="158"/>
          </reference>
        </references>
      </pivotArea>
    </format>
    <format dxfId="7036">
      <pivotArea dataOnly="0" labelOnly="1" outline="0" fieldPosition="0">
        <references count="2">
          <reference field="14" count="1" selected="0">
            <x v="136"/>
          </reference>
          <reference field="15" count="1">
            <x v="157"/>
          </reference>
        </references>
      </pivotArea>
    </format>
    <format dxfId="7035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7034">
      <pivotArea dataOnly="0" labelOnly="1" outline="0" fieldPosition="0">
        <references count="2">
          <reference field="14" count="1" selected="0">
            <x v="245"/>
          </reference>
          <reference field="15" count="1">
            <x v="9"/>
          </reference>
        </references>
      </pivotArea>
    </format>
    <format dxfId="7033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7032">
      <pivotArea dataOnly="0" labelOnly="1" outline="0" fieldPosition="0">
        <references count="2">
          <reference field="14" count="1" selected="0">
            <x v="295"/>
          </reference>
          <reference field="15" count="1">
            <x v="282"/>
          </reference>
        </references>
      </pivotArea>
    </format>
    <format dxfId="7031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100"/>
            <x v="101"/>
            <x v="104"/>
            <x v="108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68"/>
            <x v="169"/>
            <x v="170"/>
            <x v="181"/>
            <x v="246"/>
            <x v="248"/>
            <x v="249"/>
            <x v="252"/>
            <x v="254"/>
            <x v="255"/>
            <x v="256"/>
            <x v="259"/>
            <x v="260"/>
            <x v="261"/>
            <x v="263"/>
            <x v="265"/>
            <x v="266"/>
            <x v="268"/>
            <x v="269"/>
            <x v="270"/>
            <x v="271"/>
            <x v="277"/>
            <x v="281"/>
            <x v="283"/>
            <x v="284"/>
          </reference>
        </references>
      </pivotArea>
    </format>
    <format dxfId="7030">
      <pivotArea dataOnly="0" labelOnly="1" outline="0" fieldPosition="0">
        <references count="1">
          <reference field="14" count="2">
            <x v="285"/>
            <x v="286"/>
          </reference>
        </references>
      </pivotArea>
    </format>
    <format dxfId="7029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100"/>
            <x v="101"/>
            <x v="104"/>
            <x v="108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68"/>
            <x v="169"/>
            <x v="170"/>
            <x v="181"/>
            <x v="246"/>
            <x v="248"/>
            <x v="249"/>
            <x v="252"/>
            <x v="254"/>
            <x v="255"/>
            <x v="256"/>
            <x v="259"/>
            <x v="260"/>
            <x v="261"/>
            <x v="263"/>
            <x v="265"/>
            <x v="266"/>
            <x v="268"/>
            <x v="269"/>
            <x v="270"/>
            <x v="271"/>
            <x v="277"/>
            <x v="281"/>
            <x v="283"/>
            <x v="284"/>
          </reference>
        </references>
      </pivotArea>
    </format>
    <format dxfId="7028">
      <pivotArea dataOnly="0" labelOnly="1" outline="0" fieldPosition="0">
        <references count="1">
          <reference field="14" count="2">
            <x v="285"/>
            <x v="286"/>
          </reference>
        </references>
      </pivotArea>
    </format>
    <format dxfId="7027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100"/>
            <x v="101"/>
            <x v="104"/>
            <x v="108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68"/>
            <x v="169"/>
            <x v="170"/>
            <x v="181"/>
            <x v="246"/>
            <x v="248"/>
            <x v="249"/>
            <x v="252"/>
            <x v="254"/>
            <x v="255"/>
            <x v="256"/>
            <x v="259"/>
            <x v="260"/>
            <x v="261"/>
            <x v="263"/>
            <x v="265"/>
            <x v="266"/>
            <x v="268"/>
            <x v="269"/>
            <x v="270"/>
            <x v="271"/>
            <x v="277"/>
            <x v="281"/>
            <x v="283"/>
            <x v="284"/>
          </reference>
        </references>
      </pivotArea>
    </format>
    <format dxfId="7026">
      <pivotArea dataOnly="0" labelOnly="1" outline="0" fieldPosition="0">
        <references count="1">
          <reference field="14" count="2">
            <x v="285"/>
            <x v="286"/>
          </reference>
        </references>
      </pivotArea>
    </format>
    <format dxfId="7025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7024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023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7022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7021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7020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7019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7018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7017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7016">
      <pivotArea dataOnly="0" labelOnly="1" outline="0" fieldPosition="0">
        <references count="2">
          <reference field="14" count="1" selected="0">
            <x v="104"/>
          </reference>
          <reference field="15" count="1">
            <x v="283"/>
          </reference>
        </references>
      </pivotArea>
    </format>
    <format dxfId="7015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7014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7013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7012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7011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7010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7009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7008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7007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7006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7005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7004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7003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7002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7001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7000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6999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6998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6997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6996">
      <pivotArea dataOnly="0" labelOnly="1" outline="0" fieldPosition="0">
        <references count="2">
          <reference field="14" count="1" selected="0">
            <x v="246"/>
          </reference>
          <reference field="15" count="1">
            <x v="294"/>
          </reference>
        </references>
      </pivotArea>
    </format>
    <format dxfId="6995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6994">
      <pivotArea dataOnly="0" labelOnly="1" outline="0" fieldPosition="0">
        <references count="2">
          <reference field="14" count="1" selected="0">
            <x v="249"/>
          </reference>
          <reference field="15" count="1">
            <x v="284"/>
          </reference>
        </references>
      </pivotArea>
    </format>
    <format dxfId="6993">
      <pivotArea dataOnly="0" labelOnly="1" outline="0" fieldPosition="0">
        <references count="2">
          <reference field="14" count="1" selected="0">
            <x v="252"/>
          </reference>
          <reference field="15" count="1">
            <x v="285"/>
          </reference>
        </references>
      </pivotArea>
    </format>
    <format dxfId="6992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6991">
      <pivotArea dataOnly="0" labelOnly="1" outline="0" fieldPosition="0">
        <references count="2">
          <reference field="14" count="1" selected="0">
            <x v="255"/>
          </reference>
          <reference field="15" count="1">
            <x v="286"/>
          </reference>
        </references>
      </pivotArea>
    </format>
    <format dxfId="6990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6989">
      <pivotArea dataOnly="0" labelOnly="1" outline="0" fieldPosition="0">
        <references count="2">
          <reference field="14" count="1" selected="0">
            <x v="259"/>
          </reference>
          <reference field="15" count="1">
            <x v="287"/>
          </reference>
        </references>
      </pivotArea>
    </format>
    <format dxfId="6988">
      <pivotArea dataOnly="0" labelOnly="1" outline="0" fieldPosition="0">
        <references count="2">
          <reference field="14" count="1" selected="0">
            <x v="260"/>
          </reference>
          <reference field="15" count="1">
            <x v="296"/>
          </reference>
        </references>
      </pivotArea>
    </format>
    <format dxfId="6987">
      <pivotArea dataOnly="0" labelOnly="1" outline="0" fieldPosition="0">
        <references count="2">
          <reference field="14" count="1" selected="0">
            <x v="261"/>
          </reference>
          <reference field="15" count="1">
            <x v="288"/>
          </reference>
        </references>
      </pivotArea>
    </format>
    <format dxfId="6986">
      <pivotArea dataOnly="0" labelOnly="1" outline="0" fieldPosition="0">
        <references count="2">
          <reference field="14" count="1" selected="0">
            <x v="263"/>
          </reference>
          <reference field="15" count="1">
            <x v="289"/>
          </reference>
        </references>
      </pivotArea>
    </format>
    <format dxfId="6985">
      <pivotArea dataOnly="0" labelOnly="1" outline="0" fieldPosition="0">
        <references count="2">
          <reference field="14" count="1" selected="0">
            <x v="265"/>
          </reference>
          <reference field="15" count="1">
            <x v="291"/>
          </reference>
        </references>
      </pivotArea>
    </format>
    <format dxfId="6984">
      <pivotArea dataOnly="0" labelOnly="1" outline="0" fieldPosition="0">
        <references count="2">
          <reference field="14" count="1" selected="0">
            <x v="266"/>
          </reference>
          <reference field="15" count="1">
            <x v="295"/>
          </reference>
        </references>
      </pivotArea>
    </format>
    <format dxfId="6983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6982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6981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6980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6979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6978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6977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6976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  <format dxfId="6975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6974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6973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6972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971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970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969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968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967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966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6965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6964">
      <pivotArea dataOnly="0" labelOnly="1" outline="0" fieldPosition="0">
        <references count="2">
          <reference field="14" count="1" selected="0">
            <x v="104"/>
          </reference>
          <reference field="15" count="1">
            <x v="283"/>
          </reference>
        </references>
      </pivotArea>
    </format>
    <format dxfId="6963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6962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6961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6960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6959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6958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6957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6956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6955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6954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6953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6952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6951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6950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6949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6948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6947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6946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6945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6944">
      <pivotArea dataOnly="0" labelOnly="1" outline="0" fieldPosition="0">
        <references count="2">
          <reference field="14" count="1" selected="0">
            <x v="246"/>
          </reference>
          <reference field="15" count="1">
            <x v="294"/>
          </reference>
        </references>
      </pivotArea>
    </format>
    <format dxfId="6943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6942">
      <pivotArea dataOnly="0" labelOnly="1" outline="0" fieldPosition="0">
        <references count="2">
          <reference field="14" count="1" selected="0">
            <x v="249"/>
          </reference>
          <reference field="15" count="1">
            <x v="284"/>
          </reference>
        </references>
      </pivotArea>
    </format>
    <format dxfId="6941">
      <pivotArea dataOnly="0" labelOnly="1" outline="0" fieldPosition="0">
        <references count="2">
          <reference field="14" count="1" selected="0">
            <x v="252"/>
          </reference>
          <reference field="15" count="1">
            <x v="285"/>
          </reference>
        </references>
      </pivotArea>
    </format>
    <format dxfId="6940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6939">
      <pivotArea dataOnly="0" labelOnly="1" outline="0" fieldPosition="0">
        <references count="2">
          <reference field="14" count="1" selected="0">
            <x v="255"/>
          </reference>
          <reference field="15" count="1">
            <x v="286"/>
          </reference>
        </references>
      </pivotArea>
    </format>
    <format dxfId="6938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6937">
      <pivotArea dataOnly="0" labelOnly="1" outline="0" fieldPosition="0">
        <references count="2">
          <reference field="14" count="1" selected="0">
            <x v="259"/>
          </reference>
          <reference field="15" count="1">
            <x v="287"/>
          </reference>
        </references>
      </pivotArea>
    </format>
    <format dxfId="6936">
      <pivotArea dataOnly="0" labelOnly="1" outline="0" fieldPosition="0">
        <references count="2">
          <reference field="14" count="1" selected="0">
            <x v="260"/>
          </reference>
          <reference field="15" count="1">
            <x v="296"/>
          </reference>
        </references>
      </pivotArea>
    </format>
    <format dxfId="6935">
      <pivotArea dataOnly="0" labelOnly="1" outline="0" fieldPosition="0">
        <references count="2">
          <reference field="14" count="1" selected="0">
            <x v="261"/>
          </reference>
          <reference field="15" count="1">
            <x v="288"/>
          </reference>
        </references>
      </pivotArea>
    </format>
    <format dxfId="6934">
      <pivotArea dataOnly="0" labelOnly="1" outline="0" fieldPosition="0">
        <references count="2">
          <reference field="14" count="1" selected="0">
            <x v="263"/>
          </reference>
          <reference field="15" count="1">
            <x v="289"/>
          </reference>
        </references>
      </pivotArea>
    </format>
    <format dxfId="6933">
      <pivotArea dataOnly="0" labelOnly="1" outline="0" fieldPosition="0">
        <references count="2">
          <reference field="14" count="1" selected="0">
            <x v="265"/>
          </reference>
          <reference field="15" count="1">
            <x v="291"/>
          </reference>
        </references>
      </pivotArea>
    </format>
    <format dxfId="6932">
      <pivotArea dataOnly="0" labelOnly="1" outline="0" fieldPosition="0">
        <references count="2">
          <reference field="14" count="1" selected="0">
            <x v="266"/>
          </reference>
          <reference field="15" count="1">
            <x v="295"/>
          </reference>
        </references>
      </pivotArea>
    </format>
    <format dxfId="6931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6930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6929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6928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6927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6926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6925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6924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  <format dxfId="6923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6922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6921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6920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919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918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917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916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915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914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6913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6912">
      <pivotArea dataOnly="0" labelOnly="1" outline="0" fieldPosition="0">
        <references count="2">
          <reference field="14" count="1" selected="0">
            <x v="104"/>
          </reference>
          <reference field="15" count="1">
            <x v="283"/>
          </reference>
        </references>
      </pivotArea>
    </format>
    <format dxfId="6911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6910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6909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6908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6907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6906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6905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6904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6903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6902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6901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6900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6899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6898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6897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6896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6895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6894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6893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6892">
      <pivotArea dataOnly="0" labelOnly="1" outline="0" fieldPosition="0">
        <references count="2">
          <reference field="14" count="1" selected="0">
            <x v="246"/>
          </reference>
          <reference field="15" count="1">
            <x v="294"/>
          </reference>
        </references>
      </pivotArea>
    </format>
    <format dxfId="6891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6890">
      <pivotArea dataOnly="0" labelOnly="1" outline="0" fieldPosition="0">
        <references count="2">
          <reference field="14" count="1" selected="0">
            <x v="249"/>
          </reference>
          <reference field="15" count="1">
            <x v="284"/>
          </reference>
        </references>
      </pivotArea>
    </format>
    <format dxfId="6889">
      <pivotArea dataOnly="0" labelOnly="1" outline="0" fieldPosition="0">
        <references count="2">
          <reference field="14" count="1" selected="0">
            <x v="252"/>
          </reference>
          <reference field="15" count="1">
            <x v="285"/>
          </reference>
        </references>
      </pivotArea>
    </format>
    <format dxfId="6888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6887">
      <pivotArea dataOnly="0" labelOnly="1" outline="0" fieldPosition="0">
        <references count="2">
          <reference field="14" count="1" selected="0">
            <x v="255"/>
          </reference>
          <reference field="15" count="1">
            <x v="286"/>
          </reference>
        </references>
      </pivotArea>
    </format>
    <format dxfId="6886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6885">
      <pivotArea dataOnly="0" labelOnly="1" outline="0" fieldPosition="0">
        <references count="2">
          <reference field="14" count="1" selected="0">
            <x v="259"/>
          </reference>
          <reference field="15" count="1">
            <x v="287"/>
          </reference>
        </references>
      </pivotArea>
    </format>
    <format dxfId="6884">
      <pivotArea dataOnly="0" labelOnly="1" outline="0" fieldPosition="0">
        <references count="2">
          <reference field="14" count="1" selected="0">
            <x v="260"/>
          </reference>
          <reference field="15" count="1">
            <x v="296"/>
          </reference>
        </references>
      </pivotArea>
    </format>
    <format dxfId="6883">
      <pivotArea dataOnly="0" labelOnly="1" outline="0" fieldPosition="0">
        <references count="2">
          <reference field="14" count="1" selected="0">
            <x v="261"/>
          </reference>
          <reference field="15" count="1">
            <x v="288"/>
          </reference>
        </references>
      </pivotArea>
    </format>
    <format dxfId="6882">
      <pivotArea dataOnly="0" labelOnly="1" outline="0" fieldPosition="0">
        <references count="2">
          <reference field="14" count="1" selected="0">
            <x v="263"/>
          </reference>
          <reference field="15" count="1">
            <x v="289"/>
          </reference>
        </references>
      </pivotArea>
    </format>
    <format dxfId="6881">
      <pivotArea dataOnly="0" labelOnly="1" outline="0" fieldPosition="0">
        <references count="2">
          <reference field="14" count="1" selected="0">
            <x v="265"/>
          </reference>
          <reference field="15" count="1">
            <x v="291"/>
          </reference>
        </references>
      </pivotArea>
    </format>
    <format dxfId="6880">
      <pivotArea dataOnly="0" labelOnly="1" outline="0" fieldPosition="0">
        <references count="2">
          <reference field="14" count="1" selected="0">
            <x v="266"/>
          </reference>
          <reference field="15" count="1">
            <x v="295"/>
          </reference>
        </references>
      </pivotArea>
    </format>
    <format dxfId="6879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6878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6877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6876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6875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6874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6873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6872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  <format dxfId="6871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6870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6869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6868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867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866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865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864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863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862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6861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6860">
      <pivotArea dataOnly="0" labelOnly="1" outline="0" fieldPosition="0">
        <references count="2">
          <reference field="14" count="1" selected="0">
            <x v="104"/>
          </reference>
          <reference field="15" count="1">
            <x v="283"/>
          </reference>
        </references>
      </pivotArea>
    </format>
    <format dxfId="6859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6858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6857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6856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6855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6854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6853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6852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6851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6850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6849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6848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6847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6846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6845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6844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6843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6842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6841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6840">
      <pivotArea dataOnly="0" labelOnly="1" outline="0" fieldPosition="0">
        <references count="2">
          <reference field="14" count="1" selected="0">
            <x v="246"/>
          </reference>
          <reference field="15" count="1">
            <x v="294"/>
          </reference>
        </references>
      </pivotArea>
    </format>
    <format dxfId="6839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6838">
      <pivotArea dataOnly="0" labelOnly="1" outline="0" fieldPosition="0">
        <references count="2">
          <reference field="14" count="1" selected="0">
            <x v="249"/>
          </reference>
          <reference field="15" count="1">
            <x v="284"/>
          </reference>
        </references>
      </pivotArea>
    </format>
    <format dxfId="6837">
      <pivotArea dataOnly="0" labelOnly="1" outline="0" fieldPosition="0">
        <references count="2">
          <reference field="14" count="1" selected="0">
            <x v="252"/>
          </reference>
          <reference field="15" count="1">
            <x v="285"/>
          </reference>
        </references>
      </pivotArea>
    </format>
    <format dxfId="6836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6835">
      <pivotArea dataOnly="0" labelOnly="1" outline="0" fieldPosition="0">
        <references count="2">
          <reference field="14" count="1" selected="0">
            <x v="255"/>
          </reference>
          <reference field="15" count="1">
            <x v="286"/>
          </reference>
        </references>
      </pivotArea>
    </format>
    <format dxfId="6834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6833">
      <pivotArea dataOnly="0" labelOnly="1" outline="0" fieldPosition="0">
        <references count="2">
          <reference field="14" count="1" selected="0">
            <x v="259"/>
          </reference>
          <reference field="15" count="1">
            <x v="287"/>
          </reference>
        </references>
      </pivotArea>
    </format>
    <format dxfId="6832">
      <pivotArea dataOnly="0" labelOnly="1" outline="0" fieldPosition="0">
        <references count="2">
          <reference field="14" count="1" selected="0">
            <x v="260"/>
          </reference>
          <reference field="15" count="1">
            <x v="296"/>
          </reference>
        </references>
      </pivotArea>
    </format>
    <format dxfId="6831">
      <pivotArea dataOnly="0" labelOnly="1" outline="0" fieldPosition="0">
        <references count="2">
          <reference field="14" count="1" selected="0">
            <x v="261"/>
          </reference>
          <reference field="15" count="1">
            <x v="288"/>
          </reference>
        </references>
      </pivotArea>
    </format>
    <format dxfId="6830">
      <pivotArea dataOnly="0" labelOnly="1" outline="0" fieldPosition="0">
        <references count="2">
          <reference field="14" count="1" selected="0">
            <x v="263"/>
          </reference>
          <reference field="15" count="1">
            <x v="289"/>
          </reference>
        </references>
      </pivotArea>
    </format>
    <format dxfId="6829">
      <pivotArea dataOnly="0" labelOnly="1" outline="0" fieldPosition="0">
        <references count="2">
          <reference field="14" count="1" selected="0">
            <x v="265"/>
          </reference>
          <reference field="15" count="1">
            <x v="291"/>
          </reference>
        </references>
      </pivotArea>
    </format>
    <format dxfId="6828">
      <pivotArea dataOnly="0" labelOnly="1" outline="0" fieldPosition="0">
        <references count="2">
          <reference field="14" count="1" selected="0">
            <x v="266"/>
          </reference>
          <reference field="15" count="1">
            <x v="295"/>
          </reference>
        </references>
      </pivotArea>
    </format>
    <format dxfId="6827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6826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6825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6824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6823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6822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6821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6820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  <format dxfId="6819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6818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6817">
      <pivotArea dataOnly="0" labelOnly="1" outline="0" fieldPosition="0">
        <references count="1">
          <reference field="14" count="4">
            <x v="11"/>
            <x v="95"/>
            <x v="137"/>
            <x v="272"/>
          </reference>
        </references>
      </pivotArea>
    </format>
    <format dxfId="6816">
      <pivotArea dataOnly="0" labelOnly="1" outline="0" fieldPosition="0">
        <references count="1">
          <reference field="14" count="4">
            <x v="11"/>
            <x v="95"/>
            <x v="137"/>
            <x v="272"/>
          </reference>
        </references>
      </pivotArea>
    </format>
    <format dxfId="6815">
      <pivotArea dataOnly="0" labelOnly="1" outline="0" fieldPosition="0">
        <references count="1">
          <reference field="14" count="4">
            <x v="11"/>
            <x v="95"/>
            <x v="137"/>
            <x v="272"/>
          </reference>
        </references>
      </pivotArea>
    </format>
    <format dxfId="6814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6813">
      <pivotArea dataOnly="0" labelOnly="1" outline="0" fieldPosition="0">
        <references count="2">
          <reference field="14" count="1" selected="0">
            <x v="95"/>
          </reference>
          <reference field="15" count="1">
            <x v="299"/>
          </reference>
        </references>
      </pivotArea>
    </format>
    <format dxfId="6812">
      <pivotArea dataOnly="0" labelOnly="1" outline="0" fieldPosition="0">
        <references count="2">
          <reference field="14" count="1" selected="0">
            <x v="137"/>
          </reference>
          <reference field="15" count="1">
            <x v="269"/>
          </reference>
        </references>
      </pivotArea>
    </format>
    <format dxfId="6811">
      <pivotArea dataOnly="0" labelOnly="1" outline="0" fieldPosition="0">
        <references count="2">
          <reference field="14" count="1" selected="0">
            <x v="272"/>
          </reference>
          <reference field="15" count="1">
            <x v="298"/>
          </reference>
        </references>
      </pivotArea>
    </format>
    <format dxfId="6810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6809">
      <pivotArea dataOnly="0" labelOnly="1" outline="0" fieldPosition="0">
        <references count="2">
          <reference field="14" count="1" selected="0">
            <x v="95"/>
          </reference>
          <reference field="15" count="1">
            <x v="299"/>
          </reference>
        </references>
      </pivotArea>
    </format>
    <format dxfId="6808">
      <pivotArea dataOnly="0" labelOnly="1" outline="0" fieldPosition="0">
        <references count="2">
          <reference field="14" count="1" selected="0">
            <x v="137"/>
          </reference>
          <reference field="15" count="1">
            <x v="269"/>
          </reference>
        </references>
      </pivotArea>
    </format>
    <format dxfId="6807">
      <pivotArea dataOnly="0" labelOnly="1" outline="0" fieldPosition="0">
        <references count="2">
          <reference field="14" count="1" selected="0">
            <x v="272"/>
          </reference>
          <reference field="15" count="1">
            <x v="298"/>
          </reference>
        </references>
      </pivotArea>
    </format>
    <format dxfId="6806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6805">
      <pivotArea dataOnly="0" labelOnly="1" outline="0" fieldPosition="0">
        <references count="2">
          <reference field="14" count="1" selected="0">
            <x v="95"/>
          </reference>
          <reference field="15" count="1">
            <x v="299"/>
          </reference>
        </references>
      </pivotArea>
    </format>
    <format dxfId="6804">
      <pivotArea dataOnly="0" labelOnly="1" outline="0" fieldPosition="0">
        <references count="2">
          <reference field="14" count="1" selected="0">
            <x v="137"/>
          </reference>
          <reference field="15" count="1">
            <x v="269"/>
          </reference>
        </references>
      </pivotArea>
    </format>
    <format dxfId="6803">
      <pivotArea dataOnly="0" labelOnly="1" outline="0" fieldPosition="0">
        <references count="2">
          <reference field="14" count="1" selected="0">
            <x v="272"/>
          </reference>
          <reference field="15" count="1">
            <x v="298"/>
          </reference>
        </references>
      </pivotArea>
    </format>
    <format dxfId="6802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6801">
      <pivotArea dataOnly="0" labelOnly="1" outline="0" fieldPosition="0">
        <references count="2">
          <reference field="14" count="1" selected="0">
            <x v="95"/>
          </reference>
          <reference field="15" count="1">
            <x v="299"/>
          </reference>
        </references>
      </pivotArea>
    </format>
    <format dxfId="6800">
      <pivotArea dataOnly="0" labelOnly="1" outline="0" fieldPosition="0">
        <references count="2">
          <reference field="14" count="1" selected="0">
            <x v="137"/>
          </reference>
          <reference field="15" count="1">
            <x v="269"/>
          </reference>
        </references>
      </pivotArea>
    </format>
    <format dxfId="6799">
      <pivotArea dataOnly="0" labelOnly="1" outline="0" fieldPosition="0">
        <references count="2">
          <reference field="14" count="1" selected="0">
            <x v="272"/>
          </reference>
          <reference field="15" count="1">
            <x v="298"/>
          </reference>
        </references>
      </pivotArea>
    </format>
    <format dxfId="6798">
      <pivotArea dataOnly="0" labelOnly="1" outline="0" fieldPosition="0">
        <references count="1">
          <reference field="14" count="3">
            <x v="110"/>
            <x v="276"/>
            <x v="281"/>
          </reference>
        </references>
      </pivotArea>
    </format>
    <format dxfId="6797">
      <pivotArea dataOnly="0" labelOnly="1" outline="0" fieldPosition="0">
        <references count="1">
          <reference field="14" count="3">
            <x v="110"/>
            <x v="276"/>
            <x v="281"/>
          </reference>
        </references>
      </pivotArea>
    </format>
    <format dxfId="6796">
      <pivotArea dataOnly="0" labelOnly="1" outline="0" fieldPosition="0">
        <references count="1">
          <reference field="14" count="3">
            <x v="110"/>
            <x v="276"/>
            <x v="281"/>
          </reference>
        </references>
      </pivotArea>
    </format>
    <format dxfId="6795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6794">
      <pivotArea dataOnly="0" labelOnly="1" outline="0" fieldPosition="0">
        <references count="2">
          <reference field="14" count="1" selected="0">
            <x v="276"/>
          </reference>
          <reference field="15" count="1">
            <x v="300"/>
          </reference>
        </references>
      </pivotArea>
    </format>
    <format dxfId="6793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6792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6791">
      <pivotArea dataOnly="0" labelOnly="1" outline="0" fieldPosition="0">
        <references count="2">
          <reference field="14" count="1" selected="0">
            <x v="276"/>
          </reference>
          <reference field="15" count="1">
            <x v="300"/>
          </reference>
        </references>
      </pivotArea>
    </format>
    <format dxfId="6790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6789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6788">
      <pivotArea dataOnly="0" labelOnly="1" outline="0" fieldPosition="0">
        <references count="2">
          <reference field="14" count="1" selected="0">
            <x v="276"/>
          </reference>
          <reference field="15" count="1">
            <x v="300"/>
          </reference>
        </references>
      </pivotArea>
    </format>
    <format dxfId="6787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6786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6785">
      <pivotArea dataOnly="0" labelOnly="1" outline="0" fieldPosition="0">
        <references count="2">
          <reference field="14" count="1" selected="0">
            <x v="276"/>
          </reference>
          <reference field="15" count="1">
            <x v="300"/>
          </reference>
        </references>
      </pivotArea>
    </format>
    <format dxfId="6784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6783">
      <pivotArea dataOnly="0" labelOnly="1" outline="0" fieldPosition="0">
        <references count="1">
          <reference field="14" count="1">
            <x v="267"/>
          </reference>
        </references>
      </pivotArea>
    </format>
    <format dxfId="6782">
      <pivotArea dataOnly="0" labelOnly="1" outline="0" fieldPosition="0">
        <references count="1">
          <reference field="14" count="1">
            <x v="267"/>
          </reference>
        </references>
      </pivotArea>
    </format>
    <format dxfId="6781">
      <pivotArea dataOnly="0" labelOnly="1" outline="0" fieldPosition="0">
        <references count="1">
          <reference field="14" count="1">
            <x v="267"/>
          </reference>
        </references>
      </pivotArea>
    </format>
    <format dxfId="6780">
      <pivotArea dataOnly="0" labelOnly="1" outline="0" fieldPosition="0">
        <references count="2">
          <reference field="14" count="1" selected="0">
            <x v="267"/>
          </reference>
          <reference field="15" count="1">
            <x v="301"/>
          </reference>
        </references>
      </pivotArea>
    </format>
    <format dxfId="6779">
      <pivotArea dataOnly="0" labelOnly="1" outline="0" fieldPosition="0">
        <references count="2">
          <reference field="14" count="1" selected="0">
            <x v="267"/>
          </reference>
          <reference field="15" count="1">
            <x v="301"/>
          </reference>
        </references>
      </pivotArea>
    </format>
    <format dxfId="6778">
      <pivotArea dataOnly="0" labelOnly="1" outline="0" fieldPosition="0">
        <references count="2">
          <reference field="14" count="1" selected="0">
            <x v="267"/>
          </reference>
          <reference field="15" count="1">
            <x v="301"/>
          </reference>
        </references>
      </pivotArea>
    </format>
    <format dxfId="6777">
      <pivotArea dataOnly="0" labelOnly="1" outline="0" fieldPosition="0">
        <references count="2">
          <reference field="14" count="1" selected="0">
            <x v="267"/>
          </reference>
          <reference field="15" count="1">
            <x v="301"/>
          </reference>
        </references>
      </pivotArea>
    </format>
    <format dxfId="6776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6775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6774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6773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6772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6771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6770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6769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6768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6767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6766">
      <pivotArea dataOnly="0" labelOnly="1" outline="0" fieldPosition="0">
        <references count="2">
          <reference field="14" count="1" selected="0">
            <x v="245"/>
          </reference>
          <reference field="15" count="1">
            <x v="28"/>
          </reference>
        </references>
      </pivotArea>
    </format>
    <format dxfId="6765">
      <pivotArea dataOnly="0" labelOnly="1" outline="0" fieldPosition="0">
        <references count="2">
          <reference field="14" count="1" selected="0">
            <x v="253"/>
          </reference>
          <reference field="15" count="1">
            <x v="26"/>
          </reference>
        </references>
      </pivotArea>
    </format>
    <format dxfId="6764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6763">
      <pivotArea dataOnly="0" labelOnly="1" outline="0" fieldPosition="0">
        <references count="2">
          <reference field="14" count="1" selected="0">
            <x v="273"/>
          </reference>
          <reference field="15" count="1">
            <x v="27"/>
          </reference>
        </references>
      </pivotArea>
    </format>
    <format dxfId="6762">
      <pivotArea dataOnly="0" labelOnly="1" outline="0" fieldPosition="0">
        <references count="2">
          <reference field="14" count="1" selected="0">
            <x v="274"/>
          </reference>
          <reference field="15" count="1">
            <x v="14"/>
          </reference>
        </references>
      </pivotArea>
    </format>
    <format dxfId="6761">
      <pivotArea dataOnly="0" labelOnly="1" outline="0" fieldPosition="0">
        <references count="2">
          <reference field="14" count="1" selected="0">
            <x v="275"/>
          </reference>
          <reference field="15" count="1">
            <x v="15"/>
          </reference>
        </references>
      </pivotArea>
    </format>
    <format dxfId="6760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6759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6758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6757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6756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6755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6754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6753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6752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6751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6750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6749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6748">
      <pivotArea dataOnly="0" labelOnly="1" outline="0" fieldPosition="0">
        <references count="2">
          <reference field="14" count="1" selected="0">
            <x v="245"/>
          </reference>
          <reference field="15" count="1">
            <x v="28"/>
          </reference>
        </references>
      </pivotArea>
    </format>
    <format dxfId="6747">
      <pivotArea dataOnly="0" labelOnly="1" outline="0" fieldPosition="0">
        <references count="2">
          <reference field="14" count="1" selected="0">
            <x v="253"/>
          </reference>
          <reference field="15" count="1">
            <x v="26"/>
          </reference>
        </references>
      </pivotArea>
    </format>
    <format dxfId="6746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6745">
      <pivotArea dataOnly="0" labelOnly="1" outline="0" fieldPosition="0">
        <references count="2">
          <reference field="14" count="1" selected="0">
            <x v="273"/>
          </reference>
          <reference field="15" count="1">
            <x v="27"/>
          </reference>
        </references>
      </pivotArea>
    </format>
    <format dxfId="6744">
      <pivotArea dataOnly="0" labelOnly="1" outline="0" fieldPosition="0">
        <references count="2">
          <reference field="14" count="1" selected="0">
            <x v="274"/>
          </reference>
          <reference field="15" count="1">
            <x v="14"/>
          </reference>
        </references>
      </pivotArea>
    </format>
    <format dxfId="6743">
      <pivotArea dataOnly="0" labelOnly="1" outline="0" fieldPosition="0">
        <references count="2">
          <reference field="14" count="1" selected="0">
            <x v="275"/>
          </reference>
          <reference field="15" count="1">
            <x v="15"/>
          </reference>
        </references>
      </pivotArea>
    </format>
    <format dxfId="6742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6741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6740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100"/>
            <x v="101"/>
            <x v="102"/>
            <x v="110"/>
            <x v="143"/>
            <x v="247"/>
            <x v="251"/>
            <x v="256"/>
            <x v="285"/>
            <x v="286"/>
          </reference>
        </references>
      </pivotArea>
    </format>
    <format dxfId="6739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100"/>
            <x v="101"/>
            <x v="102"/>
            <x v="110"/>
            <x v="143"/>
            <x v="247"/>
            <x v="251"/>
            <x v="256"/>
            <x v="285"/>
            <x v="286"/>
          </reference>
        </references>
      </pivotArea>
    </format>
    <format dxfId="6738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100"/>
            <x v="101"/>
            <x v="102"/>
            <x v="110"/>
            <x v="143"/>
            <x v="247"/>
            <x v="251"/>
            <x v="256"/>
            <x v="285"/>
            <x v="286"/>
          </reference>
        </references>
      </pivotArea>
    </format>
    <format dxfId="6737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6736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6735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6734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6733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6732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731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6730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6729">
      <pivotArea dataOnly="0" labelOnly="1" outline="0" fieldPosition="0">
        <references count="2">
          <reference field="14" count="1" selected="0">
            <x v="64"/>
          </reference>
          <reference field="15" count="1">
            <x v="302"/>
          </reference>
        </references>
      </pivotArea>
    </format>
    <format dxfId="6728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6727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6726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6725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6724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6723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6722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6721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6720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6719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6718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6717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6716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6715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714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713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712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6711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6710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6709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6708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6707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6706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6705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6704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6703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702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6701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700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6699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6698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6697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6696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6695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6694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6693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6692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6691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6690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6689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6688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6687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6686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6685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684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6683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6682">
      <pivotArea dataOnly="0" labelOnly="1" outline="0" fieldPosition="0">
        <references count="2">
          <reference field="14" count="1" selected="0">
            <x v="64"/>
          </reference>
          <reference field="15" count="1">
            <x v="302"/>
          </reference>
        </references>
      </pivotArea>
    </format>
    <format dxfId="6681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6680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6679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6678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6677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6676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6675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6674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6673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6672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6671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6670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6669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6668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667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666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665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6664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6663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6662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6661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6660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6659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6658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6657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6656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655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6654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653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6652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6651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6650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6649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6648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6647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6646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6645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6644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6643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6642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6641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6640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6639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6638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637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6636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6635">
      <pivotArea dataOnly="0" labelOnly="1" outline="0" fieldPosition="0">
        <references count="2">
          <reference field="14" count="1" selected="0">
            <x v="64"/>
          </reference>
          <reference field="15" count="1">
            <x v="302"/>
          </reference>
        </references>
      </pivotArea>
    </format>
    <format dxfId="6634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6633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6632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6631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6630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6629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6628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6627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6626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6625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6624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6623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6622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6621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620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619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618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6617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6616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6615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6614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6613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6612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6611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6610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6609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608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6607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606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6605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6604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6603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6602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6601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6600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6599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6598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6597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6596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6595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6594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6593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6592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6591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590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6589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6588">
      <pivotArea dataOnly="0" labelOnly="1" outline="0" fieldPosition="0">
        <references count="2">
          <reference field="14" count="1" selected="0">
            <x v="64"/>
          </reference>
          <reference field="15" count="1">
            <x v="302"/>
          </reference>
        </references>
      </pivotArea>
    </format>
    <format dxfId="6587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6586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6585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6584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6583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6582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6581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6580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6579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6578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6577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6576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6575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6574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573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572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571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6570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6569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6568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6567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6566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6565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6564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6563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6562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561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6560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559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6558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6557">
      <pivotArea dataOnly="0" labelOnly="1" outline="0" fieldPosition="0">
        <references count="2">
          <reference field="14" count="1" selected="0">
            <x v="102"/>
          </reference>
          <reference field="15" count="1">
            <x v="190"/>
          </reference>
        </references>
      </pivotArea>
    </format>
    <format dxfId="6556">
      <pivotArea dataOnly="0" labelOnly="1" outline="0" fieldPosition="0">
        <references count="2">
          <reference field="14" count="1" selected="0">
            <x v="110"/>
          </reference>
          <reference field="15" count="1">
            <x v="258"/>
          </reference>
        </references>
      </pivotArea>
    </format>
    <format dxfId="6555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6554">
      <pivotArea dataOnly="0" labelOnly="1" outline="0" fieldPosition="0">
        <references count="2">
          <reference field="14" count="1" selected="0">
            <x v="247"/>
          </reference>
          <reference field="15" count="1">
            <x v="55"/>
          </reference>
        </references>
      </pivotArea>
    </format>
    <format dxfId="6553">
      <pivotArea dataOnly="0" labelOnly="1" outline="0" fieldPosition="0">
        <references count="2">
          <reference field="14" count="1" selected="0">
            <x v="251"/>
          </reference>
          <reference field="15" count="1">
            <x v="173"/>
          </reference>
        </references>
      </pivotArea>
    </format>
    <format dxfId="6552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6551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6550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6549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6548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6547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6546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6545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6544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6543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6542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6541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6540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6539">
      <pivotArea dataOnly="0" labelOnly="1" outline="0" fieldPosition="0">
        <references count="2">
          <reference field="14" count="1" selected="0">
            <x v="245"/>
          </reference>
          <reference field="15" count="1">
            <x v="28"/>
          </reference>
        </references>
      </pivotArea>
    </format>
    <format dxfId="6538">
      <pivotArea dataOnly="0" labelOnly="1" outline="0" fieldPosition="0">
        <references count="2">
          <reference field="14" count="1" selected="0">
            <x v="253"/>
          </reference>
          <reference field="15" count="1">
            <x v="26"/>
          </reference>
        </references>
      </pivotArea>
    </format>
    <format dxfId="6537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6536">
      <pivotArea dataOnly="0" labelOnly="1" outline="0" fieldPosition="0">
        <references count="2">
          <reference field="14" count="1" selected="0">
            <x v="273"/>
          </reference>
          <reference field="15" count="1">
            <x v="227"/>
          </reference>
        </references>
      </pivotArea>
    </format>
    <format dxfId="6535">
      <pivotArea dataOnly="0" labelOnly="1" outline="0" fieldPosition="0">
        <references count="2">
          <reference field="14" count="1" selected="0">
            <x v="274"/>
          </reference>
          <reference field="15" count="1">
            <x v="243"/>
          </reference>
        </references>
      </pivotArea>
    </format>
    <format dxfId="6534">
      <pivotArea dataOnly="0" labelOnly="1" outline="0" fieldPosition="0">
        <references count="2">
          <reference field="14" count="1" selected="0">
            <x v="275"/>
          </reference>
          <reference field="15" count="1">
            <x v="303"/>
          </reference>
        </references>
      </pivotArea>
    </format>
    <format dxfId="6533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6532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6531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6530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6529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6528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6527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6526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6525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6524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6523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6522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6521">
      <pivotArea dataOnly="0" labelOnly="1" outline="0" fieldPosition="0">
        <references count="2">
          <reference field="14" count="1" selected="0">
            <x v="245"/>
          </reference>
          <reference field="15" count="1">
            <x v="28"/>
          </reference>
        </references>
      </pivotArea>
    </format>
    <format dxfId="6520">
      <pivotArea dataOnly="0" labelOnly="1" outline="0" fieldPosition="0">
        <references count="2">
          <reference field="14" count="1" selected="0">
            <x v="253"/>
          </reference>
          <reference field="15" count="1">
            <x v="26"/>
          </reference>
        </references>
      </pivotArea>
    </format>
    <format dxfId="6519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6518">
      <pivotArea dataOnly="0" labelOnly="1" outline="0" fieldPosition="0">
        <references count="2">
          <reference field="14" count="1" selected="0">
            <x v="273"/>
          </reference>
          <reference field="15" count="1">
            <x v="227"/>
          </reference>
        </references>
      </pivotArea>
    </format>
    <format dxfId="6517">
      <pivotArea dataOnly="0" labelOnly="1" outline="0" fieldPosition="0">
        <references count="2">
          <reference field="14" count="1" selected="0">
            <x v="274"/>
          </reference>
          <reference field="15" count="1">
            <x v="243"/>
          </reference>
        </references>
      </pivotArea>
    </format>
    <format dxfId="6516">
      <pivotArea dataOnly="0" labelOnly="1" outline="0" fieldPosition="0">
        <references count="2">
          <reference field="14" count="1" selected="0">
            <x v="275"/>
          </reference>
          <reference field="15" count="1">
            <x v="303"/>
          </reference>
        </references>
      </pivotArea>
    </format>
    <format dxfId="6515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6514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6513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6512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6511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6510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6509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6508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6507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6506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6505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6504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6503">
      <pivotArea dataOnly="0" labelOnly="1" outline="0" fieldPosition="0">
        <references count="2">
          <reference field="14" count="1" selected="0">
            <x v="245"/>
          </reference>
          <reference field="15" count="1">
            <x v="28"/>
          </reference>
        </references>
      </pivotArea>
    </format>
    <format dxfId="6502">
      <pivotArea dataOnly="0" labelOnly="1" outline="0" fieldPosition="0">
        <references count="2">
          <reference field="14" count="1" selected="0">
            <x v="253"/>
          </reference>
          <reference field="15" count="1">
            <x v="26"/>
          </reference>
        </references>
      </pivotArea>
    </format>
    <format dxfId="6501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6500">
      <pivotArea dataOnly="0" labelOnly="1" outline="0" fieldPosition="0">
        <references count="2">
          <reference field="14" count="1" selected="0">
            <x v="273"/>
          </reference>
          <reference field="15" count="1">
            <x v="227"/>
          </reference>
        </references>
      </pivotArea>
    </format>
    <format dxfId="6499">
      <pivotArea dataOnly="0" labelOnly="1" outline="0" fieldPosition="0">
        <references count="2">
          <reference field="14" count="1" selected="0">
            <x v="274"/>
          </reference>
          <reference field="15" count="1">
            <x v="243"/>
          </reference>
        </references>
      </pivotArea>
    </format>
    <format dxfId="6498">
      <pivotArea dataOnly="0" labelOnly="1" outline="0" fieldPosition="0">
        <references count="2">
          <reference field="14" count="1" selected="0">
            <x v="275"/>
          </reference>
          <reference field="15" count="1">
            <x v="303"/>
          </reference>
        </references>
      </pivotArea>
    </format>
    <format dxfId="6497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6496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6495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6494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6493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6492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6491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6490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6489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6488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6487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6486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6485">
      <pivotArea dataOnly="0" labelOnly="1" outline="0" fieldPosition="0">
        <references count="2">
          <reference field="14" count="1" selected="0">
            <x v="245"/>
          </reference>
          <reference field="15" count="1">
            <x v="28"/>
          </reference>
        </references>
      </pivotArea>
    </format>
    <format dxfId="6484">
      <pivotArea dataOnly="0" labelOnly="1" outline="0" fieldPosition="0">
        <references count="2">
          <reference field="14" count="1" selected="0">
            <x v="253"/>
          </reference>
          <reference field="15" count="1">
            <x v="26"/>
          </reference>
        </references>
      </pivotArea>
    </format>
    <format dxfId="6483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6482">
      <pivotArea dataOnly="0" labelOnly="1" outline="0" fieldPosition="0">
        <references count="2">
          <reference field="14" count="1" selected="0">
            <x v="273"/>
          </reference>
          <reference field="15" count="1">
            <x v="227"/>
          </reference>
        </references>
      </pivotArea>
    </format>
    <format dxfId="6481">
      <pivotArea dataOnly="0" labelOnly="1" outline="0" fieldPosition="0">
        <references count="2">
          <reference field="14" count="1" selected="0">
            <x v="274"/>
          </reference>
          <reference field="15" count="1">
            <x v="243"/>
          </reference>
        </references>
      </pivotArea>
    </format>
    <format dxfId="6480">
      <pivotArea dataOnly="0" labelOnly="1" outline="0" fieldPosition="0">
        <references count="2">
          <reference field="14" count="1" selected="0">
            <x v="275"/>
          </reference>
          <reference field="15" count="1">
            <x v="303"/>
          </reference>
        </references>
      </pivotArea>
    </format>
    <format dxfId="6479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6478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6477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100"/>
            <x v="101"/>
            <x v="104"/>
            <x v="108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68"/>
            <x v="169"/>
            <x v="170"/>
            <x v="181"/>
            <x v="246"/>
            <x v="248"/>
            <x v="249"/>
            <x v="252"/>
            <x v="254"/>
            <x v="255"/>
            <x v="256"/>
            <x v="259"/>
            <x v="260"/>
            <x v="261"/>
            <x v="263"/>
            <x v="264"/>
            <x v="265"/>
            <x v="266"/>
            <x v="268"/>
            <x v="269"/>
            <x v="270"/>
            <x v="271"/>
            <x v="277"/>
            <x v="281"/>
            <x v="283"/>
          </reference>
        </references>
      </pivotArea>
    </format>
    <format dxfId="6476">
      <pivotArea dataOnly="0" labelOnly="1" outline="0" fieldPosition="0">
        <references count="1">
          <reference field="14" count="3">
            <x v="284"/>
            <x v="285"/>
            <x v="286"/>
          </reference>
        </references>
      </pivotArea>
    </format>
    <format dxfId="6475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100"/>
            <x v="101"/>
            <x v="104"/>
            <x v="108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68"/>
            <x v="169"/>
            <x v="170"/>
            <x v="181"/>
            <x v="246"/>
            <x v="248"/>
            <x v="249"/>
            <x v="252"/>
            <x v="254"/>
            <x v="255"/>
            <x v="256"/>
            <x v="259"/>
            <x v="260"/>
            <x v="261"/>
            <x v="263"/>
            <x v="264"/>
            <x v="265"/>
            <x v="266"/>
            <x v="268"/>
            <x v="269"/>
            <x v="270"/>
            <x v="271"/>
            <x v="277"/>
            <x v="281"/>
            <x v="283"/>
          </reference>
        </references>
      </pivotArea>
    </format>
    <format dxfId="6474">
      <pivotArea dataOnly="0" labelOnly="1" outline="0" fieldPosition="0">
        <references count="1">
          <reference field="14" count="3">
            <x v="284"/>
            <x v="285"/>
            <x v="286"/>
          </reference>
        </references>
      </pivotArea>
    </format>
    <format dxfId="6473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100"/>
            <x v="101"/>
            <x v="104"/>
            <x v="108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68"/>
            <x v="169"/>
            <x v="170"/>
            <x v="181"/>
            <x v="246"/>
            <x v="248"/>
            <x v="249"/>
            <x v="252"/>
            <x v="254"/>
            <x v="255"/>
            <x v="256"/>
            <x v="259"/>
            <x v="260"/>
            <x v="261"/>
            <x v="263"/>
            <x v="264"/>
            <x v="265"/>
            <x v="266"/>
            <x v="268"/>
            <x v="269"/>
            <x v="270"/>
            <x v="271"/>
            <x v="277"/>
            <x v="281"/>
            <x v="283"/>
          </reference>
        </references>
      </pivotArea>
    </format>
    <format dxfId="6472">
      <pivotArea dataOnly="0" labelOnly="1" outline="0" fieldPosition="0">
        <references count="1">
          <reference field="14" count="3">
            <x v="284"/>
            <x v="285"/>
            <x v="286"/>
          </reference>
        </references>
      </pivotArea>
    </format>
    <format dxfId="6471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6470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469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468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467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466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465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464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6463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6462">
      <pivotArea dataOnly="0" labelOnly="1" outline="0" fieldPosition="0">
        <references count="2">
          <reference field="14" count="1" selected="0">
            <x v="104"/>
          </reference>
          <reference field="15" count="1">
            <x v="283"/>
          </reference>
        </references>
      </pivotArea>
    </format>
    <format dxfId="6461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6460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6459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6458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6457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6456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6455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6454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6453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6452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6451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6450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6449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6448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6447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6446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6445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6444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6443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6442">
      <pivotArea dataOnly="0" labelOnly="1" outline="0" fieldPosition="0">
        <references count="2">
          <reference field="14" count="1" selected="0">
            <x v="246"/>
          </reference>
          <reference field="15" count="1">
            <x v="294"/>
          </reference>
        </references>
      </pivotArea>
    </format>
    <format dxfId="6441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6440">
      <pivotArea dataOnly="0" labelOnly="1" outline="0" fieldPosition="0">
        <references count="2">
          <reference field="14" count="1" selected="0">
            <x v="249"/>
          </reference>
          <reference field="15" count="1">
            <x v="284"/>
          </reference>
        </references>
      </pivotArea>
    </format>
    <format dxfId="6439">
      <pivotArea dataOnly="0" labelOnly="1" outline="0" fieldPosition="0">
        <references count="2">
          <reference field="14" count="1" selected="0">
            <x v="252"/>
          </reference>
          <reference field="15" count="1">
            <x v="285"/>
          </reference>
        </references>
      </pivotArea>
    </format>
    <format dxfId="6438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6437">
      <pivotArea dataOnly="0" labelOnly="1" outline="0" fieldPosition="0">
        <references count="2">
          <reference field="14" count="1" selected="0">
            <x v="255"/>
          </reference>
          <reference field="15" count="1">
            <x v="286"/>
          </reference>
        </references>
      </pivotArea>
    </format>
    <format dxfId="6436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6435">
      <pivotArea dataOnly="0" labelOnly="1" outline="0" fieldPosition="0">
        <references count="2">
          <reference field="14" count="1" selected="0">
            <x v="259"/>
          </reference>
          <reference field="15" count="1">
            <x v="287"/>
          </reference>
        </references>
      </pivotArea>
    </format>
    <format dxfId="6434">
      <pivotArea dataOnly="0" labelOnly="1" outline="0" fieldPosition="0">
        <references count="2">
          <reference field="14" count="1" selected="0">
            <x v="260"/>
          </reference>
          <reference field="15" count="1">
            <x v="296"/>
          </reference>
        </references>
      </pivotArea>
    </format>
    <format dxfId="6433">
      <pivotArea dataOnly="0" labelOnly="1" outline="0" fieldPosition="0">
        <references count="2">
          <reference field="14" count="1" selected="0">
            <x v="261"/>
          </reference>
          <reference field="15" count="1">
            <x v="288"/>
          </reference>
        </references>
      </pivotArea>
    </format>
    <format dxfId="6432">
      <pivotArea dataOnly="0" labelOnly="1" outline="0" fieldPosition="0">
        <references count="2">
          <reference field="14" count="1" selected="0">
            <x v="263"/>
          </reference>
          <reference field="15" count="1">
            <x v="289"/>
          </reference>
        </references>
      </pivotArea>
    </format>
    <format dxfId="6431">
      <pivotArea dataOnly="0" labelOnly="1" outline="0" fieldPosition="0">
        <references count="2">
          <reference field="14" count="1" selected="0">
            <x v="264"/>
          </reference>
          <reference field="15" count="1">
            <x v="304"/>
          </reference>
        </references>
      </pivotArea>
    </format>
    <format dxfId="6430">
      <pivotArea dataOnly="0" labelOnly="1" outline="0" fieldPosition="0">
        <references count="2">
          <reference field="14" count="1" selected="0">
            <x v="265"/>
          </reference>
          <reference field="15" count="1">
            <x v="291"/>
          </reference>
        </references>
      </pivotArea>
    </format>
    <format dxfId="6429">
      <pivotArea dataOnly="0" labelOnly="1" outline="0" fieldPosition="0">
        <references count="2">
          <reference field="14" count="1" selected="0">
            <x v="266"/>
          </reference>
          <reference field="15" count="1">
            <x v="295"/>
          </reference>
        </references>
      </pivotArea>
    </format>
    <format dxfId="6428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6427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6426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6425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6424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6423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6422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6421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  <format dxfId="6420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6419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6418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6417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416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415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414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413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412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411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6410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6409">
      <pivotArea dataOnly="0" labelOnly="1" outline="0" fieldPosition="0">
        <references count="2">
          <reference field="14" count="1" selected="0">
            <x v="104"/>
          </reference>
          <reference field="15" count="1">
            <x v="283"/>
          </reference>
        </references>
      </pivotArea>
    </format>
    <format dxfId="6408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6407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6406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6405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6404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6403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6402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6401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6400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6399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6398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6397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6396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6395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6394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6393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6392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6391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6390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6389">
      <pivotArea dataOnly="0" labelOnly="1" outline="0" fieldPosition="0">
        <references count="2">
          <reference field="14" count="1" selected="0">
            <x v="246"/>
          </reference>
          <reference field="15" count="1">
            <x v="294"/>
          </reference>
        </references>
      </pivotArea>
    </format>
    <format dxfId="6388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6387">
      <pivotArea dataOnly="0" labelOnly="1" outline="0" fieldPosition="0">
        <references count="2">
          <reference field="14" count="1" selected="0">
            <x v="249"/>
          </reference>
          <reference field="15" count="1">
            <x v="284"/>
          </reference>
        </references>
      </pivotArea>
    </format>
    <format dxfId="6386">
      <pivotArea dataOnly="0" labelOnly="1" outline="0" fieldPosition="0">
        <references count="2">
          <reference field="14" count="1" selected="0">
            <x v="252"/>
          </reference>
          <reference field="15" count="1">
            <x v="285"/>
          </reference>
        </references>
      </pivotArea>
    </format>
    <format dxfId="6385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6384">
      <pivotArea dataOnly="0" labelOnly="1" outline="0" fieldPosition="0">
        <references count="2">
          <reference field="14" count="1" selected="0">
            <x v="255"/>
          </reference>
          <reference field="15" count="1">
            <x v="286"/>
          </reference>
        </references>
      </pivotArea>
    </format>
    <format dxfId="6383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6382">
      <pivotArea dataOnly="0" labelOnly="1" outline="0" fieldPosition="0">
        <references count="2">
          <reference field="14" count="1" selected="0">
            <x v="259"/>
          </reference>
          <reference field="15" count="1">
            <x v="287"/>
          </reference>
        </references>
      </pivotArea>
    </format>
    <format dxfId="6381">
      <pivotArea dataOnly="0" labelOnly="1" outline="0" fieldPosition="0">
        <references count="2">
          <reference field="14" count="1" selected="0">
            <x v="260"/>
          </reference>
          <reference field="15" count="1">
            <x v="296"/>
          </reference>
        </references>
      </pivotArea>
    </format>
    <format dxfId="6380">
      <pivotArea dataOnly="0" labelOnly="1" outline="0" fieldPosition="0">
        <references count="2">
          <reference field="14" count="1" selected="0">
            <x v="261"/>
          </reference>
          <reference field="15" count="1">
            <x v="288"/>
          </reference>
        </references>
      </pivotArea>
    </format>
    <format dxfId="6379">
      <pivotArea dataOnly="0" labelOnly="1" outline="0" fieldPosition="0">
        <references count="2">
          <reference field="14" count="1" selected="0">
            <x v="263"/>
          </reference>
          <reference field="15" count="1">
            <x v="289"/>
          </reference>
        </references>
      </pivotArea>
    </format>
    <format dxfId="6378">
      <pivotArea dataOnly="0" labelOnly="1" outline="0" fieldPosition="0">
        <references count="2">
          <reference field="14" count="1" selected="0">
            <x v="264"/>
          </reference>
          <reference field="15" count="1">
            <x v="304"/>
          </reference>
        </references>
      </pivotArea>
    </format>
    <format dxfId="6377">
      <pivotArea dataOnly="0" labelOnly="1" outline="0" fieldPosition="0">
        <references count="2">
          <reference field="14" count="1" selected="0">
            <x v="265"/>
          </reference>
          <reference field="15" count="1">
            <x v="291"/>
          </reference>
        </references>
      </pivotArea>
    </format>
    <format dxfId="6376">
      <pivotArea dataOnly="0" labelOnly="1" outline="0" fieldPosition="0">
        <references count="2">
          <reference field="14" count="1" selected="0">
            <x v="266"/>
          </reference>
          <reference field="15" count="1">
            <x v="295"/>
          </reference>
        </references>
      </pivotArea>
    </format>
    <format dxfId="6375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6374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6373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6372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6371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6370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6369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6368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  <format dxfId="6367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6366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6365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6364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363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362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361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360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359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358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6357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6356">
      <pivotArea dataOnly="0" labelOnly="1" outline="0" fieldPosition="0">
        <references count="2">
          <reference field="14" count="1" selected="0">
            <x v="104"/>
          </reference>
          <reference field="15" count="1">
            <x v="283"/>
          </reference>
        </references>
      </pivotArea>
    </format>
    <format dxfId="6355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6354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6353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6352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6351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6350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6349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6348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6347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6346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6345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6344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6343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6342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6341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6340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6339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6338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6337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6336">
      <pivotArea dataOnly="0" labelOnly="1" outline="0" fieldPosition="0">
        <references count="2">
          <reference field="14" count="1" selected="0">
            <x v="246"/>
          </reference>
          <reference field="15" count="1">
            <x v="294"/>
          </reference>
        </references>
      </pivotArea>
    </format>
    <format dxfId="6335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6334">
      <pivotArea dataOnly="0" labelOnly="1" outline="0" fieldPosition="0">
        <references count="2">
          <reference field="14" count="1" selected="0">
            <x v="249"/>
          </reference>
          <reference field="15" count="1">
            <x v="284"/>
          </reference>
        </references>
      </pivotArea>
    </format>
    <format dxfId="6333">
      <pivotArea dataOnly="0" labelOnly="1" outline="0" fieldPosition="0">
        <references count="2">
          <reference field="14" count="1" selected="0">
            <x v="252"/>
          </reference>
          <reference field="15" count="1">
            <x v="285"/>
          </reference>
        </references>
      </pivotArea>
    </format>
    <format dxfId="6332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6331">
      <pivotArea dataOnly="0" labelOnly="1" outline="0" fieldPosition="0">
        <references count="2">
          <reference field="14" count="1" selected="0">
            <x v="255"/>
          </reference>
          <reference field="15" count="1">
            <x v="286"/>
          </reference>
        </references>
      </pivotArea>
    </format>
    <format dxfId="6330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6329">
      <pivotArea dataOnly="0" labelOnly="1" outline="0" fieldPosition="0">
        <references count="2">
          <reference field="14" count="1" selected="0">
            <x v="259"/>
          </reference>
          <reference field="15" count="1">
            <x v="287"/>
          </reference>
        </references>
      </pivotArea>
    </format>
    <format dxfId="6328">
      <pivotArea dataOnly="0" labelOnly="1" outline="0" fieldPosition="0">
        <references count="2">
          <reference field="14" count="1" selected="0">
            <x v="260"/>
          </reference>
          <reference field="15" count="1">
            <x v="296"/>
          </reference>
        </references>
      </pivotArea>
    </format>
    <format dxfId="6327">
      <pivotArea dataOnly="0" labelOnly="1" outline="0" fieldPosition="0">
        <references count="2">
          <reference field="14" count="1" selected="0">
            <x v="261"/>
          </reference>
          <reference field="15" count="1">
            <x v="288"/>
          </reference>
        </references>
      </pivotArea>
    </format>
    <format dxfId="6326">
      <pivotArea dataOnly="0" labelOnly="1" outline="0" fieldPosition="0">
        <references count="2">
          <reference field="14" count="1" selected="0">
            <x v="263"/>
          </reference>
          <reference field="15" count="1">
            <x v="289"/>
          </reference>
        </references>
      </pivotArea>
    </format>
    <format dxfId="6325">
      <pivotArea dataOnly="0" labelOnly="1" outline="0" fieldPosition="0">
        <references count="2">
          <reference field="14" count="1" selected="0">
            <x v="264"/>
          </reference>
          <reference field="15" count="1">
            <x v="304"/>
          </reference>
        </references>
      </pivotArea>
    </format>
    <format dxfId="6324">
      <pivotArea dataOnly="0" labelOnly="1" outline="0" fieldPosition="0">
        <references count="2">
          <reference field="14" count="1" selected="0">
            <x v="265"/>
          </reference>
          <reference field="15" count="1">
            <x v="291"/>
          </reference>
        </references>
      </pivotArea>
    </format>
    <format dxfId="6323">
      <pivotArea dataOnly="0" labelOnly="1" outline="0" fieldPosition="0">
        <references count="2">
          <reference field="14" count="1" selected="0">
            <x v="266"/>
          </reference>
          <reference field="15" count="1">
            <x v="295"/>
          </reference>
        </references>
      </pivotArea>
    </format>
    <format dxfId="6322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6321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6320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6319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6318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6317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6316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6315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  <format dxfId="6314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6313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6312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6311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310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309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308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307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306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305">
      <pivotArea dataOnly="0" labelOnly="1" outline="0" fieldPosition="0">
        <references count="2">
          <reference field="14" count="1" selected="0">
            <x v="100"/>
          </reference>
          <reference field="15" count="1">
            <x v="170"/>
          </reference>
        </references>
      </pivotArea>
    </format>
    <format dxfId="6304">
      <pivotArea dataOnly="0" labelOnly="1" outline="0" fieldPosition="0">
        <references count="2">
          <reference field="14" count="1" selected="0">
            <x v="101"/>
          </reference>
          <reference field="15" count="1">
            <x v="193"/>
          </reference>
        </references>
      </pivotArea>
    </format>
    <format dxfId="6303">
      <pivotArea dataOnly="0" labelOnly="1" outline="0" fieldPosition="0">
        <references count="2">
          <reference field="14" count="1" selected="0">
            <x v="104"/>
          </reference>
          <reference field="15" count="1">
            <x v="283"/>
          </reference>
        </references>
      </pivotArea>
    </format>
    <format dxfId="6302">
      <pivotArea dataOnly="0" labelOnly="1" outline="0" fieldPosition="0">
        <references count="2">
          <reference field="14" count="1" selected="0">
            <x v="108"/>
          </reference>
          <reference field="15" count="1">
            <x v="247"/>
          </reference>
        </references>
      </pivotArea>
    </format>
    <format dxfId="6301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6300">
      <pivotArea dataOnly="0" labelOnly="1" outline="0" fieldPosition="0">
        <references count="2">
          <reference field="14" count="1" selected="0">
            <x v="146"/>
          </reference>
          <reference field="15" count="1">
            <x v="85"/>
          </reference>
        </references>
      </pivotArea>
    </format>
    <format dxfId="6299">
      <pivotArea dataOnly="0" labelOnly="1" outline="0" fieldPosition="0">
        <references count="2">
          <reference field="14" count="1" selected="0">
            <x v="147"/>
          </reference>
          <reference field="15" count="1">
            <x v="86"/>
          </reference>
        </references>
      </pivotArea>
    </format>
    <format dxfId="6298">
      <pivotArea dataOnly="0" labelOnly="1" outline="0" fieldPosition="0">
        <references count="2">
          <reference field="14" count="1" selected="0">
            <x v="148"/>
          </reference>
          <reference field="15" count="1">
            <x v="87"/>
          </reference>
        </references>
      </pivotArea>
    </format>
    <format dxfId="6297">
      <pivotArea dataOnly="0" labelOnly="1" outline="0" fieldPosition="0">
        <references count="2">
          <reference field="14" count="1" selected="0">
            <x v="149"/>
          </reference>
          <reference field="15" count="1">
            <x v="88"/>
          </reference>
        </references>
      </pivotArea>
    </format>
    <format dxfId="6296">
      <pivotArea dataOnly="0" labelOnly="1" outline="0" fieldPosition="0">
        <references count="2">
          <reference field="14" count="1" selected="0">
            <x v="150"/>
          </reference>
          <reference field="15" count="1">
            <x v="89"/>
          </reference>
        </references>
      </pivotArea>
    </format>
    <format dxfId="6295">
      <pivotArea dataOnly="0" labelOnly="1" outline="0" fieldPosition="0">
        <references count="2">
          <reference field="14" count="1" selected="0">
            <x v="151"/>
          </reference>
          <reference field="15" count="1">
            <x v="90"/>
          </reference>
        </references>
      </pivotArea>
    </format>
    <format dxfId="6294">
      <pivotArea dataOnly="0" labelOnly="1" outline="0" fieldPosition="0">
        <references count="2">
          <reference field="14" count="1" selected="0">
            <x v="152"/>
          </reference>
          <reference field="15" count="1">
            <x v="44"/>
          </reference>
        </references>
      </pivotArea>
    </format>
    <format dxfId="6293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6292">
      <pivotArea dataOnly="0" labelOnly="1" outline="0" fieldPosition="0">
        <references count="2">
          <reference field="14" count="1" selected="0">
            <x v="154"/>
          </reference>
          <reference field="15" count="1">
            <x v="91"/>
          </reference>
        </references>
      </pivotArea>
    </format>
    <format dxfId="6291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6290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6289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6288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6287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6286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6285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6284">
      <pivotArea dataOnly="0" labelOnly="1" outline="0" fieldPosition="0">
        <references count="2">
          <reference field="14" count="1" selected="0">
            <x v="181"/>
          </reference>
          <reference field="15" count="1">
            <x v="105"/>
          </reference>
        </references>
      </pivotArea>
    </format>
    <format dxfId="6283">
      <pivotArea dataOnly="0" labelOnly="1" outline="0" fieldPosition="0">
        <references count="2">
          <reference field="14" count="1" selected="0">
            <x v="246"/>
          </reference>
          <reference field="15" count="1">
            <x v="294"/>
          </reference>
        </references>
      </pivotArea>
    </format>
    <format dxfId="6282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6281">
      <pivotArea dataOnly="0" labelOnly="1" outline="0" fieldPosition="0">
        <references count="2">
          <reference field="14" count="1" selected="0">
            <x v="249"/>
          </reference>
          <reference field="15" count="1">
            <x v="284"/>
          </reference>
        </references>
      </pivotArea>
    </format>
    <format dxfId="6280">
      <pivotArea dataOnly="0" labelOnly="1" outline="0" fieldPosition="0">
        <references count="2">
          <reference field="14" count="1" selected="0">
            <x v="252"/>
          </reference>
          <reference field="15" count="1">
            <x v="285"/>
          </reference>
        </references>
      </pivotArea>
    </format>
    <format dxfId="6279">
      <pivotArea dataOnly="0" labelOnly="1" outline="0" fieldPosition="0">
        <references count="2">
          <reference field="14" count="1" selected="0">
            <x v="254"/>
          </reference>
          <reference field="15" count="1">
            <x v="226"/>
          </reference>
        </references>
      </pivotArea>
    </format>
    <format dxfId="6278">
      <pivotArea dataOnly="0" labelOnly="1" outline="0" fieldPosition="0">
        <references count="2">
          <reference field="14" count="1" selected="0">
            <x v="255"/>
          </reference>
          <reference field="15" count="1">
            <x v="286"/>
          </reference>
        </references>
      </pivotArea>
    </format>
    <format dxfId="6277">
      <pivotArea dataOnly="0" labelOnly="1" outline="0" fieldPosition="0">
        <references count="2">
          <reference field="14" count="1" selected="0">
            <x v="256"/>
          </reference>
          <reference field="15" count="1">
            <x v="176"/>
          </reference>
        </references>
      </pivotArea>
    </format>
    <format dxfId="6276">
      <pivotArea dataOnly="0" labelOnly="1" outline="0" fieldPosition="0">
        <references count="2">
          <reference field="14" count="1" selected="0">
            <x v="259"/>
          </reference>
          <reference field="15" count="1">
            <x v="287"/>
          </reference>
        </references>
      </pivotArea>
    </format>
    <format dxfId="6275">
      <pivotArea dataOnly="0" labelOnly="1" outline="0" fieldPosition="0">
        <references count="2">
          <reference field="14" count="1" selected="0">
            <x v="260"/>
          </reference>
          <reference field="15" count="1">
            <x v="296"/>
          </reference>
        </references>
      </pivotArea>
    </format>
    <format dxfId="6274">
      <pivotArea dataOnly="0" labelOnly="1" outline="0" fieldPosition="0">
        <references count="2">
          <reference field="14" count="1" selected="0">
            <x v="261"/>
          </reference>
          <reference field="15" count="1">
            <x v="288"/>
          </reference>
        </references>
      </pivotArea>
    </format>
    <format dxfId="6273">
      <pivotArea dataOnly="0" labelOnly="1" outline="0" fieldPosition="0">
        <references count="2">
          <reference field="14" count="1" selected="0">
            <x v="263"/>
          </reference>
          <reference field="15" count="1">
            <x v="289"/>
          </reference>
        </references>
      </pivotArea>
    </format>
    <format dxfId="6272">
      <pivotArea dataOnly="0" labelOnly="1" outline="0" fieldPosition="0">
        <references count="2">
          <reference field="14" count="1" selected="0">
            <x v="264"/>
          </reference>
          <reference field="15" count="1">
            <x v="304"/>
          </reference>
        </references>
      </pivotArea>
    </format>
    <format dxfId="6271">
      <pivotArea dataOnly="0" labelOnly="1" outline="0" fieldPosition="0">
        <references count="2">
          <reference field="14" count="1" selected="0">
            <x v="265"/>
          </reference>
          <reference field="15" count="1">
            <x v="291"/>
          </reference>
        </references>
      </pivotArea>
    </format>
    <format dxfId="6270">
      <pivotArea dataOnly="0" labelOnly="1" outline="0" fieldPosition="0">
        <references count="2">
          <reference field="14" count="1" selected="0">
            <x v="266"/>
          </reference>
          <reference field="15" count="1">
            <x v="295"/>
          </reference>
        </references>
      </pivotArea>
    </format>
    <format dxfId="6269">
      <pivotArea dataOnly="0" labelOnly="1" outline="0" fieldPosition="0">
        <references count="2">
          <reference field="14" count="1" selected="0">
            <x v="268"/>
          </reference>
          <reference field="15" count="1">
            <x v="4"/>
          </reference>
        </references>
      </pivotArea>
    </format>
    <format dxfId="6268">
      <pivotArea dataOnly="0" labelOnly="1" outline="0" fieldPosition="0">
        <references count="2">
          <reference field="14" count="1" selected="0">
            <x v="269"/>
          </reference>
          <reference field="15" count="1">
            <x v="236"/>
          </reference>
        </references>
      </pivotArea>
    </format>
    <format dxfId="6267">
      <pivotArea dataOnly="0" labelOnly="1" outline="0" fieldPosition="0">
        <references count="2">
          <reference field="14" count="1" selected="0">
            <x v="270"/>
          </reference>
          <reference field="15" count="1">
            <x v="237"/>
          </reference>
        </references>
      </pivotArea>
    </format>
    <format dxfId="6266">
      <pivotArea dataOnly="0" labelOnly="1" outline="0" fieldPosition="0">
        <references count="2">
          <reference field="14" count="1" selected="0">
            <x v="271"/>
          </reference>
          <reference field="15" count="1">
            <x v="5"/>
          </reference>
        </references>
      </pivotArea>
    </format>
    <format dxfId="6265">
      <pivotArea dataOnly="0" labelOnly="1" outline="0" fieldPosition="0">
        <references count="2">
          <reference field="14" count="1" selected="0">
            <x v="277"/>
          </reference>
          <reference field="15" count="1">
            <x v="238"/>
          </reference>
        </references>
      </pivotArea>
    </format>
    <format dxfId="6264">
      <pivotArea dataOnly="0" labelOnly="1" outline="0" fieldPosition="0">
        <references count="2">
          <reference field="14" count="1" selected="0">
            <x v="281"/>
          </reference>
          <reference field="15" count="1">
            <x v="292"/>
          </reference>
        </references>
      </pivotArea>
    </format>
    <format dxfId="6263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6262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  <format dxfId="6261">
      <pivotArea dataOnly="0" labelOnly="1" outline="0" fieldPosition="0">
        <references count="2">
          <reference field="14" count="1" selected="0">
            <x v="285"/>
          </reference>
          <reference field="15" count="1">
            <x v="7"/>
          </reference>
        </references>
      </pivotArea>
    </format>
    <format dxfId="6260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6259">
      <pivotArea dataOnly="0" labelOnly="1" outline="0" fieldPosition="0">
        <references count="1">
          <reference field="14" count="3">
            <x v="238"/>
            <x v="243"/>
            <x v="244"/>
          </reference>
        </references>
      </pivotArea>
    </format>
    <format dxfId="6258">
      <pivotArea dataOnly="0" labelOnly="1" outline="0" fieldPosition="0">
        <references count="1">
          <reference field="14" count="3">
            <x v="238"/>
            <x v="243"/>
            <x v="244"/>
          </reference>
        </references>
      </pivotArea>
    </format>
    <format dxfId="6257">
      <pivotArea dataOnly="0" labelOnly="1" outline="0" fieldPosition="0">
        <references count="1">
          <reference field="14" count="3">
            <x v="238"/>
            <x v="243"/>
            <x v="244"/>
          </reference>
        </references>
      </pivotArea>
    </format>
    <format dxfId="6256">
      <pivotArea dataOnly="0" labelOnly="1" outline="0" fieldPosition="0">
        <references count="2">
          <reference field="14" count="1" selected="0">
            <x v="238"/>
          </reference>
          <reference field="15" count="1">
            <x v="306"/>
          </reference>
        </references>
      </pivotArea>
    </format>
    <format dxfId="6255">
      <pivotArea dataOnly="0" labelOnly="1" outline="0" fieldPosition="0">
        <references count="2">
          <reference field="14" count="1" selected="0">
            <x v="243"/>
          </reference>
          <reference field="15" count="1">
            <x v="235"/>
          </reference>
        </references>
      </pivotArea>
    </format>
    <format dxfId="6254">
      <pivotArea dataOnly="0" labelOnly="1" outline="0" fieldPosition="0">
        <references count="2">
          <reference field="14" count="1" selected="0">
            <x v="244"/>
          </reference>
          <reference field="15" count="1">
            <x v="305"/>
          </reference>
        </references>
      </pivotArea>
    </format>
    <format dxfId="6253">
      <pivotArea dataOnly="0" labelOnly="1" outline="0" fieldPosition="0">
        <references count="2">
          <reference field="14" count="1" selected="0">
            <x v="238"/>
          </reference>
          <reference field="15" count="1">
            <x v="306"/>
          </reference>
        </references>
      </pivotArea>
    </format>
    <format dxfId="6252">
      <pivotArea dataOnly="0" labelOnly="1" outline="0" fieldPosition="0">
        <references count="2">
          <reference field="14" count="1" selected="0">
            <x v="243"/>
          </reference>
          <reference field="15" count="1">
            <x v="235"/>
          </reference>
        </references>
      </pivotArea>
    </format>
    <format dxfId="6251">
      <pivotArea dataOnly="0" labelOnly="1" outline="0" fieldPosition="0">
        <references count="2">
          <reference field="14" count="1" selected="0">
            <x v="244"/>
          </reference>
          <reference field="15" count="1">
            <x v="305"/>
          </reference>
        </references>
      </pivotArea>
    </format>
    <format dxfId="6250">
      <pivotArea dataOnly="0" labelOnly="1" outline="0" fieldPosition="0">
        <references count="2">
          <reference field="14" count="1" selected="0">
            <x v="238"/>
          </reference>
          <reference field="15" count="1">
            <x v="306"/>
          </reference>
        </references>
      </pivotArea>
    </format>
    <format dxfId="6249">
      <pivotArea dataOnly="0" labelOnly="1" outline="0" fieldPosition="0">
        <references count="2">
          <reference field="14" count="1" selected="0">
            <x v="243"/>
          </reference>
          <reference field="15" count="1">
            <x v="235"/>
          </reference>
        </references>
      </pivotArea>
    </format>
    <format dxfId="6248">
      <pivotArea dataOnly="0" labelOnly="1" outline="0" fieldPosition="0">
        <references count="2">
          <reference field="14" count="1" selected="0">
            <x v="244"/>
          </reference>
          <reference field="15" count="1">
            <x v="305"/>
          </reference>
        </references>
      </pivotArea>
    </format>
    <format dxfId="6247">
      <pivotArea dataOnly="0" labelOnly="1" outline="0" fieldPosition="0">
        <references count="2">
          <reference field="14" count="1" selected="0">
            <x v="238"/>
          </reference>
          <reference field="15" count="1">
            <x v="306"/>
          </reference>
        </references>
      </pivotArea>
    </format>
    <format dxfId="6246">
      <pivotArea dataOnly="0" labelOnly="1" outline="0" fieldPosition="0">
        <references count="2">
          <reference field="14" count="1" selected="0">
            <x v="243"/>
          </reference>
          <reference field="15" count="1">
            <x v="235"/>
          </reference>
        </references>
      </pivotArea>
    </format>
    <format dxfId="6245">
      <pivotArea dataOnly="0" labelOnly="1" outline="0" fieldPosition="0">
        <references count="2">
          <reference field="14" count="1" selected="0">
            <x v="244"/>
          </reference>
          <reference field="15" count="1">
            <x v="305"/>
          </reference>
        </references>
      </pivotArea>
    </format>
    <format dxfId="6244">
      <pivotArea dataOnly="0" labelOnly="1" outline="0" fieldPosition="0">
        <references count="1">
          <reference field="14" count="26">
            <x v="20"/>
            <x v="21"/>
            <x v="22"/>
            <x v="23"/>
            <x v="24"/>
            <x v="25"/>
            <x v="27"/>
            <x v="28"/>
            <x v="30"/>
            <x v="31"/>
            <x v="32"/>
            <x v="33"/>
            <x v="34"/>
            <x v="46"/>
            <x v="47"/>
            <x v="48"/>
            <x v="50"/>
            <x v="55"/>
            <x v="131"/>
            <x v="133"/>
            <x v="135"/>
            <x v="139"/>
            <x v="140"/>
            <x v="194"/>
            <x v="248"/>
            <x v="286"/>
          </reference>
        </references>
      </pivotArea>
    </format>
    <format dxfId="6243">
      <pivotArea dataOnly="0" labelOnly="1" outline="0" fieldPosition="0">
        <references count="1">
          <reference field="14" count="26">
            <x v="20"/>
            <x v="21"/>
            <x v="22"/>
            <x v="23"/>
            <x v="24"/>
            <x v="25"/>
            <x v="27"/>
            <x v="28"/>
            <x v="30"/>
            <x v="31"/>
            <x v="32"/>
            <x v="33"/>
            <x v="34"/>
            <x v="46"/>
            <x v="47"/>
            <x v="48"/>
            <x v="50"/>
            <x v="55"/>
            <x v="131"/>
            <x v="133"/>
            <x v="135"/>
            <x v="139"/>
            <x v="140"/>
            <x v="194"/>
            <x v="248"/>
            <x v="286"/>
          </reference>
        </references>
      </pivotArea>
    </format>
    <format dxfId="6242">
      <pivotArea dataOnly="0" labelOnly="1" outline="0" fieldPosition="0">
        <references count="1">
          <reference field="14" count="26">
            <x v="20"/>
            <x v="21"/>
            <x v="22"/>
            <x v="23"/>
            <x v="24"/>
            <x v="25"/>
            <x v="27"/>
            <x v="28"/>
            <x v="30"/>
            <x v="31"/>
            <x v="32"/>
            <x v="33"/>
            <x v="34"/>
            <x v="46"/>
            <x v="47"/>
            <x v="48"/>
            <x v="50"/>
            <x v="55"/>
            <x v="131"/>
            <x v="133"/>
            <x v="135"/>
            <x v="139"/>
            <x v="140"/>
            <x v="194"/>
            <x v="248"/>
            <x v="286"/>
          </reference>
        </references>
      </pivotArea>
    </format>
    <format dxfId="6241">
      <pivotArea dataOnly="0" labelOnly="1" outline="0" fieldPosition="0">
        <references count="2">
          <reference field="14" count="1" selected="0">
            <x v="20"/>
          </reference>
          <reference field="15" count="1">
            <x v="120"/>
          </reference>
        </references>
      </pivotArea>
    </format>
    <format dxfId="6240">
      <pivotArea dataOnly="0" labelOnly="1" outline="0" fieldPosition="0">
        <references count="2">
          <reference field="14" count="1" selected="0">
            <x v="21"/>
          </reference>
          <reference field="15" count="1">
            <x v="118"/>
          </reference>
        </references>
      </pivotArea>
    </format>
    <format dxfId="6239">
      <pivotArea dataOnly="0" labelOnly="1" outline="0" fieldPosition="0">
        <references count="2">
          <reference field="14" count="1" selected="0">
            <x v="22"/>
          </reference>
          <reference field="15" count="1">
            <x v="129"/>
          </reference>
        </references>
      </pivotArea>
    </format>
    <format dxfId="6238">
      <pivotArea dataOnly="0" labelOnly="1" outline="0" fieldPosition="0">
        <references count="2">
          <reference field="14" count="1" selected="0">
            <x v="23"/>
          </reference>
          <reference field="15" count="1">
            <x v="307"/>
          </reference>
        </references>
      </pivotArea>
    </format>
    <format dxfId="6237">
      <pivotArea dataOnly="0" labelOnly="1" outline="0" fieldPosition="0">
        <references count="2">
          <reference field="14" count="1" selected="0">
            <x v="24"/>
          </reference>
          <reference field="15" count="1">
            <x v="119"/>
          </reference>
        </references>
      </pivotArea>
    </format>
    <format dxfId="6236">
      <pivotArea dataOnly="0" labelOnly="1" outline="0" fieldPosition="0">
        <references count="2">
          <reference field="14" count="1" selected="0">
            <x v="25"/>
          </reference>
          <reference field="15" count="1">
            <x v="121"/>
          </reference>
        </references>
      </pivotArea>
    </format>
    <format dxfId="6235">
      <pivotArea dataOnly="0" labelOnly="1" outline="0" fieldPosition="0">
        <references count="2">
          <reference field="14" count="1" selected="0">
            <x v="27"/>
          </reference>
          <reference field="15" count="1">
            <x v="116"/>
          </reference>
        </references>
      </pivotArea>
    </format>
    <format dxfId="6234">
      <pivotArea dataOnly="0" labelOnly="1" outline="0" fieldPosition="0">
        <references count="2">
          <reference field="14" count="1" selected="0">
            <x v="28"/>
          </reference>
          <reference field="15" count="1">
            <x v="128"/>
          </reference>
        </references>
      </pivotArea>
    </format>
    <format dxfId="6233">
      <pivotArea dataOnly="0" labelOnly="1" outline="0" fieldPosition="0">
        <references count="2">
          <reference field="14" count="1" selected="0">
            <x v="30"/>
          </reference>
          <reference field="15" count="1">
            <x v="308"/>
          </reference>
        </references>
      </pivotArea>
    </format>
    <format dxfId="6232">
      <pivotArea dataOnly="0" labelOnly="1" outline="0" fieldPosition="0">
        <references count="2">
          <reference field="14" count="1" selected="0">
            <x v="31"/>
          </reference>
          <reference field="15" count="1">
            <x v="309"/>
          </reference>
        </references>
      </pivotArea>
    </format>
    <format dxfId="6231">
      <pivotArea dataOnly="0" labelOnly="1" outline="0" fieldPosition="0">
        <references count="2">
          <reference field="14" count="1" selected="0">
            <x v="32"/>
          </reference>
          <reference field="15" count="1">
            <x v="114"/>
          </reference>
        </references>
      </pivotArea>
    </format>
    <format dxfId="6230">
      <pivotArea dataOnly="0" labelOnly="1" outline="0" fieldPosition="0">
        <references count="2">
          <reference field="14" count="1" selected="0">
            <x v="33"/>
          </reference>
          <reference field="15" count="1">
            <x v="311"/>
          </reference>
        </references>
      </pivotArea>
    </format>
    <format dxfId="6229">
      <pivotArea dataOnly="0" labelOnly="1" outline="0" fieldPosition="0">
        <references count="2">
          <reference field="14" count="1" selected="0">
            <x v="34"/>
          </reference>
          <reference field="15" count="1">
            <x v="313"/>
          </reference>
        </references>
      </pivotArea>
    </format>
    <format dxfId="6228">
      <pivotArea dataOnly="0" labelOnly="1" outline="0" fieldPosition="0">
        <references count="2">
          <reference field="14" count="1" selected="0">
            <x v="46"/>
          </reference>
          <reference field="15" count="1">
            <x v="131"/>
          </reference>
        </references>
      </pivotArea>
    </format>
    <format dxfId="6227">
      <pivotArea dataOnly="0" labelOnly="1" outline="0" fieldPosition="0">
        <references count="2">
          <reference field="14" count="1" selected="0">
            <x v="47"/>
          </reference>
          <reference field="15" count="1">
            <x v="133"/>
          </reference>
        </references>
      </pivotArea>
    </format>
    <format dxfId="6226">
      <pivotArea dataOnly="0" labelOnly="1" outline="0" fieldPosition="0">
        <references count="2">
          <reference field="14" count="1" selected="0">
            <x v="48"/>
          </reference>
          <reference field="15" count="1">
            <x v="122"/>
          </reference>
        </references>
      </pivotArea>
    </format>
    <format dxfId="6225">
      <pivotArea dataOnly="0" labelOnly="1" outline="0" fieldPosition="0">
        <references count="2">
          <reference field="14" count="1" selected="0">
            <x v="50"/>
          </reference>
          <reference field="15" count="1">
            <x v="310"/>
          </reference>
        </references>
      </pivotArea>
    </format>
    <format dxfId="6224">
      <pivotArea dataOnly="0" labelOnly="1" outline="0" fieldPosition="0">
        <references count="2">
          <reference field="14" count="1" selected="0">
            <x v="55"/>
          </reference>
          <reference field="15" count="1">
            <x v="314"/>
          </reference>
        </references>
      </pivotArea>
    </format>
    <format dxfId="6223">
      <pivotArea dataOnly="0" labelOnly="1" outline="0" fieldPosition="0">
        <references count="2">
          <reference field="14" count="1" selected="0">
            <x v="131"/>
          </reference>
          <reference field="15" count="1">
            <x v="123"/>
          </reference>
        </references>
      </pivotArea>
    </format>
    <format dxfId="6222">
      <pivotArea dataOnly="0" labelOnly="1" outline="0" fieldPosition="0">
        <references count="2">
          <reference field="14" count="1" selected="0">
            <x v="133"/>
          </reference>
          <reference field="15" count="1">
            <x v="124"/>
          </reference>
        </references>
      </pivotArea>
    </format>
    <format dxfId="6221">
      <pivotArea dataOnly="0" labelOnly="1" outline="0" fieldPosition="0">
        <references count="2">
          <reference field="14" count="1" selected="0">
            <x v="135"/>
          </reference>
          <reference field="15" count="1">
            <x v="312"/>
          </reference>
        </references>
      </pivotArea>
    </format>
    <format dxfId="6220">
      <pivotArea dataOnly="0" labelOnly="1" outline="0" fieldPosition="0">
        <references count="2">
          <reference field="14" count="1" selected="0">
            <x v="139"/>
          </reference>
          <reference field="15" count="1">
            <x v="113"/>
          </reference>
        </references>
      </pivotArea>
    </format>
    <format dxfId="6219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6218">
      <pivotArea dataOnly="0" labelOnly="1" outline="0" fieldPosition="0">
        <references count="2">
          <reference field="14" count="1" selected="0">
            <x v="194"/>
          </reference>
          <reference field="15" count="1">
            <x v="127"/>
          </reference>
        </references>
      </pivotArea>
    </format>
    <format dxfId="6217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6216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6215">
      <pivotArea dataOnly="0" labelOnly="1" outline="0" fieldPosition="0">
        <references count="2">
          <reference field="14" count="1" selected="0">
            <x v="20"/>
          </reference>
          <reference field="15" count="1">
            <x v="120"/>
          </reference>
        </references>
      </pivotArea>
    </format>
    <format dxfId="6214">
      <pivotArea dataOnly="0" labelOnly="1" outline="0" fieldPosition="0">
        <references count="2">
          <reference field="14" count="1" selected="0">
            <x v="21"/>
          </reference>
          <reference field="15" count="1">
            <x v="118"/>
          </reference>
        </references>
      </pivotArea>
    </format>
    <format dxfId="6213">
      <pivotArea dataOnly="0" labelOnly="1" outline="0" fieldPosition="0">
        <references count="2">
          <reference field="14" count="1" selected="0">
            <x v="22"/>
          </reference>
          <reference field="15" count="1">
            <x v="129"/>
          </reference>
        </references>
      </pivotArea>
    </format>
    <format dxfId="6212">
      <pivotArea dataOnly="0" labelOnly="1" outline="0" fieldPosition="0">
        <references count="2">
          <reference field="14" count="1" selected="0">
            <x v="23"/>
          </reference>
          <reference field="15" count="1">
            <x v="307"/>
          </reference>
        </references>
      </pivotArea>
    </format>
    <format dxfId="6211">
      <pivotArea dataOnly="0" labelOnly="1" outline="0" fieldPosition="0">
        <references count="2">
          <reference field="14" count="1" selected="0">
            <x v="24"/>
          </reference>
          <reference field="15" count="1">
            <x v="119"/>
          </reference>
        </references>
      </pivotArea>
    </format>
    <format dxfId="6210">
      <pivotArea dataOnly="0" labelOnly="1" outline="0" fieldPosition="0">
        <references count="2">
          <reference field="14" count="1" selected="0">
            <x v="25"/>
          </reference>
          <reference field="15" count="1">
            <x v="121"/>
          </reference>
        </references>
      </pivotArea>
    </format>
    <format dxfId="6209">
      <pivotArea dataOnly="0" labelOnly="1" outline="0" fieldPosition="0">
        <references count="2">
          <reference field="14" count="1" selected="0">
            <x v="27"/>
          </reference>
          <reference field="15" count="1">
            <x v="116"/>
          </reference>
        </references>
      </pivotArea>
    </format>
    <format dxfId="6208">
      <pivotArea dataOnly="0" labelOnly="1" outline="0" fieldPosition="0">
        <references count="2">
          <reference field="14" count="1" selected="0">
            <x v="28"/>
          </reference>
          <reference field="15" count="1">
            <x v="128"/>
          </reference>
        </references>
      </pivotArea>
    </format>
    <format dxfId="6207">
      <pivotArea dataOnly="0" labelOnly="1" outline="0" fieldPosition="0">
        <references count="2">
          <reference field="14" count="1" selected="0">
            <x v="30"/>
          </reference>
          <reference field="15" count="1">
            <x v="308"/>
          </reference>
        </references>
      </pivotArea>
    </format>
    <format dxfId="6206">
      <pivotArea dataOnly="0" labelOnly="1" outline="0" fieldPosition="0">
        <references count="2">
          <reference field="14" count="1" selected="0">
            <x v="31"/>
          </reference>
          <reference field="15" count="1">
            <x v="309"/>
          </reference>
        </references>
      </pivotArea>
    </format>
    <format dxfId="6205">
      <pivotArea dataOnly="0" labelOnly="1" outline="0" fieldPosition="0">
        <references count="2">
          <reference field="14" count="1" selected="0">
            <x v="32"/>
          </reference>
          <reference field="15" count="1">
            <x v="114"/>
          </reference>
        </references>
      </pivotArea>
    </format>
    <format dxfId="6204">
      <pivotArea dataOnly="0" labelOnly="1" outline="0" fieldPosition="0">
        <references count="2">
          <reference field="14" count="1" selected="0">
            <x v="33"/>
          </reference>
          <reference field="15" count="1">
            <x v="311"/>
          </reference>
        </references>
      </pivotArea>
    </format>
    <format dxfId="6203">
      <pivotArea dataOnly="0" labelOnly="1" outline="0" fieldPosition="0">
        <references count="2">
          <reference field="14" count="1" selected="0">
            <x v="34"/>
          </reference>
          <reference field="15" count="1">
            <x v="313"/>
          </reference>
        </references>
      </pivotArea>
    </format>
    <format dxfId="6202">
      <pivotArea dataOnly="0" labelOnly="1" outline="0" fieldPosition="0">
        <references count="2">
          <reference field="14" count="1" selected="0">
            <x v="46"/>
          </reference>
          <reference field="15" count="1">
            <x v="131"/>
          </reference>
        </references>
      </pivotArea>
    </format>
    <format dxfId="6201">
      <pivotArea dataOnly="0" labelOnly="1" outline="0" fieldPosition="0">
        <references count="2">
          <reference field="14" count="1" selected="0">
            <x v="47"/>
          </reference>
          <reference field="15" count="1">
            <x v="133"/>
          </reference>
        </references>
      </pivotArea>
    </format>
    <format dxfId="6200">
      <pivotArea dataOnly="0" labelOnly="1" outline="0" fieldPosition="0">
        <references count="2">
          <reference field="14" count="1" selected="0">
            <x v="48"/>
          </reference>
          <reference field="15" count="1">
            <x v="122"/>
          </reference>
        </references>
      </pivotArea>
    </format>
    <format dxfId="6199">
      <pivotArea dataOnly="0" labelOnly="1" outline="0" fieldPosition="0">
        <references count="2">
          <reference field="14" count="1" selected="0">
            <x v="50"/>
          </reference>
          <reference field="15" count="1">
            <x v="310"/>
          </reference>
        </references>
      </pivotArea>
    </format>
    <format dxfId="6198">
      <pivotArea dataOnly="0" labelOnly="1" outline="0" fieldPosition="0">
        <references count="2">
          <reference field="14" count="1" selected="0">
            <x v="55"/>
          </reference>
          <reference field="15" count="1">
            <x v="314"/>
          </reference>
        </references>
      </pivotArea>
    </format>
    <format dxfId="6197">
      <pivotArea dataOnly="0" labelOnly="1" outline="0" fieldPosition="0">
        <references count="2">
          <reference field="14" count="1" selected="0">
            <x v="131"/>
          </reference>
          <reference field="15" count="1">
            <x v="123"/>
          </reference>
        </references>
      </pivotArea>
    </format>
    <format dxfId="6196">
      <pivotArea dataOnly="0" labelOnly="1" outline="0" fieldPosition="0">
        <references count="2">
          <reference field="14" count="1" selected="0">
            <x v="133"/>
          </reference>
          <reference field="15" count="1">
            <x v="124"/>
          </reference>
        </references>
      </pivotArea>
    </format>
    <format dxfId="6195">
      <pivotArea dataOnly="0" labelOnly="1" outline="0" fieldPosition="0">
        <references count="2">
          <reference field="14" count="1" selected="0">
            <x v="135"/>
          </reference>
          <reference field="15" count="1">
            <x v="312"/>
          </reference>
        </references>
      </pivotArea>
    </format>
    <format dxfId="6194">
      <pivotArea dataOnly="0" labelOnly="1" outline="0" fieldPosition="0">
        <references count="2">
          <reference field="14" count="1" selected="0">
            <x v="139"/>
          </reference>
          <reference field="15" count="1">
            <x v="113"/>
          </reference>
        </references>
      </pivotArea>
    </format>
    <format dxfId="6193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6192">
      <pivotArea dataOnly="0" labelOnly="1" outline="0" fieldPosition="0">
        <references count="2">
          <reference field="14" count="1" selected="0">
            <x v="194"/>
          </reference>
          <reference field="15" count="1">
            <x v="127"/>
          </reference>
        </references>
      </pivotArea>
    </format>
    <format dxfId="6191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6190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6189">
      <pivotArea dataOnly="0" labelOnly="1" outline="0" fieldPosition="0">
        <references count="2">
          <reference field="14" count="1" selected="0">
            <x v="20"/>
          </reference>
          <reference field="15" count="1">
            <x v="120"/>
          </reference>
        </references>
      </pivotArea>
    </format>
    <format dxfId="6188">
      <pivotArea dataOnly="0" labelOnly="1" outline="0" fieldPosition="0">
        <references count="2">
          <reference field="14" count="1" selected="0">
            <x v="21"/>
          </reference>
          <reference field="15" count="1">
            <x v="118"/>
          </reference>
        </references>
      </pivotArea>
    </format>
    <format dxfId="6187">
      <pivotArea dataOnly="0" labelOnly="1" outline="0" fieldPosition="0">
        <references count="2">
          <reference field="14" count="1" selected="0">
            <x v="22"/>
          </reference>
          <reference field="15" count="1">
            <x v="129"/>
          </reference>
        </references>
      </pivotArea>
    </format>
    <format dxfId="6186">
      <pivotArea dataOnly="0" labelOnly="1" outline="0" fieldPosition="0">
        <references count="2">
          <reference field="14" count="1" selected="0">
            <x v="23"/>
          </reference>
          <reference field="15" count="1">
            <x v="307"/>
          </reference>
        </references>
      </pivotArea>
    </format>
    <format dxfId="6185">
      <pivotArea dataOnly="0" labelOnly="1" outline="0" fieldPosition="0">
        <references count="2">
          <reference field="14" count="1" selected="0">
            <x v="24"/>
          </reference>
          <reference field="15" count="1">
            <x v="119"/>
          </reference>
        </references>
      </pivotArea>
    </format>
    <format dxfId="6184">
      <pivotArea dataOnly="0" labelOnly="1" outline="0" fieldPosition="0">
        <references count="2">
          <reference field="14" count="1" selected="0">
            <x v="25"/>
          </reference>
          <reference field="15" count="1">
            <x v="121"/>
          </reference>
        </references>
      </pivotArea>
    </format>
    <format dxfId="6183">
      <pivotArea dataOnly="0" labelOnly="1" outline="0" fieldPosition="0">
        <references count="2">
          <reference field="14" count="1" selected="0">
            <x v="27"/>
          </reference>
          <reference field="15" count="1">
            <x v="116"/>
          </reference>
        </references>
      </pivotArea>
    </format>
    <format dxfId="6182">
      <pivotArea dataOnly="0" labelOnly="1" outline="0" fieldPosition="0">
        <references count="2">
          <reference field="14" count="1" selected="0">
            <x v="28"/>
          </reference>
          <reference field="15" count="1">
            <x v="128"/>
          </reference>
        </references>
      </pivotArea>
    </format>
    <format dxfId="6181">
      <pivotArea dataOnly="0" labelOnly="1" outline="0" fieldPosition="0">
        <references count="2">
          <reference field="14" count="1" selected="0">
            <x v="30"/>
          </reference>
          <reference field="15" count="1">
            <x v="308"/>
          </reference>
        </references>
      </pivotArea>
    </format>
    <format dxfId="6180">
      <pivotArea dataOnly="0" labelOnly="1" outline="0" fieldPosition="0">
        <references count="2">
          <reference field="14" count="1" selected="0">
            <x v="31"/>
          </reference>
          <reference field="15" count="1">
            <x v="309"/>
          </reference>
        </references>
      </pivotArea>
    </format>
    <format dxfId="6179">
      <pivotArea dataOnly="0" labelOnly="1" outline="0" fieldPosition="0">
        <references count="2">
          <reference field="14" count="1" selected="0">
            <x v="32"/>
          </reference>
          <reference field="15" count="1">
            <x v="114"/>
          </reference>
        </references>
      </pivotArea>
    </format>
    <format dxfId="6178">
      <pivotArea dataOnly="0" labelOnly="1" outline="0" fieldPosition="0">
        <references count="2">
          <reference field="14" count="1" selected="0">
            <x v="33"/>
          </reference>
          <reference field="15" count="1">
            <x v="311"/>
          </reference>
        </references>
      </pivotArea>
    </format>
    <format dxfId="6177">
      <pivotArea dataOnly="0" labelOnly="1" outline="0" fieldPosition="0">
        <references count="2">
          <reference field="14" count="1" selected="0">
            <x v="34"/>
          </reference>
          <reference field="15" count="1">
            <x v="313"/>
          </reference>
        </references>
      </pivotArea>
    </format>
    <format dxfId="6176">
      <pivotArea dataOnly="0" labelOnly="1" outline="0" fieldPosition="0">
        <references count="2">
          <reference field="14" count="1" selected="0">
            <x v="46"/>
          </reference>
          <reference field="15" count="1">
            <x v="131"/>
          </reference>
        </references>
      </pivotArea>
    </format>
    <format dxfId="6175">
      <pivotArea dataOnly="0" labelOnly="1" outline="0" fieldPosition="0">
        <references count="2">
          <reference field="14" count="1" selected="0">
            <x v="47"/>
          </reference>
          <reference field="15" count="1">
            <x v="133"/>
          </reference>
        </references>
      </pivotArea>
    </format>
    <format dxfId="6174">
      <pivotArea dataOnly="0" labelOnly="1" outline="0" fieldPosition="0">
        <references count="2">
          <reference field="14" count="1" selected="0">
            <x v="48"/>
          </reference>
          <reference field="15" count="1">
            <x v="122"/>
          </reference>
        </references>
      </pivotArea>
    </format>
    <format dxfId="6173">
      <pivotArea dataOnly="0" labelOnly="1" outline="0" fieldPosition="0">
        <references count="2">
          <reference field="14" count="1" selected="0">
            <x v="50"/>
          </reference>
          <reference field="15" count="1">
            <x v="310"/>
          </reference>
        </references>
      </pivotArea>
    </format>
    <format dxfId="6172">
      <pivotArea dataOnly="0" labelOnly="1" outline="0" fieldPosition="0">
        <references count="2">
          <reference field="14" count="1" selected="0">
            <x v="55"/>
          </reference>
          <reference field="15" count="1">
            <x v="314"/>
          </reference>
        </references>
      </pivotArea>
    </format>
    <format dxfId="6171">
      <pivotArea dataOnly="0" labelOnly="1" outline="0" fieldPosition="0">
        <references count="2">
          <reference field="14" count="1" selected="0">
            <x v="131"/>
          </reference>
          <reference field="15" count="1">
            <x v="123"/>
          </reference>
        </references>
      </pivotArea>
    </format>
    <format dxfId="6170">
      <pivotArea dataOnly="0" labelOnly="1" outline="0" fieldPosition="0">
        <references count="2">
          <reference field="14" count="1" selected="0">
            <x v="133"/>
          </reference>
          <reference field="15" count="1">
            <x v="124"/>
          </reference>
        </references>
      </pivotArea>
    </format>
    <format dxfId="6169">
      <pivotArea dataOnly="0" labelOnly="1" outline="0" fieldPosition="0">
        <references count="2">
          <reference field="14" count="1" selected="0">
            <x v="135"/>
          </reference>
          <reference field="15" count="1">
            <x v="312"/>
          </reference>
        </references>
      </pivotArea>
    </format>
    <format dxfId="6168">
      <pivotArea dataOnly="0" labelOnly="1" outline="0" fieldPosition="0">
        <references count="2">
          <reference field="14" count="1" selected="0">
            <x v="139"/>
          </reference>
          <reference field="15" count="1">
            <x v="113"/>
          </reference>
        </references>
      </pivotArea>
    </format>
    <format dxfId="6167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6166">
      <pivotArea dataOnly="0" labelOnly="1" outline="0" fieldPosition="0">
        <references count="2">
          <reference field="14" count="1" selected="0">
            <x v="194"/>
          </reference>
          <reference field="15" count="1">
            <x v="127"/>
          </reference>
        </references>
      </pivotArea>
    </format>
    <format dxfId="6165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6164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6163">
      <pivotArea dataOnly="0" labelOnly="1" outline="0" fieldPosition="0">
        <references count="2">
          <reference field="14" count="1" selected="0">
            <x v="20"/>
          </reference>
          <reference field="15" count="1">
            <x v="120"/>
          </reference>
        </references>
      </pivotArea>
    </format>
    <format dxfId="6162">
      <pivotArea dataOnly="0" labelOnly="1" outline="0" fieldPosition="0">
        <references count="2">
          <reference field="14" count="1" selected="0">
            <x v="21"/>
          </reference>
          <reference field="15" count="1">
            <x v="118"/>
          </reference>
        </references>
      </pivotArea>
    </format>
    <format dxfId="6161">
      <pivotArea dataOnly="0" labelOnly="1" outline="0" fieldPosition="0">
        <references count="2">
          <reference field="14" count="1" selected="0">
            <x v="22"/>
          </reference>
          <reference field="15" count="1">
            <x v="129"/>
          </reference>
        </references>
      </pivotArea>
    </format>
    <format dxfId="6160">
      <pivotArea dataOnly="0" labelOnly="1" outline="0" fieldPosition="0">
        <references count="2">
          <reference field="14" count="1" selected="0">
            <x v="23"/>
          </reference>
          <reference field="15" count="1">
            <x v="307"/>
          </reference>
        </references>
      </pivotArea>
    </format>
    <format dxfId="6159">
      <pivotArea dataOnly="0" labelOnly="1" outline="0" fieldPosition="0">
        <references count="2">
          <reference field="14" count="1" selected="0">
            <x v="24"/>
          </reference>
          <reference field="15" count="1">
            <x v="119"/>
          </reference>
        </references>
      </pivotArea>
    </format>
    <format dxfId="6158">
      <pivotArea dataOnly="0" labelOnly="1" outline="0" fieldPosition="0">
        <references count="2">
          <reference field="14" count="1" selected="0">
            <x v="25"/>
          </reference>
          <reference field="15" count="1">
            <x v="121"/>
          </reference>
        </references>
      </pivotArea>
    </format>
    <format dxfId="6157">
      <pivotArea dataOnly="0" labelOnly="1" outline="0" fieldPosition="0">
        <references count="2">
          <reference field="14" count="1" selected="0">
            <x v="27"/>
          </reference>
          <reference field="15" count="1">
            <x v="116"/>
          </reference>
        </references>
      </pivotArea>
    </format>
    <format dxfId="6156">
      <pivotArea dataOnly="0" labelOnly="1" outline="0" fieldPosition="0">
        <references count="2">
          <reference field="14" count="1" selected="0">
            <x v="28"/>
          </reference>
          <reference field="15" count="1">
            <x v="128"/>
          </reference>
        </references>
      </pivotArea>
    </format>
    <format dxfId="6155">
      <pivotArea dataOnly="0" labelOnly="1" outline="0" fieldPosition="0">
        <references count="2">
          <reference field="14" count="1" selected="0">
            <x v="30"/>
          </reference>
          <reference field="15" count="1">
            <x v="308"/>
          </reference>
        </references>
      </pivotArea>
    </format>
    <format dxfId="6154">
      <pivotArea dataOnly="0" labelOnly="1" outline="0" fieldPosition="0">
        <references count="2">
          <reference field="14" count="1" selected="0">
            <x v="31"/>
          </reference>
          <reference field="15" count="1">
            <x v="309"/>
          </reference>
        </references>
      </pivotArea>
    </format>
    <format dxfId="6153">
      <pivotArea dataOnly="0" labelOnly="1" outline="0" fieldPosition="0">
        <references count="2">
          <reference field="14" count="1" selected="0">
            <x v="32"/>
          </reference>
          <reference field="15" count="1">
            <x v="114"/>
          </reference>
        </references>
      </pivotArea>
    </format>
    <format dxfId="6152">
      <pivotArea dataOnly="0" labelOnly="1" outline="0" fieldPosition="0">
        <references count="2">
          <reference field="14" count="1" selected="0">
            <x v="33"/>
          </reference>
          <reference field="15" count="1">
            <x v="311"/>
          </reference>
        </references>
      </pivotArea>
    </format>
    <format dxfId="6151">
      <pivotArea dataOnly="0" labelOnly="1" outline="0" fieldPosition="0">
        <references count="2">
          <reference field="14" count="1" selected="0">
            <x v="34"/>
          </reference>
          <reference field="15" count="1">
            <x v="313"/>
          </reference>
        </references>
      </pivotArea>
    </format>
    <format dxfId="6150">
      <pivotArea dataOnly="0" labelOnly="1" outline="0" fieldPosition="0">
        <references count="2">
          <reference field="14" count="1" selected="0">
            <x v="46"/>
          </reference>
          <reference field="15" count="1">
            <x v="131"/>
          </reference>
        </references>
      </pivotArea>
    </format>
    <format dxfId="6149">
      <pivotArea dataOnly="0" labelOnly="1" outline="0" fieldPosition="0">
        <references count="2">
          <reference field="14" count="1" selected="0">
            <x v="47"/>
          </reference>
          <reference field="15" count="1">
            <x v="133"/>
          </reference>
        </references>
      </pivotArea>
    </format>
    <format dxfId="6148">
      <pivotArea dataOnly="0" labelOnly="1" outline="0" fieldPosition="0">
        <references count="2">
          <reference field="14" count="1" selected="0">
            <x v="48"/>
          </reference>
          <reference field="15" count="1">
            <x v="122"/>
          </reference>
        </references>
      </pivotArea>
    </format>
    <format dxfId="6147">
      <pivotArea dataOnly="0" labelOnly="1" outline="0" fieldPosition="0">
        <references count="2">
          <reference field="14" count="1" selected="0">
            <x v="50"/>
          </reference>
          <reference field="15" count="1">
            <x v="310"/>
          </reference>
        </references>
      </pivotArea>
    </format>
    <format dxfId="6146">
      <pivotArea dataOnly="0" labelOnly="1" outline="0" fieldPosition="0">
        <references count="2">
          <reference field="14" count="1" selected="0">
            <x v="55"/>
          </reference>
          <reference field="15" count="1">
            <x v="314"/>
          </reference>
        </references>
      </pivotArea>
    </format>
    <format dxfId="6145">
      <pivotArea dataOnly="0" labelOnly="1" outline="0" fieldPosition="0">
        <references count="2">
          <reference field="14" count="1" selected="0">
            <x v="131"/>
          </reference>
          <reference field="15" count="1">
            <x v="123"/>
          </reference>
        </references>
      </pivotArea>
    </format>
    <format dxfId="6144">
      <pivotArea dataOnly="0" labelOnly="1" outline="0" fieldPosition="0">
        <references count="2">
          <reference field="14" count="1" selected="0">
            <x v="133"/>
          </reference>
          <reference field="15" count="1">
            <x v="124"/>
          </reference>
        </references>
      </pivotArea>
    </format>
    <format dxfId="6143">
      <pivotArea dataOnly="0" labelOnly="1" outline="0" fieldPosition="0">
        <references count="2">
          <reference field="14" count="1" selected="0">
            <x v="135"/>
          </reference>
          <reference field="15" count="1">
            <x v="312"/>
          </reference>
        </references>
      </pivotArea>
    </format>
    <format dxfId="6142">
      <pivotArea dataOnly="0" labelOnly="1" outline="0" fieldPosition="0">
        <references count="2">
          <reference field="14" count="1" selected="0">
            <x v="139"/>
          </reference>
          <reference field="15" count="1">
            <x v="113"/>
          </reference>
        </references>
      </pivotArea>
    </format>
    <format dxfId="6141">
      <pivotArea dataOnly="0" labelOnly="1" outline="0" fieldPosition="0">
        <references count="2">
          <reference field="14" count="1" selected="0">
            <x v="140"/>
          </reference>
          <reference field="15" count="1">
            <x v="126"/>
          </reference>
        </references>
      </pivotArea>
    </format>
    <format dxfId="6140">
      <pivotArea dataOnly="0" labelOnly="1" outline="0" fieldPosition="0">
        <references count="2">
          <reference field="14" count="1" selected="0">
            <x v="194"/>
          </reference>
          <reference field="15" count="1">
            <x v="127"/>
          </reference>
        </references>
      </pivotArea>
    </format>
    <format dxfId="6139">
      <pivotArea dataOnly="0" labelOnly="1" outline="0" fieldPosition="0">
        <references count="2">
          <reference field="14" count="1" selected="0">
            <x v="248"/>
          </reference>
          <reference field="15" count="1">
            <x v="297"/>
          </reference>
        </references>
      </pivotArea>
    </format>
    <format dxfId="6138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6137">
      <pivotArea dataOnly="0" labelOnly="1" outline="0" fieldPosition="0">
        <references count="1">
          <reference field="14" count="6">
            <x v="41"/>
            <x v="145"/>
            <x v="280"/>
            <x v="289"/>
            <x v="291"/>
            <x v="292"/>
          </reference>
        </references>
      </pivotArea>
    </format>
    <format dxfId="6136">
      <pivotArea dataOnly="0" labelOnly="1" outline="0" fieldPosition="0">
        <references count="1">
          <reference field="14" count="6">
            <x v="41"/>
            <x v="145"/>
            <x v="280"/>
            <x v="289"/>
            <x v="291"/>
            <x v="292"/>
          </reference>
        </references>
      </pivotArea>
    </format>
    <format dxfId="6135">
      <pivotArea dataOnly="0" labelOnly="1" outline="0" fieldPosition="0">
        <references count="1">
          <reference field="14" count="6">
            <x v="41"/>
            <x v="145"/>
            <x v="280"/>
            <x v="289"/>
            <x v="291"/>
            <x v="292"/>
          </reference>
        </references>
      </pivotArea>
    </format>
    <format dxfId="6134">
      <pivotArea dataOnly="0" labelOnly="1" outline="0" fieldPosition="0">
        <references count="2">
          <reference field="14" count="1" selected="0">
            <x v="41"/>
          </reference>
          <reference field="15" count="1">
            <x v="316"/>
          </reference>
        </references>
      </pivotArea>
    </format>
    <format dxfId="6133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6132">
      <pivotArea dataOnly="0" labelOnly="1" outline="0" fieldPosition="0">
        <references count="2">
          <reference field="14" count="1" selected="0">
            <x v="280"/>
          </reference>
          <reference field="15" count="1">
            <x v="245"/>
          </reference>
        </references>
      </pivotArea>
    </format>
    <format dxfId="6131">
      <pivotArea dataOnly="0" labelOnly="1" outline="0" fieldPosition="0">
        <references count="2">
          <reference field="14" count="1" selected="0">
            <x v="289"/>
          </reference>
          <reference field="15" count="1">
            <x v="225"/>
          </reference>
        </references>
      </pivotArea>
    </format>
    <format dxfId="6130">
      <pivotArea dataOnly="0" labelOnly="1" outline="0" fieldPosition="0">
        <references count="2">
          <reference field="14" count="1" selected="0">
            <x v="291"/>
          </reference>
          <reference field="15" count="1">
            <x v="315"/>
          </reference>
        </references>
      </pivotArea>
    </format>
    <format dxfId="6129">
      <pivotArea dataOnly="0" labelOnly="1" outline="0" fieldPosition="0">
        <references count="2">
          <reference field="14" count="1" selected="0">
            <x v="292"/>
          </reference>
          <reference field="15" count="1">
            <x v="265"/>
          </reference>
        </references>
      </pivotArea>
    </format>
    <format dxfId="6128">
      <pivotArea dataOnly="0" labelOnly="1" outline="0" fieldPosition="0">
        <references count="2">
          <reference field="14" count="1" selected="0">
            <x v="41"/>
          </reference>
          <reference field="15" count="1">
            <x v="316"/>
          </reference>
        </references>
      </pivotArea>
    </format>
    <format dxfId="6127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6126">
      <pivotArea dataOnly="0" labelOnly="1" outline="0" fieldPosition="0">
        <references count="2">
          <reference field="14" count="1" selected="0">
            <x v="280"/>
          </reference>
          <reference field="15" count="1">
            <x v="245"/>
          </reference>
        </references>
      </pivotArea>
    </format>
    <format dxfId="6125">
      <pivotArea dataOnly="0" labelOnly="1" outline="0" fieldPosition="0">
        <references count="2">
          <reference field="14" count="1" selected="0">
            <x v="289"/>
          </reference>
          <reference field="15" count="1">
            <x v="225"/>
          </reference>
        </references>
      </pivotArea>
    </format>
    <format dxfId="6124">
      <pivotArea dataOnly="0" labelOnly="1" outline="0" fieldPosition="0">
        <references count="2">
          <reference field="14" count="1" selected="0">
            <x v="291"/>
          </reference>
          <reference field="15" count="1">
            <x v="315"/>
          </reference>
        </references>
      </pivotArea>
    </format>
    <format dxfId="6123">
      <pivotArea dataOnly="0" labelOnly="1" outline="0" fieldPosition="0">
        <references count="2">
          <reference field="14" count="1" selected="0">
            <x v="292"/>
          </reference>
          <reference field="15" count="1">
            <x v="265"/>
          </reference>
        </references>
      </pivotArea>
    </format>
    <format dxfId="6122">
      <pivotArea dataOnly="0" labelOnly="1" outline="0" fieldPosition="0">
        <references count="2">
          <reference field="14" count="1" selected="0">
            <x v="41"/>
          </reference>
          <reference field="15" count="1">
            <x v="316"/>
          </reference>
        </references>
      </pivotArea>
    </format>
    <format dxfId="6121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6120">
      <pivotArea dataOnly="0" labelOnly="1" outline="0" fieldPosition="0">
        <references count="2">
          <reference field="14" count="1" selected="0">
            <x v="280"/>
          </reference>
          <reference field="15" count="1">
            <x v="245"/>
          </reference>
        </references>
      </pivotArea>
    </format>
    <format dxfId="6119">
      <pivotArea dataOnly="0" labelOnly="1" outline="0" fieldPosition="0">
        <references count="2">
          <reference field="14" count="1" selected="0">
            <x v="289"/>
          </reference>
          <reference field="15" count="1">
            <x v="225"/>
          </reference>
        </references>
      </pivotArea>
    </format>
    <format dxfId="6118">
      <pivotArea dataOnly="0" labelOnly="1" outline="0" fieldPosition="0">
        <references count="2">
          <reference field="14" count="1" selected="0">
            <x v="291"/>
          </reference>
          <reference field="15" count="1">
            <x v="315"/>
          </reference>
        </references>
      </pivotArea>
    </format>
    <format dxfId="6117">
      <pivotArea dataOnly="0" labelOnly="1" outline="0" fieldPosition="0">
        <references count="2">
          <reference field="14" count="1" selected="0">
            <x v="292"/>
          </reference>
          <reference field="15" count="1">
            <x v="265"/>
          </reference>
        </references>
      </pivotArea>
    </format>
    <format dxfId="6116">
      <pivotArea dataOnly="0" labelOnly="1" outline="0" fieldPosition="0">
        <references count="2">
          <reference field="14" count="1" selected="0">
            <x v="41"/>
          </reference>
          <reference field="15" count="1">
            <x v="316"/>
          </reference>
        </references>
      </pivotArea>
    </format>
    <format dxfId="6115">
      <pivotArea dataOnly="0" labelOnly="1" outline="0" fieldPosition="0">
        <references count="2">
          <reference field="14" count="1" selected="0">
            <x v="145"/>
          </reference>
          <reference field="15" count="1">
            <x v="43"/>
          </reference>
        </references>
      </pivotArea>
    </format>
    <format dxfId="6114">
      <pivotArea dataOnly="0" labelOnly="1" outline="0" fieldPosition="0">
        <references count="2">
          <reference field="14" count="1" selected="0">
            <x v="280"/>
          </reference>
          <reference field="15" count="1">
            <x v="245"/>
          </reference>
        </references>
      </pivotArea>
    </format>
    <format dxfId="6113">
      <pivotArea dataOnly="0" labelOnly="1" outline="0" fieldPosition="0">
        <references count="2">
          <reference field="14" count="1" selected="0">
            <x v="289"/>
          </reference>
          <reference field="15" count="1">
            <x v="225"/>
          </reference>
        </references>
      </pivotArea>
    </format>
    <format dxfId="6112">
      <pivotArea dataOnly="0" labelOnly="1" outline="0" fieldPosition="0">
        <references count="2">
          <reference field="14" count="1" selected="0">
            <x v="291"/>
          </reference>
          <reference field="15" count="1">
            <x v="315"/>
          </reference>
        </references>
      </pivotArea>
    </format>
    <format dxfId="6111">
      <pivotArea dataOnly="0" labelOnly="1" outline="0" fieldPosition="0">
        <references count="2">
          <reference field="14" count="1" selected="0">
            <x v="292"/>
          </reference>
          <reference field="15" count="1">
            <x v="265"/>
          </reference>
        </references>
      </pivotArea>
    </format>
    <format dxfId="6110">
      <pivotArea dataOnly="0" labelOnly="1" outline="0" fieldPosition="0">
        <references count="1">
          <reference field="14" count="5">
            <x v="98"/>
            <x v="141"/>
            <x v="143"/>
            <x v="283"/>
            <x v="284"/>
          </reference>
        </references>
      </pivotArea>
    </format>
    <format dxfId="6109">
      <pivotArea dataOnly="0" labelOnly="1" outline="0" fieldPosition="0">
        <references count="1">
          <reference field="14" count="5">
            <x v="98"/>
            <x v="141"/>
            <x v="143"/>
            <x v="283"/>
            <x v="284"/>
          </reference>
        </references>
      </pivotArea>
    </format>
    <format dxfId="6108">
      <pivotArea dataOnly="0" labelOnly="1" outline="0" fieldPosition="0">
        <references count="1">
          <reference field="14" count="5">
            <x v="98"/>
            <x v="141"/>
            <x v="143"/>
            <x v="283"/>
            <x v="284"/>
          </reference>
        </references>
      </pivotArea>
    </format>
    <format dxfId="6107">
      <pivotArea dataOnly="0" labelOnly="1" outline="0" fieldPosition="0">
        <references count="2">
          <reference field="14" count="1" selected="0">
            <x v="98"/>
          </reference>
          <reference field="15" count="1">
            <x v="317"/>
          </reference>
        </references>
      </pivotArea>
    </format>
    <format dxfId="6106">
      <pivotArea dataOnly="0" labelOnly="1" outline="0" fieldPosition="0">
        <references count="2">
          <reference field="14" count="1" selected="0">
            <x v="141"/>
          </reference>
          <reference field="15" count="1">
            <x v="318"/>
          </reference>
        </references>
      </pivotArea>
    </format>
    <format dxfId="6105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6104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6103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  <format dxfId="6102">
      <pivotArea dataOnly="0" labelOnly="1" outline="0" fieldPosition="0">
        <references count="2">
          <reference field="14" count="1" selected="0">
            <x v="98"/>
          </reference>
          <reference field="15" count="1">
            <x v="317"/>
          </reference>
        </references>
      </pivotArea>
    </format>
    <format dxfId="6101">
      <pivotArea dataOnly="0" labelOnly="1" outline="0" fieldPosition="0">
        <references count="2">
          <reference field="14" count="1" selected="0">
            <x v="141"/>
          </reference>
          <reference field="15" count="1">
            <x v="318"/>
          </reference>
        </references>
      </pivotArea>
    </format>
    <format dxfId="6100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6099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6098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  <format dxfId="6097">
      <pivotArea dataOnly="0" labelOnly="1" outline="0" fieldPosition="0">
        <references count="2">
          <reference field="14" count="1" selected="0">
            <x v="98"/>
          </reference>
          <reference field="15" count="1">
            <x v="317"/>
          </reference>
        </references>
      </pivotArea>
    </format>
    <format dxfId="6096">
      <pivotArea dataOnly="0" labelOnly="1" outline="0" fieldPosition="0">
        <references count="2">
          <reference field="14" count="1" selected="0">
            <x v="141"/>
          </reference>
          <reference field="15" count="1">
            <x v="318"/>
          </reference>
        </references>
      </pivotArea>
    </format>
    <format dxfId="6095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6094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6093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  <format dxfId="6092">
      <pivotArea dataOnly="0" labelOnly="1" outline="0" fieldPosition="0">
        <references count="2">
          <reference field="14" count="1" selected="0">
            <x v="98"/>
          </reference>
          <reference field="15" count="1">
            <x v="317"/>
          </reference>
        </references>
      </pivotArea>
    </format>
    <format dxfId="6091">
      <pivotArea dataOnly="0" labelOnly="1" outline="0" fieldPosition="0">
        <references count="2">
          <reference field="14" count="1" selected="0">
            <x v="141"/>
          </reference>
          <reference field="15" count="1">
            <x v="318"/>
          </reference>
        </references>
      </pivotArea>
    </format>
    <format dxfId="6090">
      <pivotArea dataOnly="0" labelOnly="1" outline="0" fieldPosition="0">
        <references count="2">
          <reference field="14" count="1" selected="0">
            <x v="143"/>
          </reference>
          <reference field="15" count="1">
            <x v="171"/>
          </reference>
        </references>
      </pivotArea>
    </format>
    <format dxfId="6089">
      <pivotArea dataOnly="0" labelOnly="1" outline="0" fieldPosition="0">
        <references count="2">
          <reference field="14" count="1" selected="0">
            <x v="283"/>
          </reference>
          <reference field="15" count="1">
            <x v="290"/>
          </reference>
        </references>
      </pivotArea>
    </format>
    <format dxfId="6088">
      <pivotArea dataOnly="0" labelOnly="1" outline="0" fieldPosition="0">
        <references count="2">
          <reference field="14" count="1" selected="0">
            <x v="284"/>
          </reference>
          <reference field="15" count="1">
            <x v="293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5000000}" name="Ses_H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BX10:CI14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0">
        <item x="0"/>
        <item m="1" x="16"/>
        <item m="1" x="17"/>
        <item m="1" x="9"/>
        <item m="1" x="18"/>
        <item m="1" x="6"/>
        <item m="1" x="14"/>
        <item x="1"/>
        <item m="1" x="15"/>
        <item m="1" x="7"/>
        <item m="1" x="8"/>
        <item x="2"/>
        <item m="1" x="13"/>
        <item m="1" x="5"/>
        <item m="1" x="19"/>
        <item m="1" x="12"/>
        <item m="1" x="4"/>
        <item m="1" x="10"/>
        <item x="3"/>
        <item m="1" x="11"/>
      </items>
    </pivotField>
    <pivotField axis="axisRow" compact="0" outline="0" subtotalTop="0" showAll="0" includeNewItemsInFilter="1" defaultSubtotal="0">
      <items count="19">
        <item x="0"/>
        <item m="1" x="7"/>
        <item m="1" x="16"/>
        <item x="3"/>
        <item x="1"/>
        <item x="2"/>
        <item m="1" x="14"/>
        <item m="1" x="5"/>
        <item m="1" x="9"/>
        <item m="1" x="8"/>
        <item m="1" x="13"/>
        <item m="1" x="17"/>
        <item m="1" x="18"/>
        <item m="1" x="11"/>
        <item m="1" x="15"/>
        <item m="1" x="4"/>
        <item m="1" x="12"/>
        <item m="1" x="10"/>
        <item m="1" x="6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10"/>
    <field x="11"/>
  </rowFields>
  <rowItems count="3">
    <i>
      <x v="7"/>
      <x v="4"/>
    </i>
    <i>
      <x v="11"/>
      <x v="5"/>
    </i>
    <i>
      <x v="18"/>
      <x v="3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11" baseItem="9" numFmtId="173"/>
    <dataField name="Součet z 6" fld="23" baseField="11" baseItem="9" numFmtId="173"/>
    <dataField name="Součet z 5" fld="22" baseField="11" baseItem="9" numFmtId="173"/>
    <dataField name="Součet z 1" fld="18" baseField="11" baseItem="9" numFmtId="173"/>
    <dataField name="Součet z 4" fld="21" baseField="11" baseItem="9" numFmtId="173"/>
    <dataField name="Součet z Index -3/-4" fld="28" baseField="11" baseItem="9" numFmtId="172"/>
    <dataField name="Součet z Index -2/-3" fld="29" baseField="11" baseItem="9" numFmtId="172"/>
    <dataField name="Součet z Index -1/-2" fld="30" baseField="11" baseItem="9" numFmtId="172"/>
    <dataField name="Součet z Index 0/-1" fld="31" baseField="11" baseItem="9" numFmtId="172"/>
    <dataField name="Součet z SUM_H" fld="33" baseField="0" baseItem="0" numFmtId="4"/>
  </dataFields>
  <formats count="122">
    <format dxfId="9117">
      <pivotArea outline="0" fieldPosition="0"/>
    </format>
    <format dxfId="9116">
      <pivotArea outline="0" fieldPosition="0"/>
    </format>
    <format dxfId="9115">
      <pivotArea outline="0" fieldPosition="0">
        <references count="1">
          <reference field="4294967294" count="1">
            <x v="8"/>
          </reference>
        </references>
      </pivotArea>
    </format>
    <format dxfId="9114">
      <pivotArea outline="0" fieldPosition="0">
        <references count="1">
          <reference field="4294967294" count="1">
            <x v="7"/>
          </reference>
        </references>
      </pivotArea>
    </format>
    <format dxfId="9113">
      <pivotArea outline="0" fieldPosition="0">
        <references count="1">
          <reference field="4294967294" count="1">
            <x v="6"/>
          </reference>
        </references>
      </pivotArea>
    </format>
    <format dxfId="9112">
      <pivotArea outline="0" fieldPosition="0">
        <references count="1">
          <reference field="4294967294" count="1">
            <x v="5"/>
          </reference>
        </references>
      </pivotArea>
    </format>
    <format dxfId="9111">
      <pivotArea outline="0" fieldPosition="0">
        <references count="1">
          <reference field="4294967294" count="1">
            <x v="0"/>
          </reference>
        </references>
      </pivotArea>
    </format>
    <format dxfId="9110">
      <pivotArea outline="0" fieldPosition="0">
        <references count="1">
          <reference field="4294967294" count="1">
            <x v="1"/>
          </reference>
        </references>
      </pivotArea>
    </format>
    <format dxfId="9109">
      <pivotArea outline="0" fieldPosition="0">
        <references count="1">
          <reference field="4294967294" count="1">
            <x v="2"/>
          </reference>
        </references>
      </pivotArea>
    </format>
    <format dxfId="9108">
      <pivotArea outline="0" fieldPosition="0">
        <references count="1">
          <reference field="4294967294" count="1">
            <x v="3"/>
          </reference>
        </references>
      </pivotArea>
    </format>
    <format dxfId="9107">
      <pivotArea outline="0" fieldPosition="0">
        <references count="1">
          <reference field="4294967294" count="1">
            <x v="4"/>
          </reference>
        </references>
      </pivotArea>
    </format>
    <format dxfId="9106">
      <pivotArea outline="0" fieldPosition="0">
        <references count="1">
          <reference field="4294967294" count="1">
            <x v="5"/>
          </reference>
        </references>
      </pivotArea>
    </format>
    <format dxfId="9105">
      <pivotArea outline="0" fieldPosition="0">
        <references count="1">
          <reference field="4294967294" count="1">
            <x v="6"/>
          </reference>
        </references>
      </pivotArea>
    </format>
    <format dxfId="9104">
      <pivotArea outline="0" fieldPosition="0">
        <references count="1">
          <reference field="4294967294" count="1">
            <x v="7"/>
          </reference>
        </references>
      </pivotArea>
    </format>
    <format dxfId="9103">
      <pivotArea outline="0" fieldPosition="0">
        <references count="1">
          <reference field="4294967294" count="1">
            <x v="8"/>
          </reference>
        </references>
      </pivotArea>
    </format>
    <format dxfId="9102">
      <pivotArea dataOnly="0" labelOnly="1" outline="0" fieldPosition="0">
        <references count="1">
          <reference field="10" count="9">
            <x v="5"/>
            <x v="6"/>
            <x v="7"/>
            <x v="8"/>
            <x v="9"/>
            <x v="11"/>
            <x v="15"/>
            <x v="16"/>
            <x v="18"/>
          </reference>
        </references>
      </pivotArea>
    </format>
    <format dxfId="9101">
      <pivotArea dataOnly="0" labelOnly="1" outline="0" fieldPosition="0">
        <references count="1">
          <reference field="10" count="9">
            <x v="5"/>
            <x v="6"/>
            <x v="7"/>
            <x v="8"/>
            <x v="9"/>
            <x v="11"/>
            <x v="15"/>
            <x v="16"/>
            <x v="18"/>
          </reference>
        </references>
      </pivotArea>
    </format>
    <format dxfId="9100">
      <pivotArea dataOnly="0" labelOnly="1" outline="0" fieldPosition="0">
        <references count="1">
          <reference field="10" count="9">
            <x v="5"/>
            <x v="6"/>
            <x v="7"/>
            <x v="8"/>
            <x v="9"/>
            <x v="11"/>
            <x v="15"/>
            <x v="16"/>
            <x v="18"/>
          </reference>
        </references>
      </pivotArea>
    </format>
    <format dxfId="9099">
      <pivotArea dataOnly="0" labelOnly="1" outline="0" fieldPosition="0">
        <references count="2">
          <reference field="10" count="1" selected="0">
            <x v="5"/>
          </reference>
          <reference field="11" count="1">
            <x v="7"/>
          </reference>
        </references>
      </pivotArea>
    </format>
    <format dxfId="9098">
      <pivotArea dataOnly="0" labelOnly="1" outline="0" fieldPosition="0">
        <references count="2">
          <reference field="10" count="1" selected="0">
            <x v="6"/>
          </reference>
          <reference field="11" count="1">
            <x v="7"/>
          </reference>
        </references>
      </pivotArea>
    </format>
    <format dxfId="9097">
      <pivotArea dataOnly="0" labelOnly="1" outline="0" fieldPosition="0">
        <references count="2">
          <reference field="10" count="1" selected="0">
            <x v="7"/>
          </reference>
          <reference field="11" count="1">
            <x v="4"/>
          </reference>
        </references>
      </pivotArea>
    </format>
    <format dxfId="9096">
      <pivotArea dataOnly="0" labelOnly="1" outline="0" fieldPosition="0">
        <references count="2">
          <reference field="10" count="1" selected="0">
            <x v="8"/>
          </reference>
          <reference field="11" count="1">
            <x v="6"/>
          </reference>
        </references>
      </pivotArea>
    </format>
    <format dxfId="9095">
      <pivotArea dataOnly="0" labelOnly="1" outline="0" fieldPosition="0">
        <references count="2">
          <reference field="10" count="1" selected="0">
            <x v="9"/>
          </reference>
          <reference field="11" count="1">
            <x v="8"/>
          </reference>
        </references>
      </pivotArea>
    </format>
    <format dxfId="9094">
      <pivotArea dataOnly="0" labelOnly="1" outline="0" fieldPosition="0">
        <references count="2">
          <reference field="10" count="1" selected="0">
            <x v="11"/>
          </reference>
          <reference field="11" count="1">
            <x v="5"/>
          </reference>
        </references>
      </pivotArea>
    </format>
    <format dxfId="9093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9092">
      <pivotArea dataOnly="0" labelOnly="1" outline="0" fieldPosition="0">
        <references count="2">
          <reference field="10" count="1" selected="0">
            <x v="16"/>
          </reference>
          <reference field="11" count="1">
            <x v="1"/>
          </reference>
        </references>
      </pivotArea>
    </format>
    <format dxfId="9091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9090">
      <pivotArea dataOnly="0" labelOnly="1" outline="0" fieldPosition="0">
        <references count="2">
          <reference field="10" count="1" selected="0">
            <x v="5"/>
          </reference>
          <reference field="11" count="1">
            <x v="7"/>
          </reference>
        </references>
      </pivotArea>
    </format>
    <format dxfId="9089">
      <pivotArea dataOnly="0" labelOnly="1" outline="0" fieldPosition="0">
        <references count="2">
          <reference field="10" count="1" selected="0">
            <x v="6"/>
          </reference>
          <reference field="11" count="1">
            <x v="7"/>
          </reference>
        </references>
      </pivotArea>
    </format>
    <format dxfId="9088">
      <pivotArea dataOnly="0" labelOnly="1" outline="0" fieldPosition="0">
        <references count="2">
          <reference field="10" count="1" selected="0">
            <x v="7"/>
          </reference>
          <reference field="11" count="1">
            <x v="4"/>
          </reference>
        </references>
      </pivotArea>
    </format>
    <format dxfId="9087">
      <pivotArea dataOnly="0" labelOnly="1" outline="0" fieldPosition="0">
        <references count="2">
          <reference field="10" count="1" selected="0">
            <x v="8"/>
          </reference>
          <reference field="11" count="1">
            <x v="6"/>
          </reference>
        </references>
      </pivotArea>
    </format>
    <format dxfId="9086">
      <pivotArea dataOnly="0" labelOnly="1" outline="0" fieldPosition="0">
        <references count="2">
          <reference field="10" count="1" selected="0">
            <x v="9"/>
          </reference>
          <reference field="11" count="1">
            <x v="8"/>
          </reference>
        </references>
      </pivotArea>
    </format>
    <format dxfId="9085">
      <pivotArea dataOnly="0" labelOnly="1" outline="0" fieldPosition="0">
        <references count="2">
          <reference field="10" count="1" selected="0">
            <x v="11"/>
          </reference>
          <reference field="11" count="1">
            <x v="5"/>
          </reference>
        </references>
      </pivotArea>
    </format>
    <format dxfId="9084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9083">
      <pivotArea dataOnly="0" labelOnly="1" outline="0" fieldPosition="0">
        <references count="2">
          <reference field="10" count="1" selected="0">
            <x v="16"/>
          </reference>
          <reference field="11" count="1">
            <x v="1"/>
          </reference>
        </references>
      </pivotArea>
    </format>
    <format dxfId="9082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9081">
      <pivotArea dataOnly="0" labelOnly="1" outline="0" fieldPosition="0">
        <references count="2">
          <reference field="10" count="1" selected="0">
            <x v="5"/>
          </reference>
          <reference field="11" count="1">
            <x v="7"/>
          </reference>
        </references>
      </pivotArea>
    </format>
    <format dxfId="9080">
      <pivotArea dataOnly="0" labelOnly="1" outline="0" fieldPosition="0">
        <references count="2">
          <reference field="10" count="1" selected="0">
            <x v="6"/>
          </reference>
          <reference field="11" count="1">
            <x v="7"/>
          </reference>
        </references>
      </pivotArea>
    </format>
    <format dxfId="9079">
      <pivotArea dataOnly="0" labelOnly="1" outline="0" fieldPosition="0">
        <references count="2">
          <reference field="10" count="1" selected="0">
            <x v="7"/>
          </reference>
          <reference field="11" count="1">
            <x v="4"/>
          </reference>
        </references>
      </pivotArea>
    </format>
    <format dxfId="9078">
      <pivotArea dataOnly="0" labelOnly="1" outline="0" fieldPosition="0">
        <references count="2">
          <reference field="10" count="1" selected="0">
            <x v="8"/>
          </reference>
          <reference field="11" count="1">
            <x v="6"/>
          </reference>
        </references>
      </pivotArea>
    </format>
    <format dxfId="9077">
      <pivotArea dataOnly="0" labelOnly="1" outline="0" fieldPosition="0">
        <references count="2">
          <reference field="10" count="1" selected="0">
            <x v="9"/>
          </reference>
          <reference field="11" count="1">
            <x v="8"/>
          </reference>
        </references>
      </pivotArea>
    </format>
    <format dxfId="9076">
      <pivotArea dataOnly="0" labelOnly="1" outline="0" fieldPosition="0">
        <references count="2">
          <reference field="10" count="1" selected="0">
            <x v="11"/>
          </reference>
          <reference field="11" count="1">
            <x v="5"/>
          </reference>
        </references>
      </pivotArea>
    </format>
    <format dxfId="9075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9074">
      <pivotArea dataOnly="0" labelOnly="1" outline="0" fieldPosition="0">
        <references count="2">
          <reference field="10" count="1" selected="0">
            <x v="16"/>
          </reference>
          <reference field="11" count="1">
            <x v="1"/>
          </reference>
        </references>
      </pivotArea>
    </format>
    <format dxfId="9073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9072">
      <pivotArea dataOnly="0" labelOnly="1" outline="0" fieldPosition="0">
        <references count="2">
          <reference field="10" count="1" selected="0">
            <x v="5"/>
          </reference>
          <reference field="11" count="1">
            <x v="7"/>
          </reference>
        </references>
      </pivotArea>
    </format>
    <format dxfId="9071">
      <pivotArea dataOnly="0" labelOnly="1" outline="0" fieldPosition="0">
        <references count="2">
          <reference field="10" count="1" selected="0">
            <x v="6"/>
          </reference>
          <reference field="11" count="1">
            <x v="7"/>
          </reference>
        </references>
      </pivotArea>
    </format>
    <format dxfId="9070">
      <pivotArea dataOnly="0" labelOnly="1" outline="0" fieldPosition="0">
        <references count="2">
          <reference field="10" count="1" selected="0">
            <x v="7"/>
          </reference>
          <reference field="11" count="1">
            <x v="4"/>
          </reference>
        </references>
      </pivotArea>
    </format>
    <format dxfId="9069">
      <pivotArea dataOnly="0" labelOnly="1" outline="0" fieldPosition="0">
        <references count="2">
          <reference field="10" count="1" selected="0">
            <x v="8"/>
          </reference>
          <reference field="11" count="1">
            <x v="6"/>
          </reference>
        </references>
      </pivotArea>
    </format>
    <format dxfId="9068">
      <pivotArea dataOnly="0" labelOnly="1" outline="0" fieldPosition="0">
        <references count="2">
          <reference field="10" count="1" selected="0">
            <x v="9"/>
          </reference>
          <reference field="11" count="1">
            <x v="8"/>
          </reference>
        </references>
      </pivotArea>
    </format>
    <format dxfId="9067">
      <pivotArea dataOnly="0" labelOnly="1" outline="0" fieldPosition="0">
        <references count="2">
          <reference field="10" count="1" selected="0">
            <x v="11"/>
          </reference>
          <reference field="11" count="1">
            <x v="5"/>
          </reference>
        </references>
      </pivotArea>
    </format>
    <format dxfId="9066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9065">
      <pivotArea dataOnly="0" labelOnly="1" outline="0" fieldPosition="0">
        <references count="2">
          <reference field="10" count="1" selected="0">
            <x v="16"/>
          </reference>
          <reference field="11" count="1">
            <x v="1"/>
          </reference>
        </references>
      </pivotArea>
    </format>
    <format dxfId="9064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9063">
      <pivotArea dataOnly="0" labelOnly="1" outline="0" fieldPosition="0">
        <references count="1">
          <reference field="10" count="2">
            <x v="14"/>
            <x v="15"/>
          </reference>
        </references>
      </pivotArea>
    </format>
    <format dxfId="9062">
      <pivotArea dataOnly="0" labelOnly="1" outline="0" fieldPosition="0">
        <references count="1">
          <reference field="10" count="2">
            <x v="14"/>
            <x v="15"/>
          </reference>
        </references>
      </pivotArea>
    </format>
    <format dxfId="9061">
      <pivotArea dataOnly="0" labelOnly="1" outline="0" fieldPosition="0">
        <references count="1">
          <reference field="10" count="2">
            <x v="14"/>
            <x v="15"/>
          </reference>
        </references>
      </pivotArea>
    </format>
    <format dxfId="9060">
      <pivotArea dataOnly="0" labelOnly="1" outline="0" fieldPosition="0">
        <references count="2">
          <reference field="10" count="1" selected="0">
            <x v="14"/>
          </reference>
          <reference field="11" count="1">
            <x v="9"/>
          </reference>
        </references>
      </pivotArea>
    </format>
    <format dxfId="9059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9058">
      <pivotArea dataOnly="0" labelOnly="1" outline="0" fieldPosition="0">
        <references count="2">
          <reference field="10" count="1" selected="0">
            <x v="14"/>
          </reference>
          <reference field="11" count="1">
            <x v="9"/>
          </reference>
        </references>
      </pivotArea>
    </format>
    <format dxfId="9057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9056">
      <pivotArea dataOnly="0" labelOnly="1" outline="0" fieldPosition="0">
        <references count="2">
          <reference field="10" count="1" selected="0">
            <x v="14"/>
          </reference>
          <reference field="11" count="1">
            <x v="9"/>
          </reference>
        </references>
      </pivotArea>
    </format>
    <format dxfId="9055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9054">
      <pivotArea dataOnly="0" labelOnly="1" outline="0" fieldPosition="0">
        <references count="2">
          <reference field="10" count="1" selected="0">
            <x v="14"/>
          </reference>
          <reference field="11" count="1">
            <x v="9"/>
          </reference>
        </references>
      </pivotArea>
    </format>
    <format dxfId="9053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9052">
      <pivotArea dataOnly="0" labelOnly="1" outline="0" fieldPosition="0">
        <references count="1">
          <reference field="10" count="1">
            <x v="19"/>
          </reference>
        </references>
      </pivotArea>
    </format>
    <format dxfId="9051">
      <pivotArea dataOnly="0" labelOnly="1" outline="0" fieldPosition="0">
        <references count="1">
          <reference field="10" count="1">
            <x v="19"/>
          </reference>
        </references>
      </pivotArea>
    </format>
    <format dxfId="9050">
      <pivotArea dataOnly="0" labelOnly="1" outline="0" fieldPosition="0">
        <references count="1">
          <reference field="10" count="1">
            <x v="19"/>
          </reference>
        </references>
      </pivotArea>
    </format>
    <format dxfId="9049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9048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9047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9046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9045">
      <pivotArea dataOnly="0" labelOnly="1" outline="0" fieldPosition="0">
        <references count="1">
          <reference field="10" count="7">
            <x v="1"/>
            <x v="3"/>
            <x v="4"/>
            <x v="10"/>
            <x v="13"/>
            <x v="15"/>
            <x v="18"/>
          </reference>
        </references>
      </pivotArea>
    </format>
    <format dxfId="9044">
      <pivotArea dataOnly="0" labelOnly="1" outline="0" fieldPosition="0">
        <references count="1">
          <reference field="10" count="7">
            <x v="1"/>
            <x v="3"/>
            <x v="4"/>
            <x v="10"/>
            <x v="13"/>
            <x v="15"/>
            <x v="18"/>
          </reference>
        </references>
      </pivotArea>
    </format>
    <format dxfId="9043">
      <pivotArea dataOnly="0" labelOnly="1" outline="0" fieldPosition="0">
        <references count="1">
          <reference field="10" count="7">
            <x v="1"/>
            <x v="3"/>
            <x v="4"/>
            <x v="10"/>
            <x v="13"/>
            <x v="15"/>
            <x v="18"/>
          </reference>
        </references>
      </pivotArea>
    </format>
    <format dxfId="9042">
      <pivotArea dataOnly="0" labelOnly="1" outline="0" fieldPosition="0">
        <references count="2">
          <reference field="10" count="1" selected="0">
            <x v="1"/>
          </reference>
          <reference field="11" count="1">
            <x v="11"/>
          </reference>
        </references>
      </pivotArea>
    </format>
    <format dxfId="9041">
      <pivotArea dataOnly="0" labelOnly="1" outline="0" fieldPosition="0">
        <references count="2">
          <reference field="10" count="1" selected="0">
            <x v="3"/>
          </reference>
          <reference field="11" count="1">
            <x v="15"/>
          </reference>
        </references>
      </pivotArea>
    </format>
    <format dxfId="9040">
      <pivotArea dataOnly="0" labelOnly="1" outline="0" fieldPosition="0">
        <references count="2">
          <reference field="10" count="1" selected="0">
            <x v="4"/>
          </reference>
          <reference field="11" count="1">
            <x v="12"/>
          </reference>
        </references>
      </pivotArea>
    </format>
    <format dxfId="9039">
      <pivotArea dataOnly="0" labelOnly="1" outline="0" fieldPosition="0">
        <references count="2">
          <reference field="10" count="1" selected="0">
            <x v="10"/>
          </reference>
          <reference field="11" count="1">
            <x v="13"/>
          </reference>
        </references>
      </pivotArea>
    </format>
    <format dxfId="9038">
      <pivotArea dataOnly="0" labelOnly="1" outline="0" fieldPosition="0">
        <references count="2">
          <reference field="10" count="1" selected="0">
            <x v="13"/>
          </reference>
          <reference field="11" count="1">
            <x v="14"/>
          </reference>
        </references>
      </pivotArea>
    </format>
    <format dxfId="9037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9036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9035">
      <pivotArea dataOnly="0" labelOnly="1" outline="0" fieldPosition="0">
        <references count="2">
          <reference field="10" count="1" selected="0">
            <x v="1"/>
          </reference>
          <reference field="11" count="1">
            <x v="11"/>
          </reference>
        </references>
      </pivotArea>
    </format>
    <format dxfId="9034">
      <pivotArea dataOnly="0" labelOnly="1" outline="0" fieldPosition="0">
        <references count="2">
          <reference field="10" count="1" selected="0">
            <x v="3"/>
          </reference>
          <reference field="11" count="1">
            <x v="15"/>
          </reference>
        </references>
      </pivotArea>
    </format>
    <format dxfId="9033">
      <pivotArea dataOnly="0" labelOnly="1" outline="0" fieldPosition="0">
        <references count="2">
          <reference field="10" count="1" selected="0">
            <x v="4"/>
          </reference>
          <reference field="11" count="1">
            <x v="12"/>
          </reference>
        </references>
      </pivotArea>
    </format>
    <format dxfId="9032">
      <pivotArea dataOnly="0" labelOnly="1" outline="0" fieldPosition="0">
        <references count="2">
          <reference field="10" count="1" selected="0">
            <x v="10"/>
          </reference>
          <reference field="11" count="1">
            <x v="13"/>
          </reference>
        </references>
      </pivotArea>
    </format>
    <format dxfId="9031">
      <pivotArea dataOnly="0" labelOnly="1" outline="0" fieldPosition="0">
        <references count="2">
          <reference field="10" count="1" selected="0">
            <x v="13"/>
          </reference>
          <reference field="11" count="1">
            <x v="14"/>
          </reference>
        </references>
      </pivotArea>
    </format>
    <format dxfId="9030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9029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9028">
      <pivotArea dataOnly="0" labelOnly="1" outline="0" fieldPosition="0">
        <references count="2">
          <reference field="10" count="1" selected="0">
            <x v="1"/>
          </reference>
          <reference field="11" count="1">
            <x v="11"/>
          </reference>
        </references>
      </pivotArea>
    </format>
    <format dxfId="9027">
      <pivotArea dataOnly="0" labelOnly="1" outline="0" fieldPosition="0">
        <references count="2">
          <reference field="10" count="1" selected="0">
            <x v="3"/>
          </reference>
          <reference field="11" count="1">
            <x v="15"/>
          </reference>
        </references>
      </pivotArea>
    </format>
    <format dxfId="9026">
      <pivotArea dataOnly="0" labelOnly="1" outline="0" fieldPosition="0">
        <references count="2">
          <reference field="10" count="1" selected="0">
            <x v="4"/>
          </reference>
          <reference field="11" count="1">
            <x v="12"/>
          </reference>
        </references>
      </pivotArea>
    </format>
    <format dxfId="9025">
      <pivotArea dataOnly="0" labelOnly="1" outline="0" fieldPosition="0">
        <references count="2">
          <reference field="10" count="1" selected="0">
            <x v="10"/>
          </reference>
          <reference field="11" count="1">
            <x v="13"/>
          </reference>
        </references>
      </pivotArea>
    </format>
    <format dxfId="9024">
      <pivotArea dataOnly="0" labelOnly="1" outline="0" fieldPosition="0">
        <references count="2">
          <reference field="10" count="1" selected="0">
            <x v="13"/>
          </reference>
          <reference field="11" count="1">
            <x v="14"/>
          </reference>
        </references>
      </pivotArea>
    </format>
    <format dxfId="9023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9022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9021">
      <pivotArea dataOnly="0" labelOnly="1" outline="0" fieldPosition="0">
        <references count="2">
          <reference field="10" count="1" selected="0">
            <x v="1"/>
          </reference>
          <reference field="11" count="1">
            <x v="11"/>
          </reference>
        </references>
      </pivotArea>
    </format>
    <format dxfId="9020">
      <pivotArea dataOnly="0" labelOnly="1" outline="0" fieldPosition="0">
        <references count="2">
          <reference field="10" count="1" selected="0">
            <x v="3"/>
          </reference>
          <reference field="11" count="1">
            <x v="15"/>
          </reference>
        </references>
      </pivotArea>
    </format>
    <format dxfId="9019">
      <pivotArea dataOnly="0" labelOnly="1" outline="0" fieldPosition="0">
        <references count="2">
          <reference field="10" count="1" selected="0">
            <x v="4"/>
          </reference>
          <reference field="11" count="1">
            <x v="12"/>
          </reference>
        </references>
      </pivotArea>
    </format>
    <format dxfId="9018">
      <pivotArea dataOnly="0" labelOnly="1" outline="0" fieldPosition="0">
        <references count="2">
          <reference field="10" count="1" selected="0">
            <x v="10"/>
          </reference>
          <reference field="11" count="1">
            <x v="13"/>
          </reference>
        </references>
      </pivotArea>
    </format>
    <format dxfId="9017">
      <pivotArea dataOnly="0" labelOnly="1" outline="0" fieldPosition="0">
        <references count="2">
          <reference field="10" count="1" selected="0">
            <x v="13"/>
          </reference>
          <reference field="11" count="1">
            <x v="14"/>
          </reference>
        </references>
      </pivotArea>
    </format>
    <format dxfId="9016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9015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9014">
      <pivotArea dataOnly="0" labelOnly="1" outline="0" fieldPosition="0">
        <references count="1">
          <reference field="10" count="4">
            <x v="2"/>
            <x v="12"/>
            <x v="17"/>
            <x v="19"/>
          </reference>
        </references>
      </pivotArea>
    </format>
    <format dxfId="9013">
      <pivotArea dataOnly="0" labelOnly="1" outline="0" fieldPosition="0">
        <references count="1">
          <reference field="10" count="4">
            <x v="2"/>
            <x v="12"/>
            <x v="17"/>
            <x v="19"/>
          </reference>
        </references>
      </pivotArea>
    </format>
    <format dxfId="9012">
      <pivotArea dataOnly="0" labelOnly="1" outline="0" fieldPosition="0">
        <references count="1">
          <reference field="10" count="4">
            <x v="2"/>
            <x v="12"/>
            <x v="17"/>
            <x v="19"/>
          </reference>
        </references>
      </pivotArea>
    </format>
    <format dxfId="9011">
      <pivotArea dataOnly="0" labelOnly="1" outline="0" fieldPosition="0">
        <references count="2">
          <reference field="10" count="1" selected="0">
            <x v="2"/>
          </reference>
          <reference field="11" count="1">
            <x v="18"/>
          </reference>
        </references>
      </pivotArea>
    </format>
    <format dxfId="9010">
      <pivotArea dataOnly="0" labelOnly="1" outline="0" fieldPosition="0">
        <references count="2">
          <reference field="10" count="1" selected="0">
            <x v="12"/>
          </reference>
          <reference field="11" count="1">
            <x v="17"/>
          </reference>
        </references>
      </pivotArea>
    </format>
    <format dxfId="9009">
      <pivotArea dataOnly="0" labelOnly="1" outline="0" fieldPosition="0">
        <references count="2">
          <reference field="10" count="1" selected="0">
            <x v="17"/>
          </reference>
          <reference field="11" count="1">
            <x v="16"/>
          </reference>
        </references>
      </pivotArea>
    </format>
    <format dxfId="9008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9007">
      <pivotArea dataOnly="0" labelOnly="1" outline="0" fieldPosition="0">
        <references count="2">
          <reference field="10" count="1" selected="0">
            <x v="2"/>
          </reference>
          <reference field="11" count="1">
            <x v="18"/>
          </reference>
        </references>
      </pivotArea>
    </format>
    <format dxfId="9006">
      <pivotArea dataOnly="0" labelOnly="1" outline="0" fieldPosition="0">
        <references count="2">
          <reference field="10" count="1" selected="0">
            <x v="12"/>
          </reference>
          <reference field="11" count="1">
            <x v="17"/>
          </reference>
        </references>
      </pivotArea>
    </format>
    <format dxfId="9005">
      <pivotArea dataOnly="0" labelOnly="1" outline="0" fieldPosition="0">
        <references count="2">
          <reference field="10" count="1" selected="0">
            <x v="17"/>
          </reference>
          <reference field="11" count="1">
            <x v="16"/>
          </reference>
        </references>
      </pivotArea>
    </format>
    <format dxfId="9004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9003">
      <pivotArea dataOnly="0" labelOnly="1" outline="0" fieldPosition="0">
        <references count="2">
          <reference field="10" count="1" selected="0">
            <x v="2"/>
          </reference>
          <reference field="11" count="1">
            <x v="18"/>
          </reference>
        </references>
      </pivotArea>
    </format>
    <format dxfId="9002">
      <pivotArea dataOnly="0" labelOnly="1" outline="0" fieldPosition="0">
        <references count="2">
          <reference field="10" count="1" selected="0">
            <x v="12"/>
          </reference>
          <reference field="11" count="1">
            <x v="17"/>
          </reference>
        </references>
      </pivotArea>
    </format>
    <format dxfId="9001">
      <pivotArea dataOnly="0" labelOnly="1" outline="0" fieldPosition="0">
        <references count="2">
          <reference field="10" count="1" selected="0">
            <x v="17"/>
          </reference>
          <reference field="11" count="1">
            <x v="16"/>
          </reference>
        </references>
      </pivotArea>
    </format>
    <format dxfId="9000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8999">
      <pivotArea dataOnly="0" labelOnly="1" outline="0" fieldPosition="0">
        <references count="2">
          <reference field="10" count="1" selected="0">
            <x v="2"/>
          </reference>
          <reference field="11" count="1">
            <x v="18"/>
          </reference>
        </references>
      </pivotArea>
    </format>
    <format dxfId="8998">
      <pivotArea dataOnly="0" labelOnly="1" outline="0" fieldPosition="0">
        <references count="2">
          <reference field="10" count="1" selected="0">
            <x v="12"/>
          </reference>
          <reference field="11" count="1">
            <x v="17"/>
          </reference>
        </references>
      </pivotArea>
    </format>
    <format dxfId="8997">
      <pivotArea dataOnly="0" labelOnly="1" outline="0" fieldPosition="0">
        <references count="2">
          <reference field="10" count="1" selected="0">
            <x v="17"/>
          </reference>
          <reference field="11" count="1">
            <x v="16"/>
          </reference>
        </references>
      </pivotArea>
    </format>
    <format dxfId="8996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1000000}" name="PodSes_H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DI10:DT14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48">
        <item x="0"/>
        <item m="1" x="10"/>
        <item m="1" x="14"/>
        <item m="1" x="15"/>
        <item m="1" x="16"/>
        <item m="1" x="20"/>
        <item m="1" x="22"/>
        <item m="1" x="23"/>
        <item m="1" x="19"/>
        <item m="1" x="44"/>
        <item m="1" x="17"/>
        <item m="1" x="24"/>
        <item m="1" x="26"/>
        <item m="1" x="28"/>
        <item m="1" x="30"/>
        <item m="1" x="32"/>
        <item m="1" x="34"/>
        <item m="1" x="35"/>
        <item m="1" x="5"/>
        <item m="1" x="8"/>
        <item m="1" x="11"/>
        <item m="1" x="18"/>
        <item m="1" x="21"/>
        <item m="1" x="31"/>
        <item x="1"/>
        <item m="1" x="9"/>
        <item m="1" x="12"/>
        <item m="1" x="38"/>
        <item m="1" x="37"/>
        <item m="1" x="39"/>
        <item m="1" x="40"/>
        <item m="1" x="41"/>
        <item m="1" x="43"/>
        <item x="2"/>
        <item m="1" x="46"/>
        <item m="1" x="33"/>
        <item m="1" x="29"/>
        <item m="1" x="45"/>
        <item m="1" x="4"/>
        <item m="1" x="6"/>
        <item m="1" x="13"/>
        <item m="1" x="27"/>
        <item m="1" x="36"/>
        <item m="1" x="47"/>
        <item x="3"/>
        <item m="1" x="25"/>
        <item m="1" x="42"/>
        <item m="1" x="7"/>
      </items>
    </pivotField>
    <pivotField axis="axisRow" compact="0" outline="0" subtotalTop="0" showAll="0" includeNewItemsInFilter="1" defaultSubtotal="0">
      <items count="48">
        <item x="0"/>
        <item m="1" x="13"/>
        <item m="1" x="43"/>
        <item m="1" x="37"/>
        <item x="2"/>
        <item m="1" x="29"/>
        <item m="1" x="23"/>
        <item m="1" x="41"/>
        <item m="1" x="5"/>
        <item m="1" x="47"/>
        <item m="1" x="8"/>
        <item m="1" x="39"/>
        <item m="1" x="7"/>
        <item m="1" x="44"/>
        <item m="1" x="31"/>
        <item m="1" x="36"/>
        <item m="1" x="18"/>
        <item m="1" x="16"/>
        <item m="1" x="14"/>
        <item m="1" x="42"/>
        <item m="1" x="17"/>
        <item m="1" x="19"/>
        <item m="1" x="33"/>
        <item m="1" x="34"/>
        <item m="1" x="40"/>
        <item m="1" x="28"/>
        <item m="1" x="25"/>
        <item m="1" x="27"/>
        <item m="1" x="9"/>
        <item m="1" x="4"/>
        <item m="1" x="6"/>
        <item m="1" x="20"/>
        <item m="1" x="38"/>
        <item m="1" x="21"/>
        <item m="1" x="24"/>
        <item m="1" x="45"/>
        <item m="1" x="22"/>
        <item m="1" x="26"/>
        <item m="1" x="12"/>
        <item m="1" x="11"/>
        <item m="1" x="35"/>
        <item m="1" x="30"/>
        <item m="1" x="10"/>
        <item m="1" x="32"/>
        <item m="1" x="46"/>
        <item m="1" x="15"/>
        <item x="1"/>
        <item x="3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12"/>
    <field x="13"/>
  </rowFields>
  <rowItems count="3">
    <i>
      <x v="24"/>
      <x v="46"/>
    </i>
    <i>
      <x v="33"/>
      <x v="4"/>
    </i>
    <i>
      <x v="44"/>
      <x v="47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5" baseItem="6" numFmtId="4"/>
    <dataField name="Součet z 6" fld="23" baseField="5" baseItem="6" numFmtId="4"/>
    <dataField name="Součet z 5" fld="22" baseField="5" baseItem="6" numFmtId="4"/>
    <dataField name="Součet z 1" fld="18" baseField="5" baseItem="6" numFmtId="4"/>
    <dataField name="Součet z 4" fld="21" baseField="5" baseItem="6" numFmtId="4"/>
    <dataField name="Součet z Index -3/-4" fld="28" baseField="5" baseItem="6" numFmtId="4"/>
    <dataField name="Součet z Index -2/-3" fld="29" baseField="5" baseItem="3" numFmtId="4"/>
    <dataField name="Součet z Index -1/-2" fld="30" baseField="5" baseItem="5" numFmtId="4"/>
    <dataField name="Součet z Index 0/-1" fld="31" baseField="5" baseItem="3" numFmtId="4"/>
    <dataField name="Součet z SUM_H" fld="33" baseField="0" baseItem="0" numFmtId="4"/>
  </dataField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3000000}" name="Pol_H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DX10:EI16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96">
        <item x="0"/>
        <item m="1" x="111"/>
        <item m="1" x="135"/>
        <item m="1" x="142"/>
        <item m="1" x="145"/>
        <item m="1" x="169"/>
        <item m="1" x="146"/>
        <item m="1" x="170"/>
        <item m="1" x="113"/>
        <item m="1" x="136"/>
        <item m="1" x="148"/>
        <item m="1" x="150"/>
        <item m="1" x="171"/>
        <item m="1" x="115"/>
        <item m="1" x="137"/>
        <item m="1" x="172"/>
        <item m="1" x="117"/>
        <item m="1" x="119"/>
        <item m="1" x="154"/>
        <item m="1" x="175"/>
        <item m="1" x="15"/>
        <item m="1" x="78"/>
        <item m="1" x="54"/>
        <item m="1" x="69"/>
        <item m="1" x="80"/>
        <item m="1" x="121"/>
        <item m="1" x="17"/>
        <item m="1" x="122"/>
        <item m="1" x="18"/>
        <item m="1" x="56"/>
        <item m="1" x="19"/>
        <item m="1" x="42"/>
        <item m="1" x="44"/>
        <item m="1" x="22"/>
        <item m="1" x="123"/>
        <item m="1" x="110"/>
        <item m="1" x="168"/>
        <item m="1" x="114"/>
        <item m="1" x="153"/>
        <item m="1" x="162"/>
        <item m="1" x="163"/>
        <item m="1" x="188"/>
        <item m="1" x="205"/>
        <item m="1" x="250"/>
        <item m="1" x="165"/>
        <item m="1" x="253"/>
        <item m="1" x="247"/>
        <item m="1" x="14"/>
        <item m="1" x="293"/>
        <item m="1" x="105"/>
        <item m="1" x="32"/>
        <item m="1" x="65"/>
        <item m="1" x="75"/>
        <item m="1" x="106"/>
        <item m="1" x="294"/>
        <item m="1" x="295"/>
        <item m="1" x="174"/>
        <item m="1" x="196"/>
        <item m="1" x="209"/>
        <item m="1" x="218"/>
        <item m="1" x="176"/>
        <item m="1" x="197"/>
        <item m="1" x="210"/>
        <item m="1" x="220"/>
        <item m="1" x="225"/>
        <item m="1" x="231"/>
        <item m="1" x="239"/>
        <item m="1" x="177"/>
        <item m="1" x="198"/>
        <item m="1" x="211"/>
        <item m="1" x="262"/>
        <item m="1" x="179"/>
        <item m="1" x="212"/>
        <item m="1" x="227"/>
        <item m="1" x="232"/>
        <item m="1" x="236"/>
        <item m="1" x="240"/>
        <item m="1" x="264"/>
        <item m="1" x="156"/>
        <item m="1" x="254"/>
        <item m="1" x="281"/>
        <item m="1" x="255"/>
        <item m="1" x="256"/>
        <item m="1" x="285"/>
        <item m="1" x="257"/>
        <item m="1" x="282"/>
        <item m="1" x="258"/>
        <item m="1" x="283"/>
        <item m="1" x="286"/>
        <item m="1" x="288"/>
        <item m="1" x="24"/>
        <item m="1" x="68"/>
        <item m="1" x="77"/>
        <item m="1" x="118"/>
        <item m="1" x="39"/>
        <item m="1" x="79"/>
        <item m="1" x="85"/>
        <item m="1" x="120"/>
        <item x="1"/>
        <item m="1" x="45"/>
        <item m="1" x="109"/>
        <item m="1" x="167"/>
        <item m="1" x="112"/>
        <item m="1" x="94"/>
        <item m="1" x="160"/>
        <item m="1" x="187"/>
        <item m="1" x="230"/>
        <item m="1" x="248"/>
        <item m="1" x="204"/>
        <item m="1" x="249"/>
        <item m="1" x="164"/>
        <item m="1" x="206"/>
        <item m="1" x="251"/>
        <item m="1" x="252"/>
        <item m="1" x="243"/>
        <item m="1" x="270"/>
        <item m="1" x="289"/>
        <item m="1" x="272"/>
        <item m="1" x="290"/>
        <item m="1" x="292"/>
        <item m="1" x="11"/>
        <item m="1" x="245"/>
        <item m="1" x="12"/>
        <item m="1" x="246"/>
        <item m="1" x="13"/>
        <item m="1" x="58"/>
        <item m="1" x="100"/>
        <item m="1" x="7"/>
        <item m="1" x="26"/>
        <item m="1" x="48"/>
        <item m="1" x="60"/>
        <item m="1" x="101"/>
        <item m="1" x="8"/>
        <item m="1" x="28"/>
        <item m="1" x="102"/>
        <item m="1" x="51"/>
        <item m="1" x="63"/>
        <item m="1" x="104"/>
        <item m="1" x="9"/>
        <item m="1" x="33"/>
        <item m="1" x="108"/>
        <item x="2"/>
        <item m="1" x="139"/>
        <item x="3"/>
        <item m="1" x="151"/>
        <item m="1" x="25"/>
        <item m="1" x="47"/>
        <item m="1" x="59"/>
        <item m="1" x="71"/>
        <item m="1" x="81"/>
        <item m="1" x="88"/>
        <item m="1" x="91"/>
        <item m="1" x="127"/>
        <item m="1" x="27"/>
        <item m="1" x="49"/>
        <item m="1" x="61"/>
        <item m="1" x="72"/>
        <item m="1" x="82"/>
        <item m="1" x="89"/>
        <item m="1" x="128"/>
        <item m="1" x="29"/>
        <item m="1" x="50"/>
        <item m="1" x="62"/>
        <item m="1" x="73"/>
        <item m="1" x="90"/>
        <item m="1" x="103"/>
        <item m="1" x="30"/>
        <item m="1" x="129"/>
        <item m="1" x="31"/>
        <item m="1" x="52"/>
        <item m="1" x="64"/>
        <item m="1" x="74"/>
        <item m="1" x="34"/>
        <item m="1" x="53"/>
        <item m="1" x="66"/>
        <item m="1" x="92"/>
        <item m="1" x="130"/>
        <item m="1" x="93"/>
        <item m="1" x="107"/>
        <item m="1" x="131"/>
        <item m="1" x="36"/>
        <item m="1" x="67"/>
        <item m="1" x="83"/>
        <item m="1" x="133"/>
        <item m="1" x="96"/>
        <item m="1" x="124"/>
        <item m="1" x="140"/>
        <item m="1" x="143"/>
        <item m="1" x="147"/>
        <item m="1" x="149"/>
        <item m="1" x="152"/>
        <item m="1" x="185"/>
        <item m="1" x="97"/>
        <item m="1" x="98"/>
        <item m="1" x="99"/>
        <item m="1" x="195"/>
        <item m="1" x="219"/>
        <item m="1" x="260"/>
        <item m="1" x="221"/>
        <item m="1" x="261"/>
        <item m="1" x="178"/>
        <item m="1" x="199"/>
        <item m="1" x="222"/>
        <item m="1" x="226"/>
        <item m="1" x="263"/>
        <item m="1" x="155"/>
        <item m="1" x="180"/>
        <item m="1" x="200"/>
        <item m="1" x="213"/>
        <item m="1" x="223"/>
        <item m="1" x="228"/>
        <item m="1" x="233"/>
        <item m="1" x="237"/>
        <item m="1" x="241"/>
        <item m="1" x="265"/>
        <item m="1" x="182"/>
        <item m="1" x="201"/>
        <item m="1" x="215"/>
        <item m="1" x="266"/>
        <item m="1" x="183"/>
        <item m="1" x="202"/>
        <item m="1" x="216"/>
        <item m="1" x="224"/>
        <item m="1" x="229"/>
        <item m="1" x="234"/>
        <item m="1" x="238"/>
        <item m="1" x="242"/>
        <item m="1" x="267"/>
        <item m="1" x="158"/>
        <item m="1" x="184"/>
        <item m="1" x="271"/>
        <item m="1" x="186"/>
        <item m="1" x="203"/>
        <item m="1" x="217"/>
        <item m="1" x="276"/>
        <item m="1" x="189"/>
        <item m="1" x="207"/>
        <item m="1" x="278"/>
        <item m="1" x="190"/>
        <item m="1" x="166"/>
        <item m="1" x="192"/>
        <item m="1" x="208"/>
        <item m="1" x="280"/>
        <item m="1" x="244"/>
        <item m="1" x="273"/>
        <item m="1" x="274"/>
        <item m="1" x="284"/>
        <item m="1" x="287"/>
        <item m="1" x="291"/>
        <item m="1" x="275"/>
        <item m="1" x="277"/>
        <item m="1" x="37"/>
        <item m="1" x="23"/>
        <item m="1" x="46"/>
        <item m="1" x="87"/>
        <item m="1" x="10"/>
        <item m="1" x="132"/>
        <item m="1" x="125"/>
        <item m="1" x="126"/>
        <item m="1" x="173"/>
        <item m="1" x="194"/>
        <item m="1" x="235"/>
        <item m="1" x="259"/>
        <item m="1" x="181"/>
        <item m="1" x="214"/>
        <item m="1" x="157"/>
        <item m="1" x="269"/>
        <item m="1" x="38"/>
        <item m="1" x="76"/>
        <item m="1" x="84"/>
        <item m="1" x="95"/>
        <item m="1" x="116"/>
        <item m="1" x="16"/>
        <item m="1" x="40"/>
        <item m="1" x="55"/>
        <item m="1" x="70"/>
        <item m="1" x="86"/>
        <item m="1" x="138"/>
        <item m="1" x="41"/>
        <item m="1" x="57"/>
        <item m="1" x="43"/>
        <item m="1" x="20"/>
        <item m="1" x="21"/>
        <item x="4"/>
        <item x="5"/>
        <item m="1" x="134"/>
        <item m="1" x="141"/>
        <item m="1" x="144"/>
        <item m="1" x="193"/>
        <item m="1" x="159"/>
        <item m="1" x="161"/>
        <item m="1" x="191"/>
        <item m="1" x="279"/>
        <item m="1" x="268"/>
        <item m="1" x="35"/>
        <item m="1" x="6"/>
      </items>
    </pivotField>
    <pivotField axis="axisRow" compact="0" outline="0" subtotalTop="0" showAll="0" includeNewItemsInFilter="1" defaultSubtotal="0">
      <items count="319">
        <item m="1" x="243"/>
        <item x="0"/>
        <item m="1" x="74"/>
        <item m="1" x="305"/>
        <item m="1" x="146"/>
        <item m="1" x="178"/>
        <item m="1" x="276"/>
        <item m="1" x="279"/>
        <item m="1" x="170"/>
        <item m="1" x="61"/>
        <item m="1" x="111"/>
        <item m="1" x="97"/>
        <item m="1" x="202"/>
        <item m="1" x="301"/>
        <item m="1" x="221"/>
        <item m="1" x="193"/>
        <item m="1" x="192"/>
        <item m="1" x="235"/>
        <item m="1" x="169"/>
        <item m="1" x="163"/>
        <item m="1" x="72"/>
        <item m="1" x="95"/>
        <item m="1" x="129"/>
        <item m="1" x="228"/>
        <item m="1" x="112"/>
        <item m="1" x="32"/>
        <item m="1" x="28"/>
        <item m="1" x="314"/>
        <item m="1" x="27"/>
        <item m="1" x="282"/>
        <item m="1" x="54"/>
        <item m="1" x="219"/>
        <item m="1" x="281"/>
        <item m="1" x="271"/>
        <item m="1" x="123"/>
        <item m="1" x="96"/>
        <item m="1" x="113"/>
        <item m="1" x="245"/>
        <item m="1" x="134"/>
        <item m="1" x="76"/>
        <item m="1" x="36"/>
        <item m="1" x="270"/>
        <item m="1" x="182"/>
        <item m="1" x="73"/>
        <item m="1" x="161"/>
        <item m="1" x="267"/>
        <item m="1" x="55"/>
        <item m="1" x="120"/>
        <item m="1" x="94"/>
        <item m="1" x="62"/>
        <item m="1" x="210"/>
        <item m="1" x="154"/>
        <item m="1" x="286"/>
        <item m="1" x="168"/>
        <item m="1" x="187"/>
        <item m="1" x="86"/>
        <item m="1" x="14"/>
        <item m="1" x="64"/>
        <item m="1" x="128"/>
        <item m="1" x="100"/>
        <item m="1" x="59"/>
        <item m="1" x="199"/>
        <item m="1" x="256"/>
        <item m="1" x="157"/>
        <item m="1" x="143"/>
        <item m="1" x="214"/>
        <item m="1" x="130"/>
        <item m="1" x="150"/>
        <item m="1" x="136"/>
        <item m="1" x="89"/>
        <item m="1" x="297"/>
        <item m="1" x="124"/>
        <item m="1" x="50"/>
        <item m="1" x="277"/>
        <item m="1" x="218"/>
        <item m="1" x="145"/>
        <item m="1" x="139"/>
        <item m="1" x="215"/>
        <item m="1" x="191"/>
        <item m="1" x="20"/>
        <item m="1" x="206"/>
        <item m="1" x="263"/>
        <item m="1" x="67"/>
        <item m="1" x="183"/>
        <item m="1" x="103"/>
        <item m="1" x="292"/>
        <item m="1" x="290"/>
        <item m="1" x="196"/>
        <item m="1" x="229"/>
        <item m="1" x="29"/>
        <item m="1" x="291"/>
        <item m="1" x="258"/>
        <item m="1" x="33"/>
        <item m="1" x="246"/>
        <item m="1" x="131"/>
        <item m="1" x="274"/>
        <item m="1" x="138"/>
        <item m="1" x="237"/>
        <item m="1" x="51"/>
        <item m="1" x="158"/>
        <item m="1" x="232"/>
        <item m="1" x="220"/>
        <item m="1" x="184"/>
        <item m="1" x="10"/>
        <item m="1" x="244"/>
        <item m="1" x="11"/>
        <item m="1" x="40"/>
        <item m="1" x="293"/>
        <item m="1" x="155"/>
        <item m="1" x="26"/>
        <item m="1" x="35"/>
        <item m="1" x="84"/>
        <item m="1" x="306"/>
        <item m="1" x="285"/>
        <item m="1" x="264"/>
        <item m="1" x="239"/>
        <item m="1" x="248"/>
        <item m="1" x="101"/>
        <item m="1" x="255"/>
        <item m="1" x="278"/>
        <item m="1" x="204"/>
        <item m="1" x="118"/>
        <item m="1" x="172"/>
        <item m="1" x="280"/>
        <item m="1" x="104"/>
        <item m="1" x="160"/>
        <item m="1" x="98"/>
        <item m="1" x="125"/>
        <item m="1" x="23"/>
        <item m="1" x="147"/>
        <item m="1" x="116"/>
        <item m="1" x="313"/>
        <item m="1" x="105"/>
        <item m="1" x="140"/>
        <item m="1" x="80"/>
        <item m="1" x="289"/>
        <item m="1" x="91"/>
        <item m="1" x="224"/>
        <item m="1" x="47"/>
        <item m="1" x="17"/>
        <item m="1" x="299"/>
        <item m="1" x="303"/>
        <item m="1" x="166"/>
        <item m="1" x="227"/>
        <item m="1" x="65"/>
        <item m="1" x="217"/>
        <item m="1" x="77"/>
        <item m="1" x="114"/>
        <item m="1" x="233"/>
        <item m="1" x="75"/>
        <item m="1" x="284"/>
        <item m="1" x="265"/>
        <item m="1" x="16"/>
        <item m="1" x="167"/>
        <item m="1" x="205"/>
        <item m="1" x="254"/>
        <item m="1" x="15"/>
        <item m="1" x="69"/>
        <item m="1" x="82"/>
        <item m="1" x="78"/>
        <item m="1" x="121"/>
        <item m="1" x="208"/>
        <item m="1" x="209"/>
        <item m="1" x="49"/>
        <item m="1" x="122"/>
        <item m="1" x="318"/>
        <item m="1" x="34"/>
        <item m="1" x="39"/>
        <item m="1" x="311"/>
        <item m="1" x="300"/>
        <item m="1" x="117"/>
        <item x="3"/>
        <item m="1" x="152"/>
        <item m="1" x="203"/>
        <item m="1" x="18"/>
        <item m="1" x="179"/>
        <item m="1" x="315"/>
        <item m="1" x="52"/>
        <item m="1" x="171"/>
        <item m="1" x="142"/>
        <item m="1" x="12"/>
        <item m="1" x="177"/>
        <item m="1" x="81"/>
        <item m="1" x="162"/>
        <item m="1" x="58"/>
        <item m="1" x="302"/>
        <item m="1" x="185"/>
        <item m="1" x="79"/>
        <item m="1" x="294"/>
        <item m="1" x="41"/>
        <item m="1" x="257"/>
        <item m="1" x="231"/>
        <item m="1" x="60"/>
        <item m="1" x="173"/>
        <item m="1" x="259"/>
        <item m="1" x="198"/>
        <item m="1" x="44"/>
        <item m="1" x="181"/>
        <item m="1" x="109"/>
        <item m="1" x="317"/>
        <item m="1" x="46"/>
        <item m="1" x="144"/>
        <item m="1" x="266"/>
        <item m="1" x="207"/>
        <item m="1" x="151"/>
        <item m="1" x="48"/>
        <item m="1" x="260"/>
        <item m="1" x="174"/>
        <item m="1" x="21"/>
        <item m="1" x="222"/>
        <item m="1" x="165"/>
        <item m="1" x="316"/>
        <item m="1" x="189"/>
        <item m="1" x="247"/>
        <item m="1" x="110"/>
        <item m="1" x="88"/>
        <item m="1" x="149"/>
        <item m="1" x="273"/>
        <item m="1" x="164"/>
        <item m="1" x="251"/>
        <item m="1" x="133"/>
        <item m="1" x="22"/>
        <item m="1" x="19"/>
        <item m="1" x="226"/>
        <item m="1" x="30"/>
        <item m="1" x="186"/>
        <item m="1" x="225"/>
        <item m="1" x="213"/>
        <item m="1" x="296"/>
        <item m="1" x="102"/>
        <item m="1" x="126"/>
        <item m="1" x="9"/>
        <item m="1" x="45"/>
        <item m="1" x="309"/>
        <item m="1" x="90"/>
        <item m="1" x="180"/>
        <item m="1" x="37"/>
        <item m="1" x="308"/>
        <item m="1" x="66"/>
        <item m="1" x="53"/>
        <item m="1" x="194"/>
        <item m="1" x="200"/>
        <item m="1" x="295"/>
        <item m="1" x="298"/>
        <item m="1" x="83"/>
        <item m="1" x="141"/>
        <item m="1" x="307"/>
        <item m="1" x="287"/>
        <item m="1" x="108"/>
        <item m="1" x="153"/>
        <item m="1" x="241"/>
        <item m="1" x="87"/>
        <item m="1" x="195"/>
        <item m="1" x="148"/>
        <item m="1" x="137"/>
        <item m="1" x="175"/>
        <item m="1" x="127"/>
        <item m="1" x="71"/>
        <item m="1" x="201"/>
        <item m="1" x="250"/>
        <item m="1" x="156"/>
        <item m="1" x="268"/>
        <item m="1" x="236"/>
        <item m="1" x="230"/>
        <item m="1" x="159"/>
        <item m="1" x="119"/>
        <item m="1" x="176"/>
        <item m="1" x="283"/>
        <item m="1" x="188"/>
        <item m="1" x="261"/>
        <item m="1" x="56"/>
        <item m="1" x="288"/>
        <item m="1" x="31"/>
        <item m="1" x="57"/>
        <item m="1" x="106"/>
        <item m="1" x="7"/>
        <item m="1" x="42"/>
        <item m="1" x="238"/>
        <item m="1" x="25"/>
        <item m="1" x="312"/>
        <item m="1" x="132"/>
        <item m="1" x="70"/>
        <item m="1" x="6"/>
        <item m="1" x="43"/>
        <item m="1" x="249"/>
        <item m="1" x="240"/>
        <item m="1" x="223"/>
        <item m="1" x="216"/>
        <item m="1" x="63"/>
        <item m="1" x="13"/>
        <item x="4"/>
        <item m="1" x="262"/>
        <item m="1" x="99"/>
        <item x="5"/>
        <item m="1" x="211"/>
        <item m="1" x="24"/>
        <item m="1" x="252"/>
        <item m="1" x="310"/>
        <item m="1" x="135"/>
        <item m="1" x="92"/>
        <item m="1" x="85"/>
        <item m="1" x="197"/>
        <item m="1" x="93"/>
        <item m="1" x="212"/>
        <item m="1" x="107"/>
        <item m="1" x="190"/>
        <item m="1" x="115"/>
        <item m="1" x="234"/>
        <item m="1" x="8"/>
        <item m="1" x="304"/>
        <item m="1" x="269"/>
        <item m="1" x="242"/>
        <item m="1" x="253"/>
        <item m="1" x="68"/>
        <item m="1" x="275"/>
        <item m="1" x="38"/>
        <item m="1" x="272"/>
        <item x="1"/>
        <item x="2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14"/>
    <field x="15"/>
  </rowFields>
  <rowItems count="5">
    <i>
      <x v="98"/>
      <x v="317"/>
    </i>
    <i>
      <x v="141"/>
      <x v="318"/>
    </i>
    <i>
      <x v="143"/>
      <x v="171"/>
    </i>
    <i>
      <x v="283"/>
      <x v="290"/>
    </i>
    <i>
      <x v="284"/>
      <x v="293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5" baseItem="6" numFmtId="4"/>
    <dataField name="Součet z 6" fld="23" baseField="5" baseItem="6" numFmtId="4"/>
    <dataField name="Součet z 5" fld="22" baseField="5" baseItem="6" numFmtId="4"/>
    <dataField name="Součet z 1" fld="18" baseField="5" baseItem="6" numFmtId="4"/>
    <dataField name="Součet z 4" fld="21" baseField="5" baseItem="6" numFmtId="4"/>
    <dataField name="Součet z Index -3/-4" fld="28" baseField="5" baseItem="6" numFmtId="4"/>
    <dataField name="Součet z Index -2/-3" fld="29" baseField="5" baseItem="3" numFmtId="4"/>
    <dataField name="Součet z Index -1/-2" fld="30" baseField="5" baseItem="5" numFmtId="4"/>
    <dataField name="Součet z Index 0/-1" fld="31" baseField="5" baseItem="3" numFmtId="4"/>
    <dataField name="Součet z SUM_H" fld="33" baseField="0" baseItem="0" numFmtId="4"/>
  </dataFields>
  <formats count="22">
    <format dxfId="1143">
      <pivotArea outline="0" fieldPosition="0">
        <references count="1">
          <reference field="14" count="17" selected="0">
            <x v="115"/>
            <x v="153"/>
            <x v="155"/>
            <x v="156"/>
            <x v="157"/>
            <x v="158"/>
            <x v="168"/>
            <x v="169"/>
            <x v="170"/>
            <x v="245"/>
            <x v="253"/>
            <x v="257"/>
            <x v="273"/>
            <x v="274"/>
            <x v="275"/>
            <x v="286"/>
            <x v="294"/>
          </reference>
        </references>
      </pivotArea>
    </format>
    <format dxfId="1142">
      <pivotArea dataOnly="0" labelOnly="1" outline="0" fieldPosition="0">
        <references count="1">
          <reference field="14" count="17">
            <x v="115"/>
            <x v="153"/>
            <x v="155"/>
            <x v="156"/>
            <x v="157"/>
            <x v="158"/>
            <x v="168"/>
            <x v="169"/>
            <x v="170"/>
            <x v="245"/>
            <x v="253"/>
            <x v="257"/>
            <x v="273"/>
            <x v="274"/>
            <x v="275"/>
            <x v="286"/>
            <x v="294"/>
          </reference>
        </references>
      </pivotArea>
    </format>
    <format dxfId="1141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1140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1139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1138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1137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1136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1135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1134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1133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1132">
      <pivotArea dataOnly="0" labelOnly="1" outline="0" fieldPosition="0">
        <references count="2">
          <reference field="14" count="1" selected="0">
            <x v="245"/>
          </reference>
          <reference field="15" count="1">
            <x v="28"/>
          </reference>
        </references>
      </pivotArea>
    </format>
    <format dxfId="1131">
      <pivotArea dataOnly="0" labelOnly="1" outline="0" fieldPosition="0">
        <references count="2">
          <reference field="14" count="1" selected="0">
            <x v="253"/>
          </reference>
          <reference field="15" count="1">
            <x v="26"/>
          </reference>
        </references>
      </pivotArea>
    </format>
    <format dxfId="1130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1129">
      <pivotArea dataOnly="0" labelOnly="1" outline="0" fieldPosition="0">
        <references count="2">
          <reference field="14" count="1" selected="0">
            <x v="273"/>
          </reference>
          <reference field="15" count="1">
            <x v="27"/>
          </reference>
        </references>
      </pivotArea>
    </format>
    <format dxfId="1128">
      <pivotArea dataOnly="0" labelOnly="1" outline="0" fieldPosition="0">
        <references count="2">
          <reference field="14" count="1" selected="0">
            <x v="274"/>
          </reference>
          <reference field="15" count="1">
            <x v="14"/>
          </reference>
        </references>
      </pivotArea>
    </format>
    <format dxfId="1127">
      <pivotArea dataOnly="0" labelOnly="1" outline="0" fieldPosition="0">
        <references count="2">
          <reference field="14" count="1" selected="0">
            <x v="275"/>
          </reference>
          <reference field="15" count="1">
            <x v="15"/>
          </reference>
        </references>
      </pivotArea>
    </format>
    <format dxfId="1126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1125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1124">
      <pivotArea outline="0" fieldPosition="0">
        <references count="2">
          <reference field="14" count="1" selected="0">
            <x v="51"/>
          </reference>
          <reference field="15" count="1" selected="0">
            <x v="10"/>
          </reference>
        </references>
      </pivotArea>
    </format>
    <format dxfId="1123">
      <pivotArea dataOnly="0" labelOnly="1" outline="0" fieldPosition="0">
        <references count="1">
          <reference field="14" count="1">
            <x v="51"/>
          </reference>
        </references>
      </pivotArea>
    </format>
    <format dxfId="1122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Kontingenční tabulka2" cacheId="40" applyNumberFormats="0" applyBorderFormats="0" applyFontFormats="0" applyPatternFormats="0" applyAlignmentFormats="0" applyWidthHeightFormats="1" dataCaption="Data" updatedVersion="6" showDrill="0" showMemberPropertyTips="0" useAutoFormatting="1" rowGrandTotals="0" colGrandTotals="0" itemPrintTitles="1" createdVersion="1" indent="0" compact="0" compactData="0" gridDropZones="1">
  <location ref="X44:AC46" firstHeaderRow="1" firstDataRow="2" firstDataCol="1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Items count="1">
    <i/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6" hier="0"/>
  </pageFields>
  <dataFields count="5">
    <dataField name="Součet z 1" fld="18" baseField="7" baseItem="2" numFmtId="173"/>
    <dataField name="Součet z 2" fld="19" baseField="7" baseItem="2" numFmtId="173"/>
    <dataField name="Součet z 3" fld="20" baseField="7" baseItem="3" numFmtId="173"/>
    <dataField name="Součet z 8" fld="25" baseField="7" baseItem="0"/>
    <dataField name="Součet z 4" fld="21" baseField="7" baseItem="3" numFmtId="173"/>
  </dataFields>
  <formats count="20">
    <format dxfId="14906">
      <pivotArea outline="0" fieldPosition="0"/>
    </format>
    <format dxfId="14905">
      <pivotArea outline="0" fieldPosition="0"/>
    </format>
    <format dxfId="14904">
      <pivotArea field="-2" type="button" dataOnly="0" labelOnly="1" outline="0" axis="axisCol" fieldPosition="0"/>
    </format>
    <format dxfId="14903">
      <pivotArea type="all" dataOnly="0" outline="0" fieldPosition="0"/>
    </format>
    <format dxfId="14902">
      <pivotArea outline="0" fieldPosition="0"/>
    </format>
    <format dxfId="14901">
      <pivotArea type="origin" dataOnly="0" labelOnly="1" outline="0" fieldPosition="0"/>
    </format>
    <format dxfId="14900">
      <pivotArea field="-2" type="button" dataOnly="0" labelOnly="1" outline="0" axis="axisCol" fieldPosition="0"/>
    </format>
    <format dxfId="14899">
      <pivotArea type="topRight" dataOnly="0" labelOnly="1" outline="0" fieldPosition="0"/>
    </format>
    <format dxfId="14898">
      <pivotArea outline="0" fieldPosition="0">
        <references count="1">
          <reference field="4294967294" count="1">
            <x v="0"/>
          </reference>
        </references>
      </pivotArea>
    </format>
    <format dxfId="14897">
      <pivotArea outline="0" fieldPosition="0">
        <references count="1">
          <reference field="4294967294" count="1">
            <x v="1"/>
          </reference>
        </references>
      </pivotArea>
    </format>
    <format dxfId="14896">
      <pivotArea outline="0" fieldPosition="0">
        <references count="1">
          <reference field="4294967294" count="1">
            <x v="2"/>
          </reference>
        </references>
      </pivotArea>
    </format>
    <format dxfId="14895">
      <pivotArea outline="0" fieldPosition="0">
        <references count="1">
          <reference field="4294967294" count="1">
            <x v="4"/>
          </reference>
        </references>
      </pivotArea>
    </format>
    <format dxfId="14894">
      <pivotArea outline="0" fieldPosition="0"/>
    </format>
    <format dxfId="14893">
      <pivotArea outline="0" fieldPosition="0"/>
    </format>
    <format dxfId="14892">
      <pivotArea outline="0" fieldPosition="0"/>
    </format>
    <format dxfId="14891">
      <pivotArea outline="0" fieldPosition="0"/>
    </format>
    <format dxfId="14890">
      <pivotArea outline="0" fieldPosition="0">
        <references count="1">
          <reference field="4294967294" count="1">
            <x v="0"/>
          </reference>
        </references>
      </pivotArea>
    </format>
    <format dxfId="14889">
      <pivotArea outline="0" fieldPosition="0">
        <references count="1">
          <reference field="4294967294" count="1">
            <x v="1"/>
          </reference>
        </references>
      </pivotArea>
    </format>
    <format dxfId="14888">
      <pivotArea outline="0" fieldPosition="0">
        <references count="1">
          <reference field="4294967294" count="1">
            <x v="2"/>
          </reference>
        </references>
      </pivotArea>
    </format>
    <format dxfId="14887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2000000}" name="Pol_A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BP10:BZ16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96">
        <item x="0"/>
        <item m="1" x="111"/>
        <item m="1" x="135"/>
        <item m="1" x="142"/>
        <item m="1" x="145"/>
        <item m="1" x="169"/>
        <item m="1" x="146"/>
        <item m="1" x="170"/>
        <item m="1" x="113"/>
        <item m="1" x="136"/>
        <item m="1" x="148"/>
        <item m="1" x="150"/>
        <item m="1" x="171"/>
        <item m="1" x="115"/>
        <item m="1" x="137"/>
        <item m="1" x="172"/>
        <item m="1" x="117"/>
        <item m="1" x="119"/>
        <item m="1" x="154"/>
        <item m="1" x="175"/>
        <item m="1" x="15"/>
        <item m="1" x="78"/>
        <item m="1" x="54"/>
        <item m="1" x="69"/>
        <item m="1" x="80"/>
        <item m="1" x="121"/>
        <item m="1" x="17"/>
        <item m="1" x="122"/>
        <item m="1" x="18"/>
        <item m="1" x="56"/>
        <item m="1" x="19"/>
        <item m="1" x="42"/>
        <item m="1" x="44"/>
        <item m="1" x="22"/>
        <item m="1" x="123"/>
        <item m="1" x="110"/>
        <item m="1" x="168"/>
        <item m="1" x="114"/>
        <item m="1" x="153"/>
        <item m="1" x="162"/>
        <item m="1" x="163"/>
        <item m="1" x="188"/>
        <item m="1" x="205"/>
        <item m="1" x="250"/>
        <item m="1" x="165"/>
        <item m="1" x="253"/>
        <item m="1" x="247"/>
        <item m="1" x="14"/>
        <item m="1" x="293"/>
        <item m="1" x="105"/>
        <item m="1" x="32"/>
        <item m="1" x="65"/>
        <item m="1" x="75"/>
        <item m="1" x="106"/>
        <item m="1" x="294"/>
        <item m="1" x="295"/>
        <item m="1" x="174"/>
        <item m="1" x="196"/>
        <item m="1" x="209"/>
        <item m="1" x="218"/>
        <item m="1" x="176"/>
        <item m="1" x="197"/>
        <item m="1" x="210"/>
        <item m="1" x="220"/>
        <item m="1" x="225"/>
        <item m="1" x="231"/>
        <item m="1" x="239"/>
        <item m="1" x="177"/>
        <item m="1" x="198"/>
        <item m="1" x="211"/>
        <item m="1" x="262"/>
        <item m="1" x="179"/>
        <item m="1" x="212"/>
        <item m="1" x="227"/>
        <item m="1" x="232"/>
        <item m="1" x="236"/>
        <item m="1" x="240"/>
        <item m="1" x="264"/>
        <item m="1" x="156"/>
        <item m="1" x="254"/>
        <item m="1" x="281"/>
        <item m="1" x="255"/>
        <item m="1" x="256"/>
        <item m="1" x="285"/>
        <item m="1" x="257"/>
        <item m="1" x="282"/>
        <item m="1" x="258"/>
        <item m="1" x="283"/>
        <item m="1" x="286"/>
        <item m="1" x="288"/>
        <item m="1" x="24"/>
        <item m="1" x="68"/>
        <item m="1" x="77"/>
        <item m="1" x="118"/>
        <item m="1" x="39"/>
        <item m="1" x="79"/>
        <item m="1" x="85"/>
        <item m="1" x="120"/>
        <item x="1"/>
        <item m="1" x="45"/>
        <item m="1" x="109"/>
        <item m="1" x="167"/>
        <item m="1" x="112"/>
        <item m="1" x="94"/>
        <item m="1" x="160"/>
        <item m="1" x="187"/>
        <item m="1" x="230"/>
        <item m="1" x="248"/>
        <item m="1" x="204"/>
        <item m="1" x="249"/>
        <item m="1" x="164"/>
        <item m="1" x="206"/>
        <item m="1" x="251"/>
        <item m="1" x="252"/>
        <item m="1" x="243"/>
        <item m="1" x="270"/>
        <item m="1" x="289"/>
        <item m="1" x="272"/>
        <item m="1" x="290"/>
        <item m="1" x="292"/>
        <item m="1" x="11"/>
        <item m="1" x="245"/>
        <item m="1" x="12"/>
        <item m="1" x="246"/>
        <item m="1" x="13"/>
        <item m="1" x="58"/>
        <item m="1" x="100"/>
        <item m="1" x="7"/>
        <item m="1" x="26"/>
        <item m="1" x="48"/>
        <item m="1" x="60"/>
        <item m="1" x="101"/>
        <item m="1" x="8"/>
        <item m="1" x="28"/>
        <item m="1" x="102"/>
        <item m="1" x="51"/>
        <item m="1" x="63"/>
        <item m="1" x="104"/>
        <item m="1" x="9"/>
        <item m="1" x="33"/>
        <item m="1" x="108"/>
        <item x="2"/>
        <item m="1" x="139"/>
        <item x="3"/>
        <item m="1" x="151"/>
        <item m="1" x="25"/>
        <item m="1" x="47"/>
        <item m="1" x="59"/>
        <item m="1" x="71"/>
        <item m="1" x="81"/>
        <item m="1" x="88"/>
        <item m="1" x="91"/>
        <item m="1" x="127"/>
        <item m="1" x="27"/>
        <item m="1" x="49"/>
        <item m="1" x="61"/>
        <item m="1" x="72"/>
        <item m="1" x="82"/>
        <item m="1" x="89"/>
        <item m="1" x="128"/>
        <item m="1" x="29"/>
        <item m="1" x="50"/>
        <item m="1" x="62"/>
        <item m="1" x="73"/>
        <item m="1" x="90"/>
        <item m="1" x="103"/>
        <item m="1" x="30"/>
        <item m="1" x="129"/>
        <item m="1" x="31"/>
        <item m="1" x="52"/>
        <item m="1" x="64"/>
        <item m="1" x="74"/>
        <item m="1" x="34"/>
        <item m="1" x="53"/>
        <item m="1" x="66"/>
        <item m="1" x="92"/>
        <item m="1" x="130"/>
        <item m="1" x="93"/>
        <item m="1" x="107"/>
        <item m="1" x="131"/>
        <item m="1" x="36"/>
        <item m="1" x="67"/>
        <item m="1" x="83"/>
        <item m="1" x="133"/>
        <item m="1" x="96"/>
        <item m="1" x="124"/>
        <item m="1" x="140"/>
        <item m="1" x="143"/>
        <item m="1" x="147"/>
        <item m="1" x="149"/>
        <item m="1" x="152"/>
        <item m="1" x="185"/>
        <item m="1" x="97"/>
        <item m="1" x="98"/>
        <item m="1" x="99"/>
        <item m="1" x="195"/>
        <item m="1" x="219"/>
        <item m="1" x="260"/>
        <item m="1" x="221"/>
        <item m="1" x="261"/>
        <item m="1" x="178"/>
        <item m="1" x="199"/>
        <item m="1" x="222"/>
        <item m="1" x="226"/>
        <item m="1" x="263"/>
        <item m="1" x="155"/>
        <item m="1" x="180"/>
        <item m="1" x="200"/>
        <item m="1" x="213"/>
        <item m="1" x="223"/>
        <item m="1" x="228"/>
        <item m="1" x="233"/>
        <item m="1" x="237"/>
        <item m="1" x="241"/>
        <item m="1" x="265"/>
        <item m="1" x="182"/>
        <item m="1" x="201"/>
        <item m="1" x="215"/>
        <item m="1" x="266"/>
        <item m="1" x="183"/>
        <item m="1" x="202"/>
        <item m="1" x="216"/>
        <item m="1" x="224"/>
        <item m="1" x="229"/>
        <item m="1" x="234"/>
        <item m="1" x="238"/>
        <item m="1" x="242"/>
        <item m="1" x="267"/>
        <item m="1" x="158"/>
        <item m="1" x="184"/>
        <item m="1" x="271"/>
        <item m="1" x="186"/>
        <item m="1" x="203"/>
        <item m="1" x="217"/>
        <item m="1" x="276"/>
        <item m="1" x="189"/>
        <item m="1" x="207"/>
        <item m="1" x="278"/>
        <item m="1" x="190"/>
        <item m="1" x="166"/>
        <item m="1" x="192"/>
        <item m="1" x="208"/>
        <item m="1" x="280"/>
        <item m="1" x="244"/>
        <item m="1" x="273"/>
        <item m="1" x="274"/>
        <item m="1" x="284"/>
        <item m="1" x="287"/>
        <item m="1" x="291"/>
        <item m="1" x="275"/>
        <item m="1" x="277"/>
        <item m="1" x="37"/>
        <item m="1" x="23"/>
        <item m="1" x="46"/>
        <item m="1" x="87"/>
        <item m="1" x="10"/>
        <item m="1" x="132"/>
        <item m="1" x="125"/>
        <item m="1" x="126"/>
        <item m="1" x="173"/>
        <item m="1" x="194"/>
        <item m="1" x="235"/>
        <item m="1" x="259"/>
        <item m="1" x="181"/>
        <item m="1" x="214"/>
        <item m="1" x="157"/>
        <item m="1" x="269"/>
        <item m="1" x="38"/>
        <item m="1" x="76"/>
        <item m="1" x="84"/>
        <item m="1" x="95"/>
        <item m="1" x="116"/>
        <item m="1" x="16"/>
        <item m="1" x="40"/>
        <item m="1" x="55"/>
        <item m="1" x="70"/>
        <item m="1" x="86"/>
        <item m="1" x="138"/>
        <item m="1" x="41"/>
        <item m="1" x="57"/>
        <item m="1" x="43"/>
        <item m="1" x="20"/>
        <item m="1" x="21"/>
        <item x="4"/>
        <item x="5"/>
        <item m="1" x="134"/>
        <item m="1" x="141"/>
        <item m="1" x="144"/>
        <item m="1" x="193"/>
        <item m="1" x="159"/>
        <item m="1" x="161"/>
        <item m="1" x="191"/>
        <item m="1" x="279"/>
        <item m="1" x="268"/>
        <item m="1" x="35"/>
        <item h="1" m="1" x="6"/>
      </items>
    </pivotField>
    <pivotField axis="axisRow" compact="0" outline="0" subtotalTop="0" showAll="0" includeNewItemsInFilter="1" defaultSubtotal="0">
      <items count="319">
        <item m="1" x="243"/>
        <item x="0"/>
        <item m="1" x="74"/>
        <item m="1" x="305"/>
        <item m="1" x="146"/>
        <item m="1" x="178"/>
        <item m="1" x="276"/>
        <item m="1" x="279"/>
        <item m="1" x="170"/>
        <item m="1" x="61"/>
        <item m="1" x="111"/>
        <item m="1" x="97"/>
        <item m="1" x="202"/>
        <item m="1" x="301"/>
        <item m="1" x="221"/>
        <item m="1" x="193"/>
        <item m="1" x="192"/>
        <item m="1" x="235"/>
        <item m="1" x="169"/>
        <item m="1" x="163"/>
        <item m="1" x="72"/>
        <item m="1" x="95"/>
        <item m="1" x="129"/>
        <item m="1" x="228"/>
        <item m="1" x="112"/>
        <item m="1" x="32"/>
        <item m="1" x="28"/>
        <item m="1" x="314"/>
        <item m="1" x="27"/>
        <item m="1" x="282"/>
        <item m="1" x="54"/>
        <item m="1" x="219"/>
        <item m="1" x="281"/>
        <item m="1" x="271"/>
        <item m="1" x="123"/>
        <item m="1" x="96"/>
        <item m="1" x="113"/>
        <item m="1" x="245"/>
        <item m="1" x="134"/>
        <item m="1" x="76"/>
        <item m="1" x="36"/>
        <item m="1" x="270"/>
        <item m="1" x="182"/>
        <item m="1" x="73"/>
        <item m="1" x="161"/>
        <item m="1" x="267"/>
        <item m="1" x="55"/>
        <item m="1" x="120"/>
        <item m="1" x="94"/>
        <item m="1" x="62"/>
        <item m="1" x="210"/>
        <item m="1" x="154"/>
        <item m="1" x="286"/>
        <item m="1" x="168"/>
        <item m="1" x="187"/>
        <item m="1" x="86"/>
        <item m="1" x="14"/>
        <item m="1" x="64"/>
        <item m="1" x="128"/>
        <item m="1" x="100"/>
        <item m="1" x="59"/>
        <item m="1" x="199"/>
        <item m="1" x="256"/>
        <item m="1" x="157"/>
        <item m="1" x="143"/>
        <item m="1" x="214"/>
        <item m="1" x="130"/>
        <item m="1" x="150"/>
        <item m="1" x="136"/>
        <item m="1" x="89"/>
        <item m="1" x="297"/>
        <item m="1" x="124"/>
        <item m="1" x="50"/>
        <item m="1" x="277"/>
        <item m="1" x="218"/>
        <item m="1" x="145"/>
        <item m="1" x="139"/>
        <item m="1" x="215"/>
        <item m="1" x="191"/>
        <item m="1" x="20"/>
        <item m="1" x="206"/>
        <item m="1" x="263"/>
        <item m="1" x="67"/>
        <item m="1" x="183"/>
        <item m="1" x="103"/>
        <item m="1" x="292"/>
        <item m="1" x="290"/>
        <item m="1" x="196"/>
        <item m="1" x="229"/>
        <item m="1" x="29"/>
        <item m="1" x="291"/>
        <item m="1" x="258"/>
        <item m="1" x="33"/>
        <item m="1" x="246"/>
        <item m="1" x="131"/>
        <item m="1" x="274"/>
        <item m="1" x="138"/>
        <item m="1" x="237"/>
        <item m="1" x="51"/>
        <item m="1" x="158"/>
        <item m="1" x="232"/>
        <item m="1" x="220"/>
        <item m="1" x="184"/>
        <item m="1" x="10"/>
        <item m="1" x="244"/>
        <item m="1" x="11"/>
        <item m="1" x="40"/>
        <item m="1" x="293"/>
        <item m="1" x="155"/>
        <item m="1" x="26"/>
        <item m="1" x="35"/>
        <item m="1" x="84"/>
        <item m="1" x="306"/>
        <item m="1" x="285"/>
        <item m="1" x="264"/>
        <item m="1" x="239"/>
        <item m="1" x="248"/>
        <item m="1" x="101"/>
        <item m="1" x="255"/>
        <item m="1" x="278"/>
        <item m="1" x="204"/>
        <item m="1" x="118"/>
        <item m="1" x="172"/>
        <item m="1" x="280"/>
        <item m="1" x="104"/>
        <item m="1" x="160"/>
        <item m="1" x="98"/>
        <item m="1" x="125"/>
        <item m="1" x="23"/>
        <item m="1" x="147"/>
        <item m="1" x="116"/>
        <item m="1" x="313"/>
        <item m="1" x="105"/>
        <item m="1" x="140"/>
        <item m="1" x="80"/>
        <item m="1" x="289"/>
        <item m="1" x="91"/>
        <item m="1" x="224"/>
        <item m="1" x="47"/>
        <item m="1" x="17"/>
        <item m="1" x="299"/>
        <item m="1" x="303"/>
        <item m="1" x="166"/>
        <item m="1" x="227"/>
        <item m="1" x="65"/>
        <item m="1" x="217"/>
        <item m="1" x="77"/>
        <item m="1" x="114"/>
        <item m="1" x="233"/>
        <item m="1" x="75"/>
        <item m="1" x="284"/>
        <item m="1" x="265"/>
        <item m="1" x="16"/>
        <item m="1" x="167"/>
        <item m="1" x="205"/>
        <item m="1" x="254"/>
        <item m="1" x="15"/>
        <item m="1" x="69"/>
        <item m="1" x="82"/>
        <item m="1" x="78"/>
        <item m="1" x="121"/>
        <item m="1" x="208"/>
        <item m="1" x="209"/>
        <item m="1" x="49"/>
        <item m="1" x="122"/>
        <item m="1" x="318"/>
        <item m="1" x="34"/>
        <item m="1" x="39"/>
        <item m="1" x="311"/>
        <item m="1" x="300"/>
        <item m="1" x="117"/>
        <item x="3"/>
        <item m="1" x="152"/>
        <item m="1" x="203"/>
        <item m="1" x="18"/>
        <item m="1" x="179"/>
        <item m="1" x="315"/>
        <item m="1" x="52"/>
        <item m="1" x="171"/>
        <item m="1" x="142"/>
        <item m="1" x="12"/>
        <item m="1" x="177"/>
        <item m="1" x="81"/>
        <item m="1" x="162"/>
        <item m="1" x="58"/>
        <item m="1" x="302"/>
        <item m="1" x="185"/>
        <item m="1" x="79"/>
        <item m="1" x="294"/>
        <item m="1" x="41"/>
        <item m="1" x="257"/>
        <item m="1" x="231"/>
        <item m="1" x="60"/>
        <item m="1" x="173"/>
        <item m="1" x="259"/>
        <item m="1" x="198"/>
        <item m="1" x="44"/>
        <item m="1" x="181"/>
        <item m="1" x="109"/>
        <item m="1" x="317"/>
        <item m="1" x="46"/>
        <item m="1" x="144"/>
        <item m="1" x="266"/>
        <item m="1" x="207"/>
        <item m="1" x="151"/>
        <item m="1" x="48"/>
        <item m="1" x="260"/>
        <item m="1" x="174"/>
        <item m="1" x="21"/>
        <item m="1" x="222"/>
        <item m="1" x="165"/>
        <item m="1" x="316"/>
        <item m="1" x="189"/>
        <item m="1" x="247"/>
        <item m="1" x="110"/>
        <item m="1" x="88"/>
        <item m="1" x="149"/>
        <item m="1" x="273"/>
        <item m="1" x="164"/>
        <item m="1" x="251"/>
        <item m="1" x="133"/>
        <item m="1" x="22"/>
        <item m="1" x="19"/>
        <item m="1" x="226"/>
        <item m="1" x="30"/>
        <item m="1" x="186"/>
        <item m="1" x="225"/>
        <item m="1" x="213"/>
        <item m="1" x="296"/>
        <item m="1" x="102"/>
        <item m="1" x="126"/>
        <item m="1" x="9"/>
        <item m="1" x="45"/>
        <item m="1" x="309"/>
        <item m="1" x="90"/>
        <item m="1" x="180"/>
        <item m="1" x="37"/>
        <item m="1" x="308"/>
        <item m="1" x="66"/>
        <item m="1" x="53"/>
        <item m="1" x="194"/>
        <item m="1" x="200"/>
        <item m="1" x="295"/>
        <item m="1" x="298"/>
        <item m="1" x="83"/>
        <item m="1" x="141"/>
        <item m="1" x="307"/>
        <item m="1" x="287"/>
        <item m="1" x="108"/>
        <item m="1" x="153"/>
        <item m="1" x="241"/>
        <item m="1" x="87"/>
        <item m="1" x="195"/>
        <item m="1" x="148"/>
        <item m="1" x="137"/>
        <item m="1" x="175"/>
        <item m="1" x="127"/>
        <item m="1" x="71"/>
        <item m="1" x="201"/>
        <item m="1" x="250"/>
        <item m="1" x="156"/>
        <item m="1" x="268"/>
        <item m="1" x="236"/>
        <item m="1" x="230"/>
        <item m="1" x="159"/>
        <item m="1" x="119"/>
        <item m="1" x="176"/>
        <item m="1" x="283"/>
        <item m="1" x="188"/>
        <item m="1" x="261"/>
        <item m="1" x="56"/>
        <item m="1" x="288"/>
        <item m="1" x="31"/>
        <item m="1" x="57"/>
        <item m="1" x="106"/>
        <item m="1" x="7"/>
        <item m="1" x="42"/>
        <item m="1" x="238"/>
        <item m="1" x="25"/>
        <item m="1" x="312"/>
        <item m="1" x="132"/>
        <item m="1" x="70"/>
        <item m="1" x="6"/>
        <item m="1" x="43"/>
        <item m="1" x="249"/>
        <item m="1" x="240"/>
        <item m="1" x="223"/>
        <item m="1" x="216"/>
        <item m="1" x="63"/>
        <item m="1" x="13"/>
        <item x="4"/>
        <item m="1" x="262"/>
        <item m="1" x="99"/>
        <item x="5"/>
        <item m="1" x="211"/>
        <item m="1" x="24"/>
        <item m="1" x="252"/>
        <item m="1" x="310"/>
        <item m="1" x="135"/>
        <item m="1" x="92"/>
        <item m="1" x="85"/>
        <item m="1" x="197"/>
        <item m="1" x="93"/>
        <item m="1" x="212"/>
        <item m="1" x="107"/>
        <item m="1" x="190"/>
        <item m="1" x="115"/>
        <item m="1" x="234"/>
        <item m="1" x="8"/>
        <item m="1" x="304"/>
        <item m="1" x="269"/>
        <item m="1" x="242"/>
        <item m="1" x="253"/>
        <item m="1" x="68"/>
        <item m="1" x="275"/>
        <item m="1" x="38"/>
        <item m="1" x="272"/>
        <item x="1"/>
        <item x="2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14"/>
    <field x="15"/>
  </rowFields>
  <rowItems count="5">
    <i>
      <x v="98"/>
      <x v="317"/>
    </i>
    <i>
      <x v="141"/>
      <x v="318"/>
    </i>
    <i>
      <x v="143"/>
      <x v="171"/>
    </i>
    <i>
      <x v="283"/>
      <x v="290"/>
    </i>
    <i>
      <x v="284"/>
      <x v="293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0"/>
  </pageFields>
  <dataFields count="9">
    <dataField name="Součet z 1" fld="18" baseField="1" baseItem="9" numFmtId="4"/>
    <dataField name="Součet z 2" fld="19" baseField="1" baseItem="3" numFmtId="4"/>
    <dataField name="Součet z 3" fld="20" baseField="1" baseItem="7" numFmtId="4"/>
    <dataField name="Součet z 8" fld="25" baseField="1" baseItem="57" numFmtId="4"/>
    <dataField name="Součet z 4" fld="21" baseField="1" baseItem="0" numFmtId="4"/>
    <dataField name="Součet z Plnění RZ(%)" fld="26" baseField="1" baseItem="14" numFmtId="3"/>
    <dataField name="Součet z Rozdil" fld="27" baseField="1" baseItem="9" numFmtId="4"/>
    <dataField name="Součet z Plnění KR(%)" fld="34" baseField="0" baseItem="0" numFmtId="4"/>
    <dataField name="Součet z SUM" fld="32" baseField="0" baseItem="0" numFmtId="4"/>
  </dataFields>
  <formats count="22">
    <format dxfId="1165">
      <pivotArea outline="0" fieldPosition="0">
        <references count="1">
          <reference field="14" count="17" selected="0">
            <x v="115"/>
            <x v="153"/>
            <x v="155"/>
            <x v="156"/>
            <x v="157"/>
            <x v="158"/>
            <x v="168"/>
            <x v="169"/>
            <x v="170"/>
            <x v="245"/>
            <x v="253"/>
            <x v="257"/>
            <x v="273"/>
            <x v="274"/>
            <x v="275"/>
            <x v="286"/>
            <x v="294"/>
          </reference>
        </references>
      </pivotArea>
    </format>
    <format dxfId="1164">
      <pivotArea dataOnly="0" labelOnly="1" outline="0" fieldPosition="0">
        <references count="1">
          <reference field="14" count="17">
            <x v="115"/>
            <x v="153"/>
            <x v="155"/>
            <x v="156"/>
            <x v="157"/>
            <x v="158"/>
            <x v="168"/>
            <x v="169"/>
            <x v="170"/>
            <x v="245"/>
            <x v="253"/>
            <x v="257"/>
            <x v="273"/>
            <x v="274"/>
            <x v="275"/>
            <x v="286"/>
            <x v="294"/>
          </reference>
        </references>
      </pivotArea>
    </format>
    <format dxfId="1163">
      <pivotArea dataOnly="0" labelOnly="1" outline="0" fieldPosition="0">
        <references count="2">
          <reference field="14" count="1" selected="0">
            <x v="115"/>
          </reference>
          <reference field="15" count="1">
            <x v="16"/>
          </reference>
        </references>
      </pivotArea>
    </format>
    <format dxfId="1162">
      <pivotArea dataOnly="0" labelOnly="1" outline="0" fieldPosition="0">
        <references count="2">
          <reference field="14" count="1" selected="0">
            <x v="153"/>
          </reference>
          <reference field="15" count="1">
            <x v="18"/>
          </reference>
        </references>
      </pivotArea>
    </format>
    <format dxfId="1161">
      <pivotArea dataOnly="0" labelOnly="1" outline="0" fieldPosition="0">
        <references count="2">
          <reference field="14" count="1" selected="0">
            <x v="155"/>
          </reference>
          <reference field="15" count="1">
            <x v="19"/>
          </reference>
        </references>
      </pivotArea>
    </format>
    <format dxfId="1160">
      <pivotArea dataOnly="0" labelOnly="1" outline="0" fieldPosition="0">
        <references count="2">
          <reference field="14" count="1" selected="0">
            <x v="156"/>
          </reference>
          <reference field="15" count="1">
            <x v="20"/>
          </reference>
        </references>
      </pivotArea>
    </format>
    <format dxfId="1159">
      <pivotArea dataOnly="0" labelOnly="1" outline="0" fieldPosition="0">
        <references count="2">
          <reference field="14" count="1" selected="0">
            <x v="157"/>
          </reference>
          <reference field="15" count="1">
            <x v="21"/>
          </reference>
        </references>
      </pivotArea>
    </format>
    <format dxfId="1158">
      <pivotArea dataOnly="0" labelOnly="1" outline="0" fieldPosition="0">
        <references count="2">
          <reference field="14" count="1" selected="0">
            <x v="158"/>
          </reference>
          <reference field="15" count="1">
            <x v="22"/>
          </reference>
        </references>
      </pivotArea>
    </format>
    <format dxfId="1157">
      <pivotArea dataOnly="0" labelOnly="1" outline="0" fieldPosition="0">
        <references count="2">
          <reference field="14" count="1" selected="0">
            <x v="168"/>
          </reference>
          <reference field="15" count="1">
            <x v="23"/>
          </reference>
        </references>
      </pivotArea>
    </format>
    <format dxfId="1156">
      <pivotArea dataOnly="0" labelOnly="1" outline="0" fieldPosition="0">
        <references count="2">
          <reference field="14" count="1" selected="0">
            <x v="169"/>
          </reference>
          <reference field="15" count="1">
            <x v="24"/>
          </reference>
        </references>
      </pivotArea>
    </format>
    <format dxfId="1155">
      <pivotArea dataOnly="0" labelOnly="1" outline="0" fieldPosition="0">
        <references count="2">
          <reference field="14" count="1" selected="0">
            <x v="170"/>
          </reference>
          <reference field="15" count="1">
            <x v="25"/>
          </reference>
        </references>
      </pivotArea>
    </format>
    <format dxfId="1154">
      <pivotArea dataOnly="0" labelOnly="1" outline="0" fieldPosition="0">
        <references count="2">
          <reference field="14" count="1" selected="0">
            <x v="245"/>
          </reference>
          <reference field="15" count="1">
            <x v="28"/>
          </reference>
        </references>
      </pivotArea>
    </format>
    <format dxfId="1153">
      <pivotArea dataOnly="0" labelOnly="1" outline="0" fieldPosition="0">
        <references count="2">
          <reference field="14" count="1" selected="0">
            <x v="253"/>
          </reference>
          <reference field="15" count="1">
            <x v="26"/>
          </reference>
        </references>
      </pivotArea>
    </format>
    <format dxfId="1152">
      <pivotArea dataOnly="0" labelOnly="1" outline="0" fieldPosition="0">
        <references count="2">
          <reference field="14" count="1" selected="0">
            <x v="257"/>
          </reference>
          <reference field="15" count="1">
            <x v="12"/>
          </reference>
        </references>
      </pivotArea>
    </format>
    <format dxfId="1151">
      <pivotArea dataOnly="0" labelOnly="1" outline="0" fieldPosition="0">
        <references count="2">
          <reference field="14" count="1" selected="0">
            <x v="273"/>
          </reference>
          <reference field="15" count="1">
            <x v="27"/>
          </reference>
        </references>
      </pivotArea>
    </format>
    <format dxfId="1150">
      <pivotArea dataOnly="0" labelOnly="1" outline="0" fieldPosition="0">
        <references count="2">
          <reference field="14" count="1" selected="0">
            <x v="274"/>
          </reference>
          <reference field="15" count="1">
            <x v="14"/>
          </reference>
        </references>
      </pivotArea>
    </format>
    <format dxfId="1149">
      <pivotArea dataOnly="0" labelOnly="1" outline="0" fieldPosition="0">
        <references count="2">
          <reference field="14" count="1" selected="0">
            <x v="275"/>
          </reference>
          <reference field="15" count="1">
            <x v="15"/>
          </reference>
        </references>
      </pivotArea>
    </format>
    <format dxfId="1148">
      <pivotArea dataOnly="0" labelOnly="1" outline="0" fieldPosition="0">
        <references count="2">
          <reference field="14" count="1" selected="0">
            <x v="286"/>
          </reference>
          <reference field="15" count="1">
            <x v="3"/>
          </reference>
        </references>
      </pivotArea>
    </format>
    <format dxfId="1147">
      <pivotArea dataOnly="0" labelOnly="1" outline="0" fieldPosition="0">
        <references count="2">
          <reference field="14" count="1" selected="0">
            <x v="294"/>
          </reference>
          <reference field="15" count="1">
            <x v="17"/>
          </reference>
        </references>
      </pivotArea>
    </format>
    <format dxfId="1146">
      <pivotArea outline="0" fieldPosition="0">
        <references count="2">
          <reference field="14" count="1" selected="0">
            <x v="51"/>
          </reference>
          <reference field="15" count="1" selected="0">
            <x v="10"/>
          </reference>
        </references>
      </pivotArea>
    </format>
    <format dxfId="1145">
      <pivotArea dataOnly="0" labelOnly="1" outline="0" fieldPosition="0">
        <references count="1">
          <reference field="14" count="1">
            <x v="51"/>
          </reference>
        </references>
      </pivotArea>
    </format>
    <format dxfId="1144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4000000}" name="Ses_A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AN10:AX14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0">
        <item x="0"/>
        <item m="1" x="16"/>
        <item m="1" x="17"/>
        <item m="1" x="9"/>
        <item m="1" x="18"/>
        <item m="1" x="6"/>
        <item m="1" x="14"/>
        <item x="1"/>
        <item m="1" x="15"/>
        <item m="1" x="7"/>
        <item m="1" x="8"/>
        <item x="2"/>
        <item m="1" x="13"/>
        <item m="1" x="5"/>
        <item m="1" x="19"/>
        <item m="1" x="12"/>
        <item m="1" x="4"/>
        <item m="1" x="10"/>
        <item x="3"/>
        <item m="1" x="11"/>
      </items>
    </pivotField>
    <pivotField axis="axisRow" compact="0" outline="0" subtotalTop="0" showAll="0" includeNewItemsInFilter="1" defaultSubtotal="0">
      <items count="19">
        <item x="0"/>
        <item m="1" x="7"/>
        <item m="1" x="16"/>
        <item x="3"/>
        <item x="1"/>
        <item x="2"/>
        <item m="1" x="14"/>
        <item m="1" x="5"/>
        <item m="1" x="9"/>
        <item m="1" x="8"/>
        <item m="1" x="13"/>
        <item m="1" x="17"/>
        <item m="1" x="18"/>
        <item m="1" x="11"/>
        <item m="1" x="15"/>
        <item m="1" x="4"/>
        <item m="1" x="12"/>
        <item m="1" x="10"/>
        <item m="1" x="6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10"/>
    <field x="11"/>
  </rowFields>
  <rowItems count="3">
    <i>
      <x v="7"/>
      <x v="4"/>
    </i>
    <i>
      <x v="11"/>
      <x v="5"/>
    </i>
    <i>
      <x v="18"/>
      <x v="3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0"/>
  </pageFields>
  <dataFields count="9">
    <dataField name="Součet z 1" fld="18" baseField="0" baseItem="0" numFmtId="4"/>
    <dataField name="Součet z 2" fld="19" baseField="0" baseItem="0" numFmtId="4"/>
    <dataField name="Součet z 3" fld="20" baseField="4" baseItem="0" numFmtId="4"/>
    <dataField name="Součet z 8" fld="25" baseField="5" baseItem="16" numFmtId="4"/>
    <dataField name="Součet z 4" fld="21" baseField="0" baseItem="0" numFmtId="4"/>
    <dataField name="Součet z Plnění RZ(%)" fld="26" baseField="0" baseItem="0" numFmtId="3"/>
    <dataField name="Součet z Rozdil" fld="27" baseField="0" baseItem="0" numFmtId="4"/>
    <dataField name="Součet z Plnění KR(%)" fld="34" baseField="5" baseItem="15" numFmtId="3"/>
    <dataField name="Součet z SUM" fld="32" baseField="0" baseItem="0" numFmtId="4"/>
  </dataFields>
  <formats count="1">
    <format dxfId="1166">
      <pivotArea type="origin" dataOnly="0" labelOnly="1" outline="0" fieldPosition="0"/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0000000}" name="PodSes_A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BB10:BL14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48">
        <item x="0"/>
        <item m="1" x="10"/>
        <item m="1" x="14"/>
        <item m="1" x="15"/>
        <item m="1" x="16"/>
        <item m="1" x="20"/>
        <item m="1" x="22"/>
        <item m="1" x="23"/>
        <item m="1" x="19"/>
        <item m="1" x="44"/>
        <item m="1" x="17"/>
        <item m="1" x="24"/>
        <item m="1" x="26"/>
        <item m="1" x="28"/>
        <item m="1" x="30"/>
        <item m="1" x="32"/>
        <item m="1" x="34"/>
        <item m="1" x="35"/>
        <item m="1" x="5"/>
        <item m="1" x="8"/>
        <item m="1" x="11"/>
        <item m="1" x="18"/>
        <item m="1" x="21"/>
        <item m="1" x="31"/>
        <item x="1"/>
        <item m="1" x="9"/>
        <item m="1" x="12"/>
        <item m="1" x="38"/>
        <item m="1" x="37"/>
        <item m="1" x="39"/>
        <item m="1" x="40"/>
        <item m="1" x="41"/>
        <item m="1" x="43"/>
        <item x="2"/>
        <item m="1" x="46"/>
        <item m="1" x="33"/>
        <item m="1" x="29"/>
        <item m="1" x="45"/>
        <item m="1" x="4"/>
        <item m="1" x="6"/>
        <item m="1" x="13"/>
        <item m="1" x="27"/>
        <item m="1" x="36"/>
        <item m="1" x="47"/>
        <item x="3"/>
        <item m="1" x="25"/>
        <item m="1" x="42"/>
        <item m="1" x="7"/>
      </items>
    </pivotField>
    <pivotField axis="axisRow" compact="0" outline="0" subtotalTop="0" showAll="0" includeNewItemsInFilter="1" defaultSubtotal="0">
      <items count="48">
        <item x="0"/>
        <item m="1" x="13"/>
        <item m="1" x="43"/>
        <item m="1" x="37"/>
        <item x="2"/>
        <item m="1" x="29"/>
        <item m="1" x="23"/>
        <item m="1" x="41"/>
        <item m="1" x="5"/>
        <item m="1" x="47"/>
        <item m="1" x="8"/>
        <item m="1" x="39"/>
        <item m="1" x="7"/>
        <item m="1" x="44"/>
        <item m="1" x="31"/>
        <item m="1" x="36"/>
        <item m="1" x="18"/>
        <item m="1" x="16"/>
        <item m="1" x="14"/>
        <item m="1" x="42"/>
        <item m="1" x="17"/>
        <item m="1" x="19"/>
        <item m="1" x="33"/>
        <item m="1" x="34"/>
        <item m="1" x="40"/>
        <item m="1" x="28"/>
        <item m="1" x="25"/>
        <item m="1" x="27"/>
        <item m="1" x="9"/>
        <item m="1" x="4"/>
        <item m="1" x="6"/>
        <item m="1" x="20"/>
        <item m="1" x="38"/>
        <item m="1" x="21"/>
        <item m="1" x="24"/>
        <item m="1" x="45"/>
        <item m="1" x="22"/>
        <item m="1" x="26"/>
        <item m="1" x="12"/>
        <item m="1" x="11"/>
        <item m="1" x="35"/>
        <item m="1" x="30"/>
        <item m="1" x="10"/>
        <item m="1" x="32"/>
        <item m="1" x="46"/>
        <item m="1" x="15"/>
        <item x="1"/>
        <item x="3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12"/>
    <field x="13"/>
  </rowFields>
  <rowItems count="3">
    <i>
      <x v="24"/>
      <x v="46"/>
    </i>
    <i>
      <x v="33"/>
      <x v="4"/>
    </i>
    <i>
      <x v="44"/>
      <x v="47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0"/>
  </pageFields>
  <dataFields count="9">
    <dataField name="Součet z 1" fld="18" baseField="3" baseItem="8" numFmtId="4"/>
    <dataField name="Součet z 2" fld="19" baseField="3" baseItem="6" numFmtId="4"/>
    <dataField name="Součet z 3" fld="20" baseField="3" baseItem="8" numFmtId="4"/>
    <dataField name="Součet z 8" fld="25" baseField="3" baseItem="32" numFmtId="4"/>
    <dataField name="Součet z 4" fld="21" baseField="3" baseItem="6" numFmtId="4"/>
    <dataField name="Součet z Plnění RZ(%)" fld="26" baseField="3" baseItem="7" numFmtId="1"/>
    <dataField name="Součet z Rozdil" fld="27" baseField="3" baseItem="6" numFmtId="4"/>
    <dataField name="Součet z Plnění KR(%)" fld="34" baseField="3" baseItem="30" numFmtId="3"/>
    <dataField name="Součet z SUM" fld="32" baseField="3" baseItem="10" numFmtId="4"/>
  </dataField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7000000}" name="Trida_H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CE10:CP13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8">
        <item x="0"/>
        <item m="1" x="6"/>
        <item m="1" x="7"/>
        <item x="1"/>
        <item m="1" x="4"/>
        <item m="1" x="5"/>
        <item x="2"/>
        <item m="1" x="3"/>
      </items>
    </pivotField>
    <pivotField axis="axisRow" compact="0" outline="0" subtotalTop="0" showAll="0" includeNewItemsInFilter="1" defaultSubtotal="0">
      <items count="9">
        <item x="0"/>
        <item m="1" x="4"/>
        <item x="2"/>
        <item m="1" x="5"/>
        <item m="1" x="7"/>
        <item m="1" x="8"/>
        <item m="1" x="6"/>
        <item x="1"/>
        <item m="1" x="3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8"/>
    <field x="9"/>
  </rowFields>
  <rowItems count="2">
    <i>
      <x v="3"/>
      <x v="7"/>
    </i>
    <i>
      <x v="6"/>
      <x v="2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7" baseItem="2" numFmtId="4"/>
    <dataField name="Součet z 6" fld="23" baseField="7" baseItem="2" numFmtId="4"/>
    <dataField name="Součet z 5" fld="22" baseField="7" baseItem="2" numFmtId="4"/>
    <dataField name="Součet z 1" fld="18" baseField="7" baseItem="2" numFmtId="4"/>
    <dataField name="Součet z 4" fld="21" baseField="7" baseItem="2" numFmtId="4"/>
    <dataField name="Součet z Index -3/-4" fld="28" baseField="0" baseItem="0" numFmtId="4"/>
    <dataField name="Součet z Index -2/-3" fld="29" baseField="0" baseItem="0" numFmtId="4"/>
    <dataField name="Součet z Index -1/-2" fld="30" baseField="0" baseItem="0" numFmtId="4"/>
    <dataField name="Součet z Index 0/-1" fld="31" baseField="0" baseItem="0" numFmtId="4"/>
    <dataField name="Součet z SUM_H" fld="33" baseField="0" baseItem="0" numFmtId="4"/>
  </dataFields>
  <formats count="9">
    <format dxfId="1175">
      <pivotArea outline="0" fieldPosition="0">
        <references count="1">
          <reference field="8" count="4" selected="0">
            <x v="3"/>
            <x v="4"/>
            <x v="5"/>
            <x v="6"/>
          </reference>
        </references>
      </pivotArea>
    </format>
    <format dxfId="1174">
      <pivotArea dataOnly="0" labelOnly="1" outline="0" fieldPosition="0">
        <references count="1">
          <reference field="8" count="4">
            <x v="3"/>
            <x v="4"/>
            <x v="5"/>
            <x v="6"/>
          </reference>
        </references>
      </pivotArea>
    </format>
    <format dxfId="1173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1172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1171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1170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1169">
      <pivotArea outline="0" fieldPosition="0">
        <references count="2">
          <reference field="8" count="1" selected="0">
            <x v="2"/>
          </reference>
          <reference field="9" count="1" selected="0">
            <x v="3"/>
          </reference>
        </references>
      </pivotArea>
    </format>
    <format dxfId="1168">
      <pivotArea dataOnly="0" labelOnly="1" outline="0" fieldPosition="0">
        <references count="1">
          <reference field="8" count="1">
            <x v="2"/>
          </reference>
        </references>
      </pivotArea>
    </format>
    <format dxfId="1167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5000000}" name="Ses_H" cacheId="40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CT10:DE14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0">
        <item x="0"/>
        <item m="1" x="16"/>
        <item m="1" x="17"/>
        <item m="1" x="9"/>
        <item m="1" x="18"/>
        <item m="1" x="6"/>
        <item m="1" x="14"/>
        <item x="1"/>
        <item m="1" x="15"/>
        <item m="1" x="7"/>
        <item m="1" x="8"/>
        <item x="2"/>
        <item m="1" x="13"/>
        <item m="1" x="5"/>
        <item m="1" x="19"/>
        <item m="1" x="12"/>
        <item m="1" x="4"/>
        <item m="1" x="10"/>
        <item x="3"/>
        <item m="1" x="11"/>
      </items>
    </pivotField>
    <pivotField axis="axisRow" compact="0" outline="0" subtotalTop="0" showAll="0" includeNewItemsInFilter="1" defaultSubtotal="0">
      <items count="19">
        <item x="0"/>
        <item m="1" x="7"/>
        <item m="1" x="16"/>
        <item x="3"/>
        <item x="1"/>
        <item x="2"/>
        <item m="1" x="14"/>
        <item m="1" x="5"/>
        <item m="1" x="9"/>
        <item m="1" x="8"/>
        <item m="1" x="13"/>
        <item m="1" x="17"/>
        <item m="1" x="18"/>
        <item m="1" x="11"/>
        <item m="1" x="15"/>
        <item m="1" x="4"/>
        <item m="1" x="12"/>
        <item m="1" x="10"/>
        <item m="1" x="6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10"/>
    <field x="11"/>
  </rowFields>
  <rowItems count="3">
    <i>
      <x v="7"/>
      <x v="4"/>
    </i>
    <i>
      <x v="11"/>
      <x v="5"/>
    </i>
    <i>
      <x v="18"/>
      <x v="3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5" baseItem="6" numFmtId="4"/>
    <dataField name="Součet z 6" fld="23" baseField="5" baseItem="6" numFmtId="4"/>
    <dataField name="Součet z 5" fld="22" baseField="5" baseItem="6" numFmtId="4"/>
    <dataField name="Součet z 1" fld="18" baseField="5" baseItem="6" numFmtId="4"/>
    <dataField name="Součet z 4" fld="21" baseField="5" baseItem="6" numFmtId="4"/>
    <dataField name="Součet z Index -3/-4" fld="28" baseField="5" baseItem="6" numFmtId="4"/>
    <dataField name="Součet z Index -2/-3" fld="29" baseField="5" baseItem="3" numFmtId="4"/>
    <dataField name="Součet z Index -1/-2" fld="30" baseField="5" baseItem="5" numFmtId="4"/>
    <dataField name="Součet z Index 0/-1" fld="31" baseField="5" baseItem="3" numFmtId="4"/>
    <dataField name="Součet z SUM_H" fld="33" baseField="0" baseItem="0" numFmtId="4"/>
  </dataField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6000000}" name="Trida_A" cacheId="40" applyNumberFormats="0" applyBorderFormats="0" applyFontFormats="0" applyPatternFormats="0" applyAlignmentFormats="0" applyWidthHeightFormats="1" dataCaption="Data" showError="1" updatedVersion="6" showDrill="0" showMemberPropertyTips="0" useAutoFormatting="1" itemPrintTitles="1" createdVersion="1" indent="0" compact="0" compactData="0" gridDropZones="1">
  <location ref="C10:V14" firstHeaderRow="1" firstDataRow="3" firstDataCol="2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Col" compact="0" outline="0" subtotalTop="0" includeNewItemsInFilter="1" sortType="descending" defaultSubtotal="0">
      <items count="6">
        <item x="4"/>
        <item x="3"/>
        <item h="1" x="2"/>
        <item h="1" x="1"/>
        <item h="1" x="0"/>
        <item h="1" m="1" x="5"/>
      </items>
    </pivotField>
    <pivotField compact="0" outline="0" subtotalTop="0" showAll="0" includeNewItemsInFilter="1" defaultSubtotal="0"/>
    <pivotField compact="0" outline="0" subtotalTop="0" showAll="0" includeNewItemsInFilter="1" sortType="ascending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958">
        <item h="1" x="0"/>
        <item m="1" x="516"/>
        <item m="1" x="533"/>
        <item m="1" x="535"/>
        <item m="1" x="521"/>
        <item m="1" x="537"/>
        <item m="1" x="523"/>
        <item m="1" x="524"/>
        <item m="1" x="529"/>
        <item m="1" x="756"/>
        <item m="1" x="742"/>
        <item m="1" x="743"/>
        <item m="1" x="758"/>
        <item m="1" x="772"/>
        <item m="1" x="873"/>
        <item m="1" x="782"/>
        <item m="1" x="802"/>
        <item m="1" x="814"/>
        <item m="1" x="830"/>
        <item m="1" x="845"/>
        <item m="1" x="860"/>
        <item m="1" x="884"/>
        <item m="1" x="815"/>
        <item m="1" x="832"/>
        <item m="1" x="847"/>
        <item m="1" x="866"/>
        <item m="1" x="875"/>
        <item m="1" x="878"/>
        <item m="1" x="888"/>
        <item m="1" x="900"/>
        <item m="1" x="916"/>
        <item m="1" x="110"/>
        <item m="1" x="181"/>
        <item m="1" x="90"/>
        <item m="1" x="153"/>
        <item m="1" x="249"/>
        <item m="1" x="399"/>
        <item m="1" x="469"/>
        <item m="1" x="539"/>
        <item m="1" x="594"/>
        <item m="1" x="639"/>
        <item m="1" x="161"/>
        <item m="1" x="408"/>
        <item m="1" x="47"/>
        <item m="1" x="95"/>
        <item m="1" x="162"/>
        <item m="1" x="258"/>
        <item m="1" x="404"/>
        <item m="1" x="475"/>
        <item m="1" x="542"/>
        <item m="1" x="169"/>
        <item m="1" x="99"/>
        <item m="1" x="170"/>
        <item m="1" x="264"/>
        <item m="1" x="335"/>
        <item m="1" x="409"/>
        <item m="1" x="478"/>
        <item m="1" x="545"/>
        <item m="1" x="599"/>
        <item m="1" x="50"/>
        <item m="1" x="272"/>
        <item m="1" x="340"/>
        <item m="1" x="481"/>
        <item m="1" x="551"/>
        <item m="1" x="650"/>
        <item m="1" x="420"/>
        <item m="1" x="657"/>
        <item m="1" x="717"/>
        <item m="1" x="350"/>
        <item m="1" x="423"/>
        <item m="1" x="490"/>
        <item m="1" x="952"/>
        <item m="1" x="892"/>
        <item m="1" x="303"/>
        <item m="1" x="368"/>
        <item m="1" x="443"/>
        <item m="1" x="567"/>
        <item m="1" x="670"/>
        <item m="1" x="220"/>
        <item m="1" x="310"/>
        <item m="1" x="375"/>
        <item m="1" x="447"/>
        <item m="1" x="510"/>
        <item m="1" x="572"/>
        <item m="1" x="621"/>
        <item m="1" x="675"/>
        <item m="1" x="736"/>
        <item m="1" x="795"/>
        <item m="1" x="379"/>
        <item m="1" x="454"/>
        <item m="1" x="518"/>
        <item m="1" x="578"/>
        <item m="1" x="627"/>
        <item m="1" x="680"/>
        <item m="1" x="744"/>
        <item m="1" x="9"/>
        <item m="1" x="43"/>
        <item m="1" x="643"/>
        <item m="1" x="702"/>
        <item m="1" x="765"/>
        <item m="1" x="824"/>
        <item m="1" x="881"/>
        <item m="1" x="39"/>
        <item m="1" x="145"/>
        <item m="1" x="234"/>
        <item m="1" x="883"/>
        <item m="1" x="7"/>
        <item m="1" x="646"/>
        <item m="1" x="706"/>
        <item m="1" x="769"/>
        <item m="1" x="827"/>
        <item m="1" x="471"/>
        <item m="1" x="671"/>
        <item m="1" x="853"/>
        <item m="1" x="538"/>
        <item m="1" x="41"/>
        <item m="1" x="149"/>
        <item m="1" x="242"/>
        <item m="1" x="324"/>
        <item m="1" x="393"/>
        <item m="1" x="465"/>
        <item m="1" x="534"/>
        <item m="1" x="250"/>
        <item m="1" x="400"/>
        <item m="1" x="831"/>
        <item m="1" x="228"/>
        <item m="1" x="314"/>
        <item m="1" x="385"/>
        <item m="1" x="460"/>
        <item m="1" x="526"/>
        <item m="1" x="585"/>
        <item m="1" x="634"/>
        <item m="1" x="233"/>
        <item m="1" x="319"/>
        <item m="1" x="389"/>
        <item m="1" x="462"/>
        <item m="1" x="530"/>
        <item m="1" x="587"/>
        <item m="1" x="669"/>
        <item m="1" x="903"/>
        <item m="1" x="21"/>
        <item m="1" x="52"/>
        <item m="1" x="111"/>
        <item m="1" x="794"/>
        <item m="1" x="855"/>
        <item m="1" x="934"/>
        <item m="1" x="25"/>
        <item m="1" x="60"/>
        <item m="1" x="119"/>
        <item m="1" x="910"/>
        <item m="1" x="937"/>
        <item m="1" x="64"/>
        <item m="1" x="196"/>
        <item m="1" x="107"/>
        <item m="1" x="904"/>
        <item m="1" x="932"/>
        <item m="1" x="23"/>
        <item m="1" x="56"/>
        <item m="1" x="185"/>
        <item m="1" x="280"/>
        <item m="1" x="857"/>
        <item m="1" x="907"/>
        <item m="1" x="935"/>
        <item m="1" x="27"/>
        <item m="1" x="62"/>
        <item m="1" x="121"/>
        <item m="1" x="285"/>
        <item m="1" x="353"/>
        <item m="1" x="425"/>
        <item m="1" x="30"/>
        <item m="1" x="203"/>
        <item m="1" x="361"/>
        <item m="1" x="430"/>
        <item m="1" x="496"/>
        <item m="1" x="561"/>
        <item m="1" x="74"/>
        <item m="1" x="129"/>
        <item m="1" x="208"/>
        <item m="1" x="299"/>
        <item m="1" x="438"/>
        <item m="1" x="503"/>
        <item m="1" x="564"/>
        <item m="1" x="617"/>
        <item m="1" x="667"/>
        <item m="1" x="216"/>
        <item m="1" x="305"/>
        <item m="1" x="370"/>
        <item m="1" x="444"/>
        <item m="1" x="507"/>
        <item m="1" x="568"/>
        <item m="1" x="619"/>
        <item m="1" x="672"/>
        <item m="1" x="734"/>
        <item m="1" x="792"/>
        <item m="1" x="376"/>
        <item m="1" x="448"/>
        <item m="1" x="511"/>
        <item m="1" x="573"/>
        <item m="1" x="622"/>
        <item m="1" x="676"/>
        <item m="1" x="737"/>
        <item m="1" x="796"/>
        <item m="1" x="856"/>
        <item m="1" x="906"/>
        <item m="1" x="520"/>
        <item m="1" x="579"/>
        <item m="1" x="629"/>
        <item m="1" x="682"/>
        <item m="1" x="746"/>
        <item m="1" x="803"/>
        <item m="1" x="861"/>
        <item m="1" x="912"/>
        <item m="1" x="940"/>
        <item m="1" x="29"/>
        <item m="1" x="688"/>
        <item m="1" x="749"/>
        <item m="1" x="808"/>
        <item m="1" x="869"/>
        <item m="1" x="943"/>
        <item m="1" x="32"/>
        <item m="1" x="72"/>
        <item m="1" x="127"/>
        <item m="1" x="812"/>
        <item m="1" x="871"/>
        <item m="1" x="949"/>
        <item m="1" x="36"/>
        <item m="1" x="77"/>
        <item m="1" x="136"/>
        <item m="1" x="215"/>
        <item m="1" x="304"/>
        <item m="1" x="674"/>
        <item m="1" x="735"/>
        <item m="1" x="793"/>
        <item m="1" x="854"/>
        <item m="1" x="905"/>
        <item m="1" x="933"/>
        <item m="1" x="24"/>
        <item m="1" x="57"/>
        <item m="1" x="115"/>
        <item m="1" x="739"/>
        <item m="1" x="799"/>
        <item m="1" x="858"/>
        <item m="1" x="908"/>
        <item m="1" x="936"/>
        <item m="1" x="28"/>
        <item m="1" x="63"/>
        <item m="1" x="192"/>
        <item m="1" x="286"/>
        <item m="1" x="863"/>
        <item m="1" x="914"/>
        <item m="1" x="941"/>
        <item m="1" x="31"/>
        <item m="1" x="67"/>
        <item m="1" x="124"/>
        <item m="1" x="204"/>
        <item m="1" x="293"/>
        <item m="1" x="362"/>
        <item m="1" x="945"/>
        <item m="1" x="130"/>
        <item m="1" x="209"/>
        <item m="1" x="300"/>
        <item m="1" x="365"/>
        <item m="1" x="439"/>
        <item m="1" x="565"/>
        <item m="1" x="78"/>
        <item m="1" x="138"/>
        <item m="1" x="217"/>
        <item m="1" x="306"/>
        <item m="1" x="371"/>
        <item m="1" x="445"/>
        <item m="1" x="508"/>
        <item m="1" x="569"/>
        <item m="1" x="620"/>
        <item m="1" x="673"/>
        <item m="1" x="221"/>
        <item m="1" x="512"/>
        <item m="1" x="623"/>
        <item m="1" x="677"/>
        <item m="1" x="797"/>
        <item m="1" x="381"/>
        <item m="1" x="456"/>
        <item m="1" x="580"/>
        <item m="1" x="683"/>
        <item m="1" x="804"/>
        <item m="1" x="862"/>
        <item m="1" x="913"/>
        <item m="1" x="525"/>
        <item m="1" x="584"/>
        <item m="1" x="689"/>
        <item m="1" x="750"/>
        <item m="1" x="809"/>
        <item m="1" x="440"/>
        <item m="1" x="131"/>
        <item m="1" x="211"/>
        <item m="1" x="301"/>
        <item m="1" x="366"/>
        <item m="1" x="441"/>
        <item m="1" x="505"/>
        <item m="1" x="377"/>
        <item m="1" x="449"/>
        <item m="1" x="515"/>
        <item m="1" x="576"/>
        <item m="1" x="624"/>
        <item m="1" x="678"/>
        <item m="1" x="740"/>
        <item m="1" x="800"/>
        <item m="1" x="859"/>
        <item m="1" x="909"/>
        <item m="1" x="58"/>
        <item m="1" x="719"/>
        <item m="1" x="778"/>
        <item m="1" x="840"/>
        <item m="1" x="891"/>
        <item m="1" x="926"/>
        <item m="1" x="655"/>
        <item m="1" x="108"/>
        <item m="1" x="179"/>
        <item m="1" x="656"/>
        <item m="1" x="716"/>
        <item m="1" x="838"/>
        <item m="1" x="696"/>
        <item m="1" x="818"/>
        <item m="1" x="876"/>
        <item m="1" x="823"/>
        <item m="1" x="89"/>
        <item m="1" x="254"/>
        <item m="1" x="699"/>
        <item m="1" x="764"/>
        <item m="1" x="382"/>
        <item m="1" x="183"/>
        <item m="1" x="283"/>
        <item m="1" x="206"/>
        <item m="1" x="157"/>
        <item m="1" x="253"/>
        <item m="1" x="330"/>
        <item m="1" x="402"/>
        <item m="1" x="473"/>
        <item m="1" x="541"/>
        <item m="1" x="596"/>
        <item m="1" x="641"/>
        <item m="1" x="698"/>
        <item m="1" x="260"/>
        <item m="1" x="332"/>
        <item m="1" x="405"/>
        <item m="1" x="476"/>
        <item m="1" x="543"/>
        <item m="1" x="597"/>
        <item m="1" x="644"/>
        <item m="1" x="766"/>
        <item m="1" x="825"/>
        <item m="1" x="410"/>
        <item m="1" x="547"/>
        <item m="1" x="600"/>
        <item m="1" x="647"/>
        <item m="1" x="707"/>
        <item m="1" x="770"/>
        <item m="1" x="406"/>
        <item m="1" x="477"/>
        <item m="1" x="544"/>
        <item m="1" x="598"/>
        <item m="1" x="172"/>
        <item m="1" x="176"/>
        <item m="1" x="274"/>
        <item m="1" x="341"/>
        <item m="1" x="416"/>
        <item m="1" x="484"/>
        <item m="1" x="552"/>
        <item m="1" x="607"/>
        <item m="1" x="652"/>
        <item m="1" x="712"/>
        <item m="1" x="277"/>
        <item m="1" x="346"/>
        <item m="1" x="146"/>
        <item m="1" x="154"/>
        <item m="1" x="140"/>
        <item m="1" x="374"/>
        <item m="1" x="177"/>
        <item m="1" x="112"/>
        <item m="1" x="123"/>
        <item m="1" x="200"/>
        <item m="1" x="97"/>
        <item m="1" x="164"/>
        <item m="1" x="261"/>
        <item m="1" x="333"/>
        <item m="1" x="100"/>
        <item m="1" x="173"/>
        <item m="1" x="266"/>
        <item m="1" x="104"/>
        <item m="1" x="81"/>
        <item m="1" x="142"/>
        <item m="1" x="227"/>
        <item m="1" x="85"/>
        <item m="1" x="232"/>
        <item m="1" x="318"/>
        <item m="1" x="388"/>
        <item m="1" x="86"/>
        <item m="1" x="147"/>
        <item m="1" x="236"/>
        <item m="1" x="88"/>
        <item m="1" x="150"/>
        <item m="1" x="244"/>
        <item m="1" x="325"/>
        <item m="1" x="71"/>
        <item m="1" x="75"/>
        <item m="1" x="135"/>
        <item m="1" x="80"/>
        <item m="1" x="5"/>
        <item m="1" x="51"/>
        <item m="1" x="105"/>
        <item m="1" x="178"/>
        <item m="1" x="55"/>
        <item m="1" x="113"/>
        <item m="1" x="184"/>
        <item m="1" x="61"/>
        <item m="1" x="120"/>
        <item m="1" x="704"/>
        <item m="1" x="708"/>
        <item m="1" x="714"/>
        <item m="1" x="722"/>
        <item m="1" x="257"/>
        <item m="1" x="167"/>
        <item m="1" x="263"/>
        <item m="1" x="174"/>
        <item m="1" x="269"/>
        <item m="1" x="338"/>
        <item m="1" x="412"/>
        <item m="1" x="549"/>
        <item m="1" x="180"/>
        <item m="1" x="276"/>
        <item m="1" x="345"/>
        <item m="1" x="419"/>
        <item m="1" x="486"/>
        <item m="1" x="186"/>
        <item m="1" x="230"/>
        <item m="1" x="316"/>
        <item m="1" x="144"/>
        <item m="1" x="148"/>
        <item m="1" x="239"/>
        <item m="1" x="323"/>
        <item m="1" x="152"/>
        <item m="1" x="328"/>
        <item m="1" x="159"/>
        <item m="1" x="255"/>
        <item m="1" x="165"/>
        <item m="1" x="53"/>
        <item m="1" x="141"/>
        <item m="1" x="223"/>
        <item m="1" x="451"/>
        <item m="1" x="527"/>
        <item m="1" x="588"/>
        <item m="1" x="635"/>
        <item m="1" x="44"/>
        <item m="1" x="117"/>
        <item m="1" x="122"/>
        <item m="1" x="195"/>
        <item m="1" x="289"/>
        <item m="1" x="356"/>
        <item m="1" x="125"/>
        <item m="1" x="132"/>
        <item m="1" x="94"/>
        <item m="1" x="98"/>
        <item m="1" x="168"/>
        <item m="1" x="102"/>
        <item m="1" x="175"/>
        <item m="1" x="109"/>
        <item m="1" x="190"/>
        <item m="1" x="284"/>
        <item m="1" x="201"/>
        <item m="1" x="291"/>
        <item m="1" x="359"/>
        <item m="1" x="207"/>
        <item m="1" x="298"/>
        <item m="1" x="433"/>
        <item m="1" x="501"/>
        <item m="1" x="563"/>
        <item m="1" x="616"/>
        <item m="1" x="729"/>
        <item m="1" x="214"/>
        <item m="1" x="219"/>
        <item m="1" x="308"/>
        <item m="1" x="372"/>
        <item m="1" x="446"/>
        <item m="1" x="509"/>
        <item m="1" x="571"/>
        <item m="1" x="548"/>
        <item m="1" x="601"/>
        <item m="1" x="278"/>
        <item m="1" x="347"/>
        <item m="1" x="421"/>
        <item m="1" x="198"/>
        <item m="1" x="290"/>
        <item m="1" x="357"/>
        <item m="1" x="137"/>
        <item m="1" x="151"/>
        <item m="1" x="245"/>
        <item m="1" x="395"/>
        <item m="1" x="467"/>
        <item m="1" x="536"/>
        <item m="1" x="591"/>
        <item m="1" x="693"/>
        <item m="1" x="155"/>
        <item m="1" x="251"/>
        <item m="1" x="311"/>
        <item m="1" x="10"/>
        <item m="1" x="633"/>
        <item m="1" x="690"/>
        <item m="1" x="751"/>
        <item m="1" x="810"/>
        <item m="1" x="870"/>
        <item m="1" x="918"/>
        <item m="1" x="944"/>
        <item m="1" x="33"/>
        <item m="1" x="73"/>
        <item m="1" x="128"/>
        <item m="1" x="755"/>
        <item m="1" x="813"/>
        <item m="1" x="872"/>
        <item m="1" x="666"/>
        <item m="1" x="608"/>
        <item m="1" x="638"/>
        <item m="1" x="630"/>
        <item m="1" x="684"/>
        <item m="1" x="613"/>
        <item m="1" x="603"/>
        <item m="1" x="648"/>
        <item m="1" x="513"/>
        <item m="1" x="574"/>
        <item m="1" x="692"/>
        <item m="1" x="618"/>
        <item m="1" x="595"/>
        <item m="1" x="640"/>
        <item m="1" x="583"/>
        <item m="1" x="632"/>
        <item m="1" x="703"/>
        <item m="1" x="767"/>
        <item m="1" x="826"/>
        <item m="1" x="882"/>
        <item m="1" x="554"/>
        <item m="1" x="182"/>
        <item m="1" x="279"/>
        <item m="1" x="348"/>
        <item m="1" x="422"/>
        <item m="1" x="488"/>
        <item m="1" x="556"/>
        <item m="1" x="609"/>
        <item m="1" x="659"/>
        <item m="1" x="720"/>
        <item m="1" x="282"/>
        <item m="1" x="351"/>
        <item m="1" x="424"/>
        <item m="1" x="187"/>
        <item m="1" x="281"/>
        <item m="1" x="349"/>
        <item m="1" x="489"/>
        <item m="1" x="557"/>
        <item m="1" x="723"/>
        <item m="1" x="287"/>
        <item m="1" x="354"/>
        <item m="1" x="426"/>
        <item m="1" x="491"/>
        <item m="1" x="558"/>
        <item m="1" x="611"/>
        <item m="1" x="661"/>
        <item m="1" x="724"/>
        <item m="1" x="780"/>
        <item m="1" x="431"/>
        <item m="1" x="562"/>
        <item m="1" x="726"/>
        <item m="1" x="781"/>
        <item m="1" x="844"/>
        <item m="1" x="894"/>
        <item m="1" x="929"/>
        <item m="1" x="566"/>
        <item m="1" x="193"/>
        <item m="1" x="288"/>
        <item m="1" x="355"/>
        <item m="1" x="721"/>
        <item m="1" x="893"/>
        <item m="1" x="13"/>
        <item m="1" x="45"/>
        <item m="1" x="92"/>
        <item m="1" x="156"/>
        <item m="1" x="252"/>
        <item m="1" x="329"/>
        <item m="1" x="401"/>
        <item m="1" x="472"/>
        <item m="1" x="160"/>
        <item m="1" x="256"/>
        <item m="1" x="331"/>
        <item m="1" x="403"/>
        <item m="1" x="474"/>
        <item m="1" x="642"/>
        <item m="1" x="700"/>
        <item m="1" x="262"/>
        <item m="1" x="645"/>
        <item m="1" x="768"/>
        <item m="1" x="604"/>
        <item m="1" x="829"/>
        <item m="1" x="555"/>
        <item m="1" x="654"/>
        <item m="1" x="925"/>
        <item m="1" x="213"/>
        <item m="1" x="302"/>
        <item m="1" x="367"/>
        <item m="1" x="369"/>
        <item m="1" x="732"/>
        <item m="1" x="733"/>
        <item m="1" x="229"/>
        <item m="1" x="315"/>
        <item m="1" x="386"/>
        <item m="1" x="461"/>
        <item m="1" x="528"/>
        <item m="1" x="586"/>
        <item m="1" x="231"/>
        <item m="1" x="317"/>
        <item m="1" x="387"/>
        <item m="1" x="745"/>
        <item m="1" x="760"/>
        <item m="1" x="773"/>
        <item m="1" x="783"/>
        <item m="1" x="785"/>
        <item m="1" x="835"/>
        <item m="1" x="850"/>
        <item m="1" x="879"/>
        <item m="1" x="38"/>
        <item m="1" x="775"/>
        <item m="1" x="786"/>
        <item m="1" x="787"/>
        <item m="1" x="806"/>
        <item m="1" x="817"/>
        <item m="1" x="836"/>
        <item m="1" x="820"/>
        <item m="1" x="837"/>
        <item m="1" x="851"/>
        <item m="1" x="868"/>
        <item m="1" x="880"/>
        <item m="1" x="889"/>
        <item m="1" x="899"/>
        <item m="1" x="26"/>
        <item m="1" x="752"/>
        <item m="1" x="938"/>
        <item m="1" x="942"/>
        <item m="1" x="946"/>
        <item m="1" x="194"/>
        <item m="1" x="197"/>
        <item m="1" x="199"/>
        <item m="1" x="202"/>
        <item m="1" x="205"/>
        <item m="1" x="226"/>
        <item m="1" x="248"/>
        <item m="1" x="275"/>
        <item m="1" x="210"/>
        <item m="1" x="212"/>
        <item m="1" x="492"/>
        <item m="1" x="493"/>
        <item m="1" x="517"/>
        <item m="1" x="532"/>
        <item m="1" x="494"/>
        <item m="1" x="497"/>
        <item m="1" x="522"/>
        <item m="1" x="553"/>
        <item m="1" x="582"/>
        <item m="1" x="593"/>
        <item m="1" x="615"/>
        <item m="1" x="540"/>
        <item m="1" x="658"/>
        <item m="1" x="701"/>
        <item m="1" x="504"/>
        <item m="1" x="506"/>
        <item m="1" x="725"/>
        <item m="1" x="727"/>
        <item m="1" x="950"/>
        <item m="1" x="4"/>
        <item m="1" x="16"/>
        <item m="1" x="166"/>
        <item m="1" x="485"/>
        <item m="1" x="705"/>
        <item m="1" x="951"/>
        <item m="1" x="6"/>
        <item m="1" x="953"/>
        <item m="1" x="954"/>
        <item m="1" x="955"/>
        <item m="1" x="8"/>
        <item m="1" x="18"/>
        <item m="1" x="11"/>
        <item m="1" x="20"/>
        <item m="1" x="956"/>
        <item m="1" x="12"/>
        <item m="1" x="83"/>
        <item m="1" x="91"/>
        <item m="1" x="133"/>
        <item m="1" x="54"/>
        <item m="1" x="158"/>
        <item m="1" x="84"/>
        <item m="1" x="93"/>
        <item m="1" x="114"/>
        <item m="1" x="96"/>
        <item m="1" x="116"/>
        <item m="1" x="163"/>
        <item m="1" x="188"/>
        <item m="1" x="259"/>
        <item m="1" x="139"/>
        <item m="1" x="143"/>
        <item m="1" x="307"/>
        <item m="1" x="189"/>
        <item m="1" x="218"/>
        <item m="1" x="320"/>
        <item m="1" x="334"/>
        <item m="1" x="191"/>
        <item m="1" x="309"/>
        <item m="1" x="352"/>
        <item m="1" x="373"/>
        <item m="1" x="235"/>
        <item m="1" x="265"/>
        <item m="1" x="450"/>
        <item m="1" x="957"/>
        <item m="1" x="928"/>
        <item m="1" x="48"/>
        <item m="1" x="267"/>
        <item m="1" x="849"/>
        <item m="1" x="898"/>
        <item m="1" x="19"/>
        <item m="1" x="407"/>
        <item m="1" x="270"/>
        <item m="1" x="339"/>
        <item m="1" x="480"/>
        <item m="1" x="550"/>
        <item m="1" x="59"/>
        <item m="1" x="118"/>
        <item m="1" x="790"/>
        <item m="1" x="602"/>
        <item m="1" x="344"/>
        <item m="1" x="709"/>
        <item m="1" x="924"/>
        <item m="1" x="610"/>
        <item m="1" x="14"/>
        <item m="1" x="22"/>
        <item m="1" x="35"/>
        <item m="1" x="37"/>
        <item m="1" x="46"/>
        <item m="1" x="222"/>
        <item m="1" x="237"/>
        <item m="1" x="321"/>
        <item m="1" x="224"/>
        <item m="1" x="238"/>
        <item m="1" x="268"/>
        <item m="1" x="225"/>
        <item m="1" x="240"/>
        <item m="1" x="391"/>
        <item m="1" x="326"/>
        <item m="1" x="668"/>
        <item m="1" x="839"/>
        <item m="1" x="779"/>
        <item m="1" x="842"/>
        <item m="1" x="15"/>
        <item m="1" x="487"/>
        <item m="1" x="660"/>
        <item m="1" x="427"/>
        <item m="1" x="76"/>
        <item m="1" x="921"/>
        <item m="1" x="70"/>
        <item m="1" x="691"/>
        <item m="1" x="920"/>
        <item m="1" x="34"/>
        <item m="1" x="66"/>
        <item m="1" x="436"/>
        <item m="1" x="791"/>
        <item m="1" x="801"/>
        <item m="1" x="911"/>
        <item m="1" x="134"/>
        <item m="1" x="17"/>
        <item m="1" x="171"/>
        <item m="1" x="483"/>
        <item m="1" x="754"/>
        <item m="1" x="243"/>
        <item m="1" x="271"/>
        <item m="1" x="292"/>
        <item m="1" x="294"/>
        <item m="1" x="342"/>
        <item m="1" x="364"/>
        <item m="1" x="434"/>
        <item m="1" x="246"/>
        <item m="1" x="273"/>
        <item m="1" x="295"/>
        <item m="1" x="296"/>
        <item m="1" x="312"/>
        <item m="1" x="327"/>
        <item m="1" x="343"/>
        <item m="1" x="363"/>
        <item m="1" x="383"/>
        <item m="1" x="397"/>
        <item m="1" x="417"/>
        <item m="1" x="432"/>
        <item m="1" x="313"/>
        <item m="1" x="384"/>
        <item m="1" x="398"/>
        <item m="1" x="418"/>
        <item m="1" x="435"/>
        <item m="1" x="437"/>
        <item m="1" x="459"/>
        <item m="1" x="470"/>
        <item m="1" x="502"/>
        <item m="1" x="442"/>
        <item m="1" x="570"/>
        <item m="1" x="514"/>
        <item m="1" x="531"/>
        <item m="1" x="546"/>
        <item m="1" x="559"/>
        <item m="1" x="575"/>
        <item m="1" x="560"/>
        <item m="1" x="577"/>
        <item m="1" x="589"/>
        <item m="1" x="612"/>
        <item m="1" x="625"/>
        <item m="1" x="626"/>
        <item m="1" x="649"/>
        <item m="1" x="662"/>
        <item m="1" x="581"/>
        <item m="1" x="592"/>
        <item m="1" x="606"/>
        <item m="1" x="614"/>
        <item m="1" x="631"/>
        <item m="1" x="637"/>
        <item m="1" x="738"/>
        <item m="1" x="741"/>
        <item m="1" x="757"/>
        <item m="1" x="771"/>
        <item m="1" x="759"/>
        <item m="1" x="784"/>
        <item m="1" x="805"/>
        <item m="1" x="816"/>
        <item m="1" x="834"/>
        <item m="1" x="865"/>
        <item m="1" x="848"/>
        <item m="1" x="867"/>
        <item m="1" x="877"/>
        <item m="1" x="887"/>
        <item m="1" x="897"/>
        <item m="1" x="902"/>
        <item m="1" x="919"/>
        <item m="1" x="923"/>
        <item m="1" x="927"/>
        <item m="1" x="931"/>
        <item m="1" x="948"/>
        <item m="1" x="3"/>
        <item m="1" x="939"/>
        <item m="1" x="947"/>
        <item x="1"/>
        <item m="1" x="499"/>
        <item m="1" x="798"/>
        <item m="1" x="828"/>
        <item m="1" x="843"/>
        <item m="1" x="885"/>
        <item m="1" x="895"/>
        <item m="1" x="774"/>
        <item m="1" x="819"/>
        <item m="1" x="930"/>
        <item m="1" x="68"/>
        <item m="1" x="241"/>
        <item m="1" x="811"/>
        <item m="1" x="822"/>
        <item m="1" x="841"/>
        <item m="1" x="852"/>
        <item m="1" x="396"/>
        <item m="1" x="414"/>
        <item m="1" x="297"/>
        <item m="1" x="833"/>
        <item m="1" x="846"/>
        <item m="1" x="864"/>
        <item m="1" x="874"/>
        <item m="1" x="886"/>
        <item m="1" x="896"/>
        <item m="1" x="915"/>
        <item m="1" x="922"/>
        <item m="1" x="890"/>
        <item m="1" x="901"/>
        <item m="1" x="917"/>
        <item m="1" x="40"/>
        <item m="1" x="49"/>
        <item m="1" x="65"/>
        <item m="1" x="79"/>
        <item m="1" x="87"/>
        <item m="1" x="101"/>
        <item m="1" x="42"/>
        <item m="1" x="69"/>
        <item m="1" x="82"/>
        <item m="1" x="103"/>
        <item m="1" x="247"/>
        <item m="1" x="106"/>
        <item m="1" x="126"/>
        <item m="1" x="322"/>
        <item m="1" x="336"/>
        <item m="1" x="358"/>
        <item m="1" x="390"/>
        <item m="1" x="428"/>
        <item m="1" x="452"/>
        <item m="1" x="463"/>
        <item m="1" x="337"/>
        <item m="1" x="360"/>
        <item m="1" x="378"/>
        <item m="1" x="392"/>
        <item m="1" x="411"/>
        <item m="1" x="429"/>
        <item m="1" x="453"/>
        <item m="1" x="464"/>
        <item m="1" x="479"/>
        <item m="1" x="495"/>
        <item m="1" x="380"/>
        <item m="1" x="394"/>
        <item m="1" x="413"/>
        <item m="1" x="455"/>
        <item m="1" x="466"/>
        <item m="1" x="482"/>
        <item m="1" x="498"/>
        <item m="1" x="519"/>
        <item m="1" x="415"/>
        <item m="1" x="457"/>
        <item m="1" x="458"/>
        <item m="1" x="468"/>
        <item m="1" x="500"/>
        <item m="1" x="590"/>
        <item m="1" x="605"/>
        <item m="1" x="636"/>
        <item m="1" x="679"/>
        <item m="1" x="628"/>
        <item m="1" x="651"/>
        <item m="1" x="663"/>
        <item m="1" x="681"/>
        <item m="1" x="710"/>
        <item m="1" x="664"/>
        <item m="1" x="685"/>
        <item m="1" x="694"/>
        <item m="1" x="711"/>
        <item m="1" x="747"/>
        <item m="1" x="761"/>
        <item m="1" x="653"/>
        <item m="1" x="665"/>
        <item m="1" x="686"/>
        <item m="1" x="695"/>
        <item m="1" x="713"/>
        <item m="1" x="728"/>
        <item m="1" x="748"/>
        <item m="1" x="762"/>
        <item m="1" x="776"/>
        <item m="1" x="788"/>
        <item m="1" x="687"/>
        <item m="1" x="697"/>
        <item m="1" x="715"/>
        <item m="1" x="730"/>
        <item m="1" x="763"/>
        <item m="1" x="777"/>
        <item m="1" x="789"/>
        <item m="1" x="807"/>
        <item m="1" x="821"/>
        <item m="1" x="718"/>
        <item m="1" x="731"/>
        <item m="1" x="753"/>
        <item h="1" m="1" x="2"/>
      </items>
    </pivotField>
    <pivotField axis="axisRow" compact="0" outline="0" subtotalTop="0" showAll="0" includeNewItemsInFilter="1" defaultSubtotal="0">
      <items count="1365">
        <item m="1" x="238"/>
        <item m="1" x="116"/>
        <item m="1" x="670"/>
        <item m="1" x="863"/>
        <item m="1" x="394"/>
        <item m="1" x="157"/>
        <item m="1" x="187"/>
        <item x="0"/>
        <item m="1" x="198"/>
        <item m="1" x="1222"/>
        <item m="1" x="5"/>
        <item m="1" x="669"/>
        <item m="1" x="1261"/>
        <item m="1" x="579"/>
        <item m="1" x="444"/>
        <item m="1" x="1064"/>
        <item m="1" x="596"/>
        <item m="1" x="852"/>
        <item m="1" x="638"/>
        <item m="1" x="943"/>
        <item m="1" x="173"/>
        <item m="1" x="1280"/>
        <item m="1" x="216"/>
        <item m="1" x="387"/>
        <item m="1" x="220"/>
        <item m="1" x="690"/>
        <item m="1" x="702"/>
        <item m="1" x="219"/>
        <item m="1" x="59"/>
        <item m="1" x="1196"/>
        <item m="1" x="1022"/>
        <item m="1" x="493"/>
        <item m="1" x="1024"/>
        <item m="1" x="41"/>
        <item m="1" x="941"/>
        <item m="1" x="565"/>
        <item m="1" x="279"/>
        <item m="1" x="1213"/>
        <item m="1" x="792"/>
        <item m="1" x="22"/>
        <item m="1" x="849"/>
        <item m="1" x="156"/>
        <item m="1" x="211"/>
        <item m="1" x="104"/>
        <item m="1" x="697"/>
        <item m="1" x="275"/>
        <item m="1" x="222"/>
        <item m="1" x="6"/>
        <item m="1" x="820"/>
        <item m="1" x="594"/>
        <item m="1" x="1274"/>
        <item m="1" x="465"/>
        <item m="1" x="1143"/>
        <item m="1" x="224"/>
        <item m="1" x="114"/>
        <item m="1" x="373"/>
        <item m="1" x="991"/>
        <item m="1" x="186"/>
        <item m="1" x="333"/>
        <item m="1" x="585"/>
        <item m="1" x="1042"/>
        <item m="1" x="1208"/>
        <item m="1" x="136"/>
        <item m="1" x="1220"/>
        <item m="1" x="503"/>
        <item m="1" x="1363"/>
        <item m="1" x="955"/>
        <item m="1" x="513"/>
        <item m="1" x="758"/>
        <item m="1" x="967"/>
        <item m="1" x="1192"/>
        <item m="1" x="766"/>
        <item m="1" x="978"/>
        <item m="1" x="393"/>
        <item m="1" x="245"/>
        <item m="1" x="644"/>
        <item m="1" x="255"/>
        <item m="1" x="1073"/>
        <item m="1" x="1214"/>
        <item m="1" x="456"/>
        <item m="1" x="1351"/>
        <item m="1" x="631"/>
        <item m="1" x="1010"/>
        <item m="1" x="432"/>
        <item m="1" x="848"/>
        <item m="1" x="819"/>
        <item m="1" x="765"/>
        <item m="1" x="606"/>
        <item m="1" x="437"/>
        <item m="1" x="759"/>
        <item m="1" x="1151"/>
        <item m="1" x="318"/>
        <item m="1" x="293"/>
        <item m="1" x="305"/>
        <item m="1" x="988"/>
        <item m="1" x="574"/>
        <item m="1" x="243"/>
        <item m="1" x="1183"/>
        <item m="1" x="930"/>
        <item m="1" x="16"/>
        <item m="1" x="676"/>
        <item m="1" x="481"/>
        <item m="1" x="942"/>
        <item m="1" x="640"/>
        <item m="1" x="1133"/>
        <item m="1" x="661"/>
        <item m="1" x="1210"/>
        <item m="1" x="1009"/>
        <item m="1" x="1332"/>
        <item m="1" x="395"/>
        <item m="1" x="25"/>
        <item m="1" x="799"/>
        <item m="1" x="421"/>
        <item m="1" x="715"/>
        <item m="1" x="982"/>
        <item m="1" x="249"/>
        <item m="1" x="404"/>
        <item m="1" x="684"/>
        <item m="1" x="760"/>
        <item m="1" x="816"/>
        <item m="1" x="464"/>
        <item m="1" x="310"/>
        <item m="1" x="127"/>
        <item m="1" x="84"/>
        <item m="1" x="1178"/>
        <item m="1" x="1286"/>
        <item m="1" x="357"/>
        <item m="1" x="483"/>
        <item m="1" x="1124"/>
        <item m="1" x="343"/>
        <item m="1" x="192"/>
        <item m="1" x="730"/>
        <item m="1" x="277"/>
        <item m="1" x="1297"/>
        <item m="1" x="1020"/>
        <item m="1" x="781"/>
        <item m="1" x="612"/>
        <item m="1" x="38"/>
        <item m="1" x="1319"/>
        <item m="1" x="1181"/>
        <item m="1" x="93"/>
        <item m="1" x="1187"/>
        <item m="1" x="824"/>
        <item m="1" x="108"/>
        <item m="1" x="151"/>
        <item m="1" x="163"/>
        <item m="1" x="302"/>
        <item m="1" x="844"/>
        <item m="1" x="121"/>
        <item m="1" x="105"/>
        <item m="1" x="477"/>
        <item m="1" x="1154"/>
        <item m="1" x="317"/>
        <item m="1" x="113"/>
        <item m="1" x="1284"/>
        <item m="1" x="382"/>
        <item m="1" x="846"/>
        <item m="1" x="797"/>
        <item m="1" x="1298"/>
        <item m="1" x="39"/>
        <item m="1" x="971"/>
        <item m="1" x="998"/>
        <item m="1" x="559"/>
        <item m="1" x="168"/>
        <item m="1" x="1311"/>
        <item m="1" x="64"/>
        <item m="1" x="553"/>
        <item m="1" x="701"/>
        <item m="1" x="686"/>
        <item m="1" x="1271"/>
        <item m="1" x="883"/>
        <item m="1" x="593"/>
        <item m="1" x="813"/>
        <item m="1" x="92"/>
        <item m="1" x="1263"/>
        <item m="1" x="861"/>
        <item m="1" x="352"/>
        <item m="1" x="177"/>
        <item m="1" x="434"/>
        <item m="1" x="1121"/>
        <item m="1" x="544"/>
        <item m="1" x="629"/>
        <item m="1" x="334"/>
        <item m="1" x="1200"/>
        <item m="1" x="1105"/>
        <item m="1" x="881"/>
        <item m="1" x="1030"/>
        <item m="1" x="234"/>
        <item m="1" x="160"/>
        <item m="1" x="700"/>
        <item m="1" x="1299"/>
        <item m="1" x="1092"/>
        <item m="1" x="548"/>
        <item m="1" x="534"/>
        <item m="1" x="1255"/>
        <item m="1" x="1175"/>
        <item m="1" x="314"/>
        <item m="1" x="223"/>
        <item m="1" x="996"/>
        <item m="1" x="1358"/>
        <item m="1" x="1086"/>
        <item m="1" x="265"/>
        <item m="1" x="911"/>
        <item m="1" x="1355"/>
        <item m="1" x="555"/>
        <item m="1" x="1053"/>
        <item m="1" x="1052"/>
        <item m="1" x="1293"/>
        <item m="1" x="1102"/>
        <item m="1" x="880"/>
        <item m="1" x="856"/>
        <item m="1" x="271"/>
        <item m="1" x="417"/>
        <item m="1" x="1334"/>
        <item m="1" x="449"/>
        <item m="1" x="897"/>
        <item m="1" x="728"/>
        <item m="1" x="583"/>
        <item m="1" x="1314"/>
        <item m="1" x="1312"/>
        <item m="1" x="433"/>
        <item m="1" x="90"/>
        <item m="1" x="582"/>
        <item m="1" x="714"/>
        <item m="1" x="674"/>
        <item m="1" x="1191"/>
        <item m="1" x="944"/>
        <item m="1" x="665"/>
        <item m="1" x="699"/>
        <item m="1" x="560"/>
        <item m="1" x="191"/>
        <item m="1" x="269"/>
        <item m="1" x="1266"/>
        <item m="1" x="647"/>
        <item m="1" x="478"/>
        <item m="1" x="885"/>
        <item m="1" x="1078"/>
        <item m="1" x="1000"/>
        <item m="1" x="858"/>
        <item m="1" x="180"/>
        <item m="1" x="517"/>
        <item m="1" x="969"/>
        <item m="1" x="1076"/>
        <item m="1" x="7"/>
        <item m="1" x="380"/>
        <item m="1" x="698"/>
        <item m="1" x="693"/>
        <item m="1" x="800"/>
        <item m="1" x="1032"/>
        <item m="1" x="614"/>
        <item m="1" x="1060"/>
        <item m="1" x="854"/>
        <item m="1" x="102"/>
        <item m="1" x="188"/>
        <item m="1" x="55"/>
        <item m="1" x="659"/>
        <item m="1" x="30"/>
        <item m="1" x="235"/>
        <item m="1" x="1083"/>
        <item m="1" x="32"/>
        <item m="1" x="158"/>
        <item m="1" x="610"/>
        <item m="1" x="1257"/>
        <item m="1" x="138"/>
        <item m="1" x="166"/>
        <item m="1" x="817"/>
        <item m="1" x="1136"/>
        <item m="1" x="296"/>
        <item m="1" x="926"/>
        <item m="1" x="739"/>
        <item m="1" x="241"/>
        <item m="1" x="855"/>
        <item m="1" x="786"/>
        <item m="1" x="370"/>
        <item m="1" x="248"/>
        <item m="1" x="416"/>
        <item m="1" x="928"/>
        <item m="1" x="1305"/>
        <item m="1" x="336"/>
        <item m="1" x="889"/>
        <item m="1" x="871"/>
        <item m="1" x="347"/>
        <item m="1" x="78"/>
        <item m="1" x="568"/>
        <item m="1" x="1316"/>
        <item m="1" x="884"/>
        <item m="1" x="645"/>
        <item m="1" x="913"/>
        <item m="1" x="411"/>
        <item m="1" x="535"/>
        <item m="1" x="398"/>
        <item m="1" x="1264"/>
        <item m="1" x="83"/>
        <item m="1" x="349"/>
        <item m="1" x="1184"/>
        <item m="1" x="1017"/>
        <item m="1" x="486"/>
        <item m="1" x="1036"/>
        <item m="1" x="1145"/>
        <item m="1" x="272"/>
        <item m="1" x="508"/>
        <item m="1" x="165"/>
        <item m="1" x="184"/>
        <item m="1" x="1228"/>
        <item m="1" x="678"/>
        <item m="1" x="124"/>
        <item m="1" x="193"/>
        <item m="1" x="972"/>
        <item m="1" x="805"/>
        <item m="1" x="120"/>
        <item m="1" x="821"/>
        <item m="1" x="857"/>
        <item m="1" x="321"/>
        <item m="1" x="341"/>
        <item m="1" x="722"/>
        <item m="1" x="1152"/>
        <item m="1" x="590"/>
        <item m="1" x="829"/>
        <item m="1" x="997"/>
        <item m="1" x="677"/>
        <item m="1" x="807"/>
        <item m="1" x="1168"/>
        <item m="1" x="110"/>
        <item m="1" x="1008"/>
        <item m="1" x="335"/>
        <item m="1" x="965"/>
        <item m="1" x="774"/>
        <item m="1" x="46"/>
        <item m="1" x="1164"/>
        <item m="1" x="877"/>
        <item m="1" x="106"/>
        <item m="1" x="748"/>
        <item m="1" x="70"/>
        <item m="1" x="201"/>
        <item m="1" x="986"/>
        <item m="1" x="724"/>
        <item m="1" x="1234"/>
        <item m="1" x="946"/>
        <item m="1" x="1342"/>
        <item m="1" x="96"/>
        <item m="1" x="1278"/>
        <item m="1" x="362"/>
        <item m="1" x="831"/>
        <item m="1" x="660"/>
        <item m="1" x="840"/>
        <item m="1" x="369"/>
        <item m="1" x="557"/>
        <item m="1" x="842"/>
        <item m="1" x="427"/>
        <item m="1" x="430"/>
        <item m="1" x="226"/>
        <item m="1" x="527"/>
        <item m="1" x="554"/>
        <item m="1" x="1156"/>
        <item m="1" x="322"/>
        <item m="1" x="918"/>
        <item m="1" x="233"/>
        <item m="1" x="541"/>
        <item m="1" x="1344"/>
        <item m="1" x="259"/>
        <item m="1" x="618"/>
        <item m="1" x="1047"/>
        <item m="1" x="319"/>
        <item m="1" x="828"/>
        <item m="1" x="197"/>
        <item m="1" x="35"/>
        <item m="1" x="1176"/>
        <item m="1" x="847"/>
        <item m="1" x="244"/>
        <item m="1" x="410"/>
        <item m="1" x="371"/>
        <item m="1" x="400"/>
        <item m="1" x="635"/>
        <item m="1" x="492"/>
        <item m="1" x="183"/>
        <item m="1" x="1069"/>
        <item m="1" x="668"/>
        <item m="1" x="763"/>
        <item m="1" x="470"/>
        <item m="1" x="540"/>
        <item m="1" x="376"/>
        <item m="1" x="374"/>
        <item m="1" x="1157"/>
        <item m="1" x="466"/>
        <item m="1" x="873"/>
        <item m="1" x="933"/>
        <item m="1" x="1215"/>
        <item m="1" x="616"/>
        <item m="1" x="142"/>
        <item m="1" x="835"/>
        <item m="1" x="1321"/>
        <item m="1" x="769"/>
        <item m="1" x="1172"/>
        <item m="1" x="924"/>
        <item m="1" x="898"/>
        <item m="1" x="990"/>
        <item m="1" x="36"/>
        <item m="1" x="441"/>
        <item m="1" x="461"/>
        <item m="1" x="521"/>
        <item m="1" x="1180"/>
        <item m="1" x="1237"/>
        <item m="1" x="228"/>
        <item m="1" x="1043"/>
        <item m="1" x="904"/>
        <item m="1" x="512"/>
        <item m="1" x="566"/>
        <item m="1" x="33"/>
        <item m="1" x="1203"/>
        <item m="1" x="1096"/>
        <item m="1" x="1199"/>
        <item m="1" x="4"/>
        <item m="1" x="230"/>
        <item m="1" x="212"/>
        <item m="1" x="744"/>
        <item m="1" x="196"/>
        <item m="1" x="859"/>
        <item m="1" x="1315"/>
        <item m="1" x="567"/>
        <item m="1" x="948"/>
        <item m="1" x="1240"/>
        <item m="1" x="1285"/>
        <item m="1" x="656"/>
        <item m="1" x="289"/>
        <item m="1" x="45"/>
        <item m="1" x="798"/>
        <item m="1" x="338"/>
        <item m="1" x="215"/>
        <item m="1" x="164"/>
        <item m="1" x="783"/>
        <item m="1" x="749"/>
        <item m="1" x="1179"/>
        <item m="1" x="623"/>
        <item m="1" x="221"/>
        <item m="1" x="1246"/>
        <item m="1" x="578"/>
        <item m="1" x="281"/>
        <item m="1" x="282"/>
        <item m="1" x="190"/>
        <item m="1" x="391"/>
        <item m="1" x="174"/>
        <item m="1" x="1125"/>
        <item m="1" x="980"/>
        <item m="1" x="1239"/>
        <item m="1" x="342"/>
        <item m="1" x="865"/>
        <item m="1" x="44"/>
        <item m="1" x="109"/>
        <item m="1" x="1087"/>
        <item m="1" x="1119"/>
        <item m="1" x="729"/>
        <item m="1" x="3"/>
        <item m="1" x="1007"/>
        <item m="1" x="155"/>
        <item m="1" x="764"/>
        <item m="1" x="866"/>
        <item m="1" x="750"/>
        <item m="1" x="979"/>
        <item m="1" x="217"/>
        <item m="1" x="74"/>
        <item m="1" x="731"/>
        <item m="1" x="896"/>
        <item m="1" x="129"/>
        <item m="1" x="263"/>
        <item m="1" x="130"/>
        <item m="1" x="1146"/>
        <item m="1" x="834"/>
        <item m="1" x="740"/>
        <item m="1" x="375"/>
        <item m="1" x="308"/>
        <item m="1" x="1248"/>
        <item m="1" x="902"/>
        <item m="1" x="581"/>
        <item m="1" x="984"/>
        <item m="1" x="240"/>
        <item m="1" x="76"/>
        <item m="1" x="1095"/>
        <item m="1" x="290"/>
        <item m="1" x="727"/>
        <item m="1" x="487"/>
        <item m="1" x="1231"/>
        <item m="1" x="69"/>
        <item m="1" x="26"/>
        <item m="1" x="1350"/>
        <item m="1" x="806"/>
        <item m="1" x="1209"/>
        <item m="1" x="460"/>
        <item m="1" x="1050"/>
        <item m="1" x="203"/>
        <item m="1" x="250"/>
        <item m="1" x="851"/>
        <item m="1" x="838"/>
        <item m="1" x="734"/>
        <item m="1" x="584"/>
        <item m="1" x="390"/>
        <item m="1" x="98"/>
        <item m="1" x="306"/>
        <item m="1" x="891"/>
        <item m="1" x="491"/>
        <item m="1" x="268"/>
        <item m="1" x="604"/>
        <item m="1" x="355"/>
        <item m="1" x="773"/>
        <item m="1" x="214"/>
        <item m="1" x="864"/>
        <item m="1" x="479"/>
        <item m="1" x="1026"/>
        <item m="1" x="1140"/>
        <item m="1" x="968"/>
        <item m="1" x="515"/>
        <item m="1" x="756"/>
        <item m="1" x="611"/>
        <item m="1" x="754"/>
        <item m="1" x="18"/>
        <item m="1" x="67"/>
        <item m="1" x="1244"/>
        <item m="1" x="412"/>
        <item m="1" x="1225"/>
        <item m="1" x="147"/>
        <item m="1" x="159"/>
        <item m="1" x="495"/>
        <item m="1" x="651"/>
        <item m="1" x="572"/>
        <item m="1" x="802"/>
        <item m="1" x="770"/>
        <item m="1" x="872"/>
        <item m="1" x="874"/>
        <item m="1" x="876"/>
        <item m="1" x="1247"/>
        <item m="1" x="1250"/>
        <item m="1" x="94"/>
        <item m="1" x="40"/>
        <item m="1" x="418"/>
        <item m="1" x="206"/>
        <item m="1" x="1104"/>
        <item m="1" x="666"/>
        <item m="1" x="974"/>
        <item m="1" x="1068"/>
        <item m="1" x="920"/>
        <item m="1" x="1207"/>
        <item m="1" x="443"/>
        <item m="1" x="415"/>
        <item m="1" x="162"/>
        <item m="1" x="597"/>
        <item m="1" x="867"/>
        <item m="1" x="1260"/>
        <item m="1" x="1258"/>
        <item m="1" x="153"/>
        <item m="1" x="869"/>
        <item m="1" x="1004"/>
        <item m="1" x="1159"/>
        <item m="1" x="1245"/>
        <item m="1" x="1023"/>
        <item m="1" x="1167"/>
        <item m="1" x="932"/>
        <item m="1" x="815"/>
        <item m="1" x="751"/>
        <item m="1" x="43"/>
        <item m="1" x="875"/>
        <item m="1" x="742"/>
        <item m="1" x="768"/>
        <item m="1" x="152"/>
        <item m="1" x="818"/>
        <item m="1" x="273"/>
        <item m="1" x="639"/>
        <item m="1" x="232"/>
        <item m="1" x="424"/>
        <item m="1" x="500"/>
        <item m="1" x="496"/>
        <item m="1" x="57"/>
        <item m="1" x="921"/>
        <item m="1" x="171"/>
        <item m="1" x="133"/>
        <item m="1" x="775"/>
        <item m="1" x="1345"/>
        <item m="1" x="1177"/>
        <item m="1" x="119"/>
        <item m="1" x="258"/>
        <item m="1" x="1093"/>
        <item m="1" x="709"/>
        <item m="1" x="801"/>
        <item m="1" x="518"/>
        <item m="1" x="562"/>
        <item m="1" x="787"/>
        <item m="1" x="1364"/>
        <item m="1" x="320"/>
        <item m="1" x="624"/>
        <item m="1" x="1127"/>
        <item m="1" x="1101"/>
        <item m="1" x="1112"/>
        <item m="1" x="396"/>
        <item m="1" x="1056"/>
        <item m="1" x="9"/>
        <item m="1" x="573"/>
        <item m="1" x="1353"/>
        <item m="1" x="983"/>
        <item m="1" x="49"/>
        <item m="1" x="1302"/>
        <item m="1" x="325"/>
        <item m="1" x="82"/>
        <item m="1" x="1131"/>
        <item m="1" x="339"/>
        <item m="1" x="66"/>
        <item m="1" x="603"/>
        <item m="1" x="229"/>
        <item m="1" x="1289"/>
        <item m="1" x="1291"/>
        <item m="1" x="532"/>
        <item m="1" x="1204"/>
        <item m="1" x="511"/>
        <item m="1" x="1235"/>
        <item m="1" x="126"/>
        <item m="1" x="780"/>
        <item m="1" x="893"/>
        <item m="1" x="814"/>
        <item m="1" x="608"/>
        <item m="1" x="200"/>
        <item m="1" x="408"/>
        <item m="1" x="962"/>
        <item m="1" x="1267"/>
        <item m="1" x="270"/>
        <item m="1" x="442"/>
        <item m="1" x="687"/>
        <item m="1" x="501"/>
        <item m="1" x="890"/>
        <item m="1" x="888"/>
        <item m="1" x="622"/>
        <item m="1" x="1359"/>
        <item m="1" x="288"/>
        <item m="1" x="1326"/>
        <item m="1" x="1206"/>
        <item m="1" x="19"/>
        <item m="1" x="1212"/>
        <item m="1" x="267"/>
        <item m="1" x="1061"/>
        <item m="1" x="1304"/>
        <item m="1" x="48"/>
        <item m="1" x="344"/>
        <item m="1" x="717"/>
        <item m="1" x="12"/>
        <item m="1" x="602"/>
        <item m="1" x="1205"/>
        <item m="1" x="599"/>
        <item m="1" x="348"/>
        <item m="1" x="779"/>
        <item m="1" x="488"/>
        <item m="1" x="621"/>
        <item m="1" x="682"/>
        <item m="1" x="291"/>
        <item m="1" x="401"/>
        <item m="1" x="1198"/>
        <item m="1" x="839"/>
        <item m="1" x="328"/>
        <item m="1" x="468"/>
        <item m="1" x="1029"/>
        <item m="1" x="1149"/>
        <item m="1" x="1088"/>
        <item m="1" x="485"/>
        <item m="1" x="735"/>
        <item m="1" x="648"/>
        <item m="1" x="97"/>
        <item m="1" x="556"/>
        <item m="1" x="1115"/>
        <item m="1" x="1108"/>
        <item m="1" x="1100"/>
        <item m="1" x="588"/>
        <item m="1" x="340"/>
        <item m="1" x="1360"/>
        <item m="1" x="1338"/>
        <item m="1" x="1269"/>
        <item m="1" x="438"/>
        <item m="1" x="895"/>
        <item m="1" x="732"/>
        <item m="1" x="1328"/>
        <item m="1" x="1262"/>
        <item m="1" x="141"/>
        <item m="1" x="209"/>
        <item m="1" x="1336"/>
        <item m="1" x="523"/>
        <item m="1" x="1138"/>
        <item m="1" x="653"/>
        <item m="1" x="85"/>
        <item m="1" x="600"/>
        <item m="1" x="1153"/>
        <item m="1" x="1027"/>
        <item m="1" x="587"/>
        <item m="1" x="1057"/>
        <item m="1" x="1091"/>
        <item m="1" x="981"/>
        <item m="1" x="62"/>
        <item m="1" x="985"/>
        <item m="1" x="681"/>
        <item m="1" x="977"/>
        <item m="1" x="1059"/>
        <item m="1" x="1268"/>
        <item m="1" x="999"/>
        <item m="1" x="964"/>
        <item m="1" x="31"/>
        <item m="1" x="161"/>
        <item m="1" x="545"/>
        <item m="1" x="963"/>
        <item m="1" x="426"/>
        <item m="1" x="879"/>
        <item m="1" x="303"/>
        <item m="1" x="589"/>
        <item m="1" x="1251"/>
        <item m="1" x="1129"/>
        <item m="1" x="509"/>
        <item m="1" x="713"/>
        <item m="1" x="50"/>
        <item m="1" x="642"/>
        <item m="1" x="1270"/>
        <item m="1" x="458"/>
        <item m="1" x="522"/>
        <item m="1" x="1283"/>
        <item m="1" x="261"/>
        <item m="1" x="1347"/>
        <item m="1" x="462"/>
        <item m="1" x="1058"/>
        <item m="1" x="538"/>
        <item m="1" x="1134"/>
        <item m="1" x="1249"/>
        <item m="1" x="132"/>
        <item m="1" x="721"/>
        <item m="1" x="784"/>
        <item m="1" x="1170"/>
        <item m="1" x="358"/>
        <item m="1" x="1253"/>
        <item m="1" x="489"/>
        <item m="1" x="1079"/>
        <item m="1" x="970"/>
        <item m="1" x="563"/>
        <item m="1" x="1162"/>
        <item m="1" x="313"/>
        <item m="1" x="1218"/>
        <item m="1" x="68"/>
        <item m="1" x="252"/>
        <item m="1" x="576"/>
        <item m="1" x="237"/>
        <item m="1" x="1114"/>
        <item m="1" x="1016"/>
        <item m="1" x="1227"/>
        <item m="1" x="1160"/>
        <item m="1" x="917"/>
        <item m="1" x="1158"/>
        <item m="1" x="1279"/>
        <item m="1" x="89"/>
        <item m="1" x="657"/>
        <item m="1" x="679"/>
        <item m="1" x="923"/>
        <item m="1" x="641"/>
        <item m="1" x="507"/>
        <item m="1" x="453"/>
        <item m="1" x="1080"/>
        <item m="1" x="561"/>
        <item m="1" x="634"/>
        <item m="1" x="1318"/>
        <item m="1" x="218"/>
        <item m="1" x="140"/>
        <item m="1" x="86"/>
        <item m="1" x="1099"/>
        <item m="1" x="87"/>
        <item m="1" x="1281"/>
        <item m="1" x="1031"/>
        <item m="1" x="716"/>
        <item m="1" x="20"/>
        <item m="1" x="51"/>
        <item m="1" x="299"/>
        <item m="1" x="497"/>
        <item m="1" x="989"/>
        <item m="1" x="1117"/>
        <item m="1" x="54"/>
        <item m="1" x="81"/>
        <item m="1" x="836"/>
        <item m="1" x="149"/>
        <item m="1" x="625"/>
        <item m="1" x="431"/>
        <item m="1" x="73"/>
        <item m="1" x="992"/>
        <item m="1" x="652"/>
        <item m="1" x="533"/>
        <item m="1" x="326"/>
        <item m="1" x="905"/>
        <item m="1" x="300"/>
        <item m="1" x="577"/>
        <item m="1" x="423"/>
        <item m="1" x="519"/>
        <item m="1" x="350"/>
        <item m="1" x="1066"/>
        <item m="1" x="378"/>
        <item m="1" x="345"/>
        <item m="1" x="903"/>
        <item m="1" x="1045"/>
        <item m="1" x="332"/>
        <item m="1" x="1282"/>
        <item m="1" x="906"/>
        <item m="1" x="1201"/>
        <item m="1" x="37"/>
        <item m="1" x="414"/>
        <item m="1" x="1130"/>
        <item m="1" x="1044"/>
        <item m="1" x="546"/>
        <item m="1" x="454"/>
        <item m="1" x="1256"/>
        <item m="1" x="58"/>
        <item m="1" x="446"/>
        <item m="1" x="1189"/>
        <item m="1" x="1040"/>
        <item m="1" x="111"/>
        <item m="1" x="435"/>
        <item m="1" x="112"/>
        <item m="1" x="929"/>
        <item m="1" x="655"/>
        <item m="1" x="419"/>
        <item m="1" x="135"/>
        <item m="1" x="810"/>
        <item m="1" x="1190"/>
        <item m="1" x="1337"/>
        <item m="1" x="803"/>
        <item m="1" x="117"/>
        <item m="1" x="1025"/>
        <item m="1" x="626"/>
        <item m="1" x="529"/>
        <item m="1" x="353"/>
        <item m="1" x="912"/>
        <item m="1" x="516"/>
        <item m="1" x="549"/>
        <item m="1" x="1335"/>
        <item m="1" x="403"/>
        <item m="1" x="366"/>
        <item m="1" x="247"/>
        <item m="1" x="720"/>
        <item m="1" x="791"/>
        <item m="1" x="253"/>
        <item m="1" x="1018"/>
        <item m="1" x="122"/>
        <item m="1" x="1035"/>
        <item m="1" x="931"/>
        <item m="1" x="772"/>
        <item m="1" x="75"/>
        <item m="1" x="176"/>
        <item m="1" x="1182"/>
        <item m="1" x="172"/>
        <item m="1" x="72"/>
        <item m="1" x="8"/>
        <item m="1" x="1116"/>
        <item m="1" x="1292"/>
        <item m="1" x="327"/>
        <item m="1" x="455"/>
        <item m="1" x="145"/>
        <item m="1" x="1197"/>
        <item m="1" x="1148"/>
        <item m="1" x="1081"/>
        <item m="1" x="1354"/>
        <item m="1" x="202"/>
        <item m="1" x="63"/>
        <item m="1" x="841"/>
        <item m="1" x="118"/>
        <item m="1" x="605"/>
        <item m="1" x="1126"/>
        <item m="1" x="771"/>
        <item m="1" x="1242"/>
        <item m="1" x="1082"/>
        <item m="1" x="723"/>
        <item m="1" x="1322"/>
        <item m="1" x="646"/>
        <item m="1" x="1166"/>
        <item m="1" x="1275"/>
        <item m="1" x="1313"/>
        <item m="1" x="664"/>
        <item m="1" x="383"/>
        <item m="1" x="853"/>
        <item m="1" x="450"/>
        <item m="1" x="182"/>
        <item m="1" x="564"/>
        <item m="1" x="280"/>
        <item m="1" x="927"/>
        <item m="1" x="377"/>
        <item m="1" x="1217"/>
        <item m="1" x="278"/>
        <item m="1" x="945"/>
        <item m="1" x="476"/>
        <item m="1" x="994"/>
        <item m="1" x="324"/>
        <item m="1" x="392"/>
        <item m="1" x="143"/>
        <item m="1" x="178"/>
        <item m="1" x="61"/>
        <item m="1" x="1288"/>
        <item m="1" x="13"/>
        <item m="1" x="957"/>
        <item m="1" x="601"/>
        <item m="1" x="284"/>
        <item m="1" x="825"/>
        <item m="1" x="940"/>
        <item m="1" x="429"/>
        <item m="1" x="719"/>
        <item m="1" x="1002"/>
        <item m="1" x="778"/>
        <item m="1" x="134"/>
        <item m="1" x="242"/>
        <item m="1" x="56"/>
        <item m="1" x="922"/>
        <item m="1" x="1051"/>
        <item m="1" x="649"/>
        <item m="1" x="1352"/>
        <item m="1" x="137"/>
        <item m="1" x="886"/>
        <item m="1" x="862"/>
        <item m="1" x="128"/>
        <item m="1" x="901"/>
        <item m="1" x="428"/>
        <item m="1" x="361"/>
        <item m="1" x="692"/>
        <item m="1" x="11"/>
        <item m="1" x="747"/>
        <item m="1" x="1290"/>
        <item m="1" x="959"/>
        <item m="1" x="882"/>
        <item m="1" x="558"/>
        <item m="1" x="1039"/>
        <item m="1" x="1265"/>
        <item m="1" x="987"/>
        <item m="1" x="830"/>
        <item m="1" x="961"/>
        <item m="1" x="1173"/>
        <item m="1" x="725"/>
        <item m="1" x="1046"/>
        <item m="1" x="1287"/>
        <item m="1" x="1098"/>
        <item m="1" x="1054"/>
        <item m="1" x="1194"/>
        <item m="1" x="346"/>
        <item m="1" x="502"/>
        <item m="1" x="1077"/>
        <item m="1" x="1357"/>
        <item m="1" x="956"/>
        <item m="1" x="1333"/>
        <item m="1" x="949"/>
        <item m="1" x="1301"/>
        <item m="1" x="925"/>
        <item m="1" x="1135"/>
        <item m="1" x="351"/>
        <item m="1" x="498"/>
        <item m="1" x="473"/>
        <item m="1" x="469"/>
        <item m="1" x="1295"/>
        <item m="1" x="741"/>
        <item m="1" x="636"/>
        <item m="1" x="809"/>
        <item m="1" x="1356"/>
        <item m="1" x="1327"/>
        <item m="1" x="870"/>
        <item m="1" x="1038"/>
        <item m="1" x="993"/>
        <item m="1" x="793"/>
        <item m="1" x="794"/>
        <item m="1" x="1014"/>
        <item m="1" x="175"/>
        <item m="1" x="405"/>
        <item m="1" x="1241"/>
        <item m="1" x="1343"/>
        <item m="1" x="47"/>
        <item m="1" x="619"/>
        <item m="1" x="60"/>
        <item m="1" x="691"/>
        <item m="1" x="189"/>
        <item m="1" x="543"/>
        <item m="1" x="580"/>
        <item m="1" x="1219"/>
        <item m="1" x="420"/>
        <item m="1" x="1012"/>
        <item m="1" x="28"/>
        <item m="1" x="761"/>
        <item m="1" x="100"/>
        <item m="1" x="782"/>
        <item m="1" x="1229"/>
        <item m="1" x="1003"/>
        <item m="1" x="510"/>
        <item m="1" x="236"/>
        <item m="1" x="785"/>
        <item m="1" x="1065"/>
        <item m="1" x="1224"/>
        <item m="1" x="688"/>
        <item m="1" x="1348"/>
        <item m="1" x="101"/>
        <item m="1" x="440"/>
        <item m="1" x="1252"/>
        <item m="1" x="571"/>
        <item m="1" x="363"/>
        <item m="1" x="628"/>
        <item m="1" x="1006"/>
        <item m="1" x="413"/>
        <item m="1" x="1103"/>
        <item m="1" x="1085"/>
        <item m="1" x="1155"/>
        <item m="1" x="1062"/>
        <item m="1" x="788"/>
        <item m="1" x="1306"/>
        <item m="1" x="274"/>
        <item m="1" x="1144"/>
        <item m="1" x="1276"/>
        <item m="1" x="99"/>
        <item m="1" x="907"/>
        <item m="1" x="1075"/>
        <item m="1" x="1132"/>
        <item m="1" x="718"/>
        <item m="1" x="107"/>
        <item m="1" x="1015"/>
        <item m="1" x="757"/>
        <item m="1" x="422"/>
        <item m="1" x="1211"/>
        <item m="1" x="389"/>
        <item m="1" x="301"/>
        <item m="1" x="379"/>
        <item m="1" x="323"/>
        <item m="1" x="537"/>
        <item m="1" x="1195"/>
        <item m="1" x="952"/>
        <item m="1" x="79"/>
        <item m="1" x="909"/>
        <item m="1" x="712"/>
        <item m="1" x="1074"/>
        <item m="1" x="607"/>
        <item m="1" x="329"/>
        <item m="1" x="148"/>
        <item m="1" x="1238"/>
        <item m="1" x="706"/>
        <item m="1" x="630"/>
        <item m="1" x="257"/>
        <item m="1" x="451"/>
        <item m="1" x="199"/>
        <item m="1" x="1272"/>
        <item m="1" x="1063"/>
        <item m="1" x="170"/>
        <item m="1" x="1072"/>
        <item m="1" x="550"/>
        <item m="1" x="703"/>
        <item m="1" x="445"/>
        <item m="1" x="1109"/>
        <item m="1" x="811"/>
        <item m="1" x="262"/>
        <item m="1" x="204"/>
        <item m="1" x="1090"/>
        <item m="1" x="531"/>
        <item m="1" x="91"/>
        <item m="1" x="472"/>
        <item m="1" x="154"/>
        <item m="1" x="88"/>
        <item m="1" x="736"/>
        <item m="1" x="1309"/>
        <item m="1" x="471"/>
        <item m="1" x="494"/>
        <item m="1" x="586"/>
        <item m="1" x="1037"/>
        <item m="1" x="436"/>
        <item m="1" x="264"/>
        <item m="1" x="292"/>
        <item m="1" x="1013"/>
        <item m="1" x="123"/>
        <item m="1" x="1142"/>
        <item m="1" x="899"/>
        <item m="1" x="1110"/>
        <item m="1" x="737"/>
        <item m="1" x="1070"/>
        <item m="1" x="115"/>
        <item m="1" x="812"/>
        <item m="1" x="1339"/>
        <item m="1" x="595"/>
        <item m="1" x="1277"/>
        <item m="1" x="654"/>
        <item m="1" x="286"/>
        <item m="1" x="707"/>
        <item m="1" x="673"/>
        <item m="1" x="1150"/>
        <item m="1" x="1307"/>
        <item m="1" x="10"/>
        <item m="1" x="1361"/>
        <item m="1" x="385"/>
        <item m="1" x="1324"/>
        <item m="1" x="552"/>
        <item m="1" x="381"/>
        <item m="1" x="53"/>
        <item m="1" x="1221"/>
        <item m="1" x="1193"/>
        <item m="1" x="439"/>
        <item m="1" x="368"/>
        <item m="1" x="1331"/>
        <item m="1" x="1310"/>
        <item m="1" x="1232"/>
        <item m="1" x="808"/>
        <item m="1" x="1188"/>
        <item m="1" x="1323"/>
        <item m="1" x="309"/>
        <item m="1" x="474"/>
        <item m="1" x="617"/>
        <item m="1" x="914"/>
        <item m="1" x="205"/>
        <item m="1" x="795"/>
        <item m="1" x="767"/>
        <item m="1" x="372"/>
        <item m="1" x="356"/>
        <item m="1" x="845"/>
        <item m="1" x="804"/>
        <item m="1" x="388"/>
        <item m="1" x="658"/>
        <item m="1" x="539"/>
        <item m="1" x="667"/>
        <item m="1" x="239"/>
        <item m="1" x="125"/>
        <item m="1" x="364"/>
        <item m="1" x="1005"/>
        <item m="1" x="710"/>
        <item m="1" x="1147"/>
        <item m="1" x="210"/>
        <item m="1" x="615"/>
        <item m="1" x="627"/>
        <item m="1" x="973"/>
        <item m="1" x="304"/>
        <item m="1" x="2"/>
        <item m="1" x="514"/>
        <item m="1" x="526"/>
        <item m="1" x="892"/>
        <item m="1" x="402"/>
        <item m="1" x="937"/>
        <item m="1" x="887"/>
        <item m="1" x="95"/>
        <item m="1" x="1097"/>
        <item m="1" x="695"/>
        <item m="1" x="285"/>
        <item m="1" x="708"/>
        <item m="1" x="1254"/>
        <item m="1" x="169"/>
        <item m="1" x="711"/>
        <item m="1" x="490"/>
        <item m="1" x="915"/>
        <item m="1" x="367"/>
        <item m="1" x="547"/>
        <item m="1" x="266"/>
        <item m="1" x="953"/>
        <item m="1" x="1001"/>
        <item m="1" x="1294"/>
        <item m="1" x="613"/>
        <item m="1" x="1330"/>
        <item m="1" x="934"/>
        <item m="1" x="17"/>
        <item m="1" x="551"/>
        <item m="1" x="231"/>
        <item m="1" x="916"/>
        <item m="1" x="482"/>
        <item m="1" x="208"/>
        <item m="1" x="1329"/>
        <item m="1" x="181"/>
        <item m="1" x="826"/>
        <item m="1" x="633"/>
        <item m="1" x="499"/>
        <item m="1" x="1236"/>
        <item m="1" x="246"/>
        <item m="1" x="976"/>
        <item m="1" x="330"/>
        <item m="1" x="297"/>
        <item m="1" x="542"/>
        <item m="1" x="298"/>
        <item m="1" x="966"/>
        <item m="1" x="796"/>
        <item m="1" x="1161"/>
        <item m="1" x="457"/>
        <item m="1" x="894"/>
        <item m="1" x="480"/>
        <item m="1" x="936"/>
        <item m="1" x="283"/>
        <item m="1" x="1048"/>
        <item m="1" x="1094"/>
        <item m="1" x="1113"/>
        <item m="1" x="790"/>
        <item m="1" x="733"/>
        <item m="1" x="1084"/>
        <item m="1" x="1028"/>
        <item m="1" x="762"/>
        <item m="1" x="789"/>
        <item m="1" x="27"/>
        <item m="1" x="570"/>
        <item m="1" x="704"/>
        <item m="1" x="745"/>
        <item m="1" x="671"/>
        <item m="1" x="1259"/>
        <item m="1" x="195"/>
        <item m="1" x="287"/>
        <item m="1" x="1320"/>
        <item m="1" x="860"/>
        <item m="1" x="1019"/>
        <item m="1" x="131"/>
        <item m="1" x="1011"/>
        <item m="1" x="1163"/>
        <item m="1" x="1122"/>
        <item m="1" x="919"/>
        <item m="1" x="776"/>
        <item m="1" x="312"/>
        <item m="1" x="14"/>
        <item m="1" x="1362"/>
        <item m="1" x="1341"/>
        <item m="1" x="1202"/>
        <item m="1" x="827"/>
        <item m="1" x="683"/>
        <item m="1" x="528"/>
        <item m="1" x="643"/>
        <item m="1" x="1340"/>
        <item m="1" x="1128"/>
        <item m="1" x="34"/>
        <item m="1" x="467"/>
        <item m="1" x="1141"/>
        <item m="1" x="743"/>
        <item m="1" x="947"/>
        <item m="1" x="1123"/>
        <item m="1" x="397"/>
        <item m="1" x="409"/>
        <item m="1" x="1303"/>
        <item m="1" x="384"/>
        <item m="1" x="738"/>
        <item m="1" x="609"/>
        <item m="1" x="755"/>
        <item m="1" x="995"/>
        <item m="1" x="520"/>
        <item m="1" x="505"/>
        <item m="1" x="316"/>
        <item m="1" x="632"/>
        <item m="1" x="103"/>
        <item m="1" x="294"/>
        <item m="1" x="680"/>
        <item m="1" x="15"/>
        <item m="1" x="726"/>
        <item m="1" x="823"/>
        <item m="1" x="939"/>
        <item m="1" x="71"/>
        <item m="1" x="975"/>
        <item m="1" x="256"/>
        <item m="1" x="399"/>
        <item m="1" x="620"/>
        <item m="1" x="822"/>
        <item m="1" x="908"/>
        <item m="1" x="592"/>
        <item m="1" x="672"/>
        <item m="1" x="276"/>
        <item m="1" x="150"/>
        <item m="1" x="77"/>
        <item m="1" x="295"/>
        <item m="1" x="1300"/>
        <item m="1" x="80"/>
        <item m="1" x="524"/>
        <item m="1" x="536"/>
        <item m="1" x="1296"/>
        <item m="1" x="1041"/>
        <item m="1" x="662"/>
        <item m="1" x="650"/>
        <item m="1" x="1049"/>
        <item m="1" x="21"/>
        <item m="1" x="1139"/>
        <item m="1" x="1169"/>
        <item m="1" x="1165"/>
        <item m="1" x="207"/>
        <item m="1" x="65"/>
        <item m="1" x="1106"/>
        <item m="1" x="832"/>
        <item m="1" x="179"/>
        <item m="1" x="938"/>
        <item m="1" x="459"/>
        <item m="1" x="504"/>
        <item m="1" x="833"/>
        <item m="1" x="1243"/>
        <item m="1" x="1216"/>
        <item m="1" x="448"/>
        <item m="1" x="575"/>
        <item m="1" x="447"/>
        <item m="1" x="1349"/>
        <item m="1" x="1137"/>
        <item m="1" x="569"/>
        <item m="1" x="637"/>
        <item m="1" x="878"/>
        <item m="1" x="52"/>
        <item m="1" x="359"/>
        <item m="1" x="1089"/>
        <item m="1" x="951"/>
        <item m="1" x="1223"/>
        <item m="1" x="315"/>
        <item m="1" x="1034"/>
        <item m="1" x="591"/>
        <item m="1" x="407"/>
        <item m="1" x="463"/>
        <item m="1" x="935"/>
        <item m="1" x="260"/>
        <item m="1" x="705"/>
        <item m="1" x="1308"/>
        <item m="1" x="530"/>
        <item m="1" x="475"/>
        <item m="1" x="958"/>
        <item m="1" x="1033"/>
        <item m="1" x="307"/>
        <item m="1" x="694"/>
        <item m="1" x="1107"/>
        <item m="1" x="675"/>
        <item m="1" x="837"/>
        <item m="1" x="144"/>
        <item m="1" x="29"/>
        <item m="1" x="954"/>
        <item m="1" x="746"/>
        <item m="1" x="777"/>
        <item m="1" x="365"/>
        <item m="1" x="484"/>
        <item m="1" x="1233"/>
        <item m="1" x="406"/>
        <item m="1" x="1171"/>
        <item m="1" x="23"/>
        <item m="1" x="1111"/>
        <item m="1" x="1230"/>
        <item m="1" x="689"/>
        <item m="1" x="337"/>
        <item m="1" x="753"/>
        <item m="1" x="167"/>
        <item m="1" x="525"/>
        <item m="1" x="752"/>
        <item m="1" x="1067"/>
        <item m="1" x="354"/>
        <item m="1" x="850"/>
        <item m="1" x="506"/>
        <item m="1" x="185"/>
        <item m="1" x="868"/>
        <item m="1" x="227"/>
        <item m="1" x="960"/>
        <item m="1" x="311"/>
        <item m="1" x="598"/>
        <item m="1" x="1118"/>
        <item m="1" x="225"/>
        <item m="1" x="360"/>
        <item m="1" x="146"/>
        <item m="1" x="452"/>
        <item m="1" x="950"/>
        <item m="1" x="1273"/>
        <item m="1" x="24"/>
        <item m="1" x="386"/>
        <item m="1" x="213"/>
        <item m="1" x="1055"/>
        <item m="1" x="139"/>
        <item m="1" x="331"/>
        <item m="1" x="42"/>
        <item m="1" x="254"/>
        <item m="1" x="1185"/>
        <item m="1" x="1226"/>
        <item m="1" x="696"/>
        <item m="1" x="1021"/>
        <item m="1" x="1325"/>
        <item m="1" x="194"/>
        <item m="1" x="1071"/>
        <item m="1" x="1120"/>
        <item m="1" x="251"/>
        <item m="1" x="1186"/>
        <item m="1" x="900"/>
        <item m="1" x="1317"/>
        <item m="1" x="1346"/>
        <item m="1" x="910"/>
        <item m="1" x="425"/>
        <item m="1" x="843"/>
        <item m="1" x="685"/>
        <item m="1" x="1174"/>
        <item m="1" x="663"/>
        <item x="1"/>
      </items>
    </pivotField>
    <pivotField compact="0" numFmtId="4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16"/>
    <field x="17"/>
  </rowFields>
  <rowItems count="2">
    <i>
      <x v="847"/>
      <x v="1364"/>
    </i>
    <i t="grand">
      <x/>
    </i>
  </rowItems>
  <colFields count="2">
    <field x="6"/>
    <field x="-2"/>
  </colFields>
  <colItems count="18">
    <i>
      <x/>
      <x/>
    </i>
    <i r="1" i="1">
      <x v="1"/>
    </i>
    <i r="1" i="2">
      <x v="2"/>
    </i>
    <i r="1" i="3">
      <x v="3"/>
    </i>
    <i r="1" i="4">
      <x v="4"/>
    </i>
    <i r="1" i="5">
      <x v="5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t="grand">
      <x/>
    </i>
    <i t="grand" i="1">
      <x/>
    </i>
    <i t="grand" i="2">
      <x/>
    </i>
    <i t="grand" i="3">
      <x/>
    </i>
    <i t="grand" i="4">
      <x/>
    </i>
    <i t="grand" i="5">
      <x/>
    </i>
  </colItems>
  <dataFields count="6">
    <dataField name="Součet z 2" fld="19" baseField="17" baseItem="1125" numFmtId="173"/>
    <dataField name="Součet z 3" fld="20" baseField="17" baseItem="1125" numFmtId="173"/>
    <dataField name="Součet z 8" fld="25" baseField="17" baseItem="1128" numFmtId="173"/>
    <dataField name="Součet z 4" fld="21" baseField="17" baseItem="1121" numFmtId="173"/>
    <dataField name="Součet z Plnění RZ(%)" fld="26" baseField="17" baseItem="1121" numFmtId="172"/>
    <dataField name="Součet z Plnění KR(%)" fld="34" baseField="17" baseItem="1135" numFmtId="172"/>
  </dataFields>
  <formats count="1232">
    <format dxfId="2407">
      <pivotArea outline="0" fieldPosition="0"/>
    </format>
    <format dxfId="2406">
      <pivotArea outline="0" fieldPosition="0"/>
    </format>
    <format dxfId="2405">
      <pivotArea field="-2" type="button" dataOnly="0" labelOnly="1" outline="0" axis="axisCol" fieldPosition="1"/>
    </format>
    <format dxfId="2404">
      <pivotArea type="all" dataOnly="0" outline="0" fieldPosition="0"/>
    </format>
    <format dxfId="2403">
      <pivotArea outline="0" fieldPosition="0"/>
    </format>
    <format dxfId="2402">
      <pivotArea type="origin" dataOnly="0" labelOnly="1" outline="0" fieldPosition="0"/>
    </format>
    <format dxfId="2401">
      <pivotArea field="-2" type="button" dataOnly="0" labelOnly="1" outline="0" axis="axisCol" fieldPosition="1"/>
    </format>
    <format dxfId="2400">
      <pivotArea type="topRight" dataOnly="0" labelOnly="1" outline="0" fieldPosition="0"/>
    </format>
    <format dxfId="2399">
      <pivotArea outline="0" fieldPosition="0">
        <references count="1">
          <reference field="4294967294" count="1">
            <x v="0"/>
          </reference>
        </references>
      </pivotArea>
    </format>
    <format dxfId="2398">
      <pivotArea outline="0" fieldPosition="0">
        <references count="1">
          <reference field="4294967294" count="1">
            <x v="1"/>
          </reference>
        </references>
      </pivotArea>
    </format>
    <format dxfId="2397">
      <pivotArea outline="0" fieldPosition="0">
        <references count="1">
          <reference field="4294967294" count="1">
            <x v="4"/>
          </reference>
        </references>
      </pivotArea>
    </format>
    <format dxfId="2396">
      <pivotArea outline="0" fieldPosition="0">
        <references count="1">
          <reference field="4294967294" count="1">
            <x v="4"/>
          </reference>
        </references>
      </pivotArea>
    </format>
    <format dxfId="2395">
      <pivotArea outline="0" fieldPosition="0">
        <references count="1">
          <reference field="4294967294" count="1">
            <x v="2"/>
          </reference>
        </references>
      </pivotArea>
    </format>
    <format dxfId="2394">
      <pivotArea outline="0" fieldPosition="0">
        <references count="1">
          <reference field="4294967294" count="1">
            <x v="3"/>
          </reference>
        </references>
      </pivotArea>
    </format>
    <format dxfId="2393">
      <pivotArea field="17" type="button" dataOnly="0" labelOnly="1" outline="0" axis="axisRow" fieldPosition="1"/>
    </format>
    <format dxfId="2392">
      <pivotArea dataOnly="0" labelOnly="1" outline="0" fieldPosition="0">
        <references count="1">
          <reference field="17" count="0"/>
        </references>
      </pivotArea>
    </format>
    <format dxfId="2391">
      <pivotArea dataOnly="0" labelOnly="1" outline="0" fieldPosition="0">
        <references count="1">
          <reference field="16" count="0"/>
        </references>
      </pivotArea>
    </format>
    <format dxfId="2390">
      <pivotArea dataOnly="0" labelOnly="1" outline="0" fieldPosition="0">
        <references count="1">
          <reference field="16" count="0"/>
        </references>
      </pivotArea>
    </format>
    <format dxfId="2389">
      <pivotArea outline="0" fieldPosition="0">
        <references count="1">
          <reference field="16" count="0" selected="0"/>
        </references>
      </pivotArea>
    </format>
    <format dxfId="2388">
      <pivotArea outline="0" fieldPosition="0"/>
    </format>
    <format dxfId="2387">
      <pivotArea dataOnly="0" labelOnly="1" outline="0" fieldPosition="0">
        <references count="1">
          <reference field="16" count="50">
            <x v="31"/>
            <x v="32"/>
            <x v="33"/>
            <x v="36"/>
            <x v="37"/>
            <x v="39"/>
            <x v="44"/>
            <x v="47"/>
            <x v="48"/>
            <x v="61"/>
            <x v="63"/>
            <x v="66"/>
            <x v="87"/>
            <x v="89"/>
            <x v="92"/>
            <x v="116"/>
            <x v="139"/>
            <x v="140"/>
            <x v="141"/>
            <x v="144"/>
            <x v="145"/>
            <x v="146"/>
            <x v="150"/>
            <x v="151"/>
            <x v="310"/>
            <x v="311"/>
            <x v="372"/>
            <x v="374"/>
            <x v="402"/>
            <x v="403"/>
            <x v="410"/>
            <x v="413"/>
            <x v="415"/>
            <x v="416"/>
            <x v="417"/>
            <x v="418"/>
            <x v="436"/>
            <x v="538"/>
            <x v="542"/>
            <x v="543"/>
            <x v="544"/>
            <x v="545"/>
            <x v="601"/>
            <x v="602"/>
            <x v="609"/>
            <x v="610"/>
            <x v="751"/>
            <x v="755"/>
            <x v="763"/>
            <x v="773"/>
          </reference>
        </references>
      </pivotArea>
    </format>
    <format dxfId="2386">
      <pivotArea dataOnly="0" labelOnly="1" outline="0" fieldPosition="0">
        <references count="1">
          <reference field="16" count="50">
            <x v="34"/>
            <x v="38"/>
            <x v="41"/>
            <x v="42"/>
            <x v="43"/>
            <x v="45"/>
            <x v="49"/>
            <x v="50"/>
            <x v="51"/>
            <x v="52"/>
            <x v="53"/>
            <x v="56"/>
            <x v="57"/>
            <x v="58"/>
            <x v="59"/>
            <x v="64"/>
            <x v="67"/>
            <x v="68"/>
            <x v="70"/>
            <x v="71"/>
            <x v="72"/>
            <x v="115"/>
            <x v="117"/>
            <x v="118"/>
            <x v="119"/>
            <x v="120"/>
            <x v="121"/>
            <x v="122"/>
            <x v="123"/>
            <x v="126"/>
            <x v="137"/>
            <x v="138"/>
            <x v="142"/>
            <x v="143"/>
            <x v="147"/>
            <x v="253"/>
            <x v="320"/>
            <x v="321"/>
            <x v="326"/>
            <x v="327"/>
            <x v="539"/>
            <x v="540"/>
            <x v="546"/>
            <x v="547"/>
            <x v="752"/>
            <x v="756"/>
            <x v="757"/>
            <x v="760"/>
            <x v="761"/>
            <x v="762"/>
          </reference>
        </references>
      </pivotArea>
    </format>
    <format dxfId="2385">
      <pivotArea dataOnly="0" labelOnly="1" outline="0" fieldPosition="0">
        <references count="1">
          <reference field="16" count="50">
            <x v="54"/>
            <x v="55"/>
            <x v="60"/>
            <x v="62"/>
            <x v="65"/>
            <x v="69"/>
            <x v="74"/>
            <x v="100"/>
            <x v="101"/>
            <x v="102"/>
            <x v="103"/>
            <x v="106"/>
            <x v="107"/>
            <x v="108"/>
            <x v="109"/>
            <x v="110"/>
            <x v="124"/>
            <x v="125"/>
            <x v="148"/>
            <x v="149"/>
            <x v="152"/>
            <x v="294"/>
            <x v="297"/>
            <x v="298"/>
            <x v="303"/>
            <x v="309"/>
            <x v="312"/>
            <x v="313"/>
            <x v="315"/>
            <x v="318"/>
            <x v="319"/>
            <x v="361"/>
            <x v="391"/>
            <x v="398"/>
            <x v="441"/>
            <x v="504"/>
            <x v="541"/>
            <x v="548"/>
            <x v="549"/>
            <x v="582"/>
            <x v="583"/>
            <x v="584"/>
            <x v="605"/>
            <x v="608"/>
            <x v="612"/>
            <x v="750"/>
            <x v="753"/>
            <x v="754"/>
            <x v="765"/>
            <x v="766"/>
          </reference>
        </references>
      </pivotArea>
    </format>
    <format dxfId="2384">
      <pivotArea dataOnly="0" labelOnly="1" outline="0" fieldPosition="0">
        <references count="1">
          <reference field="16" count="50">
            <x v="128"/>
            <x v="129"/>
            <x v="130"/>
            <x v="131"/>
            <x v="132"/>
            <x v="136"/>
            <x v="292"/>
            <x v="293"/>
            <x v="295"/>
            <x v="296"/>
            <x v="299"/>
            <x v="300"/>
            <x v="301"/>
            <x v="302"/>
            <x v="308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2"/>
            <x v="363"/>
            <x v="364"/>
            <x v="365"/>
            <x v="366"/>
            <x v="367"/>
          </reference>
        </references>
      </pivotArea>
    </format>
    <format dxfId="2383">
      <pivotArea dataOnly="0" labelOnly="1" outline="0" fieldPosition="0">
        <references count="1">
          <reference field="16" count="50">
            <x v="317"/>
            <x v="368"/>
            <x v="369"/>
            <x v="370"/>
            <x v="371"/>
            <x v="373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2"/>
            <x v="393"/>
            <x v="394"/>
            <x v="395"/>
            <x v="396"/>
            <x v="397"/>
            <x v="399"/>
            <x v="400"/>
            <x v="401"/>
            <x v="406"/>
            <x v="412"/>
            <x v="505"/>
            <x v="506"/>
            <x v="507"/>
            <x v="508"/>
            <x v="509"/>
            <x v="510"/>
            <x v="511"/>
            <x v="512"/>
            <x v="514"/>
            <x v="515"/>
            <x v="519"/>
            <x v="520"/>
            <x v="551"/>
            <x v="553"/>
            <x v="554"/>
            <x v="555"/>
            <x v="556"/>
          </reference>
        </references>
      </pivotArea>
    </format>
    <format dxfId="2382">
      <pivotArea dataOnly="0" labelOnly="1" outline="0" fieldPosition="0">
        <references count="1">
          <reference field="16" count="50">
            <x v="35"/>
            <x v="40"/>
            <x v="46"/>
            <x v="73"/>
            <x v="76"/>
            <x v="77"/>
            <x v="78"/>
            <x v="80"/>
            <x v="81"/>
            <x v="82"/>
            <x v="83"/>
            <x v="84"/>
            <x v="85"/>
            <x v="86"/>
            <x v="88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8"/>
            <x v="579"/>
            <x v="586"/>
            <x v="587"/>
            <x v="588"/>
            <x v="589"/>
            <x v="590"/>
            <x v="591"/>
            <x v="592"/>
            <x v="593"/>
            <x v="594"/>
            <x v="596"/>
            <x v="597"/>
            <x v="598"/>
            <x v="599"/>
          </reference>
        </references>
      </pivotArea>
    </format>
    <format dxfId="2381">
      <pivotArea dataOnly="0" labelOnly="1" outline="0" fieldPosition="0">
        <references count="1">
          <reference field="16" count="50">
            <x v="91"/>
            <x v="93"/>
            <x v="94"/>
            <x v="153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758"/>
            <x v="759"/>
          </reference>
        </references>
      </pivotArea>
    </format>
    <format dxfId="2380">
      <pivotArea dataOnly="0" labelOnly="1" outline="0" fieldPosition="0">
        <references count="1">
          <reference field="16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9"/>
            <x v="250"/>
            <x v="251"/>
          </reference>
        </references>
      </pivotArea>
    </format>
    <format dxfId="2379">
      <pivotArea dataOnly="0" labelOnly="1" outline="0" fieldPosition="0">
        <references count="1">
          <reference field="16" count="50">
            <x v="252"/>
            <x v="254"/>
            <x v="256"/>
            <x v="257"/>
            <x v="258"/>
            <x v="259"/>
            <x v="260"/>
            <x v="261"/>
            <x v="262"/>
            <x v="264"/>
            <x v="265"/>
            <x v="266"/>
            <x v="268"/>
            <x v="269"/>
            <x v="270"/>
            <x v="271"/>
            <x v="272"/>
            <x v="273"/>
            <x v="274"/>
            <x v="275"/>
            <x v="277"/>
            <x v="278"/>
            <x v="279"/>
            <x v="280"/>
            <x v="281"/>
            <x v="282"/>
            <x v="283"/>
            <x v="285"/>
            <x v="286"/>
            <x v="287"/>
            <x v="288"/>
            <x v="289"/>
            <x v="290"/>
            <x v="291"/>
            <x v="314"/>
            <x v="322"/>
            <x v="325"/>
            <x v="330"/>
            <x v="331"/>
            <x v="465"/>
            <x v="466"/>
            <x v="467"/>
            <x v="468"/>
            <x v="469"/>
            <x v="470"/>
            <x v="471"/>
            <x v="472"/>
            <x v="473"/>
            <x v="767"/>
            <x v="768"/>
          </reference>
        </references>
      </pivotArea>
    </format>
    <format dxfId="2378">
      <pivotArea dataOnly="0" labelOnly="1" outline="0" fieldPosition="0">
        <references count="1">
          <reference field="16" count="50">
            <x v="75"/>
            <x v="79"/>
            <x v="90"/>
            <x v="127"/>
            <x v="133"/>
            <x v="135"/>
            <x v="154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33"/>
            <x v="534"/>
            <x v="535"/>
            <x v="537"/>
            <x v="550"/>
            <x v="603"/>
            <x v="604"/>
            <x v="606"/>
            <x v="614"/>
            <x v="615"/>
            <x v="770"/>
            <x v="771"/>
            <x v="772"/>
          </reference>
        </references>
      </pivotArea>
    </format>
    <format dxfId="2377">
      <pivotArea dataOnly="0" labelOnly="1" outline="0" fieldPosition="0">
        <references count="1">
          <reference field="16" count="50">
            <x v="95"/>
            <x v="96"/>
            <x v="170"/>
            <x v="183"/>
            <x v="24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3"/>
            <x v="434"/>
            <x v="435"/>
            <x v="437"/>
            <x v="438"/>
            <x v="439"/>
            <x v="440"/>
            <x v="442"/>
            <x v="443"/>
            <x v="444"/>
            <x v="445"/>
            <x v="446"/>
            <x v="448"/>
            <x v="449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528"/>
            <x v="529"/>
            <x v="530"/>
            <x v="552"/>
            <x v="600"/>
            <x v="613"/>
            <x v="764"/>
          </reference>
        </references>
      </pivotArea>
    </format>
    <format dxfId="2376">
      <pivotArea dataOnly="0" labelOnly="1" outline="0" fieldPosition="0">
        <references count="1">
          <reference field="16" count="30">
            <x v="97"/>
            <x v="134"/>
            <x v="255"/>
            <x v="263"/>
            <x v="267"/>
            <x v="276"/>
            <x v="284"/>
            <x v="329"/>
            <x v="404"/>
            <x v="405"/>
            <x v="407"/>
            <x v="408"/>
            <x v="409"/>
            <x v="411"/>
            <x v="414"/>
            <x v="430"/>
            <x v="431"/>
            <x v="432"/>
            <x v="447"/>
            <x v="464"/>
            <x v="523"/>
            <x v="524"/>
            <x v="525"/>
            <x v="527"/>
            <x v="531"/>
            <x v="532"/>
            <x v="581"/>
            <x v="585"/>
            <x v="611"/>
            <x v="769"/>
          </reference>
        </references>
      </pivotArea>
    </format>
    <format dxfId="2375">
      <pivotArea dataOnly="0" labelOnly="1" grandRow="1" outline="0" fieldPosition="0"/>
    </format>
    <format dxfId="2374">
      <pivotArea dataOnly="0" labelOnly="1" outline="0" fieldPosition="0">
        <references count="2">
          <reference field="16" count="1" selected="0">
            <x v="36"/>
          </reference>
          <reference field="17" count="1">
            <x v="519"/>
          </reference>
        </references>
      </pivotArea>
    </format>
    <format dxfId="2373">
      <pivotArea dataOnly="0" labelOnly="1" outline="0" fieldPosition="0">
        <references count="2">
          <reference field="16" count="1" selected="0">
            <x v="47"/>
          </reference>
          <reference field="17" count="1">
            <x v="520"/>
          </reference>
        </references>
      </pivotArea>
    </format>
    <format dxfId="2372">
      <pivotArea dataOnly="0" labelOnly="1" outline="0" fieldPosition="0">
        <references count="2">
          <reference field="16" count="1" selected="0">
            <x v="61"/>
          </reference>
          <reference field="17" count="1">
            <x v="521"/>
          </reference>
        </references>
      </pivotArea>
    </format>
    <format dxfId="2371">
      <pivotArea dataOnly="0" labelOnly="1" outline="0" fieldPosition="0">
        <references count="2">
          <reference field="16" count="1" selected="0">
            <x v="63"/>
          </reference>
          <reference field="17" count="1">
            <x v="18"/>
          </reference>
        </references>
      </pivotArea>
    </format>
    <format dxfId="2370">
      <pivotArea dataOnly="0" labelOnly="1" outline="0" fieldPosition="0">
        <references count="2">
          <reference field="16" count="1" selected="0">
            <x v="66"/>
          </reference>
          <reference field="17" count="1">
            <x v="522"/>
          </reference>
        </references>
      </pivotArea>
    </format>
    <format dxfId="2369">
      <pivotArea dataOnly="0" labelOnly="1" outline="0" fieldPosition="0">
        <references count="2">
          <reference field="16" count="1" selected="0">
            <x v="116"/>
          </reference>
          <reference field="17" count="1">
            <x v="523"/>
          </reference>
        </references>
      </pivotArea>
    </format>
    <format dxfId="2368">
      <pivotArea dataOnly="0" labelOnly="1" outline="0" fieldPosition="0">
        <references count="2">
          <reference field="16" count="1" selected="0">
            <x v="372"/>
          </reference>
          <reference field="17" count="1">
            <x v="524"/>
          </reference>
        </references>
      </pivotArea>
    </format>
    <format dxfId="2367">
      <pivotArea dataOnly="0" labelOnly="1" outline="0" fieldPosition="0">
        <references count="2">
          <reference field="16" count="1" selected="0">
            <x v="416"/>
          </reference>
          <reference field="17" count="1">
            <x v="525"/>
          </reference>
        </references>
      </pivotArea>
    </format>
    <format dxfId="2366">
      <pivotArea dataOnly="0" labelOnly="1" outline="0" fieldPosition="0">
        <references count="2">
          <reference field="16" count="1" selected="0">
            <x v="417"/>
          </reference>
          <reference field="17" count="1">
            <x v="526"/>
          </reference>
        </references>
      </pivotArea>
    </format>
    <format dxfId="2365">
      <pivotArea dataOnly="0" labelOnly="1" outline="0" fieldPosition="0">
        <references count="2">
          <reference field="16" count="1" selected="0">
            <x v="418"/>
          </reference>
          <reference field="17" count="1">
            <x v="527"/>
          </reference>
        </references>
      </pivotArea>
    </format>
    <format dxfId="2364">
      <pivotArea dataOnly="0" labelOnly="1" outline="0" fieldPosition="0">
        <references count="2">
          <reference field="16" count="1" selected="0">
            <x v="402"/>
          </reference>
          <reference field="17" count="1">
            <x v="23"/>
          </reference>
        </references>
      </pivotArea>
    </format>
    <format dxfId="2363">
      <pivotArea dataOnly="0" labelOnly="1" outline="0" fieldPosition="0">
        <references count="2">
          <reference field="16" count="1" selected="0">
            <x v="144"/>
          </reference>
          <reference field="17" count="1">
            <x v="528"/>
          </reference>
        </references>
      </pivotArea>
    </format>
    <format dxfId="2362">
      <pivotArea dataOnly="0" labelOnly="1" outline="0" fieldPosition="0">
        <references count="2">
          <reference field="16" count="1" selected="0">
            <x v="150"/>
          </reference>
          <reference field="17" count="1">
            <x v="529"/>
          </reference>
        </references>
      </pivotArea>
    </format>
    <format dxfId="2361">
      <pivotArea dataOnly="0" labelOnly="1" outline="0" fieldPosition="0">
        <references count="2">
          <reference field="16" count="1" selected="0">
            <x v="310"/>
          </reference>
          <reference field="17" count="1">
            <x v="530"/>
          </reference>
        </references>
      </pivotArea>
    </format>
    <format dxfId="2360">
      <pivotArea dataOnly="0" labelOnly="1" outline="0" fieldPosition="0">
        <references count="2">
          <reference field="16" count="1" selected="0">
            <x v="538"/>
          </reference>
          <reference field="17" count="1">
            <x v="25"/>
          </reference>
        </references>
      </pivotArea>
    </format>
    <format dxfId="2359">
      <pivotArea dataOnly="0" labelOnly="1" outline="0" fieldPosition="0">
        <references count="2">
          <reference field="16" count="1" selected="0">
            <x v="542"/>
          </reference>
          <reference field="17" count="1">
            <x v="531"/>
          </reference>
        </references>
      </pivotArea>
    </format>
    <format dxfId="2358">
      <pivotArea dataOnly="0" labelOnly="1" outline="0" fieldPosition="0">
        <references count="2">
          <reference field="16" count="1" selected="0">
            <x v="543"/>
          </reference>
          <reference field="17" count="1">
            <x v="27"/>
          </reference>
        </references>
      </pivotArea>
    </format>
    <format dxfId="2357">
      <pivotArea dataOnly="0" labelOnly="1" outline="0" fieldPosition="0">
        <references count="2">
          <reference field="16" count="1" selected="0">
            <x v="544"/>
          </reference>
          <reference field="17" count="1">
            <x v="28"/>
          </reference>
        </references>
      </pivotArea>
    </format>
    <format dxfId="2356">
      <pivotArea dataOnly="0" labelOnly="1" outline="0" fieldPosition="0">
        <references count="2">
          <reference field="16" count="1" selected="0">
            <x v="545"/>
          </reference>
          <reference field="17" count="1">
            <x v="532"/>
          </reference>
        </references>
      </pivotArea>
    </format>
    <format dxfId="2355">
      <pivotArea dataOnly="0" labelOnly="1" outline="0" fieldPosition="0">
        <references count="2">
          <reference field="16" count="1" selected="0">
            <x v="609"/>
          </reference>
          <reference field="17" count="1">
            <x v="30"/>
          </reference>
        </references>
      </pivotArea>
    </format>
    <format dxfId="2354">
      <pivotArea dataOnly="0" labelOnly="1" outline="0" fieldPosition="0">
        <references count="2">
          <reference field="16" count="1" selected="0">
            <x v="610"/>
          </reference>
          <reference field="17" count="1">
            <x v="31"/>
          </reference>
        </references>
      </pivotArea>
    </format>
    <format dxfId="2353">
      <pivotArea dataOnly="0" labelOnly="1" outline="0" fieldPosition="0">
        <references count="2">
          <reference field="16" count="1" selected="0">
            <x v="601"/>
          </reference>
          <reference field="17" count="1">
            <x v="533"/>
          </reference>
        </references>
      </pivotArea>
    </format>
    <format dxfId="2352">
      <pivotArea dataOnly="0" labelOnly="1" outline="0" fieldPosition="0">
        <references count="2">
          <reference field="16" count="1" selected="0">
            <x v="602"/>
          </reference>
          <reference field="17" count="1">
            <x v="33"/>
          </reference>
        </references>
      </pivotArea>
    </format>
    <format dxfId="2351">
      <pivotArea dataOnly="0" labelOnly="1" outline="0" fieldPosition="0">
        <references count="2">
          <reference field="16" count="1" selected="0">
            <x v="773"/>
          </reference>
          <reference field="17" count="1">
            <x v="534"/>
          </reference>
        </references>
      </pivotArea>
    </format>
    <format dxfId="2350">
      <pivotArea dataOnly="0" labelOnly="1" outline="0" fieldPosition="0">
        <references count="2">
          <reference field="16" count="1" selected="0">
            <x v="31"/>
          </reference>
          <reference field="17" count="1">
            <x v="35"/>
          </reference>
        </references>
      </pivotArea>
    </format>
    <format dxfId="2349">
      <pivotArea dataOnly="0" labelOnly="1" outline="0" fieldPosition="0">
        <references count="2">
          <reference field="16" count="1" selected="0">
            <x v="33"/>
          </reference>
          <reference field="17" count="1">
            <x v="535"/>
          </reference>
        </references>
      </pivotArea>
    </format>
    <format dxfId="2348">
      <pivotArea dataOnly="0" labelOnly="1" outline="0" fieldPosition="0">
        <references count="2">
          <reference field="16" count="1" selected="0">
            <x v="37"/>
          </reference>
          <reference field="17" count="1">
            <x v="536"/>
          </reference>
        </references>
      </pivotArea>
    </format>
    <format dxfId="2347">
      <pivotArea dataOnly="0" labelOnly="1" outline="0" fieldPosition="0">
        <references count="2">
          <reference field="16" count="1" selected="0">
            <x v="39"/>
          </reference>
          <reference field="17" count="1">
            <x v="537"/>
          </reference>
        </references>
      </pivotArea>
    </format>
    <format dxfId="2346">
      <pivotArea dataOnly="0" labelOnly="1" outline="0" fieldPosition="0">
        <references count="2">
          <reference field="16" count="1" selected="0">
            <x v="44"/>
          </reference>
          <reference field="17" count="1">
            <x v="538"/>
          </reference>
        </references>
      </pivotArea>
    </format>
    <format dxfId="2345">
      <pivotArea dataOnly="0" labelOnly="1" outline="0" fieldPosition="0">
        <references count="2">
          <reference field="16" count="1" selected="0">
            <x v="48"/>
          </reference>
          <reference field="17" count="1">
            <x v="539"/>
          </reference>
        </references>
      </pivotArea>
    </format>
    <format dxfId="2344">
      <pivotArea dataOnly="0" labelOnly="1" outline="0" fieldPosition="0">
        <references count="2">
          <reference field="16" count="1" selected="0">
            <x v="89"/>
          </reference>
          <reference field="17" count="1">
            <x v="540"/>
          </reference>
        </references>
      </pivotArea>
    </format>
    <format dxfId="2343">
      <pivotArea dataOnly="0" labelOnly="1" outline="0" fieldPosition="0">
        <references count="2">
          <reference field="16" count="1" selected="0">
            <x v="92"/>
          </reference>
          <reference field="17" count="1">
            <x v="40"/>
          </reference>
        </references>
      </pivotArea>
    </format>
    <format dxfId="2342">
      <pivotArea dataOnly="0" labelOnly="1" outline="0" fieldPosition="0">
        <references count="2">
          <reference field="16" count="1" selected="0">
            <x v="751"/>
          </reference>
          <reference field="17" count="1">
            <x v="541"/>
          </reference>
        </references>
      </pivotArea>
    </format>
    <format dxfId="2341">
      <pivotArea dataOnly="0" labelOnly="1" outline="0" fieldPosition="0">
        <references count="2">
          <reference field="16" count="1" selected="0">
            <x v="139"/>
          </reference>
          <reference field="17" count="1">
            <x v="542"/>
          </reference>
        </references>
      </pivotArea>
    </format>
    <format dxfId="2340">
      <pivotArea dataOnly="0" labelOnly="1" outline="0" fieldPosition="0">
        <references count="2">
          <reference field="16" count="1" selected="0">
            <x v="146"/>
          </reference>
          <reference field="17" count="1">
            <x v="543"/>
          </reference>
        </references>
      </pivotArea>
    </format>
    <format dxfId="2339">
      <pivotArea dataOnly="0" labelOnly="1" outline="0" fieldPosition="0">
        <references count="2">
          <reference field="16" count="1" selected="0">
            <x v="374"/>
          </reference>
          <reference field="17" count="1">
            <x v="544"/>
          </reference>
        </references>
      </pivotArea>
    </format>
    <format dxfId="2338">
      <pivotArea dataOnly="0" labelOnly="1" outline="0" fieldPosition="0">
        <references count="2">
          <reference field="16" count="1" selected="0">
            <x v="403"/>
          </reference>
          <reference field="17" count="1">
            <x v="545"/>
          </reference>
        </references>
      </pivotArea>
    </format>
    <format dxfId="2337">
      <pivotArea dataOnly="0" labelOnly="1" outline="0" fieldPosition="0">
        <references count="2">
          <reference field="16" count="1" selected="0">
            <x v="410"/>
          </reference>
          <reference field="17" count="1">
            <x v="546"/>
          </reference>
        </references>
      </pivotArea>
    </format>
    <format dxfId="2336">
      <pivotArea dataOnly="0" labelOnly="1" outline="0" fieldPosition="0">
        <references count="2">
          <reference field="16" count="1" selected="0">
            <x v="413"/>
          </reference>
          <reference field="17" count="1">
            <x v="547"/>
          </reference>
        </references>
      </pivotArea>
    </format>
    <format dxfId="2335">
      <pivotArea dataOnly="0" labelOnly="1" outline="0" fieldPosition="0">
        <references count="2">
          <reference field="16" count="1" selected="0">
            <x v="415"/>
          </reference>
          <reference field="17" count="1">
            <x v="548"/>
          </reference>
        </references>
      </pivotArea>
    </format>
    <format dxfId="2334">
      <pivotArea dataOnly="0" labelOnly="1" outline="0" fieldPosition="0">
        <references count="2">
          <reference field="16" count="1" selected="0">
            <x v="436"/>
          </reference>
          <reference field="17" count="1">
            <x v="48"/>
          </reference>
        </references>
      </pivotArea>
    </format>
    <format dxfId="2333">
      <pivotArea dataOnly="0" labelOnly="1" outline="0" fieldPosition="0">
        <references count="2">
          <reference field="16" count="1" selected="0">
            <x v="32"/>
          </reference>
          <reference field="17" count="1">
            <x v="549"/>
          </reference>
        </references>
      </pivotArea>
    </format>
    <format dxfId="2332">
      <pivotArea dataOnly="0" labelOnly="1" outline="0" fieldPosition="0">
        <references count="2">
          <reference field="16" count="1" selected="0">
            <x v="755"/>
          </reference>
          <reference field="17" count="1">
            <x v="549"/>
          </reference>
        </references>
      </pivotArea>
    </format>
    <format dxfId="2331">
      <pivotArea dataOnly="0" labelOnly="1" outline="0" fieldPosition="0">
        <references count="2">
          <reference field="16" count="1" selected="0">
            <x v="763"/>
          </reference>
          <reference field="17" count="1">
            <x v="550"/>
          </reference>
        </references>
      </pivotArea>
    </format>
    <format dxfId="2330">
      <pivotArea dataOnly="0" labelOnly="1" outline="0" fieldPosition="0">
        <references count="2">
          <reference field="16" count="1" selected="0">
            <x v="140"/>
          </reference>
          <reference field="17" count="1">
            <x v="551"/>
          </reference>
        </references>
      </pivotArea>
    </format>
    <format dxfId="2329">
      <pivotArea dataOnly="0" labelOnly="1" outline="0" fieldPosition="0">
        <references count="2">
          <reference field="16" count="1" selected="0">
            <x v="141"/>
          </reference>
          <reference field="17" count="1">
            <x v="552"/>
          </reference>
        </references>
      </pivotArea>
    </format>
    <format dxfId="2328">
      <pivotArea dataOnly="0" labelOnly="1" outline="0" fieldPosition="0">
        <references count="2">
          <reference field="16" count="1" selected="0">
            <x v="145"/>
          </reference>
          <reference field="17" count="1">
            <x v="553"/>
          </reference>
        </references>
      </pivotArea>
    </format>
    <format dxfId="2327">
      <pivotArea dataOnly="0" labelOnly="1" outline="0" fieldPosition="0">
        <references count="2">
          <reference field="16" count="1" selected="0">
            <x v="151"/>
          </reference>
          <reference field="17" count="1">
            <x v="554"/>
          </reference>
        </references>
      </pivotArea>
    </format>
    <format dxfId="2326">
      <pivotArea dataOnly="0" labelOnly="1" outline="0" fieldPosition="0">
        <references count="2">
          <reference field="16" count="1" selected="0">
            <x v="311"/>
          </reference>
          <reference field="17" count="1">
            <x v="555"/>
          </reference>
        </references>
      </pivotArea>
    </format>
    <format dxfId="2325">
      <pivotArea dataOnly="0" labelOnly="1" outline="0" fieldPosition="0">
        <references count="2">
          <reference field="16" count="1" selected="0">
            <x v="87"/>
          </reference>
          <reference field="17" count="1">
            <x v="556"/>
          </reference>
        </references>
      </pivotArea>
    </format>
    <format dxfId="2324">
      <pivotArea dataOnly="0" labelOnly="1" outline="0" fieldPosition="0">
        <references count="2">
          <reference field="16" count="1" selected="0">
            <x v="253"/>
          </reference>
          <reference field="17" count="1">
            <x v="557"/>
          </reference>
        </references>
      </pivotArea>
    </format>
    <format dxfId="2323">
      <pivotArea dataOnly="0" labelOnly="1" outline="0" fieldPosition="0">
        <references count="2">
          <reference field="16" count="1" selected="0">
            <x v="320"/>
          </reference>
          <reference field="17" count="1">
            <x v="558"/>
          </reference>
        </references>
      </pivotArea>
    </format>
    <format dxfId="2322">
      <pivotArea dataOnly="0" labelOnly="1" outline="0" fieldPosition="0">
        <references count="2">
          <reference field="16" count="1" selected="0">
            <x v="321"/>
          </reference>
          <reference field="17" count="1">
            <x v="559"/>
          </reference>
        </references>
      </pivotArea>
    </format>
    <format dxfId="2321">
      <pivotArea dataOnly="0" labelOnly="1" outline="0" fieldPosition="0">
        <references count="2">
          <reference field="16" count="1" selected="0">
            <x v="326"/>
          </reference>
          <reference field="17" count="1">
            <x v="559"/>
          </reference>
        </references>
      </pivotArea>
    </format>
    <format dxfId="2320">
      <pivotArea dataOnly="0" labelOnly="1" outline="0" fieldPosition="0">
        <references count="2">
          <reference field="16" count="1" selected="0">
            <x v="327"/>
          </reference>
          <reference field="17" count="1">
            <x v="558"/>
          </reference>
        </references>
      </pivotArea>
    </format>
    <format dxfId="2319">
      <pivotArea dataOnly="0" labelOnly="1" outline="0" fieldPosition="0">
        <references count="2">
          <reference field="16" count="1" selected="0">
            <x v="53"/>
          </reference>
          <reference field="17" count="1">
            <x v="560"/>
          </reference>
        </references>
      </pivotArea>
    </format>
    <format dxfId="2318">
      <pivotArea dataOnly="0" labelOnly="1" outline="0" fieldPosition="0">
        <references count="2">
          <reference field="16" count="1" selected="0">
            <x v="68"/>
          </reference>
          <reference field="17" count="1">
            <x v="57"/>
          </reference>
        </references>
      </pivotArea>
    </format>
    <format dxfId="2317">
      <pivotArea dataOnly="0" labelOnly="1" outline="0" fieldPosition="0">
        <references count="2">
          <reference field="16" count="1" selected="0">
            <x v="71"/>
          </reference>
          <reference field="17" count="1">
            <x v="561"/>
          </reference>
        </references>
      </pivotArea>
    </format>
    <format dxfId="2316">
      <pivotArea dataOnly="0" labelOnly="1" outline="0" fieldPosition="0">
        <references count="2">
          <reference field="16" count="1" selected="0">
            <x v="119"/>
          </reference>
          <reference field="17" count="1">
            <x v="562"/>
          </reference>
        </references>
      </pivotArea>
    </format>
    <format dxfId="2315">
      <pivotArea dataOnly="0" labelOnly="1" outline="0" fieldPosition="0">
        <references count="2">
          <reference field="16" count="1" selected="0">
            <x v="539"/>
          </reference>
          <reference field="17" count="1">
            <x v="60"/>
          </reference>
        </references>
      </pivotArea>
    </format>
    <format dxfId="2314">
      <pivotArea dataOnly="0" labelOnly="1" outline="0" fieldPosition="0">
        <references count="2">
          <reference field="16" count="1" selected="0">
            <x v="540"/>
          </reference>
          <reference field="17" count="1">
            <x v="563"/>
          </reference>
        </references>
      </pivotArea>
    </format>
    <format dxfId="2313">
      <pivotArea dataOnly="0" labelOnly="1" outline="0" fieldPosition="0">
        <references count="2">
          <reference field="16" count="1" selected="0">
            <x v="546"/>
          </reference>
          <reference field="17" count="1">
            <x v="564"/>
          </reference>
        </references>
      </pivotArea>
    </format>
    <format dxfId="2312">
      <pivotArea dataOnly="0" labelOnly="1" outline="0" fieldPosition="0">
        <references count="2">
          <reference field="16" count="1" selected="0">
            <x v="547"/>
          </reference>
          <reference field="17" count="1">
            <x v="63"/>
          </reference>
        </references>
      </pivotArea>
    </format>
    <format dxfId="2311">
      <pivotArea dataOnly="0" labelOnly="1" outline="0" fieldPosition="0">
        <references count="2">
          <reference field="16" count="1" selected="0">
            <x v="34"/>
          </reference>
          <reference field="17" count="1">
            <x v="565"/>
          </reference>
        </references>
      </pivotArea>
    </format>
    <format dxfId="2310">
      <pivotArea dataOnly="0" labelOnly="1" outline="0" fieldPosition="0">
        <references count="2">
          <reference field="16" count="1" selected="0">
            <x v="38"/>
          </reference>
          <reference field="17" count="1">
            <x v="566"/>
          </reference>
        </references>
      </pivotArea>
    </format>
    <format dxfId="2309">
      <pivotArea dataOnly="0" labelOnly="1" outline="0" fieldPosition="0">
        <references count="2">
          <reference field="16" count="1" selected="0">
            <x v="41"/>
          </reference>
          <reference field="17" count="1">
            <x v="567"/>
          </reference>
        </references>
      </pivotArea>
    </format>
    <format dxfId="2308">
      <pivotArea dataOnly="0" labelOnly="1" outline="0" fieldPosition="0">
        <references count="2">
          <reference field="16" count="1" selected="0">
            <x v="42"/>
          </reference>
          <reference field="17" count="1">
            <x v="568"/>
          </reference>
        </references>
      </pivotArea>
    </format>
    <format dxfId="2307">
      <pivotArea dataOnly="0" labelOnly="1" outline="0" fieldPosition="0">
        <references count="2">
          <reference field="16" count="1" selected="0">
            <x v="43"/>
          </reference>
          <reference field="17" count="1">
            <x v="569"/>
          </reference>
        </references>
      </pivotArea>
    </format>
    <format dxfId="2306">
      <pivotArea dataOnly="0" labelOnly="1" outline="0" fieldPosition="0">
        <references count="2">
          <reference field="16" count="1" selected="0">
            <x v="45"/>
          </reference>
          <reference field="17" count="1">
            <x v="570"/>
          </reference>
        </references>
      </pivotArea>
    </format>
    <format dxfId="2305">
      <pivotArea dataOnly="0" labelOnly="1" outline="0" fieldPosition="0">
        <references count="2">
          <reference field="16" count="1" selected="0">
            <x v="49"/>
          </reference>
          <reference field="17" count="1">
            <x v="571"/>
          </reference>
        </references>
      </pivotArea>
    </format>
    <format dxfId="2304">
      <pivotArea dataOnly="0" labelOnly="1" outline="0" fieldPosition="0">
        <references count="2">
          <reference field="16" count="1" selected="0">
            <x v="50"/>
          </reference>
          <reference field="17" count="1">
            <x v="572"/>
          </reference>
        </references>
      </pivotArea>
    </format>
    <format dxfId="2303">
      <pivotArea dataOnly="0" labelOnly="1" outline="0" fieldPosition="0">
        <references count="2">
          <reference field="16" count="1" selected="0">
            <x v="51"/>
          </reference>
          <reference field="17" count="1">
            <x v="573"/>
          </reference>
        </references>
      </pivotArea>
    </format>
    <format dxfId="2302">
      <pivotArea dataOnly="0" labelOnly="1" outline="0" fieldPosition="0">
        <references count="2">
          <reference field="16" count="1" selected="0">
            <x v="52"/>
          </reference>
          <reference field="17" count="1">
            <x v="574"/>
          </reference>
        </references>
      </pivotArea>
    </format>
    <format dxfId="2301">
      <pivotArea dataOnly="0" labelOnly="1" outline="0" fieldPosition="0">
        <references count="2">
          <reference field="16" count="1" selected="0">
            <x v="56"/>
          </reference>
          <reference field="17" count="1">
            <x v="575"/>
          </reference>
        </references>
      </pivotArea>
    </format>
    <format dxfId="2300">
      <pivotArea dataOnly="0" labelOnly="1" outline="0" fieldPosition="0">
        <references count="2">
          <reference field="16" count="1" selected="0">
            <x v="57"/>
          </reference>
          <reference field="17" count="1">
            <x v="576"/>
          </reference>
        </references>
      </pivotArea>
    </format>
    <format dxfId="2299">
      <pivotArea dataOnly="0" labelOnly="1" outline="0" fieldPosition="0">
        <references count="2">
          <reference field="16" count="1" selected="0">
            <x v="58"/>
          </reference>
          <reference field="17" count="1">
            <x v="577"/>
          </reference>
        </references>
      </pivotArea>
    </format>
    <format dxfId="2298">
      <pivotArea dataOnly="0" labelOnly="1" outline="0" fieldPosition="0">
        <references count="2">
          <reference field="16" count="1" selected="0">
            <x v="59"/>
          </reference>
          <reference field="17" count="1">
            <x v="74"/>
          </reference>
        </references>
      </pivotArea>
    </format>
    <format dxfId="2297">
      <pivotArea dataOnly="0" labelOnly="1" outline="0" fieldPosition="0">
        <references count="2">
          <reference field="16" count="1" selected="0">
            <x v="64"/>
          </reference>
          <reference field="17" count="1">
            <x v="578"/>
          </reference>
        </references>
      </pivotArea>
    </format>
    <format dxfId="2296">
      <pivotArea dataOnly="0" labelOnly="1" outline="0" fieldPosition="0">
        <references count="2">
          <reference field="16" count="1" selected="0">
            <x v="67"/>
          </reference>
          <reference field="17" count="1">
            <x v="579"/>
          </reference>
        </references>
      </pivotArea>
    </format>
    <format dxfId="2295">
      <pivotArea dataOnly="0" labelOnly="1" outline="0" fieldPosition="0">
        <references count="2">
          <reference field="16" count="1" selected="0">
            <x v="70"/>
          </reference>
          <reference field="17" count="1">
            <x v="580"/>
          </reference>
        </references>
      </pivotArea>
    </format>
    <format dxfId="2294">
      <pivotArea dataOnly="0" labelOnly="1" outline="0" fieldPosition="0">
        <references count="2">
          <reference field="16" count="1" selected="0">
            <x v="72"/>
          </reference>
          <reference field="17" count="1">
            <x v="581"/>
          </reference>
        </references>
      </pivotArea>
    </format>
    <format dxfId="2293">
      <pivotArea dataOnly="0" labelOnly="1" outline="0" fieldPosition="0">
        <references count="2">
          <reference field="16" count="1" selected="0">
            <x v="115"/>
          </reference>
          <reference field="17" count="1">
            <x v="582"/>
          </reference>
        </references>
      </pivotArea>
    </format>
    <format dxfId="2292">
      <pivotArea dataOnly="0" labelOnly="1" outline="0" fieldPosition="0">
        <references count="2">
          <reference field="16" count="1" selected="0">
            <x v="117"/>
          </reference>
          <reference field="17" count="1">
            <x v="583"/>
          </reference>
        </references>
      </pivotArea>
    </format>
    <format dxfId="2291">
      <pivotArea dataOnly="0" labelOnly="1" outline="0" fieldPosition="0">
        <references count="2">
          <reference field="16" count="1" selected="0">
            <x v="118"/>
          </reference>
          <reference field="17" count="1">
            <x v="584"/>
          </reference>
        </references>
      </pivotArea>
    </format>
    <format dxfId="2290">
      <pivotArea dataOnly="0" labelOnly="1" outline="0" fieldPosition="0">
        <references count="2">
          <reference field="16" count="1" selected="0">
            <x v="120"/>
          </reference>
          <reference field="17" count="1">
            <x v="585"/>
          </reference>
        </references>
      </pivotArea>
    </format>
    <format dxfId="2289">
      <pivotArea dataOnly="0" labelOnly="1" outline="0" fieldPosition="0">
        <references count="2">
          <reference field="16" count="1" selected="0">
            <x v="121"/>
          </reference>
          <reference field="17" count="1">
            <x v="586"/>
          </reference>
        </references>
      </pivotArea>
    </format>
    <format dxfId="2288">
      <pivotArea dataOnly="0" labelOnly="1" outline="0" fieldPosition="0">
        <references count="2">
          <reference field="16" count="1" selected="0">
            <x v="122"/>
          </reference>
          <reference field="17" count="1">
            <x v="587"/>
          </reference>
        </references>
      </pivotArea>
    </format>
    <format dxfId="2287">
      <pivotArea dataOnly="0" labelOnly="1" outline="0" fieldPosition="0">
        <references count="2">
          <reference field="16" count="1" selected="0">
            <x v="123"/>
          </reference>
          <reference field="17" count="1">
            <x v="85"/>
          </reference>
        </references>
      </pivotArea>
    </format>
    <format dxfId="2286">
      <pivotArea dataOnly="0" labelOnly="1" outline="0" fieldPosition="0">
        <references count="2">
          <reference field="16" count="1" selected="0">
            <x v="752"/>
          </reference>
          <reference field="17" count="1">
            <x v="18"/>
          </reference>
        </references>
      </pivotArea>
    </format>
    <format dxfId="2285">
      <pivotArea dataOnly="0" labelOnly="1" outline="0" fieldPosition="0">
        <references count="2">
          <reference field="16" count="1" selected="0">
            <x v="756"/>
          </reference>
          <reference field="17" count="1">
            <x v="588"/>
          </reference>
        </references>
      </pivotArea>
    </format>
    <format dxfId="2284">
      <pivotArea dataOnly="0" labelOnly="1" outline="0" fieldPosition="0">
        <references count="2">
          <reference field="16" count="1" selected="0">
            <x v="757"/>
          </reference>
          <reference field="17" count="1">
            <x v="589"/>
          </reference>
        </references>
      </pivotArea>
    </format>
    <format dxfId="2283">
      <pivotArea dataOnly="0" labelOnly="1" outline="0" fieldPosition="0">
        <references count="2">
          <reference field="16" count="1" selected="0">
            <x v="760"/>
          </reference>
          <reference field="17" count="1">
            <x v="590"/>
          </reference>
        </references>
      </pivotArea>
    </format>
    <format dxfId="2282">
      <pivotArea dataOnly="0" labelOnly="1" outline="0" fieldPosition="0">
        <references count="2">
          <reference field="16" count="1" selected="0">
            <x v="761"/>
          </reference>
          <reference field="17" count="1">
            <x v="591"/>
          </reference>
        </references>
      </pivotArea>
    </format>
    <format dxfId="2281">
      <pivotArea dataOnly="0" labelOnly="1" outline="0" fieldPosition="0">
        <references count="2">
          <reference field="16" count="1" selected="0">
            <x v="762"/>
          </reference>
          <reference field="17" count="1">
            <x v="592"/>
          </reference>
        </references>
      </pivotArea>
    </format>
    <format dxfId="2280">
      <pivotArea dataOnly="0" labelOnly="1" outline="0" fieldPosition="0">
        <references count="2">
          <reference field="16" count="1" selected="0">
            <x v="126"/>
          </reference>
          <reference field="17" count="1">
            <x v="593"/>
          </reference>
        </references>
      </pivotArea>
    </format>
    <format dxfId="2279">
      <pivotArea dataOnly="0" labelOnly="1" outline="0" fieldPosition="0">
        <references count="2">
          <reference field="16" count="1" selected="0">
            <x v="137"/>
          </reference>
          <reference field="17" count="1">
            <x v="594"/>
          </reference>
        </references>
      </pivotArea>
    </format>
    <format dxfId="2278">
      <pivotArea dataOnly="0" labelOnly="1" outline="0" fieldPosition="0">
        <references count="2">
          <reference field="16" count="1" selected="0">
            <x v="138"/>
          </reference>
          <reference field="17" count="1">
            <x v="595"/>
          </reference>
        </references>
      </pivotArea>
    </format>
    <format dxfId="2277">
      <pivotArea dataOnly="0" labelOnly="1" outline="0" fieldPosition="0">
        <references count="2">
          <reference field="16" count="1" selected="0">
            <x v="142"/>
          </reference>
          <reference field="17" count="1">
            <x v="596"/>
          </reference>
        </references>
      </pivotArea>
    </format>
    <format dxfId="2276">
      <pivotArea dataOnly="0" labelOnly="1" outline="0" fieldPosition="0">
        <references count="2">
          <reference field="16" count="1" selected="0">
            <x v="143"/>
          </reference>
          <reference field="17" count="1">
            <x v="597"/>
          </reference>
        </references>
      </pivotArea>
    </format>
    <format dxfId="2275">
      <pivotArea dataOnly="0" labelOnly="1" outline="0" fieldPosition="0">
        <references count="2">
          <reference field="16" count="1" selected="0">
            <x v="147"/>
          </reference>
          <reference field="17" count="1">
            <x v="598"/>
          </reference>
        </references>
      </pivotArea>
    </format>
    <format dxfId="2274">
      <pivotArea dataOnly="0" labelOnly="1" outline="0" fieldPosition="0">
        <references count="2">
          <reference field="16" count="1" selected="0">
            <x v="148"/>
          </reference>
          <reference field="17" count="1">
            <x v="599"/>
          </reference>
        </references>
      </pivotArea>
    </format>
    <format dxfId="2273">
      <pivotArea dataOnly="0" labelOnly="1" outline="0" fieldPosition="0">
        <references count="2">
          <reference field="16" count="1" selected="0">
            <x v="149"/>
          </reference>
          <reference field="17" count="1">
            <x v="600"/>
          </reference>
        </references>
      </pivotArea>
    </format>
    <format dxfId="2272">
      <pivotArea dataOnly="0" labelOnly="1" outline="0" fieldPosition="0">
        <references count="2">
          <reference field="16" count="1" selected="0">
            <x v="152"/>
          </reference>
          <reference field="17" count="1">
            <x v="601"/>
          </reference>
        </references>
      </pivotArea>
    </format>
    <format dxfId="2271">
      <pivotArea dataOnly="0" labelOnly="1" outline="0" fieldPosition="0">
        <references count="2">
          <reference field="16" count="1" selected="0">
            <x v="294"/>
          </reference>
          <reference field="17" count="1">
            <x v="602"/>
          </reference>
        </references>
      </pivotArea>
    </format>
    <format dxfId="2270">
      <pivotArea dataOnly="0" labelOnly="1" outline="0" fieldPosition="0">
        <references count="2">
          <reference field="16" count="1" selected="0">
            <x v="297"/>
          </reference>
          <reference field="17" count="1">
            <x v="603"/>
          </reference>
        </references>
      </pivotArea>
    </format>
    <format dxfId="2269">
      <pivotArea dataOnly="0" labelOnly="1" outline="0" fieldPosition="0">
        <references count="2">
          <reference field="16" count="1" selected="0">
            <x v="298"/>
          </reference>
          <reference field="17" count="1">
            <x v="604"/>
          </reference>
        </references>
      </pivotArea>
    </format>
    <format dxfId="2268">
      <pivotArea dataOnly="0" labelOnly="1" outline="0" fieldPosition="0">
        <references count="2">
          <reference field="16" count="1" selected="0">
            <x v="303"/>
          </reference>
          <reference field="17" count="1">
            <x v="605"/>
          </reference>
        </references>
      </pivotArea>
    </format>
    <format dxfId="2267">
      <pivotArea dataOnly="0" labelOnly="1" outline="0" fieldPosition="0">
        <references count="2">
          <reference field="16" count="1" selected="0">
            <x v="309"/>
          </reference>
          <reference field="17" count="1">
            <x v="595"/>
          </reference>
        </references>
      </pivotArea>
    </format>
    <format dxfId="2266">
      <pivotArea dataOnly="0" labelOnly="1" outline="0" fieldPosition="0">
        <references count="2">
          <reference field="16" count="1" selected="0">
            <x v="312"/>
          </reference>
          <reference field="17" count="1">
            <x v="606"/>
          </reference>
        </references>
      </pivotArea>
    </format>
    <format dxfId="2265">
      <pivotArea dataOnly="0" labelOnly="1" outline="0" fieldPosition="0">
        <references count="2">
          <reference field="16" count="1" selected="0">
            <x v="313"/>
          </reference>
          <reference field="17" count="1">
            <x v="607"/>
          </reference>
        </references>
      </pivotArea>
    </format>
    <format dxfId="2264">
      <pivotArea dataOnly="0" labelOnly="1" outline="0" fieldPosition="0">
        <references count="2">
          <reference field="16" count="1" selected="0">
            <x v="315"/>
          </reference>
          <reference field="17" count="1">
            <x v="608"/>
          </reference>
        </references>
      </pivotArea>
    </format>
    <format dxfId="2263">
      <pivotArea dataOnly="0" labelOnly="1" outline="0" fieldPosition="0">
        <references count="2">
          <reference field="16" count="1" selected="0">
            <x v="318"/>
          </reference>
          <reference field="17" count="1">
            <x v="102"/>
          </reference>
        </references>
      </pivotArea>
    </format>
    <format dxfId="2262">
      <pivotArea dataOnly="0" labelOnly="1" outline="0" fieldPosition="0">
        <references count="2">
          <reference field="16" count="1" selected="0">
            <x v="319"/>
          </reference>
          <reference field="17" count="1">
            <x v="103"/>
          </reference>
        </references>
      </pivotArea>
    </format>
    <format dxfId="2261">
      <pivotArea dataOnly="0" labelOnly="1" outline="0" fieldPosition="0">
        <references count="2">
          <reference field="16" count="1" selected="0">
            <x v="361"/>
          </reference>
          <reference field="17" count="1">
            <x v="609"/>
          </reference>
        </references>
      </pivotArea>
    </format>
    <format dxfId="2260">
      <pivotArea dataOnly="0" labelOnly="1" outline="0" fieldPosition="0">
        <references count="2">
          <reference field="16" count="1" selected="0">
            <x v="391"/>
          </reference>
          <reference field="17" count="1">
            <x v="610"/>
          </reference>
        </references>
      </pivotArea>
    </format>
    <format dxfId="2259">
      <pivotArea dataOnly="0" labelOnly="1" outline="0" fieldPosition="0">
        <references count="2">
          <reference field="16" count="1" selected="0">
            <x v="398"/>
          </reference>
          <reference field="17" count="1">
            <x v="611"/>
          </reference>
        </references>
      </pivotArea>
    </format>
    <format dxfId="2258">
      <pivotArea dataOnly="0" labelOnly="1" outline="0" fieldPosition="0">
        <references count="2">
          <reference field="16" count="1" selected="0">
            <x v="504"/>
          </reference>
          <reference field="17" count="1">
            <x v="612"/>
          </reference>
        </references>
      </pivotArea>
    </format>
    <format dxfId="2257">
      <pivotArea dataOnly="0" labelOnly="1" outline="0" fieldPosition="0">
        <references count="2">
          <reference field="16" count="1" selected="0">
            <x v="74"/>
          </reference>
          <reference field="17" count="1">
            <x v="613"/>
          </reference>
        </references>
      </pivotArea>
    </format>
    <format dxfId="2256">
      <pivotArea dataOnly="0" labelOnly="1" outline="0" fieldPosition="0">
        <references count="2">
          <reference field="16" count="1" selected="0">
            <x v="441"/>
          </reference>
          <reference field="17" count="1">
            <x v="614"/>
          </reference>
        </references>
      </pivotArea>
    </format>
    <format dxfId="2255">
      <pivotArea dataOnly="0" labelOnly="1" outline="0" fieldPosition="0">
        <references count="2">
          <reference field="16" count="1" selected="0">
            <x v="608"/>
          </reference>
          <reference field="17" count="1">
            <x v="615"/>
          </reference>
        </references>
      </pivotArea>
    </format>
    <format dxfId="2254">
      <pivotArea dataOnly="0" labelOnly="1" outline="0" fieldPosition="0">
        <references count="2">
          <reference field="16" count="1" selected="0">
            <x v="612"/>
          </reference>
          <reference field="17" count="1">
            <x v="111"/>
          </reference>
        </references>
      </pivotArea>
    </format>
    <format dxfId="2253">
      <pivotArea dataOnly="0" labelOnly="1" outline="0" fieldPosition="0">
        <references count="2">
          <reference field="16" count="1" selected="0">
            <x v="765"/>
          </reference>
          <reference field="17" count="1">
            <x v="616"/>
          </reference>
        </references>
      </pivotArea>
    </format>
    <format dxfId="2252">
      <pivotArea dataOnly="0" labelOnly="1" outline="0" fieldPosition="0">
        <references count="2">
          <reference field="16" count="1" selected="0">
            <x v="766"/>
          </reference>
          <reference field="17" count="1">
            <x v="617"/>
          </reference>
        </references>
      </pivotArea>
    </format>
    <format dxfId="2251">
      <pivotArea dataOnly="0" labelOnly="1" outline="0" fieldPosition="0">
        <references count="2">
          <reference field="16" count="1" selected="0">
            <x v="750"/>
          </reference>
          <reference field="17" count="1">
            <x v="35"/>
          </reference>
        </references>
      </pivotArea>
    </format>
    <format dxfId="2250">
      <pivotArea dataOnly="0" labelOnly="1" outline="0" fieldPosition="0">
        <references count="2">
          <reference field="16" count="1" selected="0">
            <x v="541"/>
          </reference>
          <reference field="17" count="1">
            <x v="618"/>
          </reference>
        </references>
      </pivotArea>
    </format>
    <format dxfId="2249">
      <pivotArea dataOnly="0" labelOnly="1" outline="0" fieldPosition="0">
        <references count="2">
          <reference field="16" count="1" selected="0">
            <x v="548"/>
          </reference>
          <reference field="17" count="1">
            <x v="115"/>
          </reference>
        </references>
      </pivotArea>
    </format>
    <format dxfId="2248">
      <pivotArea dataOnly="0" labelOnly="1" outline="0" fieldPosition="0">
        <references count="2">
          <reference field="16" count="1" selected="0">
            <x v="549"/>
          </reference>
          <reference field="17" count="1">
            <x v="116"/>
          </reference>
        </references>
      </pivotArea>
    </format>
    <format dxfId="2247">
      <pivotArea dataOnly="0" labelOnly="1" outline="0" fieldPosition="0">
        <references count="2">
          <reference field="16" count="1" selected="0">
            <x v="582"/>
          </reference>
          <reference field="17" count="1">
            <x v="60"/>
          </reference>
        </references>
      </pivotArea>
    </format>
    <format dxfId="2246">
      <pivotArea dataOnly="0" labelOnly="1" outline="0" fieldPosition="0">
        <references count="2">
          <reference field="16" count="1" selected="0">
            <x v="583"/>
          </reference>
          <reference field="17" count="1">
            <x v="619"/>
          </reference>
        </references>
      </pivotArea>
    </format>
    <format dxfId="2245">
      <pivotArea dataOnly="0" labelOnly="1" outline="0" fieldPosition="0">
        <references count="2">
          <reference field="16" count="1" selected="0">
            <x v="584"/>
          </reference>
          <reference field="17" count="1">
            <x v="620"/>
          </reference>
        </references>
      </pivotArea>
    </format>
    <format dxfId="2244">
      <pivotArea dataOnly="0" labelOnly="1" outline="0" fieldPosition="0">
        <references count="2">
          <reference field="16" count="1" selected="0">
            <x v="605"/>
          </reference>
          <reference field="17" count="1">
            <x v="621"/>
          </reference>
        </references>
      </pivotArea>
    </format>
    <format dxfId="2243">
      <pivotArea dataOnly="0" labelOnly="1" outline="0" fieldPosition="0">
        <references count="2">
          <reference field="16" count="1" selected="0">
            <x v="54"/>
          </reference>
          <reference field="17" count="1">
            <x v="622"/>
          </reference>
        </references>
      </pivotArea>
    </format>
    <format dxfId="2242">
      <pivotArea dataOnly="0" labelOnly="1" outline="0" fieldPosition="0">
        <references count="2">
          <reference field="16" count="1" selected="0">
            <x v="55"/>
          </reference>
          <reference field="17" count="1">
            <x v="623"/>
          </reference>
        </references>
      </pivotArea>
    </format>
    <format dxfId="2241">
      <pivotArea dataOnly="0" labelOnly="1" outline="0" fieldPosition="0">
        <references count="2">
          <reference field="16" count="1" selected="0">
            <x v="60"/>
          </reference>
          <reference field="17" count="1">
            <x v="624"/>
          </reference>
        </references>
      </pivotArea>
    </format>
    <format dxfId="2240">
      <pivotArea dataOnly="0" labelOnly="1" outline="0" fieldPosition="0">
        <references count="2">
          <reference field="16" count="1" selected="0">
            <x v="62"/>
          </reference>
          <reference field="17" count="1">
            <x v="122"/>
          </reference>
        </references>
      </pivotArea>
    </format>
    <format dxfId="2239">
      <pivotArea dataOnly="0" labelOnly="1" outline="0" fieldPosition="0">
        <references count="2">
          <reference field="16" count="1" selected="0">
            <x v="65"/>
          </reference>
          <reference field="17" count="1">
            <x v="625"/>
          </reference>
        </references>
      </pivotArea>
    </format>
    <format dxfId="2238">
      <pivotArea dataOnly="0" labelOnly="1" outline="0" fieldPosition="0">
        <references count="2">
          <reference field="16" count="1" selected="0">
            <x v="69"/>
          </reference>
          <reference field="17" count="1">
            <x v="626"/>
          </reference>
        </references>
      </pivotArea>
    </format>
    <format dxfId="2237">
      <pivotArea dataOnly="0" labelOnly="1" outline="0" fieldPosition="0">
        <references count="2">
          <reference field="16" count="1" selected="0">
            <x v="100"/>
          </reference>
          <reference field="17" count="1">
            <x v="627"/>
          </reference>
        </references>
      </pivotArea>
    </format>
    <format dxfId="2236">
      <pivotArea dataOnly="0" labelOnly="1" outline="0" fieldPosition="0">
        <references count="2">
          <reference field="16" count="1" selected="0">
            <x v="101"/>
          </reference>
          <reference field="17" count="1">
            <x v="628"/>
          </reference>
        </references>
      </pivotArea>
    </format>
    <format dxfId="2235">
      <pivotArea dataOnly="0" labelOnly="1" outline="0" fieldPosition="0">
        <references count="2">
          <reference field="16" count="1" selected="0">
            <x v="102"/>
          </reference>
          <reference field="17" count="1">
            <x v="629"/>
          </reference>
        </references>
      </pivotArea>
    </format>
    <format dxfId="2234">
      <pivotArea dataOnly="0" labelOnly="1" outline="0" fieldPosition="0">
        <references count="2">
          <reference field="16" count="1" selected="0">
            <x v="103"/>
          </reference>
          <reference field="17" count="1">
            <x v="630"/>
          </reference>
        </references>
      </pivotArea>
    </format>
    <format dxfId="2233">
      <pivotArea dataOnly="0" labelOnly="1" outline="0" fieldPosition="0">
        <references count="2">
          <reference field="16" count="1" selected="0">
            <x v="106"/>
          </reference>
          <reference field="17" count="1">
            <x v="631"/>
          </reference>
        </references>
      </pivotArea>
    </format>
    <format dxfId="2232">
      <pivotArea dataOnly="0" labelOnly="1" outline="0" fieldPosition="0">
        <references count="2">
          <reference field="16" count="1" selected="0">
            <x v="107"/>
          </reference>
          <reference field="17" count="1">
            <x v="632"/>
          </reference>
        </references>
      </pivotArea>
    </format>
    <format dxfId="2231">
      <pivotArea dataOnly="0" labelOnly="1" outline="0" fieldPosition="0">
        <references count="2">
          <reference field="16" count="1" selected="0">
            <x v="108"/>
          </reference>
          <reference field="17" count="1">
            <x v="633"/>
          </reference>
        </references>
      </pivotArea>
    </format>
    <format dxfId="2230">
      <pivotArea dataOnly="0" labelOnly="1" outline="0" fieldPosition="0">
        <references count="2">
          <reference field="16" count="1" selected="0">
            <x v="109"/>
          </reference>
          <reference field="17" count="1">
            <x v="634"/>
          </reference>
        </references>
      </pivotArea>
    </format>
    <format dxfId="2229">
      <pivotArea dataOnly="0" labelOnly="1" outline="0" fieldPosition="0">
        <references count="2">
          <reference field="16" count="1" selected="0">
            <x v="110"/>
          </reference>
          <reference field="17" count="1">
            <x v="635"/>
          </reference>
        </references>
      </pivotArea>
    </format>
    <format dxfId="2228">
      <pivotArea dataOnly="0" labelOnly="1" outline="0" fieldPosition="0">
        <references count="2">
          <reference field="16" count="1" selected="0">
            <x v="124"/>
          </reference>
          <reference field="17" count="1">
            <x v="636"/>
          </reference>
        </references>
      </pivotArea>
    </format>
    <format dxfId="2227">
      <pivotArea dataOnly="0" labelOnly="1" outline="0" fieldPosition="0">
        <references count="2">
          <reference field="16" count="1" selected="0">
            <x v="753"/>
          </reference>
          <reference field="17" count="1">
            <x v="132"/>
          </reference>
        </references>
      </pivotArea>
    </format>
    <format dxfId="2226">
      <pivotArea dataOnly="0" labelOnly="1" outline="0" fieldPosition="0">
        <references count="2">
          <reference field="16" count="1" selected="0">
            <x v="754"/>
          </reference>
          <reference field="17" count="1">
            <x v="637"/>
          </reference>
        </references>
      </pivotArea>
    </format>
    <format dxfId="2225">
      <pivotArea dataOnly="0" labelOnly="1" outline="0" fieldPosition="0">
        <references count="2">
          <reference field="16" count="1" selected="0">
            <x v="125"/>
          </reference>
          <reference field="17" count="1">
            <x v="638"/>
          </reference>
        </references>
      </pivotArea>
    </format>
    <format dxfId="2224">
      <pivotArea dataOnly="0" labelOnly="1" outline="0" fieldPosition="0">
        <references count="2">
          <reference field="16" count="1" selected="0">
            <x v="128"/>
          </reference>
          <reference field="17" count="1">
            <x v="639"/>
          </reference>
        </references>
      </pivotArea>
    </format>
    <format dxfId="2223">
      <pivotArea dataOnly="0" labelOnly="1" outline="0" fieldPosition="0">
        <references count="2">
          <reference field="16" count="1" selected="0">
            <x v="129"/>
          </reference>
          <reference field="17" count="1">
            <x v="640"/>
          </reference>
        </references>
      </pivotArea>
    </format>
    <format dxfId="2222">
      <pivotArea dataOnly="0" labelOnly="1" outline="0" fieldPosition="0">
        <references count="2">
          <reference field="16" count="1" selected="0">
            <x v="130"/>
          </reference>
          <reference field="17" count="1">
            <x v="641"/>
          </reference>
        </references>
      </pivotArea>
    </format>
    <format dxfId="2221">
      <pivotArea dataOnly="0" labelOnly="1" outline="0" fieldPosition="0">
        <references count="2">
          <reference field="16" count="1" selected="0">
            <x v="131"/>
          </reference>
          <reference field="17" count="1">
            <x v="642"/>
          </reference>
        </references>
      </pivotArea>
    </format>
    <format dxfId="2220">
      <pivotArea dataOnly="0" labelOnly="1" outline="0" fieldPosition="0">
        <references count="2">
          <reference field="16" count="1" selected="0">
            <x v="132"/>
          </reference>
          <reference field="17" count="1">
            <x v="643"/>
          </reference>
        </references>
      </pivotArea>
    </format>
    <format dxfId="2219">
      <pivotArea dataOnly="0" labelOnly="1" outline="0" fieldPosition="0">
        <references count="2">
          <reference field="16" count="1" selected="0">
            <x v="136"/>
          </reference>
          <reference field="17" count="1">
            <x v="644"/>
          </reference>
        </references>
      </pivotArea>
    </format>
    <format dxfId="2218">
      <pivotArea dataOnly="0" labelOnly="1" outline="0" fieldPosition="0">
        <references count="2">
          <reference field="16" count="1" selected="0">
            <x v="292"/>
          </reference>
          <reference field="17" count="1">
            <x v="644"/>
          </reference>
        </references>
      </pivotArea>
    </format>
    <format dxfId="2217">
      <pivotArea dataOnly="0" labelOnly="1" outline="0" fieldPosition="0">
        <references count="2">
          <reference field="16" count="1" selected="0">
            <x v="293"/>
          </reference>
          <reference field="17" count="1">
            <x v="140"/>
          </reference>
        </references>
      </pivotArea>
    </format>
    <format dxfId="2216">
      <pivotArea dataOnly="0" labelOnly="1" outline="0" fieldPosition="0">
        <references count="2">
          <reference field="16" count="1" selected="0">
            <x v="295"/>
          </reference>
          <reference field="17" count="1">
            <x v="645"/>
          </reference>
        </references>
      </pivotArea>
    </format>
    <format dxfId="2215">
      <pivotArea dataOnly="0" labelOnly="1" outline="0" fieldPosition="0">
        <references count="2">
          <reference field="16" count="1" selected="0">
            <x v="296"/>
          </reference>
          <reference field="17" count="1">
            <x v="142"/>
          </reference>
        </references>
      </pivotArea>
    </format>
    <format dxfId="2214">
      <pivotArea dataOnly="0" labelOnly="1" outline="0" fieldPosition="0">
        <references count="2">
          <reference field="16" count="1" selected="0">
            <x v="299"/>
          </reference>
          <reference field="17" count="1">
            <x v="646"/>
          </reference>
        </references>
      </pivotArea>
    </format>
    <format dxfId="2213">
      <pivotArea dataOnly="0" labelOnly="1" outline="0" fieldPosition="0">
        <references count="2">
          <reference field="16" count="1" selected="0">
            <x v="300"/>
          </reference>
          <reference field="17" count="1">
            <x v="647"/>
          </reference>
        </references>
      </pivotArea>
    </format>
    <format dxfId="2212">
      <pivotArea dataOnly="0" labelOnly="1" outline="0" fieldPosition="0">
        <references count="2">
          <reference field="16" count="1" selected="0">
            <x v="301"/>
          </reference>
          <reference field="17" count="1">
            <x v="648"/>
          </reference>
        </references>
      </pivotArea>
    </format>
    <format dxfId="2211">
      <pivotArea dataOnly="0" labelOnly="1" outline="0" fieldPosition="0">
        <references count="2">
          <reference field="16" count="1" selected="0">
            <x v="302"/>
          </reference>
          <reference field="17" count="1">
            <x v="649"/>
          </reference>
        </references>
      </pivotArea>
    </format>
    <format dxfId="2210">
      <pivotArea dataOnly="0" labelOnly="1" outline="0" fieldPosition="0">
        <references count="2">
          <reference field="16" count="1" selected="0">
            <x v="308"/>
          </reference>
          <reference field="17" count="1">
            <x v="650"/>
          </reference>
        </references>
      </pivotArea>
    </format>
    <format dxfId="2209">
      <pivotArea dataOnly="0" labelOnly="1" outline="0" fieldPosition="0">
        <references count="2">
          <reference field="16" count="1" selected="0">
            <x v="332"/>
          </reference>
          <reference field="17" count="1">
            <x v="147"/>
          </reference>
        </references>
      </pivotArea>
    </format>
    <format dxfId="2208">
      <pivotArea dataOnly="0" labelOnly="1" outline="0" fieldPosition="0">
        <references count="2">
          <reference field="16" count="1" selected="0">
            <x v="333"/>
          </reference>
          <reference field="17" count="1">
            <x v="651"/>
          </reference>
        </references>
      </pivotArea>
    </format>
    <format dxfId="2207">
      <pivotArea dataOnly="0" labelOnly="1" outline="0" fieldPosition="0">
        <references count="2">
          <reference field="16" count="1" selected="0">
            <x v="334"/>
          </reference>
          <reference field="17" count="1">
            <x v="149"/>
          </reference>
        </references>
      </pivotArea>
    </format>
    <format dxfId="2206">
      <pivotArea dataOnly="0" labelOnly="1" outline="0" fieldPosition="0">
        <references count="2">
          <reference field="16" count="1" selected="0">
            <x v="335"/>
          </reference>
          <reference field="17" count="1">
            <x v="652"/>
          </reference>
        </references>
      </pivotArea>
    </format>
    <format dxfId="2205">
      <pivotArea dataOnly="0" labelOnly="1" outline="0" fieldPosition="0">
        <references count="2">
          <reference field="16" count="1" selected="0">
            <x v="336"/>
          </reference>
          <reference field="17" count="1">
            <x v="151"/>
          </reference>
        </references>
      </pivotArea>
    </format>
    <format dxfId="2204">
      <pivotArea dataOnly="0" labelOnly="1" outline="0" fieldPosition="0">
        <references count="2">
          <reference field="16" count="1" selected="0">
            <x v="337"/>
          </reference>
          <reference field="17" count="1">
            <x v="653"/>
          </reference>
        </references>
      </pivotArea>
    </format>
    <format dxfId="2203">
      <pivotArea dataOnly="0" labelOnly="1" outline="0" fieldPosition="0">
        <references count="2">
          <reference field="16" count="1" selected="0">
            <x v="338"/>
          </reference>
          <reference field="17" count="1">
            <x v="153"/>
          </reference>
        </references>
      </pivotArea>
    </format>
    <format dxfId="2202">
      <pivotArea dataOnly="0" labelOnly="1" outline="0" fieldPosition="0">
        <references count="2">
          <reference field="16" count="1" selected="0">
            <x v="339"/>
          </reference>
          <reference field="17" count="1">
            <x v="154"/>
          </reference>
        </references>
      </pivotArea>
    </format>
    <format dxfId="2201">
      <pivotArea dataOnly="0" labelOnly="1" outline="0" fieldPosition="0">
        <references count="2">
          <reference field="16" count="1" selected="0">
            <x v="340"/>
          </reference>
          <reference field="17" count="1">
            <x v="654"/>
          </reference>
        </references>
      </pivotArea>
    </format>
    <format dxfId="2200">
      <pivotArea dataOnly="0" labelOnly="1" outline="0" fieldPosition="0">
        <references count="2">
          <reference field="16" count="1" selected="0">
            <x v="341"/>
          </reference>
          <reference field="17" count="1">
            <x v="655"/>
          </reference>
        </references>
      </pivotArea>
    </format>
    <format dxfId="2199">
      <pivotArea dataOnly="0" labelOnly="1" outline="0" fieldPosition="0">
        <references count="2">
          <reference field="16" count="1" selected="0">
            <x v="342"/>
          </reference>
          <reference field="17" count="1">
            <x v="157"/>
          </reference>
        </references>
      </pivotArea>
    </format>
    <format dxfId="2198">
      <pivotArea dataOnly="0" labelOnly="1" outline="0" fieldPosition="0">
        <references count="2">
          <reference field="16" count="1" selected="0">
            <x v="343"/>
          </reference>
          <reference field="17" count="1">
            <x v="158"/>
          </reference>
        </references>
      </pivotArea>
    </format>
    <format dxfId="2197">
      <pivotArea dataOnly="0" labelOnly="1" outline="0" fieldPosition="0">
        <references count="2">
          <reference field="16" count="1" selected="0">
            <x v="344"/>
          </reference>
          <reference field="17" count="1">
            <x v="656"/>
          </reference>
        </references>
      </pivotArea>
    </format>
    <format dxfId="2196">
      <pivotArea dataOnly="0" labelOnly="1" outline="0" fieldPosition="0">
        <references count="2">
          <reference field="16" count="1" selected="0">
            <x v="345"/>
          </reference>
          <reference field="17" count="1">
            <x v="657"/>
          </reference>
        </references>
      </pivotArea>
    </format>
    <format dxfId="2195">
      <pivotArea dataOnly="0" labelOnly="1" outline="0" fieldPosition="0">
        <references count="2">
          <reference field="16" count="1" selected="0">
            <x v="346"/>
          </reference>
          <reference field="17" count="1">
            <x v="658"/>
          </reference>
        </references>
      </pivotArea>
    </format>
    <format dxfId="2194">
      <pivotArea dataOnly="0" labelOnly="1" outline="0" fieldPosition="0">
        <references count="2">
          <reference field="16" count="1" selected="0">
            <x v="347"/>
          </reference>
          <reference field="17" count="1">
            <x v="162"/>
          </reference>
        </references>
      </pivotArea>
    </format>
    <format dxfId="2193">
      <pivotArea dataOnly="0" labelOnly="1" outline="0" fieldPosition="0">
        <references count="2">
          <reference field="16" count="1" selected="0">
            <x v="348"/>
          </reference>
          <reference field="17" count="1">
            <x v="659"/>
          </reference>
        </references>
      </pivotArea>
    </format>
    <format dxfId="2192">
      <pivotArea dataOnly="0" labelOnly="1" outline="0" fieldPosition="0">
        <references count="2">
          <reference field="16" count="1" selected="0">
            <x v="349"/>
          </reference>
          <reference field="17" count="1">
            <x v="660"/>
          </reference>
        </references>
      </pivotArea>
    </format>
    <format dxfId="2191">
      <pivotArea dataOnly="0" labelOnly="1" outline="0" fieldPosition="0">
        <references count="2">
          <reference field="16" count="1" selected="0">
            <x v="350"/>
          </reference>
          <reference field="17" count="1">
            <x v="165"/>
          </reference>
        </references>
      </pivotArea>
    </format>
    <format dxfId="2190">
      <pivotArea dataOnly="0" labelOnly="1" outline="0" fieldPosition="0">
        <references count="2">
          <reference field="16" count="1" selected="0">
            <x v="351"/>
          </reference>
          <reference field="17" count="1">
            <x v="661"/>
          </reference>
        </references>
      </pivotArea>
    </format>
    <format dxfId="2189">
      <pivotArea dataOnly="0" labelOnly="1" outline="0" fieldPosition="0">
        <references count="2">
          <reference field="16" count="1" selected="0">
            <x v="352"/>
          </reference>
          <reference field="17" count="1">
            <x v="662"/>
          </reference>
        </references>
      </pivotArea>
    </format>
    <format dxfId="2188">
      <pivotArea dataOnly="0" labelOnly="1" outline="0" fieldPosition="0">
        <references count="2">
          <reference field="16" count="1" selected="0">
            <x v="353"/>
          </reference>
          <reference field="17" count="1">
            <x v="663"/>
          </reference>
        </references>
      </pivotArea>
    </format>
    <format dxfId="2187">
      <pivotArea dataOnly="0" labelOnly="1" outline="0" fieldPosition="0">
        <references count="2">
          <reference field="16" count="1" selected="0">
            <x v="354"/>
          </reference>
          <reference field="17" count="1">
            <x v="664"/>
          </reference>
        </references>
      </pivotArea>
    </format>
    <format dxfId="2186">
      <pivotArea dataOnly="0" labelOnly="1" outline="0" fieldPosition="0">
        <references count="2">
          <reference field="16" count="1" selected="0">
            <x v="355"/>
          </reference>
          <reference field="17" count="1">
            <x v="170"/>
          </reference>
        </references>
      </pivotArea>
    </format>
    <format dxfId="2185">
      <pivotArea dataOnly="0" labelOnly="1" outline="0" fieldPosition="0">
        <references count="2">
          <reference field="16" count="1" selected="0">
            <x v="356"/>
          </reference>
          <reference field="17" count="1">
            <x v="171"/>
          </reference>
        </references>
      </pivotArea>
    </format>
    <format dxfId="2184">
      <pivotArea dataOnly="0" labelOnly="1" outline="0" fieldPosition="0">
        <references count="2">
          <reference field="16" count="1" selected="0">
            <x v="357"/>
          </reference>
          <reference field="17" count="1">
            <x v="665"/>
          </reference>
        </references>
      </pivotArea>
    </format>
    <format dxfId="2183">
      <pivotArea dataOnly="0" labelOnly="1" outline="0" fieldPosition="0">
        <references count="2">
          <reference field="16" count="1" selected="0">
            <x v="358"/>
          </reference>
          <reference field="17" count="1">
            <x v="666"/>
          </reference>
        </references>
      </pivotArea>
    </format>
    <format dxfId="2182">
      <pivotArea dataOnly="0" labelOnly="1" outline="0" fieldPosition="0">
        <references count="2">
          <reference field="16" count="1" selected="0">
            <x v="359"/>
          </reference>
          <reference field="17" count="1">
            <x v="174"/>
          </reference>
        </references>
      </pivotArea>
    </format>
    <format dxfId="2181">
      <pivotArea dataOnly="0" labelOnly="1" outline="0" fieldPosition="0">
        <references count="2">
          <reference field="16" count="1" selected="0">
            <x v="360"/>
          </reference>
          <reference field="17" count="1">
            <x v="175"/>
          </reference>
        </references>
      </pivotArea>
    </format>
    <format dxfId="2180">
      <pivotArea dataOnly="0" labelOnly="1" outline="0" fieldPosition="0">
        <references count="2">
          <reference field="16" count="1" selected="0">
            <x v="362"/>
          </reference>
          <reference field="17" count="1">
            <x v="176"/>
          </reference>
        </references>
      </pivotArea>
    </format>
    <format dxfId="2179">
      <pivotArea dataOnly="0" labelOnly="1" outline="0" fieldPosition="0">
        <references count="2">
          <reference field="16" count="1" selected="0">
            <x v="363"/>
          </reference>
          <reference field="17" count="1">
            <x v="177"/>
          </reference>
        </references>
      </pivotArea>
    </format>
    <format dxfId="2178">
      <pivotArea dataOnly="0" labelOnly="1" outline="0" fieldPosition="0">
        <references count="2">
          <reference field="16" count="1" selected="0">
            <x v="364"/>
          </reference>
          <reference field="17" count="1">
            <x v="667"/>
          </reference>
        </references>
      </pivotArea>
    </format>
    <format dxfId="2177">
      <pivotArea dataOnly="0" labelOnly="1" outline="0" fieldPosition="0">
        <references count="2">
          <reference field="16" count="1" selected="0">
            <x v="365"/>
          </reference>
          <reference field="17" count="1">
            <x v="668"/>
          </reference>
        </references>
      </pivotArea>
    </format>
    <format dxfId="2176">
      <pivotArea dataOnly="0" labelOnly="1" outline="0" fieldPosition="0">
        <references count="2">
          <reference field="16" count="1" selected="0">
            <x v="366"/>
          </reference>
          <reference field="17" count="1">
            <x v="669"/>
          </reference>
        </references>
      </pivotArea>
    </format>
    <format dxfId="2175">
      <pivotArea dataOnly="0" labelOnly="1" outline="0" fieldPosition="0">
        <references count="2">
          <reference field="16" count="1" selected="0">
            <x v="367"/>
          </reference>
          <reference field="17" count="1">
            <x v="670"/>
          </reference>
        </references>
      </pivotArea>
    </format>
    <format dxfId="2174">
      <pivotArea dataOnly="0" labelOnly="1" outline="0" fieldPosition="0">
        <references count="2">
          <reference field="16" count="1" selected="0">
            <x v="368"/>
          </reference>
          <reference field="17" count="1">
            <x v="671"/>
          </reference>
        </references>
      </pivotArea>
    </format>
    <format dxfId="2173">
      <pivotArea dataOnly="0" labelOnly="1" outline="0" fieldPosition="0">
        <references count="2">
          <reference field="16" count="1" selected="0">
            <x v="369"/>
          </reference>
          <reference field="17" count="1">
            <x v="672"/>
          </reference>
        </references>
      </pivotArea>
    </format>
    <format dxfId="2172">
      <pivotArea dataOnly="0" labelOnly="1" outline="0" fieldPosition="0">
        <references count="2">
          <reference field="16" count="1" selected="0">
            <x v="370"/>
          </reference>
          <reference field="17" count="1">
            <x v="673"/>
          </reference>
        </references>
      </pivotArea>
    </format>
    <format dxfId="2171">
      <pivotArea dataOnly="0" labelOnly="1" outline="0" fieldPosition="0">
        <references count="2">
          <reference field="16" count="1" selected="0">
            <x v="371"/>
          </reference>
          <reference field="17" count="1">
            <x v="674"/>
          </reference>
        </references>
      </pivotArea>
    </format>
    <format dxfId="2170">
      <pivotArea dataOnly="0" labelOnly="1" outline="0" fieldPosition="0">
        <references count="2">
          <reference field="16" count="1" selected="0">
            <x v="373"/>
          </reference>
          <reference field="17" count="1">
            <x v="675"/>
          </reference>
        </references>
      </pivotArea>
    </format>
    <format dxfId="2169">
      <pivotArea dataOnly="0" labelOnly="1" outline="0" fieldPosition="0">
        <references count="2">
          <reference field="16" count="1" selected="0">
            <x v="375"/>
          </reference>
          <reference field="17" count="1">
            <x v="676"/>
          </reference>
        </references>
      </pivotArea>
    </format>
    <format dxfId="2168">
      <pivotArea dataOnly="0" labelOnly="1" outline="0" fieldPosition="0">
        <references count="2">
          <reference field="16" count="1" selected="0">
            <x v="376"/>
          </reference>
          <reference field="17" count="1">
            <x v="677"/>
          </reference>
        </references>
      </pivotArea>
    </format>
    <format dxfId="2167">
      <pivotArea dataOnly="0" labelOnly="1" outline="0" fieldPosition="0">
        <references count="2">
          <reference field="16" count="1" selected="0">
            <x v="377"/>
          </reference>
          <reference field="17" count="1">
            <x v="678"/>
          </reference>
        </references>
      </pivotArea>
    </format>
    <format dxfId="2166">
      <pivotArea dataOnly="0" labelOnly="1" outline="0" fieldPosition="0">
        <references count="2">
          <reference field="16" count="1" selected="0">
            <x v="378"/>
          </reference>
          <reference field="17" count="1">
            <x v="679"/>
          </reference>
        </references>
      </pivotArea>
    </format>
    <format dxfId="2165">
      <pivotArea dataOnly="0" labelOnly="1" outline="0" fieldPosition="0">
        <references count="2">
          <reference field="16" count="1" selected="0">
            <x v="379"/>
          </reference>
          <reference field="17" count="1">
            <x v="680"/>
          </reference>
        </references>
      </pivotArea>
    </format>
    <format dxfId="2164">
      <pivotArea dataOnly="0" labelOnly="1" outline="0" fieldPosition="0">
        <references count="2">
          <reference field="16" count="1" selected="0">
            <x v="380"/>
          </reference>
          <reference field="17" count="1">
            <x v="681"/>
          </reference>
        </references>
      </pivotArea>
    </format>
    <format dxfId="2163">
      <pivotArea dataOnly="0" labelOnly="1" outline="0" fieldPosition="0">
        <references count="2">
          <reference field="16" count="1" selected="0">
            <x v="381"/>
          </reference>
          <reference field="17" count="1">
            <x v="682"/>
          </reference>
        </references>
      </pivotArea>
    </format>
    <format dxfId="2162">
      <pivotArea dataOnly="0" labelOnly="1" outline="0" fieldPosition="0">
        <references count="2">
          <reference field="16" count="1" selected="0">
            <x v="382"/>
          </reference>
          <reference field="17" count="1">
            <x v="683"/>
          </reference>
        </references>
      </pivotArea>
    </format>
    <format dxfId="2161">
      <pivotArea dataOnly="0" labelOnly="1" outline="0" fieldPosition="0">
        <references count="2">
          <reference field="16" count="1" selected="0">
            <x v="383"/>
          </reference>
          <reference field="17" count="1">
            <x v="684"/>
          </reference>
        </references>
      </pivotArea>
    </format>
    <format dxfId="2160">
      <pivotArea dataOnly="0" labelOnly="1" outline="0" fieldPosition="0">
        <references count="2">
          <reference field="16" count="1" selected="0">
            <x v="384"/>
          </reference>
          <reference field="17" count="1">
            <x v="685"/>
          </reference>
        </references>
      </pivotArea>
    </format>
    <format dxfId="2159">
      <pivotArea dataOnly="0" labelOnly="1" outline="0" fieldPosition="0">
        <references count="2">
          <reference field="16" count="1" selected="0">
            <x v="385"/>
          </reference>
          <reference field="17" count="1">
            <x v="686"/>
          </reference>
        </references>
      </pivotArea>
    </format>
    <format dxfId="2158">
      <pivotArea dataOnly="0" labelOnly="1" outline="0" fieldPosition="0">
        <references count="2">
          <reference field="16" count="1" selected="0">
            <x v="386"/>
          </reference>
          <reference field="17" count="1">
            <x v="687"/>
          </reference>
        </references>
      </pivotArea>
    </format>
    <format dxfId="2157">
      <pivotArea dataOnly="0" labelOnly="1" outline="0" fieldPosition="0">
        <references count="2">
          <reference field="16" count="1" selected="0">
            <x v="387"/>
          </reference>
          <reference field="17" count="1">
            <x v="688"/>
          </reference>
        </references>
      </pivotArea>
    </format>
    <format dxfId="2156">
      <pivotArea dataOnly="0" labelOnly="1" outline="0" fieldPosition="0">
        <references count="2">
          <reference field="16" count="1" selected="0">
            <x v="388"/>
          </reference>
          <reference field="17" count="1">
            <x v="689"/>
          </reference>
        </references>
      </pivotArea>
    </format>
    <format dxfId="2155">
      <pivotArea dataOnly="0" labelOnly="1" outline="0" fieldPosition="0">
        <references count="2">
          <reference field="16" count="1" selected="0">
            <x v="389"/>
          </reference>
          <reference field="17" count="1">
            <x v="690"/>
          </reference>
        </references>
      </pivotArea>
    </format>
    <format dxfId="2154">
      <pivotArea dataOnly="0" labelOnly="1" outline="0" fieldPosition="0">
        <references count="2">
          <reference field="16" count="1" selected="0">
            <x v="390"/>
          </reference>
          <reference field="17" count="1">
            <x v="691"/>
          </reference>
        </references>
      </pivotArea>
    </format>
    <format dxfId="2153">
      <pivotArea dataOnly="0" labelOnly="1" outline="0" fieldPosition="0">
        <references count="2">
          <reference field="16" count="1" selected="0">
            <x v="392"/>
          </reference>
          <reference field="17" count="1">
            <x v="201"/>
          </reference>
        </references>
      </pivotArea>
    </format>
    <format dxfId="2152">
      <pivotArea dataOnly="0" labelOnly="1" outline="0" fieldPosition="0">
        <references count="2">
          <reference field="16" count="1" selected="0">
            <x v="393"/>
          </reference>
          <reference field="17" count="1">
            <x v="692"/>
          </reference>
        </references>
      </pivotArea>
    </format>
    <format dxfId="2151">
      <pivotArea dataOnly="0" labelOnly="1" outline="0" fieldPosition="0">
        <references count="2">
          <reference field="16" count="1" selected="0">
            <x v="394"/>
          </reference>
          <reference field="17" count="1">
            <x v="693"/>
          </reference>
        </references>
      </pivotArea>
    </format>
    <format dxfId="2150">
      <pivotArea dataOnly="0" labelOnly="1" outline="0" fieldPosition="0">
        <references count="2">
          <reference field="16" count="1" selected="0">
            <x v="395"/>
          </reference>
          <reference field="17" count="1">
            <x v="694"/>
          </reference>
        </references>
      </pivotArea>
    </format>
    <format dxfId="2149">
      <pivotArea dataOnly="0" labelOnly="1" outline="0" fieldPosition="0">
        <references count="2">
          <reference field="16" count="1" selected="0">
            <x v="396"/>
          </reference>
          <reference field="17" count="1">
            <x v="695"/>
          </reference>
        </references>
      </pivotArea>
    </format>
    <format dxfId="2148">
      <pivotArea dataOnly="0" labelOnly="1" outline="0" fieldPosition="0">
        <references count="2">
          <reference field="16" count="1" selected="0">
            <x v="397"/>
          </reference>
          <reference field="17" count="1">
            <x v="696"/>
          </reference>
        </references>
      </pivotArea>
    </format>
    <format dxfId="2147">
      <pivotArea dataOnly="0" labelOnly="1" outline="0" fieldPosition="0">
        <references count="2">
          <reference field="16" count="1" selected="0">
            <x v="399"/>
          </reference>
          <reference field="17" count="1">
            <x v="697"/>
          </reference>
        </references>
      </pivotArea>
    </format>
    <format dxfId="2146">
      <pivotArea dataOnly="0" labelOnly="1" outline="0" fieldPosition="0">
        <references count="2">
          <reference field="16" count="1" selected="0">
            <x v="400"/>
          </reference>
          <reference field="17" count="1">
            <x v="698"/>
          </reference>
        </references>
      </pivotArea>
    </format>
    <format dxfId="2145">
      <pivotArea dataOnly="0" labelOnly="1" outline="0" fieldPosition="0">
        <references count="2">
          <reference field="16" count="1" selected="0">
            <x v="401"/>
          </reference>
          <reference field="17" count="1">
            <x v="699"/>
          </reference>
        </references>
      </pivotArea>
    </format>
    <format dxfId="2144">
      <pivotArea dataOnly="0" labelOnly="1" outline="0" fieldPosition="0">
        <references count="2">
          <reference field="16" count="1" selected="0">
            <x v="406"/>
          </reference>
          <reference field="17" count="1">
            <x v="700"/>
          </reference>
        </references>
      </pivotArea>
    </format>
    <format dxfId="2143">
      <pivotArea dataOnly="0" labelOnly="1" outline="0" fieldPosition="0">
        <references count="2">
          <reference field="16" count="1" selected="0">
            <x v="412"/>
          </reference>
          <reference field="17" count="1">
            <x v="701"/>
          </reference>
        </references>
      </pivotArea>
    </format>
    <format dxfId="2142">
      <pivotArea dataOnly="0" labelOnly="1" outline="0" fieldPosition="0">
        <references count="2">
          <reference field="16" count="1" selected="0">
            <x v="505"/>
          </reference>
          <reference field="17" count="1">
            <x v="702"/>
          </reference>
        </references>
      </pivotArea>
    </format>
    <format dxfId="2141">
      <pivotArea dataOnly="0" labelOnly="1" outline="0" fieldPosition="0">
        <references count="2">
          <reference field="16" count="1" selected="0">
            <x v="506"/>
          </reference>
          <reference field="17" count="1">
            <x v="703"/>
          </reference>
        </references>
      </pivotArea>
    </format>
    <format dxfId="2140">
      <pivotArea dataOnly="0" labelOnly="1" outline="0" fieldPosition="0">
        <references count="2">
          <reference field="16" count="1" selected="0">
            <x v="507"/>
          </reference>
          <reference field="17" count="1">
            <x v="704"/>
          </reference>
        </references>
      </pivotArea>
    </format>
    <format dxfId="2139">
      <pivotArea dataOnly="0" labelOnly="1" outline="0" fieldPosition="0">
        <references count="2">
          <reference field="16" count="1" selected="0">
            <x v="508"/>
          </reference>
          <reference field="17" count="1">
            <x v="705"/>
          </reference>
        </references>
      </pivotArea>
    </format>
    <format dxfId="2138">
      <pivotArea dataOnly="0" labelOnly="1" outline="0" fieldPosition="0">
        <references count="2">
          <reference field="16" count="1" selected="0">
            <x v="509"/>
          </reference>
          <reference field="17" count="1">
            <x v="706"/>
          </reference>
        </references>
      </pivotArea>
    </format>
    <format dxfId="2137">
      <pivotArea dataOnly="0" labelOnly="1" outline="0" fieldPosition="0">
        <references count="2">
          <reference field="16" count="1" selected="0">
            <x v="510"/>
          </reference>
          <reference field="17" count="1">
            <x v="707"/>
          </reference>
        </references>
      </pivotArea>
    </format>
    <format dxfId="2136">
      <pivotArea dataOnly="0" labelOnly="1" outline="0" fieldPosition="0">
        <references count="2">
          <reference field="16" count="1" selected="0">
            <x v="511"/>
          </reference>
          <reference field="17" count="1">
            <x v="708"/>
          </reference>
        </references>
      </pivotArea>
    </format>
    <format dxfId="2135">
      <pivotArea dataOnly="0" labelOnly="1" outline="0" fieldPosition="0">
        <references count="2">
          <reference field="16" count="1" selected="0">
            <x v="512"/>
          </reference>
          <reference field="17" count="1">
            <x v="176"/>
          </reference>
        </references>
      </pivotArea>
    </format>
    <format dxfId="2134">
      <pivotArea dataOnly="0" labelOnly="1" outline="0" fieldPosition="0">
        <references count="2">
          <reference field="16" count="1" selected="0">
            <x v="514"/>
          </reference>
          <reference field="17" count="1">
            <x v="709"/>
          </reference>
        </references>
      </pivotArea>
    </format>
    <format dxfId="2133">
      <pivotArea dataOnly="0" labelOnly="1" outline="0" fieldPosition="0">
        <references count="2">
          <reference field="16" count="1" selected="0">
            <x v="515"/>
          </reference>
          <reference field="17" count="1">
            <x v="710"/>
          </reference>
        </references>
      </pivotArea>
    </format>
    <format dxfId="2132">
      <pivotArea dataOnly="0" labelOnly="1" outline="0" fieldPosition="0">
        <references count="2">
          <reference field="16" count="1" selected="0">
            <x v="519"/>
          </reference>
          <reference field="17" count="1">
            <x v="214"/>
          </reference>
        </references>
      </pivotArea>
    </format>
    <format dxfId="2131">
      <pivotArea dataOnly="0" labelOnly="1" outline="0" fieldPosition="0">
        <references count="2">
          <reference field="16" count="1" selected="0">
            <x v="520"/>
          </reference>
          <reference field="17" count="1">
            <x v="711"/>
          </reference>
        </references>
      </pivotArea>
    </format>
    <format dxfId="2130">
      <pivotArea dataOnly="0" labelOnly="1" outline="0" fieldPosition="0">
        <references count="2">
          <reference field="16" count="1" selected="0">
            <x v="317"/>
          </reference>
          <reference field="17" count="1">
            <x v="712"/>
          </reference>
        </references>
      </pivotArea>
    </format>
    <format dxfId="2129">
      <pivotArea dataOnly="0" labelOnly="1" outline="0" fieldPosition="0">
        <references count="2">
          <reference field="16" count="1" selected="0">
            <x v="551"/>
          </reference>
          <reference field="17" count="1">
            <x v="713"/>
          </reference>
        </references>
      </pivotArea>
    </format>
    <format dxfId="2128">
      <pivotArea dataOnly="0" labelOnly="1" outline="0" fieldPosition="0">
        <references count="2">
          <reference field="16" count="1" selected="0">
            <x v="553"/>
          </reference>
          <reference field="17" count="1">
            <x v="714"/>
          </reference>
        </references>
      </pivotArea>
    </format>
    <format dxfId="2127">
      <pivotArea dataOnly="0" labelOnly="1" outline="0" fieldPosition="0">
        <references count="2">
          <reference field="16" count="1" selected="0">
            <x v="554"/>
          </reference>
          <reference field="17" count="1">
            <x v="715"/>
          </reference>
        </references>
      </pivotArea>
    </format>
    <format dxfId="2126">
      <pivotArea dataOnly="0" labelOnly="1" outline="0" fieldPosition="0">
        <references count="2">
          <reference field="16" count="1" selected="0">
            <x v="555"/>
          </reference>
          <reference field="17" count="1">
            <x v="716"/>
          </reference>
        </references>
      </pivotArea>
    </format>
    <format dxfId="2125">
      <pivotArea dataOnly="0" labelOnly="1" outline="0" fieldPosition="0">
        <references count="2">
          <reference field="16" count="1" selected="0">
            <x v="556"/>
          </reference>
          <reference field="17" count="1">
            <x v="221"/>
          </reference>
        </references>
      </pivotArea>
    </format>
    <format dxfId="2124">
      <pivotArea dataOnly="0" labelOnly="1" outline="0" fieldPosition="0">
        <references count="2">
          <reference field="16" count="1" selected="0">
            <x v="557"/>
          </reference>
          <reference field="17" count="1">
            <x v="717"/>
          </reference>
        </references>
      </pivotArea>
    </format>
    <format dxfId="2123">
      <pivotArea dataOnly="0" labelOnly="1" outline="0" fieldPosition="0">
        <references count="2">
          <reference field="16" count="1" selected="0">
            <x v="558"/>
          </reference>
          <reference field="17" count="1">
            <x v="718"/>
          </reference>
        </references>
      </pivotArea>
    </format>
    <format dxfId="2122">
      <pivotArea dataOnly="0" labelOnly="1" outline="0" fieldPosition="0">
        <references count="2">
          <reference field="16" count="1" selected="0">
            <x v="559"/>
          </reference>
          <reference field="17" count="1">
            <x v="719"/>
          </reference>
        </references>
      </pivotArea>
    </format>
    <format dxfId="2121">
      <pivotArea dataOnly="0" labelOnly="1" outline="0" fieldPosition="0">
        <references count="2">
          <reference field="16" count="1" selected="0">
            <x v="560"/>
          </reference>
          <reference field="17" count="1">
            <x v="720"/>
          </reference>
        </references>
      </pivotArea>
    </format>
    <format dxfId="2120">
      <pivotArea dataOnly="0" labelOnly="1" outline="0" fieldPosition="0">
        <references count="2">
          <reference field="16" count="1" selected="0">
            <x v="561"/>
          </reference>
          <reference field="17" count="1">
            <x v="721"/>
          </reference>
        </references>
      </pivotArea>
    </format>
    <format dxfId="2119">
      <pivotArea dataOnly="0" labelOnly="1" outline="0" fieldPosition="0">
        <references count="2">
          <reference field="16" count="1" selected="0">
            <x v="562"/>
          </reference>
          <reference field="17" count="1">
            <x v="722"/>
          </reference>
        </references>
      </pivotArea>
    </format>
    <format dxfId="2118">
      <pivotArea dataOnly="0" labelOnly="1" outline="0" fieldPosition="0">
        <references count="2">
          <reference field="16" count="1" selected="0">
            <x v="563"/>
          </reference>
          <reference field="17" count="1">
            <x v="723"/>
          </reference>
        </references>
      </pivotArea>
    </format>
    <format dxfId="2117">
      <pivotArea dataOnly="0" labelOnly="1" outline="0" fieldPosition="0">
        <references count="2">
          <reference field="16" count="1" selected="0">
            <x v="564"/>
          </reference>
          <reference field="17" count="1">
            <x v="724"/>
          </reference>
        </references>
      </pivotArea>
    </format>
    <format dxfId="2116">
      <pivotArea dataOnly="0" labelOnly="1" outline="0" fieldPosition="0">
        <references count="2">
          <reference field="16" count="1" selected="0">
            <x v="565"/>
          </reference>
          <reference field="17" count="1">
            <x v="230"/>
          </reference>
        </references>
      </pivotArea>
    </format>
    <format dxfId="2115">
      <pivotArea dataOnly="0" labelOnly="1" outline="0" fieldPosition="0">
        <references count="2">
          <reference field="16" count="1" selected="0">
            <x v="566"/>
          </reference>
          <reference field="17" count="1">
            <x v="231"/>
          </reference>
        </references>
      </pivotArea>
    </format>
    <format dxfId="2114">
      <pivotArea dataOnly="0" labelOnly="1" outline="0" fieldPosition="0">
        <references count="2">
          <reference field="16" count="1" selected="0">
            <x v="567"/>
          </reference>
          <reference field="17" count="1">
            <x v="232"/>
          </reference>
        </references>
      </pivotArea>
    </format>
    <format dxfId="2113">
      <pivotArea dataOnly="0" labelOnly="1" outline="0" fieldPosition="0">
        <references count="2">
          <reference field="16" count="1" selected="0">
            <x v="568"/>
          </reference>
          <reference field="17" count="1">
            <x v="725"/>
          </reference>
        </references>
      </pivotArea>
    </format>
    <format dxfId="2112">
      <pivotArea dataOnly="0" labelOnly="1" outline="0" fieldPosition="0">
        <references count="2">
          <reference field="16" count="1" selected="0">
            <x v="569"/>
          </reference>
          <reference field="17" count="1">
            <x v="726"/>
          </reference>
        </references>
      </pivotArea>
    </format>
    <format dxfId="2111">
      <pivotArea dataOnly="0" labelOnly="1" outline="0" fieldPosition="0">
        <references count="2">
          <reference field="16" count="1" selected="0">
            <x v="570"/>
          </reference>
          <reference field="17" count="1">
            <x v="727"/>
          </reference>
        </references>
      </pivotArea>
    </format>
    <format dxfId="2110">
      <pivotArea dataOnly="0" labelOnly="1" outline="0" fieldPosition="0">
        <references count="2">
          <reference field="16" count="1" selected="0">
            <x v="571"/>
          </reference>
          <reference field="17" count="1">
            <x v="728"/>
          </reference>
        </references>
      </pivotArea>
    </format>
    <format dxfId="2109">
      <pivotArea dataOnly="0" labelOnly="1" outline="0" fieldPosition="0">
        <references count="2">
          <reference field="16" count="1" selected="0">
            <x v="572"/>
          </reference>
          <reference field="17" count="1">
            <x v="729"/>
          </reference>
        </references>
      </pivotArea>
    </format>
    <format dxfId="2108">
      <pivotArea dataOnly="0" labelOnly="1" outline="0" fieldPosition="0">
        <references count="2">
          <reference field="16" count="1" selected="0">
            <x v="573"/>
          </reference>
          <reference field="17" count="1">
            <x v="730"/>
          </reference>
        </references>
      </pivotArea>
    </format>
    <format dxfId="2107">
      <pivotArea dataOnly="0" labelOnly="1" outline="0" fieldPosition="0">
        <references count="2">
          <reference field="16" count="1" selected="0">
            <x v="574"/>
          </reference>
          <reference field="17" count="1">
            <x v="731"/>
          </reference>
        </references>
      </pivotArea>
    </format>
    <format dxfId="2106">
      <pivotArea dataOnly="0" labelOnly="1" outline="0" fieldPosition="0">
        <references count="2">
          <reference field="16" count="1" selected="0">
            <x v="575"/>
          </reference>
          <reference field="17" count="1">
            <x v="239"/>
          </reference>
        </references>
      </pivotArea>
    </format>
    <format dxfId="2105">
      <pivotArea dataOnly="0" labelOnly="1" outline="0" fieldPosition="0">
        <references count="2">
          <reference field="16" count="1" selected="0">
            <x v="576"/>
          </reference>
          <reference field="17" count="1">
            <x v="732"/>
          </reference>
        </references>
      </pivotArea>
    </format>
    <format dxfId="2104">
      <pivotArea dataOnly="0" labelOnly="1" outline="0" fieldPosition="0">
        <references count="2">
          <reference field="16" count="1" selected="0">
            <x v="578"/>
          </reference>
          <reference field="17" count="1">
            <x v="240"/>
          </reference>
        </references>
      </pivotArea>
    </format>
    <format dxfId="2103">
      <pivotArea dataOnly="0" labelOnly="1" outline="0" fieldPosition="0">
        <references count="2">
          <reference field="16" count="1" selected="0">
            <x v="579"/>
          </reference>
          <reference field="17" count="1">
            <x v="733"/>
          </reference>
        </references>
      </pivotArea>
    </format>
    <format dxfId="2102">
      <pivotArea dataOnly="0" labelOnly="1" outline="0" fieldPosition="0">
        <references count="2">
          <reference field="16" count="1" selected="0">
            <x v="586"/>
          </reference>
          <reference field="17" count="1">
            <x v="242"/>
          </reference>
        </references>
      </pivotArea>
    </format>
    <format dxfId="2101">
      <pivotArea dataOnly="0" labelOnly="1" outline="0" fieldPosition="0">
        <references count="2">
          <reference field="16" count="1" selected="0">
            <x v="587"/>
          </reference>
          <reference field="17" count="1">
            <x v="734"/>
          </reference>
        </references>
      </pivotArea>
    </format>
    <format dxfId="2100">
      <pivotArea dataOnly="0" labelOnly="1" outline="0" fieldPosition="0">
        <references count="2">
          <reference field="16" count="1" selected="0">
            <x v="588"/>
          </reference>
          <reference field="17" count="1">
            <x v="735"/>
          </reference>
        </references>
      </pivotArea>
    </format>
    <format dxfId="2099">
      <pivotArea dataOnly="0" labelOnly="1" outline="0" fieldPosition="0">
        <references count="2">
          <reference field="16" count="1" selected="0">
            <x v="589"/>
          </reference>
          <reference field="17" count="1">
            <x v="736"/>
          </reference>
        </references>
      </pivotArea>
    </format>
    <format dxfId="2098">
      <pivotArea dataOnly="0" labelOnly="1" outline="0" fieldPosition="0">
        <references count="2">
          <reference field="16" count="1" selected="0">
            <x v="590"/>
          </reference>
          <reference field="17" count="1">
            <x v="737"/>
          </reference>
        </references>
      </pivotArea>
    </format>
    <format dxfId="2097">
      <pivotArea dataOnly="0" labelOnly="1" outline="0" fieldPosition="0">
        <references count="2">
          <reference field="16" count="1" selected="0">
            <x v="591"/>
          </reference>
          <reference field="17" count="1">
            <x v="738"/>
          </reference>
        </references>
      </pivotArea>
    </format>
    <format dxfId="2096">
      <pivotArea dataOnly="0" labelOnly="1" outline="0" fieldPosition="0">
        <references count="2">
          <reference field="16" count="1" selected="0">
            <x v="592"/>
          </reference>
          <reference field="17" count="1">
            <x v="739"/>
          </reference>
        </references>
      </pivotArea>
    </format>
    <format dxfId="2095">
      <pivotArea dataOnly="0" labelOnly="1" outline="0" fieldPosition="0">
        <references count="2">
          <reference field="16" count="1" selected="0">
            <x v="593"/>
          </reference>
          <reference field="17" count="1">
            <x v="740"/>
          </reference>
        </references>
      </pivotArea>
    </format>
    <format dxfId="2094">
      <pivotArea dataOnly="0" labelOnly="1" outline="0" fieldPosition="0">
        <references count="2">
          <reference field="16" count="1" selected="0">
            <x v="594"/>
          </reference>
          <reference field="17" count="1">
            <x v="741"/>
          </reference>
        </references>
      </pivotArea>
    </format>
    <format dxfId="2093">
      <pivotArea dataOnly="0" labelOnly="1" outline="0" fieldPosition="0">
        <references count="2">
          <reference field="16" count="1" selected="0">
            <x v="596"/>
          </reference>
          <reference field="17" count="1">
            <x v="742"/>
          </reference>
        </references>
      </pivotArea>
    </format>
    <format dxfId="2092">
      <pivotArea dataOnly="0" labelOnly="1" outline="0" fieldPosition="0">
        <references count="2">
          <reference field="16" count="1" selected="0">
            <x v="597"/>
          </reference>
          <reference field="17" count="1">
            <x v="250"/>
          </reference>
        </references>
      </pivotArea>
    </format>
    <format dxfId="2091">
      <pivotArea dataOnly="0" labelOnly="1" outline="0" fieldPosition="0">
        <references count="2">
          <reference field="16" count="1" selected="0">
            <x v="598"/>
          </reference>
          <reference field="17" count="1">
            <x v="743"/>
          </reference>
        </references>
      </pivotArea>
    </format>
    <format dxfId="2090">
      <pivotArea dataOnly="0" labelOnly="1" outline="0" fieldPosition="0">
        <references count="2">
          <reference field="16" count="1" selected="0">
            <x v="599"/>
          </reference>
          <reference field="17" count="1">
            <x v="744"/>
          </reference>
        </references>
      </pivotArea>
    </format>
    <format dxfId="2089">
      <pivotArea dataOnly="0" labelOnly="1" outline="0" fieldPosition="0">
        <references count="2">
          <reference field="16" count="1" selected="0">
            <x v="35"/>
          </reference>
          <reference field="17" count="1">
            <x v="745"/>
          </reference>
        </references>
      </pivotArea>
    </format>
    <format dxfId="2088">
      <pivotArea dataOnly="0" labelOnly="1" outline="0" fieldPosition="0">
        <references count="2">
          <reference field="16" count="1" selected="0">
            <x v="40"/>
          </reference>
          <reference field="17" count="1">
            <x v="746"/>
          </reference>
        </references>
      </pivotArea>
    </format>
    <format dxfId="2087">
      <pivotArea dataOnly="0" labelOnly="1" outline="0" fieldPosition="0">
        <references count="2">
          <reference field="16" count="1" selected="0">
            <x v="46"/>
          </reference>
          <reference field="17" count="1">
            <x v="253"/>
          </reference>
        </references>
      </pivotArea>
    </format>
    <format dxfId="2086">
      <pivotArea dataOnly="0" labelOnly="1" outline="0" fieldPosition="0">
        <references count="2">
          <reference field="16" count="1" selected="0">
            <x v="73"/>
          </reference>
          <reference field="17" count="1">
            <x v="747"/>
          </reference>
        </references>
      </pivotArea>
    </format>
    <format dxfId="2085">
      <pivotArea dataOnly="0" labelOnly="1" outline="0" fieldPosition="0">
        <references count="2">
          <reference field="16" count="1" selected="0">
            <x v="76"/>
          </reference>
          <reference field="17" count="1">
            <x v="748"/>
          </reference>
        </references>
      </pivotArea>
    </format>
    <format dxfId="2084">
      <pivotArea dataOnly="0" labelOnly="1" outline="0" fieldPosition="0">
        <references count="2">
          <reference field="16" count="1" selected="0">
            <x v="77"/>
          </reference>
          <reference field="17" count="1">
            <x v="749"/>
          </reference>
        </references>
      </pivotArea>
    </format>
    <format dxfId="2083">
      <pivotArea dataOnly="0" labelOnly="1" outline="0" fieldPosition="0">
        <references count="2">
          <reference field="16" count="1" selected="0">
            <x v="78"/>
          </reference>
          <reference field="17" count="1">
            <x v="750"/>
          </reference>
        </references>
      </pivotArea>
    </format>
    <format dxfId="2082">
      <pivotArea dataOnly="0" labelOnly="1" outline="0" fieldPosition="0">
        <references count="2">
          <reference field="16" count="1" selected="0">
            <x v="80"/>
          </reference>
          <reference field="17" count="1">
            <x v="751"/>
          </reference>
        </references>
      </pivotArea>
    </format>
    <format dxfId="2081">
      <pivotArea dataOnly="0" labelOnly="1" outline="0" fieldPosition="0">
        <references count="2">
          <reference field="16" count="1" selected="0">
            <x v="81"/>
          </reference>
          <reference field="17" count="1">
            <x v="752"/>
          </reference>
        </references>
      </pivotArea>
    </format>
    <format dxfId="2080">
      <pivotArea dataOnly="0" labelOnly="1" outline="0" fieldPosition="0">
        <references count="2">
          <reference field="16" count="1" selected="0">
            <x v="82"/>
          </reference>
          <reference field="17" count="1">
            <x v="753"/>
          </reference>
        </references>
      </pivotArea>
    </format>
    <format dxfId="2079">
      <pivotArea dataOnly="0" labelOnly="1" outline="0" fieldPosition="0">
        <references count="2">
          <reference field="16" count="1" selected="0">
            <x v="83"/>
          </reference>
          <reference field="17" count="1">
            <x v="754"/>
          </reference>
        </references>
      </pivotArea>
    </format>
    <format dxfId="2078">
      <pivotArea dataOnly="0" labelOnly="1" outline="0" fieldPosition="0">
        <references count="2">
          <reference field="16" count="1" selected="0">
            <x v="84"/>
          </reference>
          <reference field="17" count="1">
            <x v="755"/>
          </reference>
        </references>
      </pivotArea>
    </format>
    <format dxfId="2077">
      <pivotArea dataOnly="0" labelOnly="1" outline="0" fieldPosition="0">
        <references count="2">
          <reference field="16" count="1" selected="0">
            <x v="85"/>
          </reference>
          <reference field="17" count="1">
            <x v="756"/>
          </reference>
        </references>
      </pivotArea>
    </format>
    <format dxfId="2076">
      <pivotArea dataOnly="0" labelOnly="1" outline="0" fieldPosition="0">
        <references count="2">
          <reference field="16" count="1" selected="0">
            <x v="86"/>
          </reference>
          <reference field="17" count="1">
            <x v="757"/>
          </reference>
        </references>
      </pivotArea>
    </format>
    <format dxfId="2075">
      <pivotArea dataOnly="0" labelOnly="1" outline="0" fieldPosition="0">
        <references count="2">
          <reference field="16" count="1" selected="0">
            <x v="88"/>
          </reference>
          <reference field="17" count="1">
            <x v="758"/>
          </reference>
        </references>
      </pivotArea>
    </format>
    <format dxfId="2074">
      <pivotArea dataOnly="0" labelOnly="1" outline="0" fieldPosition="0">
        <references count="2">
          <reference field="16" count="1" selected="0">
            <x v="91"/>
          </reference>
          <reference field="17" count="1">
            <x v="759"/>
          </reference>
        </references>
      </pivotArea>
    </format>
    <format dxfId="2073">
      <pivotArea dataOnly="0" labelOnly="1" outline="0" fieldPosition="0">
        <references count="2">
          <reference field="16" count="1" selected="0">
            <x v="93"/>
          </reference>
          <reference field="17" count="1">
            <x v="760"/>
          </reference>
        </references>
      </pivotArea>
    </format>
    <format dxfId="2072">
      <pivotArea dataOnly="0" labelOnly="1" outline="0" fieldPosition="0">
        <references count="2">
          <reference field="16" count="1" selected="0">
            <x v="94"/>
          </reference>
          <reference field="17" count="1">
            <x v="761"/>
          </reference>
        </references>
      </pivotArea>
    </format>
    <format dxfId="2071">
      <pivotArea dataOnly="0" labelOnly="1" outline="0" fieldPosition="0">
        <references count="2">
          <reference field="16" count="1" selected="0">
            <x v="758"/>
          </reference>
          <reference field="17" count="1">
            <x v="762"/>
          </reference>
        </references>
      </pivotArea>
    </format>
    <format dxfId="2070">
      <pivotArea dataOnly="0" labelOnly="1" outline="0" fieldPosition="0">
        <references count="2">
          <reference field="16" count="1" selected="0">
            <x v="759"/>
          </reference>
          <reference field="17" count="1">
            <x v="763"/>
          </reference>
        </references>
      </pivotArea>
    </format>
    <format dxfId="2069">
      <pivotArea dataOnly="0" labelOnly="1" outline="0" fieldPosition="0">
        <references count="2">
          <reference field="16" count="1" selected="0">
            <x v="153"/>
          </reference>
          <reference field="17" count="1">
            <x v="764"/>
          </reference>
        </references>
      </pivotArea>
    </format>
    <format dxfId="2068">
      <pivotArea dataOnly="0" labelOnly="1" outline="0" fieldPosition="0">
        <references count="2">
          <reference field="16" count="1" selected="0">
            <x v="155"/>
          </reference>
          <reference field="17" count="1">
            <x v="765"/>
          </reference>
        </references>
      </pivotArea>
    </format>
    <format dxfId="2067">
      <pivotArea dataOnly="0" labelOnly="1" outline="0" fieldPosition="0">
        <references count="2">
          <reference field="16" count="1" selected="0">
            <x v="156"/>
          </reference>
          <reference field="17" count="1">
            <x v="766"/>
          </reference>
        </references>
      </pivotArea>
    </format>
    <format dxfId="2066">
      <pivotArea dataOnly="0" labelOnly="1" outline="0" fieldPosition="0">
        <references count="2">
          <reference field="16" count="1" selected="0">
            <x v="157"/>
          </reference>
          <reference field="17" count="1">
            <x v="767"/>
          </reference>
        </references>
      </pivotArea>
    </format>
    <format dxfId="2065">
      <pivotArea dataOnly="0" labelOnly="1" outline="0" fieldPosition="0">
        <references count="2">
          <reference field="16" count="1" selected="0">
            <x v="158"/>
          </reference>
          <reference field="17" count="1">
            <x v="768"/>
          </reference>
        </references>
      </pivotArea>
    </format>
    <format dxfId="2064">
      <pivotArea dataOnly="0" labelOnly="1" outline="0" fieldPosition="0">
        <references count="2">
          <reference field="16" count="1" selected="0">
            <x v="159"/>
          </reference>
          <reference field="17" count="1">
            <x v="769"/>
          </reference>
        </references>
      </pivotArea>
    </format>
    <format dxfId="2063">
      <pivotArea dataOnly="0" labelOnly="1" outline="0" fieldPosition="0">
        <references count="2">
          <reference field="16" count="1" selected="0">
            <x v="160"/>
          </reference>
          <reference field="17" count="1">
            <x v="770"/>
          </reference>
        </references>
      </pivotArea>
    </format>
    <format dxfId="2062">
      <pivotArea dataOnly="0" labelOnly="1" outline="0" fieldPosition="0">
        <references count="2">
          <reference field="16" count="1" selected="0">
            <x v="161"/>
          </reference>
          <reference field="17" count="1">
            <x v="771"/>
          </reference>
        </references>
      </pivotArea>
    </format>
    <format dxfId="2061">
      <pivotArea dataOnly="0" labelOnly="1" outline="0" fieldPosition="0">
        <references count="2">
          <reference field="16" count="1" selected="0">
            <x v="162"/>
          </reference>
          <reference field="17" count="1">
            <x v="772"/>
          </reference>
        </references>
      </pivotArea>
    </format>
    <format dxfId="2060">
      <pivotArea dataOnly="0" labelOnly="1" outline="0" fieldPosition="0">
        <references count="2">
          <reference field="16" count="1" selected="0">
            <x v="163"/>
          </reference>
          <reference field="17" count="1">
            <x v="773"/>
          </reference>
        </references>
      </pivotArea>
    </format>
    <format dxfId="2059">
      <pivotArea dataOnly="0" labelOnly="1" outline="0" fieldPosition="0">
        <references count="2">
          <reference field="16" count="1" selected="0">
            <x v="164"/>
          </reference>
          <reference field="17" count="1">
            <x v="774"/>
          </reference>
        </references>
      </pivotArea>
    </format>
    <format dxfId="2058">
      <pivotArea dataOnly="0" labelOnly="1" outline="0" fieldPosition="0">
        <references count="2">
          <reference field="16" count="1" selected="0">
            <x v="165"/>
          </reference>
          <reference field="17" count="1">
            <x v="775"/>
          </reference>
        </references>
      </pivotArea>
    </format>
    <format dxfId="2057">
      <pivotArea dataOnly="0" labelOnly="1" outline="0" fieldPosition="0">
        <references count="2">
          <reference field="16" count="1" selected="0">
            <x v="166"/>
          </reference>
          <reference field="17" count="1">
            <x v="776"/>
          </reference>
        </references>
      </pivotArea>
    </format>
    <format dxfId="2056">
      <pivotArea dataOnly="0" labelOnly="1" outline="0" fieldPosition="0">
        <references count="2">
          <reference field="16" count="1" selected="0">
            <x v="167"/>
          </reference>
          <reference field="17" count="1">
            <x v="777"/>
          </reference>
        </references>
      </pivotArea>
    </format>
    <format dxfId="2055">
      <pivotArea dataOnly="0" labelOnly="1" outline="0" fieldPosition="0">
        <references count="2">
          <reference field="16" count="1" selected="0">
            <x v="168"/>
          </reference>
          <reference field="17" count="1">
            <x v="778"/>
          </reference>
        </references>
      </pivotArea>
    </format>
    <format dxfId="2054">
      <pivotArea dataOnly="0" labelOnly="1" outline="0" fieldPosition="0">
        <references count="2">
          <reference field="16" count="1" selected="0">
            <x v="169"/>
          </reference>
          <reference field="17" count="1">
            <x v="779"/>
          </reference>
        </references>
      </pivotArea>
    </format>
    <format dxfId="2053">
      <pivotArea dataOnly="0" labelOnly="1" outline="0" fieldPosition="0">
        <references count="2">
          <reference field="16" count="1" selected="0">
            <x v="171"/>
          </reference>
          <reference field="17" count="1">
            <x v="780"/>
          </reference>
        </references>
      </pivotArea>
    </format>
    <format dxfId="2052">
      <pivotArea dataOnly="0" labelOnly="1" outline="0" fieldPosition="0">
        <references count="2">
          <reference field="16" count="1" selected="0">
            <x v="172"/>
          </reference>
          <reference field="17" count="1">
            <x v="781"/>
          </reference>
        </references>
      </pivotArea>
    </format>
    <format dxfId="2051">
      <pivotArea dataOnly="0" labelOnly="1" outline="0" fieldPosition="0">
        <references count="2">
          <reference field="16" count="1" selected="0">
            <x v="173"/>
          </reference>
          <reference field="17" count="1">
            <x v="782"/>
          </reference>
        </references>
      </pivotArea>
    </format>
    <format dxfId="2050">
      <pivotArea dataOnly="0" labelOnly="1" outline="0" fieldPosition="0">
        <references count="2">
          <reference field="16" count="1" selected="0">
            <x v="174"/>
          </reference>
          <reference field="17" count="1">
            <x v="783"/>
          </reference>
        </references>
      </pivotArea>
    </format>
    <format dxfId="2049">
      <pivotArea dataOnly="0" labelOnly="1" outline="0" fieldPosition="0">
        <references count="2">
          <reference field="16" count="1" selected="0">
            <x v="175"/>
          </reference>
          <reference field="17" count="1">
            <x v="784"/>
          </reference>
        </references>
      </pivotArea>
    </format>
    <format dxfId="2048">
      <pivotArea dataOnly="0" labelOnly="1" outline="0" fieldPosition="0">
        <references count="2">
          <reference field="16" count="1" selected="0">
            <x v="176"/>
          </reference>
          <reference field="17" count="1">
            <x v="785"/>
          </reference>
        </references>
      </pivotArea>
    </format>
    <format dxfId="2047">
      <pivotArea dataOnly="0" labelOnly="1" outline="0" fieldPosition="0">
        <references count="2">
          <reference field="16" count="1" selected="0">
            <x v="177"/>
          </reference>
          <reference field="17" count="1">
            <x v="786"/>
          </reference>
        </references>
      </pivotArea>
    </format>
    <format dxfId="2046">
      <pivotArea dataOnly="0" labelOnly="1" outline="0" fieldPosition="0">
        <references count="2">
          <reference field="16" count="1" selected="0">
            <x v="178"/>
          </reference>
          <reference field="17" count="1">
            <x v="787"/>
          </reference>
        </references>
      </pivotArea>
    </format>
    <format dxfId="2045">
      <pivotArea dataOnly="0" labelOnly="1" outline="0" fieldPosition="0">
        <references count="2">
          <reference field="16" count="1" selected="0">
            <x v="179"/>
          </reference>
          <reference field="17" count="1">
            <x v="788"/>
          </reference>
        </references>
      </pivotArea>
    </format>
    <format dxfId="2044">
      <pivotArea dataOnly="0" labelOnly="1" outline="0" fieldPosition="0">
        <references count="2">
          <reference field="16" count="1" selected="0">
            <x v="180"/>
          </reference>
          <reference field="17" count="1">
            <x v="789"/>
          </reference>
        </references>
      </pivotArea>
    </format>
    <format dxfId="2043">
      <pivotArea dataOnly="0" labelOnly="1" outline="0" fieldPosition="0">
        <references count="2">
          <reference field="16" count="1" selected="0">
            <x v="181"/>
          </reference>
          <reference field="17" count="1">
            <x v="790"/>
          </reference>
        </references>
      </pivotArea>
    </format>
    <format dxfId="2042">
      <pivotArea dataOnly="0" labelOnly="1" outline="0" fieldPosition="0">
        <references count="2">
          <reference field="16" count="1" selected="0">
            <x v="182"/>
          </reference>
          <reference field="17" count="1">
            <x v="791"/>
          </reference>
        </references>
      </pivotArea>
    </format>
    <format dxfId="2041">
      <pivotArea dataOnly="0" labelOnly="1" outline="0" fieldPosition="0">
        <references count="2">
          <reference field="16" count="1" selected="0">
            <x v="184"/>
          </reference>
          <reference field="17" count="1">
            <x v="792"/>
          </reference>
        </references>
      </pivotArea>
    </format>
    <format dxfId="2040">
      <pivotArea dataOnly="0" labelOnly="1" outline="0" fieldPosition="0">
        <references count="2">
          <reference field="16" count="1" selected="0">
            <x v="185"/>
          </reference>
          <reference field="17" count="1">
            <x v="793"/>
          </reference>
        </references>
      </pivotArea>
    </format>
    <format dxfId="2039">
      <pivotArea dataOnly="0" labelOnly="1" outline="0" fieldPosition="0">
        <references count="2">
          <reference field="16" count="1" selected="0">
            <x v="186"/>
          </reference>
          <reference field="17" count="1">
            <x v="794"/>
          </reference>
        </references>
      </pivotArea>
    </format>
    <format dxfId="2038">
      <pivotArea dataOnly="0" labelOnly="1" outline="0" fieldPosition="0">
        <references count="2">
          <reference field="16" count="1" selected="0">
            <x v="187"/>
          </reference>
          <reference field="17" count="1">
            <x v="795"/>
          </reference>
        </references>
      </pivotArea>
    </format>
    <format dxfId="2037">
      <pivotArea dataOnly="0" labelOnly="1" outline="0" fieldPosition="0">
        <references count="2">
          <reference field="16" count="1" selected="0">
            <x v="188"/>
          </reference>
          <reference field="17" count="1">
            <x v="796"/>
          </reference>
        </references>
      </pivotArea>
    </format>
    <format dxfId="2036">
      <pivotArea dataOnly="0" labelOnly="1" outline="0" fieldPosition="0">
        <references count="2">
          <reference field="16" count="1" selected="0">
            <x v="189"/>
          </reference>
          <reference field="17" count="1">
            <x v="797"/>
          </reference>
        </references>
      </pivotArea>
    </format>
    <format dxfId="2035">
      <pivotArea dataOnly="0" labelOnly="1" outline="0" fieldPosition="0">
        <references count="2">
          <reference field="16" count="1" selected="0">
            <x v="190"/>
          </reference>
          <reference field="17" count="1">
            <x v="798"/>
          </reference>
        </references>
      </pivotArea>
    </format>
    <format dxfId="2034">
      <pivotArea dataOnly="0" labelOnly="1" outline="0" fieldPosition="0">
        <references count="2">
          <reference field="16" count="1" selected="0">
            <x v="191"/>
          </reference>
          <reference field="17" count="1">
            <x v="799"/>
          </reference>
        </references>
      </pivotArea>
    </format>
    <format dxfId="2033">
      <pivotArea dataOnly="0" labelOnly="1" outline="0" fieldPosition="0">
        <references count="2">
          <reference field="16" count="1" selected="0">
            <x v="192"/>
          </reference>
          <reference field="17" count="1">
            <x v="800"/>
          </reference>
        </references>
      </pivotArea>
    </format>
    <format dxfId="2032">
      <pivotArea dataOnly="0" labelOnly="1" outline="0" fieldPosition="0">
        <references count="2">
          <reference field="16" count="1" selected="0">
            <x v="193"/>
          </reference>
          <reference field="17" count="1">
            <x v="801"/>
          </reference>
        </references>
      </pivotArea>
    </format>
    <format dxfId="2031">
      <pivotArea dataOnly="0" labelOnly="1" outline="0" fieldPosition="0">
        <references count="2">
          <reference field="16" count="1" selected="0">
            <x v="194"/>
          </reference>
          <reference field="17" count="1">
            <x v="802"/>
          </reference>
        </references>
      </pivotArea>
    </format>
    <format dxfId="2030">
      <pivotArea dataOnly="0" labelOnly="1" outline="0" fieldPosition="0">
        <references count="2">
          <reference field="16" count="1" selected="0">
            <x v="195"/>
          </reference>
          <reference field="17" count="1">
            <x v="803"/>
          </reference>
        </references>
      </pivotArea>
    </format>
    <format dxfId="2029">
      <pivotArea dataOnly="0" labelOnly="1" outline="0" fieldPosition="0">
        <references count="2">
          <reference field="16" count="1" selected="0">
            <x v="196"/>
          </reference>
          <reference field="17" count="1">
            <x v="804"/>
          </reference>
        </references>
      </pivotArea>
    </format>
    <format dxfId="2028">
      <pivotArea dataOnly="0" labelOnly="1" outline="0" fieldPosition="0">
        <references count="2">
          <reference field="16" count="1" selected="0">
            <x v="197"/>
          </reference>
          <reference field="17" count="1">
            <x v="805"/>
          </reference>
        </references>
      </pivotArea>
    </format>
    <format dxfId="2027">
      <pivotArea dataOnly="0" labelOnly="1" outline="0" fieldPosition="0">
        <references count="2">
          <reference field="16" count="1" selected="0">
            <x v="198"/>
          </reference>
          <reference field="17" count="1">
            <x v="806"/>
          </reference>
        </references>
      </pivotArea>
    </format>
    <format dxfId="2026">
      <pivotArea dataOnly="0" labelOnly="1" outline="0" fieldPosition="0">
        <references count="2">
          <reference field="16" count="1" selected="0">
            <x v="199"/>
          </reference>
          <reference field="17" count="1">
            <x v="807"/>
          </reference>
        </references>
      </pivotArea>
    </format>
    <format dxfId="2025">
      <pivotArea dataOnly="0" labelOnly="1" outline="0" fieldPosition="0">
        <references count="2">
          <reference field="16" count="1" selected="0">
            <x v="200"/>
          </reference>
          <reference field="17" count="1">
            <x v="808"/>
          </reference>
        </references>
      </pivotArea>
    </format>
    <format dxfId="2024">
      <pivotArea dataOnly="0" labelOnly="1" outline="0" fieldPosition="0">
        <references count="2">
          <reference field="16" count="1" selected="0">
            <x v="201"/>
          </reference>
          <reference field="17" count="1">
            <x v="809"/>
          </reference>
        </references>
      </pivotArea>
    </format>
    <format dxfId="2023">
      <pivotArea dataOnly="0" labelOnly="1" outline="0" fieldPosition="0">
        <references count="2">
          <reference field="16" count="1" selected="0">
            <x v="202"/>
          </reference>
          <reference field="17" count="1">
            <x v="810"/>
          </reference>
        </references>
      </pivotArea>
    </format>
    <format dxfId="2022">
      <pivotArea dataOnly="0" labelOnly="1" outline="0" fieldPosition="0">
        <references count="2">
          <reference field="16" count="1" selected="0">
            <x v="203"/>
          </reference>
          <reference field="17" count="1">
            <x v="811"/>
          </reference>
        </references>
      </pivotArea>
    </format>
    <format dxfId="2021">
      <pivotArea dataOnly="0" labelOnly="1" outline="0" fieldPosition="0">
        <references count="2">
          <reference field="16" count="1" selected="0">
            <x v="204"/>
          </reference>
          <reference field="17" count="1">
            <x v="812"/>
          </reference>
        </references>
      </pivotArea>
    </format>
    <format dxfId="2020">
      <pivotArea dataOnly="0" labelOnly="1" outline="0" fieldPosition="0">
        <references count="2">
          <reference field="16" count="1" selected="0">
            <x v="205"/>
          </reference>
          <reference field="17" count="1">
            <x v="813"/>
          </reference>
        </references>
      </pivotArea>
    </format>
    <format dxfId="2019">
      <pivotArea dataOnly="0" labelOnly="1" outline="0" fieldPosition="0">
        <references count="2">
          <reference field="16" count="1" selected="0">
            <x v="206"/>
          </reference>
          <reference field="17" count="1">
            <x v="814"/>
          </reference>
        </references>
      </pivotArea>
    </format>
    <format dxfId="2018">
      <pivotArea dataOnly="0" labelOnly="1" outline="0" fieldPosition="0">
        <references count="2">
          <reference field="16" count="1" selected="0">
            <x v="207"/>
          </reference>
          <reference field="17" count="1">
            <x v="815"/>
          </reference>
        </references>
      </pivotArea>
    </format>
    <format dxfId="2017">
      <pivotArea dataOnly="0" labelOnly="1" outline="0" fieldPosition="0">
        <references count="2">
          <reference field="16" count="1" selected="0">
            <x v="208"/>
          </reference>
          <reference field="17" count="1">
            <x v="816"/>
          </reference>
        </references>
      </pivotArea>
    </format>
    <format dxfId="2016">
      <pivotArea dataOnly="0" labelOnly="1" outline="0" fieldPosition="0">
        <references count="2">
          <reference field="16" count="1" selected="0">
            <x v="209"/>
          </reference>
          <reference field="17" count="1">
            <x v="817"/>
          </reference>
        </references>
      </pivotArea>
    </format>
    <format dxfId="2015">
      <pivotArea dataOnly="0" labelOnly="1" outline="0" fieldPosition="0">
        <references count="2">
          <reference field="16" count="1" selected="0">
            <x v="210"/>
          </reference>
          <reference field="17" count="1">
            <x v="818"/>
          </reference>
        </references>
      </pivotArea>
    </format>
    <format dxfId="2014">
      <pivotArea dataOnly="0" labelOnly="1" outline="0" fieldPosition="0">
        <references count="2">
          <reference field="16" count="1" selected="0">
            <x v="211"/>
          </reference>
          <reference field="17" count="1">
            <x v="819"/>
          </reference>
        </references>
      </pivotArea>
    </format>
    <format dxfId="2013">
      <pivotArea dataOnly="0" labelOnly="1" outline="0" fieldPosition="0">
        <references count="2">
          <reference field="16" count="1" selected="0">
            <x v="212"/>
          </reference>
          <reference field="17" count="1">
            <x v="820"/>
          </reference>
        </references>
      </pivotArea>
    </format>
    <format dxfId="2012">
      <pivotArea dataOnly="0" labelOnly="1" outline="0" fieldPosition="0">
        <references count="2">
          <reference field="16" count="1" selected="0">
            <x v="213"/>
          </reference>
          <reference field="17" count="1">
            <x v="821"/>
          </reference>
        </references>
      </pivotArea>
    </format>
    <format dxfId="2011">
      <pivotArea dataOnly="0" labelOnly="1" outline="0" fieldPosition="0">
        <references count="2">
          <reference field="16" count="1" selected="0">
            <x v="214"/>
          </reference>
          <reference field="17" count="1">
            <x v="822"/>
          </reference>
        </references>
      </pivotArea>
    </format>
    <format dxfId="2010">
      <pivotArea dataOnly="0" labelOnly="1" outline="0" fieldPosition="0">
        <references count="2">
          <reference field="16" count="1" selected="0">
            <x v="215"/>
          </reference>
          <reference field="17" count="1">
            <x v="823"/>
          </reference>
        </references>
      </pivotArea>
    </format>
    <format dxfId="2009">
      <pivotArea dataOnly="0" labelOnly="1" outline="0" fieldPosition="0">
        <references count="2">
          <reference field="16" count="1" selected="0">
            <x v="216"/>
          </reference>
          <reference field="17" count="1">
            <x v="824"/>
          </reference>
        </references>
      </pivotArea>
    </format>
    <format dxfId="2008">
      <pivotArea dataOnly="0" labelOnly="1" outline="0" fieldPosition="0">
        <references count="2">
          <reference field="16" count="1" selected="0">
            <x v="217"/>
          </reference>
          <reference field="17" count="1">
            <x v="825"/>
          </reference>
        </references>
      </pivotArea>
    </format>
    <format dxfId="2007">
      <pivotArea dataOnly="0" labelOnly="1" outline="0" fieldPosition="0">
        <references count="2">
          <reference field="16" count="1" selected="0">
            <x v="218"/>
          </reference>
          <reference field="17" count="1">
            <x v="826"/>
          </reference>
        </references>
      </pivotArea>
    </format>
    <format dxfId="2006">
      <pivotArea dataOnly="0" labelOnly="1" outline="0" fieldPosition="0">
        <references count="2">
          <reference field="16" count="1" selected="0">
            <x v="219"/>
          </reference>
          <reference field="17" count="1">
            <x v="827"/>
          </reference>
        </references>
      </pivotArea>
    </format>
    <format dxfId="2005">
      <pivotArea dataOnly="0" labelOnly="1" outline="0" fieldPosition="0">
        <references count="2">
          <reference field="16" count="1" selected="0">
            <x v="220"/>
          </reference>
          <reference field="17" count="1">
            <x v="828"/>
          </reference>
        </references>
      </pivotArea>
    </format>
    <format dxfId="2004">
      <pivotArea dataOnly="0" labelOnly="1" outline="0" fieldPosition="0">
        <references count="2">
          <reference field="16" count="1" selected="0">
            <x v="221"/>
          </reference>
          <reference field="17" count="1">
            <x v="829"/>
          </reference>
        </references>
      </pivotArea>
    </format>
    <format dxfId="2003">
      <pivotArea dataOnly="0" labelOnly="1" outline="0" fieldPosition="0">
        <references count="2">
          <reference field="16" count="1" selected="0">
            <x v="222"/>
          </reference>
          <reference field="17" count="1">
            <x v="830"/>
          </reference>
        </references>
      </pivotArea>
    </format>
    <format dxfId="2002">
      <pivotArea dataOnly="0" labelOnly="1" outline="0" fieldPosition="0">
        <references count="2">
          <reference field="16" count="1" selected="0">
            <x v="223"/>
          </reference>
          <reference field="17" count="1">
            <x v="831"/>
          </reference>
        </references>
      </pivotArea>
    </format>
    <format dxfId="2001">
      <pivotArea dataOnly="0" labelOnly="1" outline="0" fieldPosition="0">
        <references count="2">
          <reference field="16" count="1" selected="0">
            <x v="224"/>
          </reference>
          <reference field="17" count="1">
            <x v="832"/>
          </reference>
        </references>
      </pivotArea>
    </format>
    <format dxfId="2000">
      <pivotArea dataOnly="0" labelOnly="1" outline="0" fieldPosition="0">
        <references count="2">
          <reference field="16" count="1" selected="0">
            <x v="225"/>
          </reference>
          <reference field="17" count="1">
            <x v="833"/>
          </reference>
        </references>
      </pivotArea>
    </format>
    <format dxfId="1999">
      <pivotArea dataOnly="0" labelOnly="1" outline="0" fieldPosition="0">
        <references count="2">
          <reference field="16" count="1" selected="0">
            <x v="226"/>
          </reference>
          <reference field="17" count="1">
            <x v="834"/>
          </reference>
        </references>
      </pivotArea>
    </format>
    <format dxfId="1998">
      <pivotArea dataOnly="0" labelOnly="1" outline="0" fieldPosition="0">
        <references count="2">
          <reference field="16" count="1" selected="0">
            <x v="227"/>
          </reference>
          <reference field="17" count="1">
            <x v="835"/>
          </reference>
        </references>
      </pivotArea>
    </format>
    <format dxfId="1997">
      <pivotArea dataOnly="0" labelOnly="1" outline="0" fieldPosition="0">
        <references count="2">
          <reference field="16" count="1" selected="0">
            <x v="228"/>
          </reference>
          <reference field="17" count="1">
            <x v="836"/>
          </reference>
        </references>
      </pivotArea>
    </format>
    <format dxfId="1996">
      <pivotArea dataOnly="0" labelOnly="1" outline="0" fieldPosition="0">
        <references count="2">
          <reference field="16" count="1" selected="0">
            <x v="229"/>
          </reference>
          <reference field="17" count="1">
            <x v="837"/>
          </reference>
        </references>
      </pivotArea>
    </format>
    <format dxfId="1995">
      <pivotArea dataOnly="0" labelOnly="1" outline="0" fieldPosition="0">
        <references count="2">
          <reference field="16" count="1" selected="0">
            <x v="230"/>
          </reference>
          <reference field="17" count="1">
            <x v="838"/>
          </reference>
        </references>
      </pivotArea>
    </format>
    <format dxfId="1994">
      <pivotArea dataOnly="0" labelOnly="1" outline="0" fieldPosition="0">
        <references count="2">
          <reference field="16" count="1" selected="0">
            <x v="231"/>
          </reference>
          <reference field="17" count="1">
            <x v="839"/>
          </reference>
        </references>
      </pivotArea>
    </format>
    <format dxfId="1993">
      <pivotArea dataOnly="0" labelOnly="1" outline="0" fieldPosition="0">
        <references count="2">
          <reference field="16" count="1" selected="0">
            <x v="232"/>
          </reference>
          <reference field="17" count="1">
            <x v="840"/>
          </reference>
        </references>
      </pivotArea>
    </format>
    <format dxfId="1992">
      <pivotArea dataOnly="0" labelOnly="1" outline="0" fieldPosition="0">
        <references count="2">
          <reference field="16" count="1" selected="0">
            <x v="233"/>
          </reference>
          <reference field="17" count="1">
            <x v="841"/>
          </reference>
        </references>
      </pivotArea>
    </format>
    <format dxfId="1991">
      <pivotArea dataOnly="0" labelOnly="1" outline="0" fieldPosition="0">
        <references count="2">
          <reference field="16" count="1" selected="0">
            <x v="234"/>
          </reference>
          <reference field="17" count="1">
            <x v="842"/>
          </reference>
        </references>
      </pivotArea>
    </format>
    <format dxfId="1990">
      <pivotArea dataOnly="0" labelOnly="1" outline="0" fieldPosition="0">
        <references count="2">
          <reference field="16" count="1" selected="0">
            <x v="235"/>
          </reference>
          <reference field="17" count="1">
            <x v="843"/>
          </reference>
        </references>
      </pivotArea>
    </format>
    <format dxfId="1989">
      <pivotArea dataOnly="0" labelOnly="1" outline="0" fieldPosition="0">
        <references count="2">
          <reference field="16" count="1" selected="0">
            <x v="236"/>
          </reference>
          <reference field="17" count="1">
            <x v="844"/>
          </reference>
        </references>
      </pivotArea>
    </format>
    <format dxfId="1988">
      <pivotArea dataOnly="0" labelOnly="1" outline="0" fieldPosition="0">
        <references count="2">
          <reference field="16" count="1" selected="0">
            <x v="237"/>
          </reference>
          <reference field="17" count="1">
            <x v="845"/>
          </reference>
        </references>
      </pivotArea>
    </format>
    <format dxfId="1987">
      <pivotArea dataOnly="0" labelOnly="1" outline="0" fieldPosition="0">
        <references count="2">
          <reference field="16" count="1" selected="0">
            <x v="238"/>
          </reference>
          <reference field="17" count="1">
            <x v="846"/>
          </reference>
        </references>
      </pivotArea>
    </format>
    <format dxfId="1986">
      <pivotArea dataOnly="0" labelOnly="1" outline="0" fieldPosition="0">
        <references count="2">
          <reference field="16" count="1" selected="0">
            <x v="239"/>
          </reference>
          <reference field="17" count="1">
            <x v="847"/>
          </reference>
        </references>
      </pivotArea>
    </format>
    <format dxfId="1985">
      <pivotArea dataOnly="0" labelOnly="1" outline="0" fieldPosition="0">
        <references count="2">
          <reference field="16" count="1" selected="0">
            <x v="240"/>
          </reference>
          <reference field="17" count="1">
            <x v="848"/>
          </reference>
        </references>
      </pivotArea>
    </format>
    <format dxfId="1984">
      <pivotArea dataOnly="0" labelOnly="1" outline="0" fieldPosition="0">
        <references count="2">
          <reference field="16" count="1" selected="0">
            <x v="241"/>
          </reference>
          <reference field="17" count="1">
            <x v="849"/>
          </reference>
        </references>
      </pivotArea>
    </format>
    <format dxfId="1983">
      <pivotArea dataOnly="0" labelOnly="1" outline="0" fieldPosition="0">
        <references count="2">
          <reference field="16" count="1" selected="0">
            <x v="242"/>
          </reference>
          <reference field="17" count="1">
            <x v="850"/>
          </reference>
        </references>
      </pivotArea>
    </format>
    <format dxfId="1982">
      <pivotArea dataOnly="0" labelOnly="1" outline="0" fieldPosition="0">
        <references count="2">
          <reference field="16" count="1" selected="0">
            <x v="243"/>
          </reference>
          <reference field="17" count="1">
            <x v="851"/>
          </reference>
        </references>
      </pivotArea>
    </format>
    <format dxfId="1981">
      <pivotArea dataOnly="0" labelOnly="1" outline="0" fieldPosition="0">
        <references count="2">
          <reference field="16" count="1" selected="0">
            <x v="244"/>
          </reference>
          <reference field="17" count="1">
            <x v="852"/>
          </reference>
        </references>
      </pivotArea>
    </format>
    <format dxfId="1980">
      <pivotArea dataOnly="0" labelOnly="1" outline="0" fieldPosition="0">
        <references count="2">
          <reference field="16" count="1" selected="0">
            <x v="245"/>
          </reference>
          <reference field="17" count="1">
            <x v="853"/>
          </reference>
        </references>
      </pivotArea>
    </format>
    <format dxfId="1979">
      <pivotArea dataOnly="0" labelOnly="1" outline="0" fieldPosition="0">
        <references count="2">
          <reference field="16" count="1" selected="0">
            <x v="246"/>
          </reference>
          <reference field="17" count="1">
            <x v="854"/>
          </reference>
        </references>
      </pivotArea>
    </format>
    <format dxfId="1978">
      <pivotArea dataOnly="0" labelOnly="1" outline="0" fieldPosition="0">
        <references count="2">
          <reference field="16" count="1" selected="0">
            <x v="247"/>
          </reference>
          <reference field="17" count="1">
            <x v="855"/>
          </reference>
        </references>
      </pivotArea>
    </format>
    <format dxfId="1977">
      <pivotArea dataOnly="0" labelOnly="1" outline="0" fieldPosition="0">
        <references count="2">
          <reference field="16" count="1" selected="0">
            <x v="249"/>
          </reference>
          <reference field="17" count="1">
            <x v="856"/>
          </reference>
        </references>
      </pivotArea>
    </format>
    <format dxfId="1976">
      <pivotArea dataOnly="0" labelOnly="1" outline="0" fieldPosition="0">
        <references count="2">
          <reference field="16" count="1" selected="0">
            <x v="250"/>
          </reference>
          <reference field="17" count="1">
            <x v="857"/>
          </reference>
        </references>
      </pivotArea>
    </format>
    <format dxfId="1975">
      <pivotArea dataOnly="0" labelOnly="1" outline="0" fieldPosition="0">
        <references count="2">
          <reference field="16" count="1" selected="0">
            <x v="251"/>
          </reference>
          <reference field="17" count="1">
            <x v="858"/>
          </reference>
        </references>
      </pivotArea>
    </format>
    <format dxfId="1974">
      <pivotArea dataOnly="0" labelOnly="1" outline="0" fieldPosition="0">
        <references count="2">
          <reference field="16" count="1" selected="0">
            <x v="252"/>
          </reference>
          <reference field="17" count="1">
            <x v="859"/>
          </reference>
        </references>
      </pivotArea>
    </format>
    <format dxfId="1973">
      <pivotArea dataOnly="0" labelOnly="1" outline="0" fieldPosition="0">
        <references count="2">
          <reference field="16" count="1" selected="0">
            <x v="254"/>
          </reference>
          <reference field="17" count="1">
            <x v="860"/>
          </reference>
        </references>
      </pivotArea>
    </format>
    <format dxfId="1972">
      <pivotArea dataOnly="0" labelOnly="1" outline="0" fieldPosition="0">
        <references count="2">
          <reference field="16" count="1" selected="0">
            <x v="256"/>
          </reference>
          <reference field="17" count="1">
            <x v="861"/>
          </reference>
        </references>
      </pivotArea>
    </format>
    <format dxfId="1971">
      <pivotArea dataOnly="0" labelOnly="1" outline="0" fieldPosition="0">
        <references count="2">
          <reference field="16" count="1" selected="0">
            <x v="257"/>
          </reference>
          <reference field="17" count="1">
            <x v="862"/>
          </reference>
        </references>
      </pivotArea>
    </format>
    <format dxfId="1970">
      <pivotArea dataOnly="0" labelOnly="1" outline="0" fieldPosition="0">
        <references count="2">
          <reference field="16" count="1" selected="0">
            <x v="258"/>
          </reference>
          <reference field="17" count="1">
            <x v="863"/>
          </reference>
        </references>
      </pivotArea>
    </format>
    <format dxfId="1969">
      <pivotArea dataOnly="0" labelOnly="1" outline="0" fieldPosition="0">
        <references count="2">
          <reference field="16" count="1" selected="0">
            <x v="259"/>
          </reference>
          <reference field="17" count="1">
            <x v="864"/>
          </reference>
        </references>
      </pivotArea>
    </format>
    <format dxfId="1968">
      <pivotArea dataOnly="0" labelOnly="1" outline="0" fieldPosition="0">
        <references count="2">
          <reference field="16" count="1" selected="0">
            <x v="260"/>
          </reference>
          <reference field="17" count="1">
            <x v="865"/>
          </reference>
        </references>
      </pivotArea>
    </format>
    <format dxfId="1967">
      <pivotArea dataOnly="0" labelOnly="1" outline="0" fieldPosition="0">
        <references count="2">
          <reference field="16" count="1" selected="0">
            <x v="261"/>
          </reference>
          <reference field="17" count="1">
            <x v="866"/>
          </reference>
        </references>
      </pivotArea>
    </format>
    <format dxfId="1966">
      <pivotArea dataOnly="0" labelOnly="1" outline="0" fieldPosition="0">
        <references count="2">
          <reference field="16" count="1" selected="0">
            <x v="262"/>
          </reference>
          <reference field="17" count="1">
            <x v="867"/>
          </reference>
        </references>
      </pivotArea>
    </format>
    <format dxfId="1965">
      <pivotArea dataOnly="0" labelOnly="1" outline="0" fieldPosition="0">
        <references count="2">
          <reference field="16" count="1" selected="0">
            <x v="264"/>
          </reference>
          <reference field="17" count="1">
            <x v="868"/>
          </reference>
        </references>
      </pivotArea>
    </format>
    <format dxfId="1964">
      <pivotArea dataOnly="0" labelOnly="1" outline="0" fieldPosition="0">
        <references count="2">
          <reference field="16" count="1" selected="0">
            <x v="265"/>
          </reference>
          <reference field="17" count="1">
            <x v="869"/>
          </reference>
        </references>
      </pivotArea>
    </format>
    <format dxfId="1963">
      <pivotArea dataOnly="0" labelOnly="1" outline="0" fieldPosition="0">
        <references count="2">
          <reference field="16" count="1" selected="0">
            <x v="266"/>
          </reference>
          <reference field="17" count="1">
            <x v="870"/>
          </reference>
        </references>
      </pivotArea>
    </format>
    <format dxfId="1962">
      <pivotArea dataOnly="0" labelOnly="1" outline="0" fieldPosition="0">
        <references count="2">
          <reference field="16" count="1" selected="0">
            <x v="268"/>
          </reference>
          <reference field="17" count="1">
            <x v="871"/>
          </reference>
        </references>
      </pivotArea>
    </format>
    <format dxfId="1961">
      <pivotArea dataOnly="0" labelOnly="1" outline="0" fieldPosition="0">
        <references count="2">
          <reference field="16" count="1" selected="0">
            <x v="269"/>
          </reference>
          <reference field="17" count="1">
            <x v="872"/>
          </reference>
        </references>
      </pivotArea>
    </format>
    <format dxfId="1960">
      <pivotArea dataOnly="0" labelOnly="1" outline="0" fieldPosition="0">
        <references count="2">
          <reference field="16" count="1" selected="0">
            <x v="270"/>
          </reference>
          <reference field="17" count="1">
            <x v="873"/>
          </reference>
        </references>
      </pivotArea>
    </format>
    <format dxfId="1959">
      <pivotArea dataOnly="0" labelOnly="1" outline="0" fieldPosition="0">
        <references count="2">
          <reference field="16" count="1" selected="0">
            <x v="271"/>
          </reference>
          <reference field="17" count="1">
            <x v="874"/>
          </reference>
        </references>
      </pivotArea>
    </format>
    <format dxfId="1958">
      <pivotArea dataOnly="0" labelOnly="1" outline="0" fieldPosition="0">
        <references count="2">
          <reference field="16" count="1" selected="0">
            <x v="272"/>
          </reference>
          <reference field="17" count="1">
            <x v="875"/>
          </reference>
        </references>
      </pivotArea>
    </format>
    <format dxfId="1957">
      <pivotArea dataOnly="0" labelOnly="1" outline="0" fieldPosition="0">
        <references count="2">
          <reference field="16" count="1" selected="0">
            <x v="273"/>
          </reference>
          <reference field="17" count="1">
            <x v="876"/>
          </reference>
        </references>
      </pivotArea>
    </format>
    <format dxfId="1956">
      <pivotArea dataOnly="0" labelOnly="1" outline="0" fieldPosition="0">
        <references count="2">
          <reference field="16" count="1" selected="0">
            <x v="274"/>
          </reference>
          <reference field="17" count="1">
            <x v="877"/>
          </reference>
        </references>
      </pivotArea>
    </format>
    <format dxfId="1955">
      <pivotArea dataOnly="0" labelOnly="1" outline="0" fieldPosition="0">
        <references count="2">
          <reference field="16" count="1" selected="0">
            <x v="275"/>
          </reference>
          <reference field="17" count="1">
            <x v="878"/>
          </reference>
        </references>
      </pivotArea>
    </format>
    <format dxfId="1954">
      <pivotArea dataOnly="0" labelOnly="1" outline="0" fieldPosition="0">
        <references count="2">
          <reference field="16" count="1" selected="0">
            <x v="277"/>
          </reference>
          <reference field="17" count="1">
            <x v="879"/>
          </reference>
        </references>
      </pivotArea>
    </format>
    <format dxfId="1953">
      <pivotArea dataOnly="0" labelOnly="1" outline="0" fieldPosition="0">
        <references count="2">
          <reference field="16" count="1" selected="0">
            <x v="278"/>
          </reference>
          <reference field="17" count="1">
            <x v="880"/>
          </reference>
        </references>
      </pivotArea>
    </format>
    <format dxfId="1952">
      <pivotArea dataOnly="0" labelOnly="1" outline="0" fieldPosition="0">
        <references count="2">
          <reference field="16" count="1" selected="0">
            <x v="279"/>
          </reference>
          <reference field="17" count="1">
            <x v="881"/>
          </reference>
        </references>
      </pivotArea>
    </format>
    <format dxfId="1951">
      <pivotArea dataOnly="0" labelOnly="1" outline="0" fieldPosition="0">
        <references count="2">
          <reference field="16" count="1" selected="0">
            <x v="280"/>
          </reference>
          <reference field="17" count="1">
            <x v="882"/>
          </reference>
        </references>
      </pivotArea>
    </format>
    <format dxfId="1950">
      <pivotArea dataOnly="0" labelOnly="1" outline="0" fieldPosition="0">
        <references count="2">
          <reference field="16" count="1" selected="0">
            <x v="281"/>
          </reference>
          <reference field="17" count="1">
            <x v="883"/>
          </reference>
        </references>
      </pivotArea>
    </format>
    <format dxfId="1949">
      <pivotArea dataOnly="0" labelOnly="1" outline="0" fieldPosition="0">
        <references count="2">
          <reference field="16" count="1" selected="0">
            <x v="282"/>
          </reference>
          <reference field="17" count="1">
            <x v="884"/>
          </reference>
        </references>
      </pivotArea>
    </format>
    <format dxfId="1948">
      <pivotArea dataOnly="0" labelOnly="1" outline="0" fieldPosition="0">
        <references count="2">
          <reference field="16" count="1" selected="0">
            <x v="283"/>
          </reference>
          <reference field="17" count="1">
            <x v="885"/>
          </reference>
        </references>
      </pivotArea>
    </format>
    <format dxfId="1947">
      <pivotArea dataOnly="0" labelOnly="1" outline="0" fieldPosition="0">
        <references count="2">
          <reference field="16" count="1" selected="0">
            <x v="285"/>
          </reference>
          <reference field="17" count="1">
            <x v="886"/>
          </reference>
        </references>
      </pivotArea>
    </format>
    <format dxfId="1946">
      <pivotArea dataOnly="0" labelOnly="1" outline="0" fieldPosition="0">
        <references count="2">
          <reference field="16" count="1" selected="0">
            <x v="286"/>
          </reference>
          <reference field="17" count="1">
            <x v="887"/>
          </reference>
        </references>
      </pivotArea>
    </format>
    <format dxfId="1945">
      <pivotArea dataOnly="0" labelOnly="1" outline="0" fieldPosition="0">
        <references count="2">
          <reference field="16" count="1" selected="0">
            <x v="287"/>
          </reference>
          <reference field="17" count="1">
            <x v="888"/>
          </reference>
        </references>
      </pivotArea>
    </format>
    <format dxfId="1944">
      <pivotArea dataOnly="0" labelOnly="1" outline="0" fieldPosition="0">
        <references count="2">
          <reference field="16" count="1" selected="0">
            <x v="288"/>
          </reference>
          <reference field="17" count="1">
            <x v="889"/>
          </reference>
        </references>
      </pivotArea>
    </format>
    <format dxfId="1943">
      <pivotArea dataOnly="0" labelOnly="1" outline="0" fieldPosition="0">
        <references count="2">
          <reference field="16" count="1" selected="0">
            <x v="289"/>
          </reference>
          <reference field="17" count="1">
            <x v="890"/>
          </reference>
        </references>
      </pivotArea>
    </format>
    <format dxfId="1942">
      <pivotArea dataOnly="0" labelOnly="1" outline="0" fieldPosition="0">
        <references count="2">
          <reference field="16" count="1" selected="0">
            <x v="290"/>
          </reference>
          <reference field="17" count="1">
            <x v="891"/>
          </reference>
        </references>
      </pivotArea>
    </format>
    <format dxfId="1941">
      <pivotArea dataOnly="0" labelOnly="1" outline="0" fieldPosition="0">
        <references count="2">
          <reference field="16" count="1" selected="0">
            <x v="291"/>
          </reference>
          <reference field="17" count="1">
            <x v="892"/>
          </reference>
        </references>
      </pivotArea>
    </format>
    <format dxfId="1940">
      <pivotArea dataOnly="0" labelOnly="1" outline="0" fieldPosition="0">
        <references count="2">
          <reference field="16" count="1" selected="0">
            <x v="314"/>
          </reference>
          <reference field="17" count="1">
            <x v="893"/>
          </reference>
        </references>
      </pivotArea>
    </format>
    <format dxfId="1939">
      <pivotArea dataOnly="0" labelOnly="1" outline="0" fieldPosition="0">
        <references count="2">
          <reference field="16" count="1" selected="0">
            <x v="322"/>
          </reference>
          <reference field="17" count="1">
            <x v="894"/>
          </reference>
        </references>
      </pivotArea>
    </format>
    <format dxfId="1938">
      <pivotArea dataOnly="0" labelOnly="1" outline="0" fieldPosition="0">
        <references count="2">
          <reference field="16" count="1" selected="0">
            <x v="325"/>
          </reference>
          <reference field="17" count="1">
            <x v="895"/>
          </reference>
        </references>
      </pivotArea>
    </format>
    <format dxfId="1937">
      <pivotArea dataOnly="0" labelOnly="1" outline="0" fieldPosition="0">
        <references count="2">
          <reference field="16" count="1" selected="0">
            <x v="767"/>
          </reference>
          <reference field="17" count="1">
            <x v="896"/>
          </reference>
        </references>
      </pivotArea>
    </format>
    <format dxfId="1936">
      <pivotArea dataOnly="0" labelOnly="1" outline="0" fieldPosition="0">
        <references count="2">
          <reference field="16" count="1" selected="0">
            <x v="768"/>
          </reference>
          <reference field="17" count="1">
            <x v="897"/>
          </reference>
        </references>
      </pivotArea>
    </format>
    <format dxfId="1935">
      <pivotArea dataOnly="0" labelOnly="1" outline="0" fieldPosition="0">
        <references count="2">
          <reference field="16" count="1" selected="0">
            <x v="330"/>
          </reference>
          <reference field="17" count="1">
            <x v="898"/>
          </reference>
        </references>
      </pivotArea>
    </format>
    <format dxfId="1934">
      <pivotArea dataOnly="0" labelOnly="1" outline="0" fieldPosition="0">
        <references count="2">
          <reference field="16" count="1" selected="0">
            <x v="331"/>
          </reference>
          <reference field="17" count="1">
            <x v="899"/>
          </reference>
        </references>
      </pivotArea>
    </format>
    <format dxfId="1933">
      <pivotArea dataOnly="0" labelOnly="1" outline="0" fieldPosition="0">
        <references count="2">
          <reference field="16" count="1" selected="0">
            <x v="465"/>
          </reference>
          <reference field="17" count="1">
            <x v="900"/>
          </reference>
        </references>
      </pivotArea>
    </format>
    <format dxfId="1932">
      <pivotArea dataOnly="0" labelOnly="1" outline="0" fieldPosition="0">
        <references count="2">
          <reference field="16" count="1" selected="0">
            <x v="466"/>
          </reference>
          <reference field="17" count="1">
            <x v="392"/>
          </reference>
        </references>
      </pivotArea>
    </format>
    <format dxfId="1931">
      <pivotArea dataOnly="0" labelOnly="1" outline="0" fieldPosition="0">
        <references count="2">
          <reference field="16" count="1" selected="0">
            <x v="467"/>
          </reference>
          <reference field="17" count="1">
            <x v="901"/>
          </reference>
        </references>
      </pivotArea>
    </format>
    <format dxfId="1930">
      <pivotArea dataOnly="0" labelOnly="1" outline="0" fieldPosition="0">
        <references count="2">
          <reference field="16" count="1" selected="0">
            <x v="468"/>
          </reference>
          <reference field="17" count="1">
            <x v="902"/>
          </reference>
        </references>
      </pivotArea>
    </format>
    <format dxfId="1929">
      <pivotArea dataOnly="0" labelOnly="1" outline="0" fieldPosition="0">
        <references count="2">
          <reference field="16" count="1" selected="0">
            <x v="469"/>
          </reference>
          <reference field="17" count="1">
            <x v="903"/>
          </reference>
        </references>
      </pivotArea>
    </format>
    <format dxfId="1928">
      <pivotArea dataOnly="0" labelOnly="1" outline="0" fieldPosition="0">
        <references count="2">
          <reference field="16" count="1" selected="0">
            <x v="470"/>
          </reference>
          <reference field="17" count="1">
            <x v="904"/>
          </reference>
        </references>
      </pivotArea>
    </format>
    <format dxfId="1927">
      <pivotArea dataOnly="0" labelOnly="1" outline="0" fieldPosition="0">
        <references count="2">
          <reference field="16" count="1" selected="0">
            <x v="471"/>
          </reference>
          <reference field="17" count="1">
            <x v="905"/>
          </reference>
        </references>
      </pivotArea>
    </format>
    <format dxfId="1926">
      <pivotArea dataOnly="0" labelOnly="1" outline="0" fieldPosition="0">
        <references count="2">
          <reference field="16" count="1" selected="0">
            <x v="472"/>
          </reference>
          <reference field="17" count="1">
            <x v="906"/>
          </reference>
        </references>
      </pivotArea>
    </format>
    <format dxfId="1925">
      <pivotArea dataOnly="0" labelOnly="1" outline="0" fieldPosition="0">
        <references count="2">
          <reference field="16" count="1" selected="0">
            <x v="473"/>
          </reference>
          <reference field="17" count="1">
            <x v="907"/>
          </reference>
        </references>
      </pivotArea>
    </format>
    <format dxfId="1924">
      <pivotArea dataOnly="0" labelOnly="1" outline="0" fieldPosition="0">
        <references count="2">
          <reference field="16" count="1" selected="0">
            <x v="474"/>
          </reference>
          <reference field="17" count="1">
            <x v="908"/>
          </reference>
        </references>
      </pivotArea>
    </format>
    <format dxfId="1923">
      <pivotArea dataOnly="0" labelOnly="1" outline="0" fieldPosition="0">
        <references count="2">
          <reference field="16" count="1" selected="0">
            <x v="475"/>
          </reference>
          <reference field="17" count="1">
            <x v="909"/>
          </reference>
        </references>
      </pivotArea>
    </format>
    <format dxfId="1922">
      <pivotArea dataOnly="0" labelOnly="1" outline="0" fieldPosition="0">
        <references count="2">
          <reference field="16" count="1" selected="0">
            <x v="476"/>
          </reference>
          <reference field="17" count="1">
            <x v="910"/>
          </reference>
        </references>
      </pivotArea>
    </format>
    <format dxfId="1921">
      <pivotArea dataOnly="0" labelOnly="1" outline="0" fieldPosition="0">
        <references count="2">
          <reference field="16" count="1" selected="0">
            <x v="477"/>
          </reference>
          <reference field="17" count="1">
            <x v="911"/>
          </reference>
        </references>
      </pivotArea>
    </format>
    <format dxfId="1920">
      <pivotArea dataOnly="0" labelOnly="1" outline="0" fieldPosition="0">
        <references count="2">
          <reference field="16" count="1" selected="0">
            <x v="478"/>
          </reference>
          <reference field="17" count="1">
            <x v="912"/>
          </reference>
        </references>
      </pivotArea>
    </format>
    <format dxfId="1919">
      <pivotArea dataOnly="0" labelOnly="1" outline="0" fieldPosition="0">
        <references count="2">
          <reference field="16" count="1" selected="0">
            <x v="479"/>
          </reference>
          <reference field="17" count="1">
            <x v="913"/>
          </reference>
        </references>
      </pivotArea>
    </format>
    <format dxfId="1918">
      <pivotArea dataOnly="0" labelOnly="1" outline="0" fieldPosition="0">
        <references count="2">
          <reference field="16" count="1" selected="0">
            <x v="480"/>
          </reference>
          <reference field="17" count="1">
            <x v="914"/>
          </reference>
        </references>
      </pivotArea>
    </format>
    <format dxfId="1917">
      <pivotArea dataOnly="0" labelOnly="1" outline="0" fieldPosition="0">
        <references count="2">
          <reference field="16" count="1" selected="0">
            <x v="481"/>
          </reference>
          <reference field="17" count="1">
            <x v="915"/>
          </reference>
        </references>
      </pivotArea>
    </format>
    <format dxfId="1916">
      <pivotArea dataOnly="0" labelOnly="1" outline="0" fieldPosition="0">
        <references count="2">
          <reference field="16" count="1" selected="0">
            <x v="482"/>
          </reference>
          <reference field="17" count="1">
            <x v="916"/>
          </reference>
        </references>
      </pivotArea>
    </format>
    <format dxfId="1915">
      <pivotArea dataOnly="0" labelOnly="1" outline="0" fieldPosition="0">
        <references count="2">
          <reference field="16" count="1" selected="0">
            <x v="483"/>
          </reference>
          <reference field="17" count="1">
            <x v="917"/>
          </reference>
        </references>
      </pivotArea>
    </format>
    <format dxfId="1914">
      <pivotArea dataOnly="0" labelOnly="1" outline="0" fieldPosition="0">
        <references count="2">
          <reference field="16" count="1" selected="0">
            <x v="484"/>
          </reference>
          <reference field="17" count="1">
            <x v="918"/>
          </reference>
        </references>
      </pivotArea>
    </format>
    <format dxfId="1913">
      <pivotArea dataOnly="0" labelOnly="1" outline="0" fieldPosition="0">
        <references count="2">
          <reference field="16" count="1" selected="0">
            <x v="485"/>
          </reference>
          <reference field="17" count="1">
            <x v="919"/>
          </reference>
        </references>
      </pivotArea>
    </format>
    <format dxfId="1912">
      <pivotArea dataOnly="0" labelOnly="1" outline="0" fieldPosition="0">
        <references count="2">
          <reference field="16" count="1" selected="0">
            <x v="486"/>
          </reference>
          <reference field="17" count="1">
            <x v="920"/>
          </reference>
        </references>
      </pivotArea>
    </format>
    <format dxfId="1911">
      <pivotArea dataOnly="0" labelOnly="1" outline="0" fieldPosition="0">
        <references count="2">
          <reference field="16" count="1" selected="0">
            <x v="487"/>
          </reference>
          <reference field="17" count="1">
            <x v="921"/>
          </reference>
        </references>
      </pivotArea>
    </format>
    <format dxfId="1910">
      <pivotArea dataOnly="0" labelOnly="1" outline="0" fieldPosition="0">
        <references count="2">
          <reference field="16" count="1" selected="0">
            <x v="488"/>
          </reference>
          <reference field="17" count="1">
            <x v="922"/>
          </reference>
        </references>
      </pivotArea>
    </format>
    <format dxfId="1909">
      <pivotArea dataOnly="0" labelOnly="1" outline="0" fieldPosition="0">
        <references count="2">
          <reference field="16" count="1" selected="0">
            <x v="489"/>
          </reference>
          <reference field="17" count="1">
            <x v="923"/>
          </reference>
        </references>
      </pivotArea>
    </format>
    <format dxfId="1908">
      <pivotArea dataOnly="0" labelOnly="1" outline="0" fieldPosition="0">
        <references count="2">
          <reference field="16" count="1" selected="0">
            <x v="490"/>
          </reference>
          <reference field="17" count="1">
            <x v="924"/>
          </reference>
        </references>
      </pivotArea>
    </format>
    <format dxfId="1907">
      <pivotArea dataOnly="0" labelOnly="1" outline="0" fieldPosition="0">
        <references count="2">
          <reference field="16" count="1" selected="0">
            <x v="491"/>
          </reference>
          <reference field="17" count="1">
            <x v="925"/>
          </reference>
        </references>
      </pivotArea>
    </format>
    <format dxfId="1906">
      <pivotArea dataOnly="0" labelOnly="1" outline="0" fieldPosition="0">
        <references count="2">
          <reference field="16" count="1" selected="0">
            <x v="492"/>
          </reference>
          <reference field="17" count="1">
            <x v="926"/>
          </reference>
        </references>
      </pivotArea>
    </format>
    <format dxfId="1905">
      <pivotArea dataOnly="0" labelOnly="1" outline="0" fieldPosition="0">
        <references count="2">
          <reference field="16" count="1" selected="0">
            <x v="493"/>
          </reference>
          <reference field="17" count="1">
            <x v="927"/>
          </reference>
        </references>
      </pivotArea>
    </format>
    <format dxfId="1904">
      <pivotArea dataOnly="0" labelOnly="1" outline="0" fieldPosition="0">
        <references count="2">
          <reference field="16" count="1" selected="0">
            <x v="494"/>
          </reference>
          <reference field="17" count="1">
            <x v="928"/>
          </reference>
        </references>
      </pivotArea>
    </format>
    <format dxfId="1903">
      <pivotArea dataOnly="0" labelOnly="1" outline="0" fieldPosition="0">
        <references count="2">
          <reference field="16" count="1" selected="0">
            <x v="495"/>
          </reference>
          <reference field="17" count="1">
            <x v="929"/>
          </reference>
        </references>
      </pivotArea>
    </format>
    <format dxfId="1902">
      <pivotArea dataOnly="0" labelOnly="1" outline="0" fieldPosition="0">
        <references count="2">
          <reference field="16" count="1" selected="0">
            <x v="496"/>
          </reference>
          <reference field="17" count="1">
            <x v="930"/>
          </reference>
        </references>
      </pivotArea>
    </format>
    <format dxfId="1901">
      <pivotArea dataOnly="0" labelOnly="1" outline="0" fieldPosition="0">
        <references count="2">
          <reference field="16" count="1" selected="0">
            <x v="497"/>
          </reference>
          <reference field="17" count="1">
            <x v="931"/>
          </reference>
        </references>
      </pivotArea>
    </format>
    <format dxfId="1900">
      <pivotArea dataOnly="0" labelOnly="1" outline="0" fieldPosition="0">
        <references count="2">
          <reference field="16" count="1" selected="0">
            <x v="498"/>
          </reference>
          <reference field="17" count="1">
            <x v="932"/>
          </reference>
        </references>
      </pivotArea>
    </format>
    <format dxfId="1899">
      <pivotArea dataOnly="0" labelOnly="1" outline="0" fieldPosition="0">
        <references count="2">
          <reference field="16" count="1" selected="0">
            <x v="499"/>
          </reference>
          <reference field="17" count="1">
            <x v="933"/>
          </reference>
        </references>
      </pivotArea>
    </format>
    <format dxfId="1898">
      <pivotArea dataOnly="0" labelOnly="1" outline="0" fieldPosition="0">
        <references count="2">
          <reference field="16" count="1" selected="0">
            <x v="500"/>
          </reference>
          <reference field="17" count="1">
            <x v="934"/>
          </reference>
        </references>
      </pivotArea>
    </format>
    <format dxfId="1897">
      <pivotArea dataOnly="0" labelOnly="1" outline="0" fieldPosition="0">
        <references count="2">
          <reference field="16" count="1" selected="0">
            <x v="501"/>
          </reference>
          <reference field="17" count="1">
            <x v="935"/>
          </reference>
        </references>
      </pivotArea>
    </format>
    <format dxfId="1896">
      <pivotArea dataOnly="0" labelOnly="1" outline="0" fieldPosition="0">
        <references count="2">
          <reference field="16" count="1" selected="0">
            <x v="502"/>
          </reference>
          <reference field="17" count="1">
            <x v="936"/>
          </reference>
        </references>
      </pivotArea>
    </format>
    <format dxfId="1895">
      <pivotArea dataOnly="0" labelOnly="1" outline="0" fieldPosition="0">
        <references count="2">
          <reference field="16" count="1" selected="0">
            <x v="503"/>
          </reference>
          <reference field="17" count="1">
            <x v="937"/>
          </reference>
        </references>
      </pivotArea>
    </format>
    <format dxfId="1894">
      <pivotArea dataOnly="0" labelOnly="1" outline="0" fieldPosition="0">
        <references count="2">
          <reference field="16" count="1" selected="0">
            <x v="533"/>
          </reference>
          <reference field="17" count="1">
            <x v="938"/>
          </reference>
        </references>
      </pivotArea>
    </format>
    <format dxfId="1893">
      <pivotArea dataOnly="0" labelOnly="1" outline="0" fieldPosition="0">
        <references count="2">
          <reference field="16" count="1" selected="0">
            <x v="534"/>
          </reference>
          <reference field="17" count="1">
            <x v="939"/>
          </reference>
        </references>
      </pivotArea>
    </format>
    <format dxfId="1892">
      <pivotArea dataOnly="0" labelOnly="1" outline="0" fieldPosition="0">
        <references count="2">
          <reference field="16" count="1" selected="0">
            <x v="535"/>
          </reference>
          <reference field="17" count="1">
            <x v="940"/>
          </reference>
        </references>
      </pivotArea>
    </format>
    <format dxfId="1891">
      <pivotArea dataOnly="0" labelOnly="1" outline="0" fieldPosition="0">
        <references count="2">
          <reference field="16" count="1" selected="0">
            <x v="537"/>
          </reference>
          <reference field="17" count="1">
            <x v="941"/>
          </reference>
        </references>
      </pivotArea>
    </format>
    <format dxfId="1890">
      <pivotArea dataOnly="0" labelOnly="1" outline="0" fieldPosition="0">
        <references count="2">
          <reference field="16" count="1" selected="0">
            <x v="770"/>
          </reference>
          <reference field="17" count="1">
            <x v="942"/>
          </reference>
        </references>
      </pivotArea>
    </format>
    <format dxfId="1889">
      <pivotArea dataOnly="0" labelOnly="1" outline="0" fieldPosition="0">
        <references count="2">
          <reference field="16" count="1" selected="0">
            <x v="771"/>
          </reference>
          <reference field="17" count="1">
            <x v="943"/>
          </reference>
        </references>
      </pivotArea>
    </format>
    <format dxfId="1888">
      <pivotArea dataOnly="0" labelOnly="1" outline="0" fieldPosition="0">
        <references count="2">
          <reference field="16" count="1" selected="0">
            <x v="772"/>
          </reference>
          <reference field="17" count="1">
            <x v="944"/>
          </reference>
        </references>
      </pivotArea>
    </format>
    <format dxfId="1887">
      <pivotArea dataOnly="0" labelOnly="1" outline="0" fieldPosition="0">
        <references count="2">
          <reference field="16" count="1" selected="0">
            <x v="550"/>
          </reference>
          <reference field="17" count="1">
            <x v="945"/>
          </reference>
        </references>
      </pivotArea>
    </format>
    <format dxfId="1886">
      <pivotArea dataOnly="0" labelOnly="1" outline="0" fieldPosition="0">
        <references count="2">
          <reference field="16" count="1" selected="0">
            <x v="614"/>
          </reference>
          <reference field="17" count="1">
            <x v="427"/>
          </reference>
        </references>
      </pivotArea>
    </format>
    <format dxfId="1885">
      <pivotArea dataOnly="0" labelOnly="1" outline="0" fieldPosition="0">
        <references count="2">
          <reference field="16" count="1" selected="0">
            <x v="615"/>
          </reference>
          <reference field="17" count="1">
            <x v="946"/>
          </reference>
        </references>
      </pivotArea>
    </format>
    <format dxfId="1884">
      <pivotArea dataOnly="0" labelOnly="1" outline="0" fieldPosition="0">
        <references count="2">
          <reference field="16" count="1" selected="0">
            <x v="603"/>
          </reference>
          <reference field="17" count="1">
            <x v="429"/>
          </reference>
        </references>
      </pivotArea>
    </format>
    <format dxfId="1883">
      <pivotArea dataOnly="0" labelOnly="1" outline="0" fieldPosition="0">
        <references count="2">
          <reference field="16" count="1" selected="0">
            <x v="604"/>
          </reference>
          <reference field="17" count="1">
            <x v="947"/>
          </reference>
        </references>
      </pivotArea>
    </format>
    <format dxfId="1882">
      <pivotArea dataOnly="0" labelOnly="1" outline="0" fieldPosition="0">
        <references count="2">
          <reference field="16" count="1" selected="0">
            <x v="606"/>
          </reference>
          <reference field="17" count="1">
            <x v="948"/>
          </reference>
        </references>
      </pivotArea>
    </format>
    <format dxfId="1881">
      <pivotArea dataOnly="0" labelOnly="1" outline="0" fieldPosition="0">
        <references count="2">
          <reference field="16" count="1" selected="0">
            <x v="75"/>
          </reference>
          <reference field="17" count="1">
            <x v="949"/>
          </reference>
        </references>
      </pivotArea>
    </format>
    <format dxfId="1880">
      <pivotArea dataOnly="0" labelOnly="1" outline="0" fieldPosition="0">
        <references count="2">
          <reference field="16" count="1" selected="0">
            <x v="79"/>
          </reference>
          <reference field="17" count="1">
            <x v="950"/>
          </reference>
        </references>
      </pivotArea>
    </format>
    <format dxfId="1879">
      <pivotArea dataOnly="0" labelOnly="1" outline="0" fieldPosition="0">
        <references count="2">
          <reference field="16" count="1" selected="0">
            <x v="90"/>
          </reference>
          <reference field="17" count="1">
            <x v="951"/>
          </reference>
        </references>
      </pivotArea>
    </format>
    <format dxfId="1878">
      <pivotArea dataOnly="0" labelOnly="1" outline="0" fieldPosition="0">
        <references count="2">
          <reference field="16" count="1" selected="0">
            <x v="127"/>
          </reference>
          <reference field="17" count="1">
            <x v="952"/>
          </reference>
        </references>
      </pivotArea>
    </format>
    <format dxfId="1877">
      <pivotArea dataOnly="0" labelOnly="1" outline="0" fieldPosition="0">
        <references count="2">
          <reference field="16" count="1" selected="0">
            <x v="133"/>
          </reference>
          <reference field="17" count="1">
            <x v="953"/>
          </reference>
        </references>
      </pivotArea>
    </format>
    <format dxfId="1876">
      <pivotArea dataOnly="0" labelOnly="1" outline="0" fieldPosition="0">
        <references count="2">
          <reference field="16" count="1" selected="0">
            <x v="135"/>
          </reference>
          <reference field="17" count="1">
            <x v="954"/>
          </reference>
        </references>
      </pivotArea>
    </format>
    <format dxfId="1875">
      <pivotArea dataOnly="0" labelOnly="1" outline="0" fieldPosition="0">
        <references count="2">
          <reference field="16" count="1" selected="0">
            <x v="154"/>
          </reference>
          <reference field="17" count="1">
            <x v="955"/>
          </reference>
        </references>
      </pivotArea>
    </format>
    <format dxfId="1874">
      <pivotArea dataOnly="0" labelOnly="1" outline="0" fieldPosition="0">
        <references count="2">
          <reference field="16" count="1" selected="0">
            <x v="170"/>
          </reference>
          <reference field="17" count="1">
            <x v="956"/>
          </reference>
        </references>
      </pivotArea>
    </format>
    <format dxfId="1873">
      <pivotArea dataOnly="0" labelOnly="1" outline="0" fieldPosition="0">
        <references count="2">
          <reference field="16" count="1" selected="0">
            <x v="183"/>
          </reference>
          <reference field="17" count="1">
            <x v="957"/>
          </reference>
        </references>
      </pivotArea>
    </format>
    <format dxfId="1872">
      <pivotArea dataOnly="0" labelOnly="1" outline="0" fieldPosition="0">
        <references count="2">
          <reference field="16" count="1" selected="0">
            <x v="248"/>
          </reference>
          <reference field="17" count="1">
            <x v="958"/>
          </reference>
        </references>
      </pivotArea>
    </format>
    <format dxfId="1871">
      <pivotArea dataOnly="0" labelOnly="1" outline="0" fieldPosition="0">
        <references count="2">
          <reference field="16" count="1" selected="0">
            <x v="764"/>
          </reference>
          <reference field="17" count="1">
            <x v="959"/>
          </reference>
        </references>
      </pivotArea>
    </format>
    <format dxfId="1870">
      <pivotArea dataOnly="0" labelOnly="1" outline="0" fieldPosition="0">
        <references count="2">
          <reference field="16" count="1" selected="0">
            <x v="433"/>
          </reference>
          <reference field="17" count="1">
            <x v="960"/>
          </reference>
        </references>
      </pivotArea>
    </format>
    <format dxfId="1869">
      <pivotArea dataOnly="0" labelOnly="1" outline="0" fieldPosition="0">
        <references count="2">
          <reference field="16" count="1" selected="0">
            <x v="434"/>
          </reference>
          <reference field="17" count="1">
            <x v="961"/>
          </reference>
        </references>
      </pivotArea>
    </format>
    <format dxfId="1868">
      <pivotArea dataOnly="0" labelOnly="1" outline="0" fieldPosition="0">
        <references count="2">
          <reference field="16" count="1" selected="0">
            <x v="435"/>
          </reference>
          <reference field="17" count="1">
            <x v="962"/>
          </reference>
        </references>
      </pivotArea>
    </format>
    <format dxfId="1867">
      <pivotArea dataOnly="0" labelOnly="1" outline="0" fieldPosition="0">
        <references count="2">
          <reference field="16" count="1" selected="0">
            <x v="437"/>
          </reference>
          <reference field="17" count="1">
            <x v="963"/>
          </reference>
        </references>
      </pivotArea>
    </format>
    <format dxfId="1866">
      <pivotArea dataOnly="0" labelOnly="1" outline="0" fieldPosition="0">
        <references count="2">
          <reference field="16" count="1" selected="0">
            <x v="438"/>
          </reference>
          <reference field="17" count="1">
            <x v="442"/>
          </reference>
        </references>
      </pivotArea>
    </format>
    <format dxfId="1865">
      <pivotArea dataOnly="0" labelOnly="1" outline="0" fieldPosition="0">
        <references count="2">
          <reference field="16" count="1" selected="0">
            <x v="439"/>
          </reference>
          <reference field="17" count="1">
            <x v="964"/>
          </reference>
        </references>
      </pivotArea>
    </format>
    <format dxfId="1864">
      <pivotArea dataOnly="0" labelOnly="1" outline="0" fieldPosition="0">
        <references count="2">
          <reference field="16" count="1" selected="0">
            <x v="440"/>
          </reference>
          <reference field="17" count="1">
            <x v="965"/>
          </reference>
        </references>
      </pivotArea>
    </format>
    <format dxfId="1863">
      <pivotArea dataOnly="0" labelOnly="1" outline="0" fieldPosition="0">
        <references count="2">
          <reference field="16" count="1" selected="0">
            <x v="442"/>
          </reference>
          <reference field="17" count="1">
            <x v="966"/>
          </reference>
        </references>
      </pivotArea>
    </format>
    <format dxfId="1862">
      <pivotArea dataOnly="0" labelOnly="1" outline="0" fieldPosition="0">
        <references count="2">
          <reference field="16" count="1" selected="0">
            <x v="443"/>
          </reference>
          <reference field="17" count="1">
            <x v="446"/>
          </reference>
        </references>
      </pivotArea>
    </format>
    <format dxfId="1861">
      <pivotArea dataOnly="0" labelOnly="1" outline="0" fieldPosition="0">
        <references count="2">
          <reference field="16" count="1" selected="0">
            <x v="444"/>
          </reference>
          <reference field="17" count="1">
            <x v="967"/>
          </reference>
        </references>
      </pivotArea>
    </format>
    <format dxfId="1860">
      <pivotArea dataOnly="0" labelOnly="1" outline="0" fieldPosition="0">
        <references count="2">
          <reference field="16" count="1" selected="0">
            <x v="445"/>
          </reference>
          <reference field="17" count="1">
            <x v="968"/>
          </reference>
        </references>
      </pivotArea>
    </format>
    <format dxfId="1859">
      <pivotArea dataOnly="0" labelOnly="1" outline="0" fieldPosition="0">
        <references count="2">
          <reference field="16" count="1" selected="0">
            <x v="446"/>
          </reference>
          <reference field="17" count="1">
            <x v="969"/>
          </reference>
        </references>
      </pivotArea>
    </format>
    <format dxfId="1858">
      <pivotArea dataOnly="0" labelOnly="1" outline="0" fieldPosition="0">
        <references count="2">
          <reference field="16" count="1" selected="0">
            <x v="448"/>
          </reference>
          <reference field="17" count="1">
            <x v="970"/>
          </reference>
        </references>
      </pivotArea>
    </format>
    <format dxfId="1857">
      <pivotArea dataOnly="0" labelOnly="1" outline="0" fieldPosition="0">
        <references count="2">
          <reference field="16" count="1" selected="0">
            <x v="449"/>
          </reference>
          <reference field="17" count="1">
            <x v="971"/>
          </reference>
        </references>
      </pivotArea>
    </format>
    <format dxfId="1856">
      <pivotArea dataOnly="0" labelOnly="1" outline="0" fieldPosition="0">
        <references count="2">
          <reference field="16" count="1" selected="0">
            <x v="451"/>
          </reference>
          <reference field="17" count="1">
            <x v="972"/>
          </reference>
        </references>
      </pivotArea>
    </format>
    <format dxfId="1855">
      <pivotArea dataOnly="0" labelOnly="1" outline="0" fieldPosition="0">
        <references count="2">
          <reference field="16" count="1" selected="0">
            <x v="452"/>
          </reference>
          <reference field="17" count="1">
            <x v="973"/>
          </reference>
        </references>
      </pivotArea>
    </format>
    <format dxfId="1854">
      <pivotArea dataOnly="0" labelOnly="1" outline="0" fieldPosition="0">
        <references count="2">
          <reference field="16" count="1" selected="0">
            <x v="453"/>
          </reference>
          <reference field="17" count="1">
            <x v="974"/>
          </reference>
        </references>
      </pivotArea>
    </format>
    <format dxfId="1853">
      <pivotArea dataOnly="0" labelOnly="1" outline="0" fieldPosition="0">
        <references count="2">
          <reference field="16" count="1" selected="0">
            <x v="454"/>
          </reference>
          <reference field="17" count="1">
            <x v="975"/>
          </reference>
        </references>
      </pivotArea>
    </format>
    <format dxfId="1852">
      <pivotArea dataOnly="0" labelOnly="1" outline="0" fieldPosition="0">
        <references count="2">
          <reference field="16" count="1" selected="0">
            <x v="455"/>
          </reference>
          <reference field="17" count="1">
            <x v="976"/>
          </reference>
        </references>
      </pivotArea>
    </format>
    <format dxfId="1851">
      <pivotArea dataOnly="0" labelOnly="1" outline="0" fieldPosition="0">
        <references count="2">
          <reference field="16" count="1" selected="0">
            <x v="456"/>
          </reference>
          <reference field="17" count="1">
            <x v="977"/>
          </reference>
        </references>
      </pivotArea>
    </format>
    <format dxfId="1850">
      <pivotArea dataOnly="0" labelOnly="1" outline="0" fieldPosition="0">
        <references count="2">
          <reference field="16" count="1" selected="0">
            <x v="457"/>
          </reference>
          <reference field="17" count="1">
            <x v="978"/>
          </reference>
        </references>
      </pivotArea>
    </format>
    <format dxfId="1849">
      <pivotArea dataOnly="0" labelOnly="1" outline="0" fieldPosition="0">
        <references count="2">
          <reference field="16" count="1" selected="0">
            <x v="458"/>
          </reference>
          <reference field="17" count="1">
            <x v="979"/>
          </reference>
        </references>
      </pivotArea>
    </format>
    <format dxfId="1848">
      <pivotArea dataOnly="0" labelOnly="1" outline="0" fieldPosition="0">
        <references count="2">
          <reference field="16" count="1" selected="0">
            <x v="459"/>
          </reference>
          <reference field="17" count="1">
            <x v="980"/>
          </reference>
        </references>
      </pivotArea>
    </format>
    <format dxfId="1847">
      <pivotArea dataOnly="0" labelOnly="1" outline="0" fieldPosition="0">
        <references count="2">
          <reference field="16" count="1" selected="0">
            <x v="460"/>
          </reference>
          <reference field="17" count="1">
            <x v="981"/>
          </reference>
        </references>
      </pivotArea>
    </format>
    <format dxfId="1846">
      <pivotArea dataOnly="0" labelOnly="1" outline="0" fieldPosition="0">
        <references count="2">
          <reference field="16" count="1" selected="0">
            <x v="461"/>
          </reference>
          <reference field="17" count="1">
            <x v="982"/>
          </reference>
        </references>
      </pivotArea>
    </format>
    <format dxfId="1845">
      <pivotArea dataOnly="0" labelOnly="1" outline="0" fieldPosition="0">
        <references count="2">
          <reference field="16" count="1" selected="0">
            <x v="462"/>
          </reference>
          <reference field="17" count="1">
            <x v="983"/>
          </reference>
        </references>
      </pivotArea>
    </format>
    <format dxfId="1844">
      <pivotArea dataOnly="0" labelOnly="1" outline="0" fieldPosition="0">
        <references count="2">
          <reference field="16" count="1" selected="0">
            <x v="463"/>
          </reference>
          <reference field="17" count="1">
            <x v="984"/>
          </reference>
        </references>
      </pivotArea>
    </format>
    <format dxfId="1843">
      <pivotArea dataOnly="0" labelOnly="1" outline="0" fieldPosition="0">
        <references count="2">
          <reference field="16" count="1" selected="0">
            <x v="528"/>
          </reference>
          <reference field="17" count="1">
            <x v="985"/>
          </reference>
        </references>
      </pivotArea>
    </format>
    <format dxfId="1842">
      <pivotArea dataOnly="0" labelOnly="1" outline="0" fieldPosition="0">
        <references count="2">
          <reference field="16" count="1" selected="0">
            <x v="529"/>
          </reference>
          <reference field="17" count="1">
            <x v="986"/>
          </reference>
        </references>
      </pivotArea>
    </format>
    <format dxfId="1841">
      <pivotArea dataOnly="0" labelOnly="1" outline="0" fieldPosition="0">
        <references count="2">
          <reference field="16" count="1" selected="0">
            <x v="530"/>
          </reference>
          <reference field="17" count="1">
            <x v="987"/>
          </reference>
        </references>
      </pivotArea>
    </format>
    <format dxfId="1840">
      <pivotArea dataOnly="0" labelOnly="1" outline="0" fieldPosition="0">
        <references count="2">
          <reference field="16" count="1" selected="0">
            <x v="552"/>
          </reference>
          <reference field="17" count="1">
            <x v="988"/>
          </reference>
        </references>
      </pivotArea>
    </format>
    <format dxfId="1839">
      <pivotArea dataOnly="0" labelOnly="1" outline="0" fieldPosition="0">
        <references count="2">
          <reference field="16" count="1" selected="0">
            <x v="600"/>
          </reference>
          <reference field="17" count="1">
            <x v="466"/>
          </reference>
        </references>
      </pivotArea>
    </format>
    <format dxfId="1838">
      <pivotArea dataOnly="0" labelOnly="1" outline="0" fieldPosition="0">
        <references count="2">
          <reference field="16" count="1" selected="0">
            <x v="613"/>
          </reference>
          <reference field="17" count="1">
            <x v="989"/>
          </reference>
        </references>
      </pivotArea>
    </format>
    <format dxfId="1837">
      <pivotArea dataOnly="0" labelOnly="1" outline="0" fieldPosition="0">
        <references count="2">
          <reference field="16" count="1" selected="0">
            <x v="95"/>
          </reference>
          <reference field="17" count="1">
            <x v="990"/>
          </reference>
        </references>
      </pivotArea>
    </format>
    <format dxfId="1836">
      <pivotArea dataOnly="0" labelOnly="1" outline="0" fieldPosition="0">
        <references count="2">
          <reference field="16" count="1" selected="0">
            <x v="96"/>
          </reference>
          <reference field="17" count="1">
            <x v="991"/>
          </reference>
        </references>
      </pivotArea>
    </format>
    <format dxfId="1835">
      <pivotArea dataOnly="0" labelOnly="1" outline="0" fieldPosition="0">
        <references count="2">
          <reference field="16" count="1" selected="0">
            <x v="419"/>
          </reference>
          <reference field="17" count="1">
            <x v="992"/>
          </reference>
        </references>
      </pivotArea>
    </format>
    <format dxfId="1834">
      <pivotArea dataOnly="0" labelOnly="1" outline="0" fieldPosition="0">
        <references count="2">
          <reference field="16" count="1" selected="0">
            <x v="420"/>
          </reference>
          <reference field="17" count="1">
            <x v="993"/>
          </reference>
        </references>
      </pivotArea>
    </format>
    <format dxfId="1833">
      <pivotArea dataOnly="0" labelOnly="1" outline="0" fieldPosition="0">
        <references count="2">
          <reference field="16" count="1" selected="0">
            <x v="421"/>
          </reference>
          <reference field="17" count="1">
            <x v="994"/>
          </reference>
        </references>
      </pivotArea>
    </format>
    <format dxfId="1832">
      <pivotArea dataOnly="0" labelOnly="1" outline="0" fieldPosition="0">
        <references count="2">
          <reference field="16" count="1" selected="0">
            <x v="422"/>
          </reference>
          <reference field="17" count="1">
            <x v="995"/>
          </reference>
        </references>
      </pivotArea>
    </format>
    <format dxfId="1831">
      <pivotArea dataOnly="0" labelOnly="1" outline="0" fieldPosition="0">
        <references count="2">
          <reference field="16" count="1" selected="0">
            <x v="423"/>
          </reference>
          <reference field="17" count="1">
            <x v="996"/>
          </reference>
        </references>
      </pivotArea>
    </format>
    <format dxfId="1830">
      <pivotArea dataOnly="0" labelOnly="1" outline="0" fieldPosition="0">
        <references count="2">
          <reference field="16" count="1" selected="0">
            <x v="424"/>
          </reference>
          <reference field="17" count="1">
            <x v="997"/>
          </reference>
        </references>
      </pivotArea>
    </format>
    <format dxfId="1829">
      <pivotArea dataOnly="0" labelOnly="1" outline="0" fieldPosition="0">
        <references count="2">
          <reference field="16" count="1" selected="0">
            <x v="425"/>
          </reference>
          <reference field="17" count="1">
            <x v="998"/>
          </reference>
        </references>
      </pivotArea>
    </format>
    <format dxfId="1828">
      <pivotArea dataOnly="0" labelOnly="1" outline="0" fieldPosition="0">
        <references count="2">
          <reference field="16" count="1" selected="0">
            <x v="426"/>
          </reference>
          <reference field="17" count="1">
            <x v="999"/>
          </reference>
        </references>
      </pivotArea>
    </format>
    <format dxfId="1827">
      <pivotArea dataOnly="0" labelOnly="1" outline="0" fieldPosition="0">
        <references count="2">
          <reference field="16" count="1" selected="0">
            <x v="427"/>
          </reference>
          <reference field="17" count="1">
            <x v="1000"/>
          </reference>
        </references>
      </pivotArea>
    </format>
    <format dxfId="1826">
      <pivotArea dataOnly="0" labelOnly="1" outline="0" fieldPosition="0">
        <references count="2">
          <reference field="16" count="1" selected="0">
            <x v="428"/>
          </reference>
          <reference field="17" count="1">
            <x v="1001"/>
          </reference>
        </references>
      </pivotArea>
    </format>
    <format dxfId="1825">
      <pivotArea dataOnly="0" labelOnly="1" outline="0" fieldPosition="0">
        <references count="2">
          <reference field="16" count="1" selected="0">
            <x v="429"/>
          </reference>
          <reference field="17" count="1">
            <x v="1002"/>
          </reference>
        </references>
      </pivotArea>
    </format>
    <format dxfId="1824">
      <pivotArea dataOnly="0" labelOnly="1" outline="0" fieldPosition="0">
        <references count="2">
          <reference field="16" count="1" selected="0">
            <x v="430"/>
          </reference>
          <reference field="17" count="1">
            <x v="1003"/>
          </reference>
        </references>
      </pivotArea>
    </format>
    <format dxfId="1823">
      <pivotArea dataOnly="0" labelOnly="1" outline="0" fieldPosition="0">
        <references count="2">
          <reference field="16" count="1" selected="0">
            <x v="431"/>
          </reference>
          <reference field="17" count="1">
            <x v="1004"/>
          </reference>
        </references>
      </pivotArea>
    </format>
    <format dxfId="1822">
      <pivotArea dataOnly="0" labelOnly="1" outline="0" fieldPosition="0">
        <references count="2">
          <reference field="16" count="1" selected="0">
            <x v="432"/>
          </reference>
          <reference field="17" count="1">
            <x v="1005"/>
          </reference>
        </references>
      </pivotArea>
    </format>
    <format dxfId="1821">
      <pivotArea dataOnly="0" labelOnly="1" outline="0" fieldPosition="0">
        <references count="2">
          <reference field="16" count="1" selected="0">
            <x v="447"/>
          </reference>
          <reference field="17" count="1">
            <x v="1006"/>
          </reference>
        </references>
      </pivotArea>
    </format>
    <format dxfId="1820">
      <pivotArea dataOnly="0" labelOnly="1" outline="0" fieldPosition="0">
        <references count="2">
          <reference field="16" count="1" selected="0">
            <x v="464"/>
          </reference>
          <reference field="17" count="1">
            <x v="1007"/>
          </reference>
        </references>
      </pivotArea>
    </format>
    <format dxfId="1819">
      <pivotArea dataOnly="0" labelOnly="1" outline="0" fieldPosition="0">
        <references count="2">
          <reference field="16" count="1" selected="0">
            <x v="527"/>
          </reference>
          <reference field="17" count="1">
            <x v="1008"/>
          </reference>
        </references>
      </pivotArea>
    </format>
    <format dxfId="1818">
      <pivotArea dataOnly="0" labelOnly="1" outline="0" fieldPosition="0">
        <references count="2">
          <reference field="16" count="1" selected="0">
            <x v="531"/>
          </reference>
          <reference field="17" count="1">
            <x v="1009"/>
          </reference>
        </references>
      </pivotArea>
    </format>
    <format dxfId="1817">
      <pivotArea dataOnly="0" labelOnly="1" outline="0" fieldPosition="0">
        <references count="2">
          <reference field="16" count="1" selected="0">
            <x v="532"/>
          </reference>
          <reference field="17" count="1">
            <x v="1010"/>
          </reference>
        </references>
      </pivotArea>
    </format>
    <format dxfId="1816">
      <pivotArea dataOnly="0" labelOnly="1" outline="0" fieldPosition="0">
        <references count="2">
          <reference field="16" count="1" selected="0">
            <x v="581"/>
          </reference>
          <reference field="17" count="1">
            <x v="1011"/>
          </reference>
        </references>
      </pivotArea>
    </format>
    <format dxfId="1815">
      <pivotArea dataOnly="0" labelOnly="1" outline="0" fieldPosition="0">
        <references count="2">
          <reference field="16" count="1" selected="0">
            <x v="585"/>
          </reference>
          <reference field="17" count="1">
            <x v="483"/>
          </reference>
        </references>
      </pivotArea>
    </format>
    <format dxfId="1814">
      <pivotArea dataOnly="0" labelOnly="1" outline="0" fieldPosition="0">
        <references count="2">
          <reference field="16" count="1" selected="0">
            <x v="611"/>
          </reference>
          <reference field="17" count="1">
            <x v="35"/>
          </reference>
        </references>
      </pivotArea>
    </format>
    <format dxfId="1813">
      <pivotArea dataOnly="0" labelOnly="1" outline="0" fieldPosition="0">
        <references count="2">
          <reference field="16" count="1" selected="0">
            <x v="97"/>
          </reference>
          <reference field="17" count="1">
            <x v="1012"/>
          </reference>
        </references>
      </pivotArea>
    </format>
    <format dxfId="1812">
      <pivotArea dataOnly="0" labelOnly="1" outline="0" fieldPosition="0">
        <references count="2">
          <reference field="16" count="1" selected="0">
            <x v="134"/>
          </reference>
          <reference field="17" count="1">
            <x v="1013"/>
          </reference>
        </references>
      </pivotArea>
    </format>
    <format dxfId="1811">
      <pivotArea dataOnly="0" labelOnly="1" outline="0" fieldPosition="0">
        <references count="2">
          <reference field="16" count="1" selected="0">
            <x v="769"/>
          </reference>
          <reference field="17" count="1">
            <x v="1014"/>
          </reference>
        </references>
      </pivotArea>
    </format>
    <format dxfId="1810">
      <pivotArea dataOnly="0" labelOnly="1" outline="0" fieldPosition="0">
        <references count="2">
          <reference field="16" count="1" selected="0">
            <x v="329"/>
          </reference>
          <reference field="17" count="1">
            <x v="485"/>
          </reference>
        </references>
      </pivotArea>
    </format>
    <format dxfId="1809">
      <pivotArea dataOnly="0" labelOnly="1" outline="0" fieldPosition="0">
        <references count="2">
          <reference field="16" count="1" selected="0">
            <x v="404"/>
          </reference>
          <reference field="17" count="1">
            <x v="1015"/>
          </reference>
        </references>
      </pivotArea>
    </format>
    <format dxfId="1808">
      <pivotArea dataOnly="0" labelOnly="1" outline="0" fieldPosition="0">
        <references count="2">
          <reference field="16" count="1" selected="0">
            <x v="405"/>
          </reference>
          <reference field="17" count="1">
            <x v="1016"/>
          </reference>
        </references>
      </pivotArea>
    </format>
    <format dxfId="1807">
      <pivotArea dataOnly="0" labelOnly="1" outline="0" fieldPosition="0">
        <references count="2">
          <reference field="16" count="1" selected="0">
            <x v="407"/>
          </reference>
          <reference field="17" count="1">
            <x v="1017"/>
          </reference>
        </references>
      </pivotArea>
    </format>
    <format dxfId="1806">
      <pivotArea dataOnly="0" labelOnly="1" outline="0" fieldPosition="0">
        <references count="2">
          <reference field="16" count="1" selected="0">
            <x v="408"/>
          </reference>
          <reference field="17" count="1">
            <x v="1018"/>
          </reference>
        </references>
      </pivotArea>
    </format>
    <format dxfId="1805">
      <pivotArea dataOnly="0" labelOnly="1" outline="0" fieldPosition="0">
        <references count="2">
          <reference field="16" count="1" selected="0">
            <x v="409"/>
          </reference>
          <reference field="17" count="1">
            <x v="1019"/>
          </reference>
        </references>
      </pivotArea>
    </format>
    <format dxfId="1804">
      <pivotArea dataOnly="0" labelOnly="1" outline="0" fieldPosition="0">
        <references count="2">
          <reference field="16" count="1" selected="0">
            <x v="411"/>
          </reference>
          <reference field="17" count="1">
            <x v="1020"/>
          </reference>
        </references>
      </pivotArea>
    </format>
    <format dxfId="1803">
      <pivotArea dataOnly="0" labelOnly="1" outline="0" fieldPosition="0">
        <references count="2">
          <reference field="16" count="1" selected="0">
            <x v="414"/>
          </reference>
          <reference field="17" count="1">
            <x v="491"/>
          </reference>
        </references>
      </pivotArea>
    </format>
    <format dxfId="1802">
      <pivotArea dataOnly="0" labelOnly="1" outline="0" fieldPosition="0">
        <references count="2">
          <reference field="16" count="1" selected="0">
            <x v="523"/>
          </reference>
          <reference field="17" count="1">
            <x v="1021"/>
          </reference>
        </references>
      </pivotArea>
    </format>
    <format dxfId="1801">
      <pivotArea dataOnly="0" labelOnly="1" outline="0" fieldPosition="0">
        <references count="2">
          <reference field="16" count="1" selected="0">
            <x v="524"/>
          </reference>
          <reference field="17" count="1">
            <x v="23"/>
          </reference>
        </references>
      </pivotArea>
    </format>
    <format dxfId="1800">
      <pivotArea dataOnly="0" labelOnly="1" outline="0" fieldPosition="0">
        <references count="2">
          <reference field="16" count="1" selected="0">
            <x v="525"/>
          </reference>
          <reference field="17" count="1">
            <x v="1022"/>
          </reference>
        </references>
      </pivotArea>
    </format>
    <format dxfId="1799">
      <pivotArea dataOnly="0" labelOnly="1" outline="0" fieldPosition="0">
        <references count="2">
          <reference field="16" count="1" selected="0">
            <x v="255"/>
          </reference>
          <reference field="17" count="1">
            <x v="1023"/>
          </reference>
        </references>
      </pivotArea>
    </format>
    <format dxfId="1798">
      <pivotArea dataOnly="0" labelOnly="1" outline="0" fieldPosition="0">
        <references count="2">
          <reference field="16" count="1" selected="0">
            <x v="263"/>
          </reference>
          <reference field="17" count="1">
            <x v="1024"/>
          </reference>
        </references>
      </pivotArea>
    </format>
    <format dxfId="1797">
      <pivotArea dataOnly="0" labelOnly="1" outline="0" fieldPosition="0">
        <references count="2">
          <reference field="16" count="1" selected="0">
            <x v="267"/>
          </reference>
          <reference field="17" count="1">
            <x v="1025"/>
          </reference>
        </references>
      </pivotArea>
    </format>
    <format dxfId="1796">
      <pivotArea dataOnly="0" labelOnly="1" outline="0" fieldPosition="0">
        <references count="2">
          <reference field="16" count="1" selected="0">
            <x v="276"/>
          </reference>
          <reference field="17" count="1">
            <x v="1026"/>
          </reference>
        </references>
      </pivotArea>
    </format>
    <format dxfId="1795">
      <pivotArea dataOnly="0" labelOnly="1" outline="0" fieldPosition="0">
        <references count="2">
          <reference field="16" count="1" selected="0">
            <x v="284"/>
          </reference>
          <reference field="17" count="1">
            <x v="1027"/>
          </reference>
        </references>
      </pivotArea>
    </format>
    <format dxfId="1794">
      <pivotArea type="origin" dataOnly="0" labelOnly="1" outline="0" fieldPosition="0"/>
    </format>
    <format dxfId="1793">
      <pivotArea field="16" type="button" dataOnly="0" labelOnly="1" outline="0" axis="axisRow" fieldPosition="0"/>
    </format>
    <format dxfId="1792">
      <pivotArea dataOnly="0" labelOnly="1" outline="0" fieldPosition="0">
        <references count="1">
          <reference field="16" count="17">
            <x v="1"/>
            <x v="663"/>
            <x v="666"/>
            <x v="671"/>
            <x v="672"/>
            <x v="673"/>
            <x v="676"/>
            <x v="681"/>
            <x v="684"/>
            <x v="686"/>
            <x v="736"/>
            <x v="737"/>
            <x v="738"/>
            <x v="804"/>
            <x v="805"/>
            <x v="806"/>
            <x v="812"/>
          </reference>
        </references>
      </pivotArea>
    </format>
    <format dxfId="1791">
      <pivotArea dataOnly="0" labelOnly="1" grandRow="1" outline="0" fieldPosition="0"/>
    </format>
    <format dxfId="1790">
      <pivotArea dataOnly="0" labelOnly="1" outline="0" fieldPosition="0">
        <references count="1">
          <reference field="16" count="1">
            <x v="736"/>
          </reference>
        </references>
      </pivotArea>
    </format>
    <format dxfId="1789">
      <pivotArea dataOnly="0" labelOnly="1" outline="0" fieldPosition="0">
        <references count="1">
          <reference field="16" count="3">
            <x v="666"/>
            <x v="737"/>
            <x v="738"/>
          </reference>
        </references>
      </pivotArea>
    </format>
    <format dxfId="1788">
      <pivotArea dataOnly="0" labelOnly="1" outline="0" fieldPosition="0">
        <references count="1">
          <reference field="16" count="17">
            <x v="1"/>
            <x v="663"/>
            <x v="666"/>
            <x v="671"/>
            <x v="672"/>
            <x v="673"/>
            <x v="676"/>
            <x v="681"/>
            <x v="684"/>
            <x v="686"/>
            <x v="736"/>
            <x v="737"/>
            <x v="738"/>
            <x v="804"/>
            <x v="805"/>
            <x v="806"/>
            <x v="812"/>
          </reference>
        </references>
      </pivotArea>
    </format>
    <format dxfId="1787">
      <pivotArea dataOnly="0" labelOnly="1" outline="0" fieldPosition="0">
        <references count="1">
          <reference field="16" count="17">
            <x v="1"/>
            <x v="663"/>
            <x v="666"/>
            <x v="671"/>
            <x v="672"/>
            <x v="673"/>
            <x v="676"/>
            <x v="681"/>
            <x v="684"/>
            <x v="686"/>
            <x v="736"/>
            <x v="737"/>
            <x v="738"/>
            <x v="804"/>
            <x v="805"/>
            <x v="806"/>
            <x v="812"/>
          </reference>
        </references>
      </pivotArea>
    </format>
    <format dxfId="1786">
      <pivotArea dataOnly="0" labelOnly="1" outline="0" fieldPosition="0">
        <references count="1">
          <reference field="16" count="17">
            <x v="1"/>
            <x v="663"/>
            <x v="666"/>
            <x v="671"/>
            <x v="672"/>
            <x v="673"/>
            <x v="676"/>
            <x v="681"/>
            <x v="684"/>
            <x v="686"/>
            <x v="736"/>
            <x v="737"/>
            <x v="738"/>
            <x v="804"/>
            <x v="805"/>
            <x v="806"/>
            <x v="812"/>
          </reference>
        </references>
      </pivotArea>
    </format>
    <format dxfId="1785">
      <pivotArea dataOnly="0" labelOnly="1" outline="0" fieldPosition="0">
        <references count="1">
          <reference field="16" count="1">
            <x v="673"/>
          </reference>
        </references>
      </pivotArea>
    </format>
    <format dxfId="1784">
      <pivotArea dataOnly="0" labelOnly="1" outline="0" fieldPosition="0">
        <references count="1">
          <reference field="16" count="1">
            <x v="684"/>
          </reference>
        </references>
      </pivotArea>
    </format>
    <format dxfId="1783">
      <pivotArea dataOnly="0" labelOnly="1" outline="0" fieldPosition="0">
        <references count="1">
          <reference field="16" count="17">
            <x v="1"/>
            <x v="663"/>
            <x v="666"/>
            <x v="671"/>
            <x v="672"/>
            <x v="673"/>
            <x v="676"/>
            <x v="681"/>
            <x v="684"/>
            <x v="686"/>
            <x v="736"/>
            <x v="737"/>
            <x v="738"/>
            <x v="804"/>
            <x v="805"/>
            <x v="806"/>
            <x v="812"/>
          </reference>
        </references>
      </pivotArea>
    </format>
    <format dxfId="1782">
      <pivotArea dataOnly="0" labelOnly="1" outline="0" fieldPosition="0">
        <references count="1">
          <reference field="16" count="17">
            <x v="1"/>
            <x v="663"/>
            <x v="666"/>
            <x v="671"/>
            <x v="672"/>
            <x v="673"/>
            <x v="676"/>
            <x v="681"/>
            <x v="684"/>
            <x v="686"/>
            <x v="736"/>
            <x v="737"/>
            <x v="738"/>
            <x v="804"/>
            <x v="805"/>
            <x v="806"/>
            <x v="812"/>
          </reference>
        </references>
      </pivotArea>
    </format>
    <format dxfId="1781">
      <pivotArea dataOnly="0" labelOnly="1" outline="0" fieldPosition="0">
        <references count="1">
          <reference field="16" count="17">
            <x v="1"/>
            <x v="663"/>
            <x v="666"/>
            <x v="671"/>
            <x v="672"/>
            <x v="673"/>
            <x v="676"/>
            <x v="681"/>
            <x v="684"/>
            <x v="686"/>
            <x v="736"/>
            <x v="737"/>
            <x v="738"/>
            <x v="804"/>
            <x v="805"/>
            <x v="806"/>
            <x v="812"/>
          </reference>
        </references>
      </pivotArea>
    </format>
    <format dxfId="1780">
      <pivotArea dataOnly="0" labelOnly="1" outline="0" fieldPosition="0">
        <references count="2">
          <reference field="16" count="1" selected="0">
            <x v="737"/>
          </reference>
          <reference field="17" count="1">
            <x v="1039"/>
          </reference>
        </references>
      </pivotArea>
    </format>
    <format dxfId="1779">
      <pivotArea dataOnly="0" labelOnly="1" outline="0" fieldPosition="0">
        <references count="2">
          <reference field="16" count="1" selected="0">
            <x v="1"/>
          </reference>
          <reference field="17" count="1">
            <x v="1028"/>
          </reference>
        </references>
      </pivotArea>
    </format>
    <format dxfId="1778">
      <pivotArea dataOnly="0" labelOnly="1" outline="0" fieldPosition="0">
        <references count="2">
          <reference field="16" count="1" selected="0">
            <x v="671"/>
          </reference>
          <reference field="17" count="1">
            <x v="1029"/>
          </reference>
        </references>
      </pivotArea>
    </format>
    <format dxfId="1777">
      <pivotArea dataOnly="0" labelOnly="1" outline="0" fieldPosition="0">
        <references count="2">
          <reference field="16" count="1" selected="0">
            <x v="672"/>
          </reference>
          <reference field="17" count="1">
            <x v="1030"/>
          </reference>
        </references>
      </pivotArea>
    </format>
    <format dxfId="1776">
      <pivotArea dataOnly="0" labelOnly="1" outline="0" fieldPosition="0">
        <references count="2">
          <reference field="16" count="1" selected="0">
            <x v="673"/>
          </reference>
          <reference field="17" count="1">
            <x v="1036"/>
          </reference>
        </references>
      </pivotArea>
    </format>
    <format dxfId="1775">
      <pivotArea dataOnly="0" labelOnly="1" outline="0" fieldPosition="0">
        <references count="2">
          <reference field="16" count="1" selected="0">
            <x v="681"/>
          </reference>
          <reference field="17" count="1">
            <x v="1037"/>
          </reference>
        </references>
      </pivotArea>
    </format>
    <format dxfId="1774">
      <pivotArea dataOnly="0" labelOnly="1" outline="0" fieldPosition="0">
        <references count="2">
          <reference field="16" count="1" selected="0">
            <x v="736"/>
          </reference>
          <reference field="17" count="1">
            <x v="1038"/>
          </reference>
        </references>
      </pivotArea>
    </format>
    <format dxfId="1773">
      <pivotArea dataOnly="0" labelOnly="1" outline="0" fieldPosition="0">
        <references count="2">
          <reference field="16" count="1" selected="0">
            <x v="737"/>
          </reference>
          <reference field="17" count="1">
            <x v="1039"/>
          </reference>
        </references>
      </pivotArea>
    </format>
    <format dxfId="1772">
      <pivotArea dataOnly="0" labelOnly="1" outline="0" fieldPosition="0">
        <references count="2">
          <reference field="16" count="1" selected="0">
            <x v="738"/>
          </reference>
          <reference field="17" count="1">
            <x v="1040"/>
          </reference>
        </references>
      </pivotArea>
    </format>
    <format dxfId="1771">
      <pivotArea dataOnly="0" labelOnly="1" outline="0" fieldPosition="0">
        <references count="2">
          <reference field="16" count="1" selected="0">
            <x v="666"/>
          </reference>
          <reference field="17" count="1">
            <x v="1041"/>
          </reference>
        </references>
      </pivotArea>
    </format>
    <format dxfId="1770">
      <pivotArea dataOnly="0" labelOnly="1" outline="0" fieldPosition="0">
        <references count="2">
          <reference field="16" count="1" selected="0">
            <x v="676"/>
          </reference>
          <reference field="17" count="1">
            <x v="1042"/>
          </reference>
        </references>
      </pivotArea>
    </format>
    <format dxfId="1769">
      <pivotArea dataOnly="0" labelOnly="1" outline="0" fieldPosition="0">
        <references count="2">
          <reference field="16" count="1" selected="0">
            <x v="804"/>
          </reference>
          <reference field="17" count="1">
            <x v="1043"/>
          </reference>
        </references>
      </pivotArea>
    </format>
    <format dxfId="1768">
      <pivotArea dataOnly="0" labelOnly="1" outline="0" fieldPosition="0">
        <references count="2">
          <reference field="16" count="1" selected="0">
            <x v="812"/>
          </reference>
          <reference field="17" count="1">
            <x v="1044"/>
          </reference>
        </references>
      </pivotArea>
    </format>
    <format dxfId="1767">
      <pivotArea dataOnly="0" labelOnly="1" outline="0" fieldPosition="0">
        <references count="2">
          <reference field="16" count="1" selected="0">
            <x v="663"/>
          </reference>
          <reference field="17" count="1">
            <x v="1045"/>
          </reference>
        </references>
      </pivotArea>
    </format>
    <format dxfId="1766">
      <pivotArea dataOnly="0" labelOnly="1" outline="0" fieldPosition="0">
        <references count="2">
          <reference field="16" count="1" selected="0">
            <x v="805"/>
          </reference>
          <reference field="17" count="1">
            <x v="1046"/>
          </reference>
        </references>
      </pivotArea>
    </format>
    <format dxfId="1765">
      <pivotArea dataOnly="0" labelOnly="1" outline="0" fieldPosition="0">
        <references count="2">
          <reference field="16" count="1" selected="0">
            <x v="806"/>
          </reference>
          <reference field="17" count="1">
            <x v="1047"/>
          </reference>
        </references>
      </pivotArea>
    </format>
    <format dxfId="1764">
      <pivotArea dataOnly="0" labelOnly="1" outline="0" fieldPosition="0">
        <references count="2">
          <reference field="16" count="1" selected="0">
            <x v="684"/>
          </reference>
          <reference field="17" count="1">
            <x v="1048"/>
          </reference>
        </references>
      </pivotArea>
    </format>
    <format dxfId="1763">
      <pivotArea dataOnly="0" labelOnly="1" outline="0" fieldPosition="0">
        <references count="2">
          <reference field="16" count="1" selected="0">
            <x v="686"/>
          </reference>
          <reference field="17" count="1">
            <x v="1049"/>
          </reference>
        </references>
      </pivotArea>
    </format>
    <format dxfId="1762">
      <pivotArea dataOnly="0" labelOnly="1" outline="0" fieldPosition="0">
        <references count="2">
          <reference field="16" count="1" selected="0">
            <x v="1"/>
          </reference>
          <reference field="17" count="1">
            <x v="1028"/>
          </reference>
        </references>
      </pivotArea>
    </format>
    <format dxfId="1761">
      <pivotArea dataOnly="0" labelOnly="1" outline="0" fieldPosition="0">
        <references count="2">
          <reference field="16" count="1" selected="0">
            <x v="671"/>
          </reference>
          <reference field="17" count="1">
            <x v="1029"/>
          </reference>
        </references>
      </pivotArea>
    </format>
    <format dxfId="1760">
      <pivotArea dataOnly="0" labelOnly="1" outline="0" fieldPosition="0">
        <references count="2">
          <reference field="16" count="1" selected="0">
            <x v="672"/>
          </reference>
          <reference field="17" count="1">
            <x v="1030"/>
          </reference>
        </references>
      </pivotArea>
    </format>
    <format dxfId="1759">
      <pivotArea dataOnly="0" labelOnly="1" outline="0" fieldPosition="0">
        <references count="2">
          <reference field="16" count="1" selected="0">
            <x v="673"/>
          </reference>
          <reference field="17" count="1">
            <x v="1036"/>
          </reference>
        </references>
      </pivotArea>
    </format>
    <format dxfId="1758">
      <pivotArea dataOnly="0" labelOnly="1" outline="0" fieldPosition="0">
        <references count="2">
          <reference field="16" count="1" selected="0">
            <x v="681"/>
          </reference>
          <reference field="17" count="1">
            <x v="1037"/>
          </reference>
        </references>
      </pivotArea>
    </format>
    <format dxfId="1757">
      <pivotArea dataOnly="0" labelOnly="1" outline="0" fieldPosition="0">
        <references count="2">
          <reference field="16" count="1" selected="0">
            <x v="736"/>
          </reference>
          <reference field="17" count="1">
            <x v="1038"/>
          </reference>
        </references>
      </pivotArea>
    </format>
    <format dxfId="1756">
      <pivotArea dataOnly="0" labelOnly="1" outline="0" fieldPosition="0">
        <references count="2">
          <reference field="16" count="1" selected="0">
            <x v="737"/>
          </reference>
          <reference field="17" count="1">
            <x v="1039"/>
          </reference>
        </references>
      </pivotArea>
    </format>
    <format dxfId="1755">
      <pivotArea dataOnly="0" labelOnly="1" outline="0" fieldPosition="0">
        <references count="2">
          <reference field="16" count="1" selected="0">
            <x v="738"/>
          </reference>
          <reference field="17" count="1">
            <x v="1040"/>
          </reference>
        </references>
      </pivotArea>
    </format>
    <format dxfId="1754">
      <pivotArea dataOnly="0" labelOnly="1" outline="0" fieldPosition="0">
        <references count="2">
          <reference field="16" count="1" selected="0">
            <x v="666"/>
          </reference>
          <reference field="17" count="1">
            <x v="1041"/>
          </reference>
        </references>
      </pivotArea>
    </format>
    <format dxfId="1753">
      <pivotArea dataOnly="0" labelOnly="1" outline="0" fieldPosition="0">
        <references count="2">
          <reference field="16" count="1" selected="0">
            <x v="676"/>
          </reference>
          <reference field="17" count="1">
            <x v="1042"/>
          </reference>
        </references>
      </pivotArea>
    </format>
    <format dxfId="1752">
      <pivotArea dataOnly="0" labelOnly="1" outline="0" fieldPosition="0">
        <references count="2">
          <reference field="16" count="1" selected="0">
            <x v="804"/>
          </reference>
          <reference field="17" count="1">
            <x v="1043"/>
          </reference>
        </references>
      </pivotArea>
    </format>
    <format dxfId="1751">
      <pivotArea dataOnly="0" labelOnly="1" outline="0" fieldPosition="0">
        <references count="2">
          <reference field="16" count="1" selected="0">
            <x v="812"/>
          </reference>
          <reference field="17" count="1">
            <x v="1044"/>
          </reference>
        </references>
      </pivotArea>
    </format>
    <format dxfId="1750">
      <pivotArea dataOnly="0" labelOnly="1" outline="0" fieldPosition="0">
        <references count="2">
          <reference field="16" count="1" selected="0">
            <x v="663"/>
          </reference>
          <reference field="17" count="1">
            <x v="1045"/>
          </reference>
        </references>
      </pivotArea>
    </format>
    <format dxfId="1749">
      <pivotArea dataOnly="0" labelOnly="1" outline="0" fieldPosition="0">
        <references count="2">
          <reference field="16" count="1" selected="0">
            <x v="805"/>
          </reference>
          <reference field="17" count="1">
            <x v="1046"/>
          </reference>
        </references>
      </pivotArea>
    </format>
    <format dxfId="1748">
      <pivotArea dataOnly="0" labelOnly="1" outline="0" fieldPosition="0">
        <references count="2">
          <reference field="16" count="1" selected="0">
            <x v="806"/>
          </reference>
          <reference field="17" count="1">
            <x v="1047"/>
          </reference>
        </references>
      </pivotArea>
    </format>
    <format dxfId="1747">
      <pivotArea dataOnly="0" labelOnly="1" outline="0" fieldPosition="0">
        <references count="2">
          <reference field="16" count="1" selected="0">
            <x v="684"/>
          </reference>
          <reference field="17" count="1">
            <x v="1048"/>
          </reference>
        </references>
      </pivotArea>
    </format>
    <format dxfId="1746">
      <pivotArea dataOnly="0" labelOnly="1" outline="0" fieldPosition="0">
        <references count="2">
          <reference field="16" count="1" selected="0">
            <x v="686"/>
          </reference>
          <reference field="17" count="1">
            <x v="1049"/>
          </reference>
        </references>
      </pivotArea>
    </format>
    <format dxfId="1745">
      <pivotArea dataOnly="0" labelOnly="1" outline="0" fieldPosition="0">
        <references count="2">
          <reference field="16" count="1" selected="0">
            <x v="1"/>
          </reference>
          <reference field="17" count="1">
            <x v="1028"/>
          </reference>
        </references>
      </pivotArea>
    </format>
    <format dxfId="1744">
      <pivotArea dataOnly="0" labelOnly="1" outline="0" fieldPosition="0">
        <references count="2">
          <reference field="16" count="1" selected="0">
            <x v="671"/>
          </reference>
          <reference field="17" count="1">
            <x v="1029"/>
          </reference>
        </references>
      </pivotArea>
    </format>
    <format dxfId="1743">
      <pivotArea dataOnly="0" labelOnly="1" outline="0" fieldPosition="0">
        <references count="2">
          <reference field="16" count="1" selected="0">
            <x v="672"/>
          </reference>
          <reference field="17" count="1">
            <x v="1030"/>
          </reference>
        </references>
      </pivotArea>
    </format>
    <format dxfId="1742">
      <pivotArea dataOnly="0" labelOnly="1" outline="0" fieldPosition="0">
        <references count="2">
          <reference field="16" count="1" selected="0">
            <x v="673"/>
          </reference>
          <reference field="17" count="1">
            <x v="1036"/>
          </reference>
        </references>
      </pivotArea>
    </format>
    <format dxfId="1741">
      <pivotArea dataOnly="0" labelOnly="1" outline="0" fieldPosition="0">
        <references count="2">
          <reference field="16" count="1" selected="0">
            <x v="681"/>
          </reference>
          <reference field="17" count="1">
            <x v="1037"/>
          </reference>
        </references>
      </pivotArea>
    </format>
    <format dxfId="1740">
      <pivotArea dataOnly="0" labelOnly="1" outline="0" fieldPosition="0">
        <references count="2">
          <reference field="16" count="1" selected="0">
            <x v="736"/>
          </reference>
          <reference field="17" count="1">
            <x v="1038"/>
          </reference>
        </references>
      </pivotArea>
    </format>
    <format dxfId="1739">
      <pivotArea dataOnly="0" labelOnly="1" outline="0" fieldPosition="0">
        <references count="2">
          <reference field="16" count="1" selected="0">
            <x v="737"/>
          </reference>
          <reference field="17" count="1">
            <x v="1039"/>
          </reference>
        </references>
      </pivotArea>
    </format>
    <format dxfId="1738">
      <pivotArea dataOnly="0" labelOnly="1" outline="0" fieldPosition="0">
        <references count="2">
          <reference field="16" count="1" selected="0">
            <x v="738"/>
          </reference>
          <reference field="17" count="1">
            <x v="1040"/>
          </reference>
        </references>
      </pivotArea>
    </format>
    <format dxfId="1737">
      <pivotArea dataOnly="0" labelOnly="1" outline="0" fieldPosition="0">
        <references count="2">
          <reference field="16" count="1" selected="0">
            <x v="666"/>
          </reference>
          <reference field="17" count="1">
            <x v="1041"/>
          </reference>
        </references>
      </pivotArea>
    </format>
    <format dxfId="1736">
      <pivotArea dataOnly="0" labelOnly="1" outline="0" fieldPosition="0">
        <references count="2">
          <reference field="16" count="1" selected="0">
            <x v="676"/>
          </reference>
          <reference field="17" count="1">
            <x v="1042"/>
          </reference>
        </references>
      </pivotArea>
    </format>
    <format dxfId="1735">
      <pivotArea dataOnly="0" labelOnly="1" outline="0" fieldPosition="0">
        <references count="2">
          <reference field="16" count="1" selected="0">
            <x v="804"/>
          </reference>
          <reference field="17" count="1">
            <x v="1043"/>
          </reference>
        </references>
      </pivotArea>
    </format>
    <format dxfId="1734">
      <pivotArea dataOnly="0" labelOnly="1" outline="0" fieldPosition="0">
        <references count="2">
          <reference field="16" count="1" selected="0">
            <x v="812"/>
          </reference>
          <reference field="17" count="1">
            <x v="1044"/>
          </reference>
        </references>
      </pivotArea>
    </format>
    <format dxfId="1733">
      <pivotArea dataOnly="0" labelOnly="1" outline="0" fieldPosition="0">
        <references count="2">
          <reference field="16" count="1" selected="0">
            <x v="663"/>
          </reference>
          <reference field="17" count="1">
            <x v="1045"/>
          </reference>
        </references>
      </pivotArea>
    </format>
    <format dxfId="1732">
      <pivotArea dataOnly="0" labelOnly="1" outline="0" fieldPosition="0">
        <references count="2">
          <reference field="16" count="1" selected="0">
            <x v="805"/>
          </reference>
          <reference field="17" count="1">
            <x v="1046"/>
          </reference>
        </references>
      </pivotArea>
    </format>
    <format dxfId="1731">
      <pivotArea dataOnly="0" labelOnly="1" outline="0" fieldPosition="0">
        <references count="2">
          <reference field="16" count="1" selected="0">
            <x v="806"/>
          </reference>
          <reference field="17" count="1">
            <x v="1047"/>
          </reference>
        </references>
      </pivotArea>
    </format>
    <format dxfId="1730">
      <pivotArea dataOnly="0" labelOnly="1" outline="0" fieldPosition="0">
        <references count="2">
          <reference field="16" count="1" selected="0">
            <x v="684"/>
          </reference>
          <reference field="17" count="1">
            <x v="1048"/>
          </reference>
        </references>
      </pivotArea>
    </format>
    <format dxfId="1729">
      <pivotArea dataOnly="0" labelOnly="1" outline="0" fieldPosition="0">
        <references count="2">
          <reference field="16" count="1" selected="0">
            <x v="686"/>
          </reference>
          <reference field="17" count="1">
            <x v="1049"/>
          </reference>
        </references>
      </pivotArea>
    </format>
    <format dxfId="1728">
      <pivotArea dataOnly="0" labelOnly="1" outline="0" fieldPosition="0">
        <references count="2">
          <reference field="16" count="1" selected="0">
            <x v="1"/>
          </reference>
          <reference field="17" count="1">
            <x v="1028"/>
          </reference>
        </references>
      </pivotArea>
    </format>
    <format dxfId="1727">
      <pivotArea dataOnly="0" labelOnly="1" outline="0" fieldPosition="0">
        <references count="2">
          <reference field="16" count="1" selected="0">
            <x v="671"/>
          </reference>
          <reference field="17" count="1">
            <x v="1029"/>
          </reference>
        </references>
      </pivotArea>
    </format>
    <format dxfId="1726">
      <pivotArea dataOnly="0" labelOnly="1" outline="0" fieldPosition="0">
        <references count="2">
          <reference field="16" count="1" selected="0">
            <x v="672"/>
          </reference>
          <reference field="17" count="1">
            <x v="1030"/>
          </reference>
        </references>
      </pivotArea>
    </format>
    <format dxfId="1725">
      <pivotArea dataOnly="0" labelOnly="1" outline="0" fieldPosition="0">
        <references count="2">
          <reference field="16" count="1" selected="0">
            <x v="673"/>
          </reference>
          <reference field="17" count="1">
            <x v="1036"/>
          </reference>
        </references>
      </pivotArea>
    </format>
    <format dxfId="1724">
      <pivotArea dataOnly="0" labelOnly="1" outline="0" fieldPosition="0">
        <references count="2">
          <reference field="16" count="1" selected="0">
            <x v="681"/>
          </reference>
          <reference field="17" count="1">
            <x v="1037"/>
          </reference>
        </references>
      </pivotArea>
    </format>
    <format dxfId="1723">
      <pivotArea dataOnly="0" labelOnly="1" outline="0" fieldPosition="0">
        <references count="2">
          <reference field="16" count="1" selected="0">
            <x v="736"/>
          </reference>
          <reference field="17" count="1">
            <x v="1038"/>
          </reference>
        </references>
      </pivotArea>
    </format>
    <format dxfId="1722">
      <pivotArea dataOnly="0" labelOnly="1" outline="0" fieldPosition="0">
        <references count="2">
          <reference field="16" count="1" selected="0">
            <x v="737"/>
          </reference>
          <reference field="17" count="1">
            <x v="1039"/>
          </reference>
        </references>
      </pivotArea>
    </format>
    <format dxfId="1721">
      <pivotArea dataOnly="0" labelOnly="1" outline="0" fieldPosition="0">
        <references count="2">
          <reference field="16" count="1" selected="0">
            <x v="738"/>
          </reference>
          <reference field="17" count="1">
            <x v="1040"/>
          </reference>
        </references>
      </pivotArea>
    </format>
    <format dxfId="1720">
      <pivotArea dataOnly="0" labelOnly="1" outline="0" fieldPosition="0">
        <references count="2">
          <reference field="16" count="1" selected="0">
            <x v="666"/>
          </reference>
          <reference field="17" count="1">
            <x v="1041"/>
          </reference>
        </references>
      </pivotArea>
    </format>
    <format dxfId="1719">
      <pivotArea dataOnly="0" labelOnly="1" outline="0" fieldPosition="0">
        <references count="2">
          <reference field="16" count="1" selected="0">
            <x v="676"/>
          </reference>
          <reference field="17" count="1">
            <x v="1042"/>
          </reference>
        </references>
      </pivotArea>
    </format>
    <format dxfId="1718">
      <pivotArea dataOnly="0" labelOnly="1" outline="0" fieldPosition="0">
        <references count="2">
          <reference field="16" count="1" selected="0">
            <x v="804"/>
          </reference>
          <reference field="17" count="1">
            <x v="1043"/>
          </reference>
        </references>
      </pivotArea>
    </format>
    <format dxfId="1717">
      <pivotArea dataOnly="0" labelOnly="1" outline="0" fieldPosition="0">
        <references count="2">
          <reference field="16" count="1" selected="0">
            <x v="812"/>
          </reference>
          <reference field="17" count="1">
            <x v="1044"/>
          </reference>
        </references>
      </pivotArea>
    </format>
    <format dxfId="1716">
      <pivotArea dataOnly="0" labelOnly="1" outline="0" fieldPosition="0">
        <references count="2">
          <reference field="16" count="1" selected="0">
            <x v="663"/>
          </reference>
          <reference field="17" count="1">
            <x v="1045"/>
          </reference>
        </references>
      </pivotArea>
    </format>
    <format dxfId="1715">
      <pivotArea dataOnly="0" labelOnly="1" outline="0" fieldPosition="0">
        <references count="2">
          <reference field="16" count="1" selected="0">
            <x v="805"/>
          </reference>
          <reference field="17" count="1">
            <x v="1046"/>
          </reference>
        </references>
      </pivotArea>
    </format>
    <format dxfId="1714">
      <pivotArea dataOnly="0" labelOnly="1" outline="0" fieldPosition="0">
        <references count="2">
          <reference field="16" count="1" selected="0">
            <x v="806"/>
          </reference>
          <reference field="17" count="1">
            <x v="1047"/>
          </reference>
        </references>
      </pivotArea>
    </format>
    <format dxfId="1713">
      <pivotArea dataOnly="0" labelOnly="1" outline="0" fieldPosition="0">
        <references count="2">
          <reference field="16" count="1" selected="0">
            <x v="684"/>
          </reference>
          <reference field="17" count="1">
            <x v="1048"/>
          </reference>
        </references>
      </pivotArea>
    </format>
    <format dxfId="1712">
      <pivotArea dataOnly="0" labelOnly="1" outline="0" fieldPosition="0">
        <references count="2">
          <reference field="16" count="1" selected="0">
            <x v="686"/>
          </reference>
          <reference field="17" count="1">
            <x v="1049"/>
          </reference>
        </references>
      </pivotArea>
    </format>
    <format dxfId="1711">
      <pivotArea dataOnly="0" labelOnly="1" grandRow="1" outline="0" fieldPosition="0"/>
    </format>
    <format dxfId="1710">
      <pivotArea dataOnly="0" labelOnly="1" grandRow="1" outline="0" fieldPosition="0"/>
    </format>
    <format dxfId="1709">
      <pivotArea outline="0" fieldPosition="0"/>
    </format>
    <format dxfId="1708">
      <pivotArea dataOnly="0" labelOnly="1" outline="0" fieldPosition="0">
        <references count="1">
          <reference field="16" count="20">
            <x v="1"/>
            <x v="647"/>
            <x v="648"/>
            <x v="651"/>
            <x v="652"/>
            <x v="653"/>
            <x v="654"/>
            <x v="655"/>
            <x v="658"/>
            <x v="673"/>
            <x v="680"/>
            <x v="681"/>
            <x v="686"/>
            <x v="715"/>
            <x v="735"/>
            <x v="740"/>
            <x v="743"/>
            <x v="744"/>
            <x v="745"/>
            <x v="746"/>
          </reference>
        </references>
      </pivotArea>
    </format>
    <format dxfId="1707">
      <pivotArea dataOnly="0" labelOnly="1" outline="0" fieldPosition="0">
        <references count="2">
          <reference field="16" count="1" selected="0">
            <x v="1"/>
          </reference>
          <reference field="17" count="1">
            <x v="1028"/>
          </reference>
        </references>
      </pivotArea>
    </format>
    <format dxfId="1706">
      <pivotArea dataOnly="0" labelOnly="1" outline="0" fieldPosition="0">
        <references count="2">
          <reference field="16" count="1" selected="0">
            <x v="647"/>
          </reference>
          <reference field="17" count="1">
            <x v="1032"/>
          </reference>
        </references>
      </pivotArea>
    </format>
    <format dxfId="1705">
      <pivotArea dataOnly="0" labelOnly="1" outline="0" fieldPosition="0">
        <references count="2">
          <reference field="16" count="1" selected="0">
            <x v="673"/>
          </reference>
          <reference field="17" count="1">
            <x v="1036"/>
          </reference>
        </references>
      </pivotArea>
    </format>
    <format dxfId="1704">
      <pivotArea dataOnly="0" labelOnly="1" outline="0" fieldPosition="0">
        <references count="2">
          <reference field="16" count="1" selected="0">
            <x v="681"/>
          </reference>
          <reference field="17" count="1">
            <x v="1037"/>
          </reference>
        </references>
      </pivotArea>
    </format>
    <format dxfId="1703">
      <pivotArea dataOnly="0" labelOnly="1" outline="0" fieldPosition="0">
        <references count="2">
          <reference field="16" count="1" selected="0">
            <x v="686"/>
          </reference>
          <reference field="17" count="1">
            <x v="1049"/>
          </reference>
        </references>
      </pivotArea>
    </format>
    <format dxfId="1702">
      <pivotArea dataOnly="0" labelOnly="1" outline="0" fieldPosition="0">
        <references count="2">
          <reference field="16" count="1" selected="0">
            <x v="648"/>
          </reference>
          <reference field="17" count="1">
            <x v="1064"/>
          </reference>
        </references>
      </pivotArea>
    </format>
    <format dxfId="1701">
      <pivotArea dataOnly="0" labelOnly="1" outline="0" fieldPosition="0">
        <references count="2">
          <reference field="16" count="1" selected="0">
            <x v="680"/>
          </reference>
          <reference field="17" count="1">
            <x v="1066"/>
          </reference>
        </references>
      </pivotArea>
    </format>
    <format dxfId="1700">
      <pivotArea dataOnly="0" labelOnly="1" outline="0" fieldPosition="0">
        <references count="2">
          <reference field="16" count="1" selected="0">
            <x v="735"/>
          </reference>
          <reference field="17" count="1">
            <x v="1067"/>
          </reference>
        </references>
      </pivotArea>
    </format>
    <format dxfId="1699">
      <pivotArea dataOnly="0" labelOnly="1" outline="0" fieldPosition="0">
        <references count="2">
          <reference field="16" count="1" selected="0">
            <x v="746"/>
          </reference>
          <reference field="17" count="1">
            <x v="1068"/>
          </reference>
        </references>
      </pivotArea>
    </format>
    <format dxfId="1698">
      <pivotArea dataOnly="0" labelOnly="1" outline="0" fieldPosition="0">
        <references count="2">
          <reference field="16" count="1" selected="0">
            <x v="745"/>
          </reference>
          <reference field="17" count="1">
            <x v="1070"/>
          </reference>
        </references>
      </pivotArea>
    </format>
    <format dxfId="1697">
      <pivotArea dataOnly="0" labelOnly="1" outline="0" fieldPosition="0">
        <references count="2">
          <reference field="16" count="1" selected="0">
            <x v="651"/>
          </reference>
          <reference field="17" count="1">
            <x v="1096"/>
          </reference>
        </references>
      </pivotArea>
    </format>
    <format dxfId="1696">
      <pivotArea dataOnly="0" labelOnly="1" outline="0" fieldPosition="0">
        <references count="2">
          <reference field="16" count="1" selected="0">
            <x v="652"/>
          </reference>
          <reference field="17" count="1">
            <x v="1097"/>
          </reference>
        </references>
      </pivotArea>
    </format>
    <format dxfId="1695">
      <pivotArea dataOnly="0" labelOnly="1" outline="0" fieldPosition="0">
        <references count="2">
          <reference field="16" count="1" selected="0">
            <x v="653"/>
          </reference>
          <reference field="17" count="1">
            <x v="1098"/>
          </reference>
        </references>
      </pivotArea>
    </format>
    <format dxfId="1694">
      <pivotArea dataOnly="0" labelOnly="1" outline="0" fieldPosition="0">
        <references count="2">
          <reference field="16" count="1" selected="0">
            <x v="654"/>
          </reference>
          <reference field="17" count="1">
            <x v="1099"/>
          </reference>
        </references>
      </pivotArea>
    </format>
    <format dxfId="1693">
      <pivotArea dataOnly="0" labelOnly="1" outline="0" fieldPosition="0">
        <references count="2">
          <reference field="16" count="1" selected="0">
            <x v="715"/>
          </reference>
          <reference field="17" count="1">
            <x v="1100"/>
          </reference>
        </references>
      </pivotArea>
    </format>
    <format dxfId="1692">
      <pivotArea dataOnly="0" labelOnly="1" outline="0" fieldPosition="0">
        <references count="2">
          <reference field="16" count="1" selected="0">
            <x v="740"/>
          </reference>
          <reference field="17" count="1">
            <x v="1101"/>
          </reference>
        </references>
      </pivotArea>
    </format>
    <format dxfId="1691">
      <pivotArea dataOnly="0" labelOnly="1" outline="0" fieldPosition="0">
        <references count="2">
          <reference field="16" count="1" selected="0">
            <x v="743"/>
          </reference>
          <reference field="17" count="1">
            <x v="1102"/>
          </reference>
        </references>
      </pivotArea>
    </format>
    <format dxfId="1690">
      <pivotArea dataOnly="0" labelOnly="1" outline="0" fieldPosition="0">
        <references count="2">
          <reference field="16" count="1" selected="0">
            <x v="655"/>
          </reference>
          <reference field="17" count="1">
            <x v="1103"/>
          </reference>
        </references>
      </pivotArea>
    </format>
    <format dxfId="1689">
      <pivotArea dataOnly="0" labelOnly="1" outline="0" fieldPosition="0">
        <references count="2">
          <reference field="16" count="1" selected="0">
            <x v="658"/>
          </reference>
          <reference field="17" count="1">
            <x v="1104"/>
          </reference>
        </references>
      </pivotArea>
    </format>
    <format dxfId="1688">
      <pivotArea dataOnly="0" labelOnly="1" outline="0" fieldPosition="0">
        <references count="2">
          <reference field="16" count="1" selected="0">
            <x v="744"/>
          </reference>
          <reference field="17" count="1">
            <x v="1105"/>
          </reference>
        </references>
      </pivotArea>
    </format>
    <format dxfId="1687">
      <pivotArea dataOnly="0" labelOnly="1" outline="0" fieldPosition="0">
        <references count="1">
          <reference field="16" count="17">
            <x v="1"/>
            <x v="646"/>
            <x v="647"/>
            <x v="659"/>
            <x v="662"/>
            <x v="670"/>
            <x v="671"/>
            <x v="672"/>
            <x v="681"/>
            <x v="684"/>
            <x v="685"/>
            <x v="686"/>
            <x v="739"/>
            <x v="807"/>
            <x v="808"/>
            <x v="811"/>
            <x v="813"/>
          </reference>
        </references>
      </pivotArea>
    </format>
    <format dxfId="1686">
      <pivotArea dataOnly="0" labelOnly="1" outline="0" fieldPosition="0">
        <references count="2">
          <reference field="16" count="1" selected="0">
            <x v="1"/>
          </reference>
          <reference field="17" count="1">
            <x v="1028"/>
          </reference>
        </references>
      </pivotArea>
    </format>
    <format dxfId="1685">
      <pivotArea dataOnly="0" labelOnly="1" outline="0" fieldPosition="0">
        <references count="2">
          <reference field="16" count="1" selected="0">
            <x v="671"/>
          </reference>
          <reference field="17" count="1">
            <x v="1029"/>
          </reference>
        </references>
      </pivotArea>
    </format>
    <format dxfId="1684">
      <pivotArea dataOnly="0" labelOnly="1" outline="0" fieldPosition="0">
        <references count="2">
          <reference field="16" count="1" selected="0">
            <x v="672"/>
          </reference>
          <reference field="17" count="1">
            <x v="1030"/>
          </reference>
        </references>
      </pivotArea>
    </format>
    <format dxfId="1683">
      <pivotArea dataOnly="0" labelOnly="1" outline="0" fieldPosition="0">
        <references count="2">
          <reference field="16" count="1" selected="0">
            <x v="646"/>
          </reference>
          <reference field="17" count="1">
            <x v="1031"/>
          </reference>
        </references>
      </pivotArea>
    </format>
    <format dxfId="1682">
      <pivotArea dataOnly="0" labelOnly="1" outline="0" fieldPosition="0">
        <references count="2">
          <reference field="16" count="1" selected="0">
            <x v="647"/>
          </reference>
          <reference field="17" count="1">
            <x v="1032"/>
          </reference>
        </references>
      </pivotArea>
    </format>
    <format dxfId="1681">
      <pivotArea dataOnly="0" labelOnly="1" outline="0" fieldPosition="0">
        <references count="2">
          <reference field="16" count="1" selected="0">
            <x v="670"/>
          </reference>
          <reference field="17" count="1">
            <x v="1035"/>
          </reference>
        </references>
      </pivotArea>
    </format>
    <format dxfId="1680">
      <pivotArea dataOnly="0" labelOnly="1" outline="0" fieldPosition="0">
        <references count="2">
          <reference field="16" count="1" selected="0">
            <x v="681"/>
          </reference>
          <reference field="17" count="1">
            <x v="1037"/>
          </reference>
        </references>
      </pivotArea>
    </format>
    <format dxfId="1679">
      <pivotArea dataOnly="0" labelOnly="1" outline="0" fieldPosition="0">
        <references count="2">
          <reference field="16" count="1" selected="0">
            <x v="684"/>
          </reference>
          <reference field="17" count="1">
            <x v="1048"/>
          </reference>
        </references>
      </pivotArea>
    </format>
    <format dxfId="1678">
      <pivotArea dataOnly="0" labelOnly="1" outline="0" fieldPosition="0">
        <references count="2">
          <reference field="16" count="1" selected="0">
            <x v="686"/>
          </reference>
          <reference field="17" count="1">
            <x v="1049"/>
          </reference>
        </references>
      </pivotArea>
    </format>
    <format dxfId="1677">
      <pivotArea dataOnly="0" labelOnly="1" outline="0" fieldPosition="0">
        <references count="2">
          <reference field="16" count="1" selected="0">
            <x v="685"/>
          </reference>
          <reference field="17" count="1">
            <x v="1050"/>
          </reference>
        </references>
      </pivotArea>
    </format>
    <format dxfId="1676">
      <pivotArea dataOnly="0" labelOnly="1" outline="0" fieldPosition="0">
        <references count="2">
          <reference field="16" count="1" selected="0">
            <x v="739"/>
          </reference>
          <reference field="17" count="1">
            <x v="1055"/>
          </reference>
        </references>
      </pivotArea>
    </format>
    <format dxfId="1675">
      <pivotArea dataOnly="0" labelOnly="1" outline="0" fieldPosition="0">
        <references count="2">
          <reference field="16" count="1" selected="0">
            <x v="807"/>
          </reference>
          <reference field="17" count="1">
            <x v="1056"/>
          </reference>
        </references>
      </pivotArea>
    </format>
    <format dxfId="1674">
      <pivotArea dataOnly="0" labelOnly="1" outline="0" fieldPosition="0">
        <references count="2">
          <reference field="16" count="1" selected="0">
            <x v="662"/>
          </reference>
          <reference field="17" count="1">
            <x v="1057"/>
          </reference>
        </references>
      </pivotArea>
    </format>
    <format dxfId="1673">
      <pivotArea dataOnly="0" labelOnly="1" outline="0" fieldPosition="0">
        <references count="2">
          <reference field="16" count="1" selected="0">
            <x v="811"/>
          </reference>
          <reference field="17" count="1">
            <x v="1058"/>
          </reference>
        </references>
      </pivotArea>
    </format>
    <format dxfId="1672">
      <pivotArea dataOnly="0" labelOnly="1" outline="0" fieldPosition="0">
        <references count="2">
          <reference field="16" count="1" selected="0">
            <x v="813"/>
          </reference>
          <reference field="17" count="1">
            <x v="1059"/>
          </reference>
        </references>
      </pivotArea>
    </format>
    <format dxfId="1671">
      <pivotArea dataOnly="0" labelOnly="1" outline="0" fieldPosition="0">
        <references count="2">
          <reference field="16" count="1" selected="0">
            <x v="808"/>
          </reference>
          <reference field="17" count="1">
            <x v="1060"/>
          </reference>
        </references>
      </pivotArea>
    </format>
    <format dxfId="1670">
      <pivotArea dataOnly="0" labelOnly="1" outline="0" fieldPosition="0">
        <references count="2">
          <reference field="16" count="1" selected="0">
            <x v="659"/>
          </reference>
          <reference field="17" count="1">
            <x v="1061"/>
          </reference>
        </references>
      </pivotArea>
    </format>
    <format dxfId="1669">
      <pivotArea dataOnly="0" labelOnly="1" outline="0" fieldPosition="0">
        <references count="1">
          <reference field="16" count="12">
            <x v="1"/>
            <x v="644"/>
            <x v="645"/>
            <x v="664"/>
            <x v="672"/>
            <x v="673"/>
            <x v="680"/>
            <x v="681"/>
            <x v="685"/>
            <x v="686"/>
            <x v="810"/>
            <x v="813"/>
          </reference>
        </references>
      </pivotArea>
    </format>
    <format dxfId="1668">
      <pivotArea dataOnly="0" labelOnly="1" outline="0" fieldPosition="0">
        <references count="2">
          <reference field="16" count="1" selected="0">
            <x v="1"/>
          </reference>
          <reference field="17" count="1">
            <x v="1028"/>
          </reference>
        </references>
      </pivotArea>
    </format>
    <format dxfId="1667">
      <pivotArea dataOnly="0" labelOnly="1" outline="0" fieldPosition="0">
        <references count="2">
          <reference field="16" count="1" selected="0">
            <x v="672"/>
          </reference>
          <reference field="17" count="1">
            <x v="1030"/>
          </reference>
        </references>
      </pivotArea>
    </format>
    <format dxfId="1666">
      <pivotArea dataOnly="0" labelOnly="1" outline="0" fieldPosition="0">
        <references count="2">
          <reference field="16" count="1" selected="0">
            <x v="673"/>
          </reference>
          <reference field="17" count="1">
            <x v="1036"/>
          </reference>
        </references>
      </pivotArea>
    </format>
    <format dxfId="1665">
      <pivotArea dataOnly="0" labelOnly="1" outline="0" fieldPosition="0">
        <references count="2">
          <reference field="16" count="1" selected="0">
            <x v="681"/>
          </reference>
          <reference field="17" count="1">
            <x v="1037"/>
          </reference>
        </references>
      </pivotArea>
    </format>
    <format dxfId="1664">
      <pivotArea dataOnly="0" labelOnly="1" outline="0" fieldPosition="0">
        <references count="2">
          <reference field="16" count="1" selected="0">
            <x v="686"/>
          </reference>
          <reference field="17" count="1">
            <x v="1049"/>
          </reference>
        </references>
      </pivotArea>
    </format>
    <format dxfId="1663">
      <pivotArea dataOnly="0" labelOnly="1" outline="0" fieldPosition="0">
        <references count="2">
          <reference field="16" count="1" selected="0">
            <x v="685"/>
          </reference>
          <reference field="17" count="1">
            <x v="1050"/>
          </reference>
        </references>
      </pivotArea>
    </format>
    <format dxfId="1662">
      <pivotArea dataOnly="0" labelOnly="1" outline="0" fieldPosition="0">
        <references count="2">
          <reference field="16" count="1" selected="0">
            <x v="645"/>
          </reference>
          <reference field="17" count="1">
            <x v="1054"/>
          </reference>
        </references>
      </pivotArea>
    </format>
    <format dxfId="1661">
      <pivotArea dataOnly="0" labelOnly="1" outline="0" fieldPosition="0">
        <references count="2">
          <reference field="16" count="1" selected="0">
            <x v="813"/>
          </reference>
          <reference field="17" count="1">
            <x v="1059"/>
          </reference>
        </references>
      </pivotArea>
    </format>
    <format dxfId="1660">
      <pivotArea dataOnly="0" labelOnly="1" outline="0" fieldPosition="0">
        <references count="2">
          <reference field="16" count="1" selected="0">
            <x v="680"/>
          </reference>
          <reference field="17" count="1">
            <x v="1066"/>
          </reference>
        </references>
      </pivotArea>
    </format>
    <format dxfId="1659">
      <pivotArea dataOnly="0" labelOnly="1" outline="0" fieldPosition="0">
        <references count="2">
          <reference field="16" count="1" selected="0">
            <x v="810"/>
          </reference>
          <reference field="17" count="1">
            <x v="1073"/>
          </reference>
        </references>
      </pivotArea>
    </format>
    <format dxfId="1658">
      <pivotArea dataOnly="0" labelOnly="1" outline="0" fieldPosition="0">
        <references count="2">
          <reference field="16" count="1" selected="0">
            <x v="644"/>
          </reference>
          <reference field="17" count="1">
            <x v="1090"/>
          </reference>
        </references>
      </pivotArea>
    </format>
    <format dxfId="1657">
      <pivotArea dataOnly="0" labelOnly="1" outline="0" fieldPosition="0">
        <references count="2">
          <reference field="16" count="1" selected="0">
            <x v="664"/>
          </reference>
          <reference field="17" count="1">
            <x v="1091"/>
          </reference>
        </references>
      </pivotArea>
    </format>
    <format dxfId="1656">
      <pivotArea dataOnly="0" labelOnly="1" outline="0" fieldPosition="0">
        <references count="1">
          <reference field="16" count="11">
            <x v="1"/>
            <x v="665"/>
            <x v="674"/>
            <x v="676"/>
            <x v="680"/>
            <x v="681"/>
            <x v="685"/>
            <x v="686"/>
            <x v="687"/>
            <x v="845"/>
            <x v="846"/>
          </reference>
        </references>
      </pivotArea>
    </format>
    <format dxfId="1655">
      <pivotArea dataOnly="0" labelOnly="1" outline="0" fieldPosition="0">
        <references count="2">
          <reference field="16" count="1" selected="0">
            <x v="1"/>
          </reference>
          <reference field="17" count="1">
            <x v="1028"/>
          </reference>
        </references>
      </pivotArea>
    </format>
    <format dxfId="1654">
      <pivotArea dataOnly="0" labelOnly="1" outline="0" fieldPosition="0">
        <references count="2">
          <reference field="16" count="1" selected="0">
            <x v="681"/>
          </reference>
          <reference field="17" count="1">
            <x v="1037"/>
          </reference>
        </references>
      </pivotArea>
    </format>
    <format dxfId="1653">
      <pivotArea dataOnly="0" labelOnly="1" outline="0" fieldPosition="0">
        <references count="2">
          <reference field="16" count="1" selected="0">
            <x v="676"/>
          </reference>
          <reference field="17" count="1">
            <x v="1042"/>
          </reference>
        </references>
      </pivotArea>
    </format>
    <format dxfId="1652">
      <pivotArea dataOnly="0" labelOnly="1" outline="0" fieldPosition="0">
        <references count="2">
          <reference field="16" count="1" selected="0">
            <x v="686"/>
          </reference>
          <reference field="17" count="1">
            <x v="1049"/>
          </reference>
        </references>
      </pivotArea>
    </format>
    <format dxfId="1651">
      <pivotArea dataOnly="0" labelOnly="1" outline="0" fieldPosition="0">
        <references count="2">
          <reference field="16" count="1" selected="0">
            <x v="685"/>
          </reference>
          <reference field="17" count="1">
            <x v="1050"/>
          </reference>
        </references>
      </pivotArea>
    </format>
    <format dxfId="1650">
      <pivotArea dataOnly="0" labelOnly="1" outline="0" fieldPosition="0">
        <references count="2">
          <reference field="16" count="1" selected="0">
            <x v="680"/>
          </reference>
          <reference field="17" count="1">
            <x v="1066"/>
          </reference>
        </references>
      </pivotArea>
    </format>
    <format dxfId="1649">
      <pivotArea dataOnly="0" labelOnly="1" outline="0" fieldPosition="0">
        <references count="2">
          <reference field="16" count="1" selected="0">
            <x v="845"/>
          </reference>
          <reference field="17" count="1">
            <x v="1106"/>
          </reference>
        </references>
      </pivotArea>
    </format>
    <format dxfId="1648">
      <pivotArea dataOnly="0" labelOnly="1" outline="0" fieldPosition="0">
        <references count="2">
          <reference field="16" count="1" selected="0">
            <x v="665"/>
          </reference>
          <reference field="17" count="1">
            <x v="1107"/>
          </reference>
        </references>
      </pivotArea>
    </format>
    <format dxfId="1647">
      <pivotArea dataOnly="0" labelOnly="1" outline="0" fieldPosition="0">
        <references count="2">
          <reference field="16" count="1" selected="0">
            <x v="674"/>
          </reference>
          <reference field="17" count="1">
            <x v="1108"/>
          </reference>
        </references>
      </pivotArea>
    </format>
    <format dxfId="1646">
      <pivotArea dataOnly="0" labelOnly="1" outline="0" fieldPosition="0">
        <references count="2">
          <reference field="16" count="1" selected="0">
            <x v="846"/>
          </reference>
          <reference field="17" count="1">
            <x v="1109"/>
          </reference>
        </references>
      </pivotArea>
    </format>
    <format dxfId="1645">
      <pivotArea dataOnly="0" labelOnly="1" outline="0" fieldPosition="0">
        <references count="2">
          <reference field="16" count="1" selected="0">
            <x v="687"/>
          </reference>
          <reference field="17" count="1">
            <x v="1110"/>
          </reference>
        </references>
      </pivotArea>
    </format>
    <format dxfId="1644">
      <pivotArea dataOnly="0" labelOnly="1" outline="0" fieldPosition="0">
        <references count="1">
          <reference field="16" count="15">
            <x v="1"/>
            <x v="664"/>
            <x v="668"/>
            <x v="673"/>
            <x v="680"/>
            <x v="681"/>
            <x v="684"/>
            <x v="685"/>
            <x v="686"/>
            <x v="810"/>
            <x v="813"/>
            <x v="845"/>
            <x v="850"/>
            <x v="851"/>
            <x v="852"/>
          </reference>
        </references>
      </pivotArea>
    </format>
    <format dxfId="1643">
      <pivotArea dataOnly="0" labelOnly="1" outline="0" fieldPosition="0">
        <references count="2">
          <reference field="16" count="1" selected="0">
            <x v="1"/>
          </reference>
          <reference field="17" count="1">
            <x v="1028"/>
          </reference>
        </references>
      </pivotArea>
    </format>
    <format dxfId="1642">
      <pivotArea dataOnly="0" labelOnly="1" outline="0" fieldPosition="0">
        <references count="2">
          <reference field="16" count="1" selected="0">
            <x v="673"/>
          </reference>
          <reference field="17" count="1">
            <x v="1036"/>
          </reference>
        </references>
      </pivotArea>
    </format>
    <format dxfId="1641">
      <pivotArea dataOnly="0" labelOnly="1" outline="0" fieldPosition="0">
        <references count="2">
          <reference field="16" count="1" selected="0">
            <x v="681"/>
          </reference>
          <reference field="17" count="1">
            <x v="1037"/>
          </reference>
        </references>
      </pivotArea>
    </format>
    <format dxfId="1640">
      <pivotArea dataOnly="0" labelOnly="1" outline="0" fieldPosition="0">
        <references count="2">
          <reference field="16" count="1" selected="0">
            <x v="684"/>
          </reference>
          <reference field="17" count="1">
            <x v="1048"/>
          </reference>
        </references>
      </pivotArea>
    </format>
    <format dxfId="1639">
      <pivotArea dataOnly="0" labelOnly="1" outline="0" fieldPosition="0">
        <references count="2">
          <reference field="16" count="1" selected="0">
            <x v="686"/>
          </reference>
          <reference field="17" count="1">
            <x v="1049"/>
          </reference>
        </references>
      </pivotArea>
    </format>
    <format dxfId="1638">
      <pivotArea dataOnly="0" labelOnly="1" outline="0" fieldPosition="0">
        <references count="2">
          <reference field="16" count="1" selected="0">
            <x v="685"/>
          </reference>
          <reference field="17" count="1">
            <x v="1050"/>
          </reference>
        </references>
      </pivotArea>
    </format>
    <format dxfId="1637">
      <pivotArea dataOnly="0" labelOnly="1" outline="0" fieldPosition="0">
        <references count="2">
          <reference field="16" count="1" selected="0">
            <x v="813"/>
          </reference>
          <reference field="17" count="1">
            <x v="1059"/>
          </reference>
        </references>
      </pivotArea>
    </format>
    <format dxfId="1636">
      <pivotArea dataOnly="0" labelOnly="1" outline="0" fieldPosition="0">
        <references count="2">
          <reference field="16" count="1" selected="0">
            <x v="680"/>
          </reference>
          <reference field="17" count="1">
            <x v="1066"/>
          </reference>
        </references>
      </pivotArea>
    </format>
    <format dxfId="1635">
      <pivotArea dataOnly="0" labelOnly="1" outline="0" fieldPosition="0">
        <references count="2">
          <reference field="16" count="1" selected="0">
            <x v="810"/>
          </reference>
          <reference field="17" count="1">
            <x v="1073"/>
          </reference>
        </references>
      </pivotArea>
    </format>
    <format dxfId="1634">
      <pivotArea dataOnly="0" labelOnly="1" outline="0" fieldPosition="0">
        <references count="2">
          <reference field="16" count="1" selected="0">
            <x v="664"/>
          </reference>
          <reference field="17" count="1">
            <x v="1091"/>
          </reference>
        </references>
      </pivotArea>
    </format>
    <format dxfId="1633">
      <pivotArea dataOnly="0" labelOnly="1" outline="0" fieldPosition="0">
        <references count="2">
          <reference field="16" count="1" selected="0">
            <x v="845"/>
          </reference>
          <reference field="17" count="1">
            <x v="1106"/>
          </reference>
        </references>
      </pivotArea>
    </format>
    <format dxfId="1632">
      <pivotArea dataOnly="0" labelOnly="1" outline="0" fieldPosition="0">
        <references count="2">
          <reference field="16" count="1" selected="0">
            <x v="668"/>
          </reference>
          <reference field="17" count="1">
            <x v="1111"/>
          </reference>
        </references>
      </pivotArea>
    </format>
    <format dxfId="1631">
      <pivotArea dataOnly="0" labelOnly="1" outline="0" fieldPosition="0">
        <references count="2">
          <reference field="16" count="1" selected="0">
            <x v="850"/>
          </reference>
          <reference field="17" count="1">
            <x v="1112"/>
          </reference>
        </references>
      </pivotArea>
    </format>
    <format dxfId="1630">
      <pivotArea dataOnly="0" labelOnly="1" outline="0" fieldPosition="0">
        <references count="2">
          <reference field="16" count="1" selected="0">
            <x v="851"/>
          </reference>
          <reference field="17" count="1">
            <x v="1113"/>
          </reference>
        </references>
      </pivotArea>
    </format>
    <format dxfId="1629">
      <pivotArea dataOnly="0" labelOnly="1" outline="0" fieldPosition="0">
        <references count="2">
          <reference field="16" count="1" selected="0">
            <x v="852"/>
          </reference>
          <reference field="17" count="1">
            <x v="1114"/>
          </reference>
        </references>
      </pivotArea>
    </format>
    <format dxfId="1628">
      <pivotArea dataOnly="0" labelOnly="1" outline="0" fieldPosition="0">
        <references count="1">
          <reference field="16" count="9">
            <x v="1"/>
            <x v="673"/>
            <x v="680"/>
            <x v="681"/>
            <x v="739"/>
            <x v="810"/>
            <x v="848"/>
            <x v="849"/>
            <x v="853"/>
          </reference>
        </references>
      </pivotArea>
    </format>
    <format dxfId="1627">
      <pivotArea dataOnly="0" labelOnly="1" outline="0" fieldPosition="0">
        <references count="2">
          <reference field="16" count="1" selected="0">
            <x v="1"/>
          </reference>
          <reference field="17" count="1">
            <x v="1028"/>
          </reference>
        </references>
      </pivotArea>
    </format>
    <format dxfId="1626">
      <pivotArea dataOnly="0" labelOnly="1" outline="0" fieldPosition="0">
        <references count="2">
          <reference field="16" count="1" selected="0">
            <x v="673"/>
          </reference>
          <reference field="17" count="1">
            <x v="1036"/>
          </reference>
        </references>
      </pivotArea>
    </format>
    <format dxfId="1625">
      <pivotArea dataOnly="0" labelOnly="1" outline="0" fieldPosition="0">
        <references count="2">
          <reference field="16" count="1" selected="0">
            <x v="681"/>
          </reference>
          <reference field="17" count="1">
            <x v="1037"/>
          </reference>
        </references>
      </pivotArea>
    </format>
    <format dxfId="1624">
      <pivotArea dataOnly="0" labelOnly="1" outline="0" fieldPosition="0">
        <references count="2">
          <reference field="16" count="1" selected="0">
            <x v="739"/>
          </reference>
          <reference field="17" count="1">
            <x v="1055"/>
          </reference>
        </references>
      </pivotArea>
    </format>
    <format dxfId="1623">
      <pivotArea dataOnly="0" labelOnly="1" outline="0" fieldPosition="0">
        <references count="2">
          <reference field="16" count="1" selected="0">
            <x v="680"/>
          </reference>
          <reference field="17" count="1">
            <x v="1066"/>
          </reference>
        </references>
      </pivotArea>
    </format>
    <format dxfId="1622">
      <pivotArea dataOnly="0" labelOnly="1" outline="0" fieldPosition="0">
        <references count="2">
          <reference field="16" count="1" selected="0">
            <x v="810"/>
          </reference>
          <reference field="17" count="1">
            <x v="1073"/>
          </reference>
        </references>
      </pivotArea>
    </format>
    <format dxfId="1621">
      <pivotArea dataOnly="0" labelOnly="1" outline="0" fieldPosition="0">
        <references count="2">
          <reference field="16" count="1" selected="0">
            <x v="848"/>
          </reference>
          <reference field="17" count="1">
            <x v="1115"/>
          </reference>
        </references>
      </pivotArea>
    </format>
    <format dxfId="1620">
      <pivotArea dataOnly="0" labelOnly="1" outline="0" fieldPosition="0">
        <references count="2">
          <reference field="16" count="1" selected="0">
            <x v="849"/>
          </reference>
          <reference field="17" count="1">
            <x v="1116"/>
          </reference>
        </references>
      </pivotArea>
    </format>
    <format dxfId="1619">
      <pivotArea dataOnly="0" labelOnly="1" outline="0" fieldPosition="0">
        <references count="2">
          <reference field="16" count="1" selected="0">
            <x v="853"/>
          </reference>
          <reference field="17" count="1">
            <x v="1117"/>
          </reference>
        </references>
      </pivotArea>
    </format>
    <format dxfId="1618">
      <pivotArea dataOnly="0" labelOnly="1" outline="0" fieldPosition="0">
        <references count="1">
          <reference field="16" count="19">
            <x v="1"/>
            <x v="660"/>
            <x v="663"/>
            <x v="667"/>
            <x v="676"/>
            <x v="677"/>
            <x v="684"/>
            <x v="685"/>
            <x v="686"/>
            <x v="741"/>
            <x v="742"/>
            <x v="804"/>
            <x v="810"/>
            <x v="823"/>
            <x v="824"/>
            <x v="825"/>
            <x v="826"/>
            <x v="856"/>
            <x v="957"/>
          </reference>
        </references>
      </pivotArea>
    </format>
    <format dxfId="1617">
      <pivotArea dataOnly="0" labelOnly="1" outline="0" fieldPosition="0">
        <references count="2">
          <reference field="16" count="1" selected="0">
            <x v="1"/>
          </reference>
          <reference field="17" count="1">
            <x v="1028"/>
          </reference>
        </references>
      </pivotArea>
    </format>
    <format dxfId="1616">
      <pivotArea dataOnly="0" labelOnly="1" outline="0" fieldPosition="0">
        <references count="2">
          <reference field="16" count="1" selected="0">
            <x v="676"/>
          </reference>
          <reference field="17" count="1">
            <x v="1042"/>
          </reference>
        </references>
      </pivotArea>
    </format>
    <format dxfId="1615">
      <pivotArea dataOnly="0" labelOnly="1" outline="0" fieldPosition="0">
        <references count="2">
          <reference field="16" count="1" selected="0">
            <x v="804"/>
          </reference>
          <reference field="17" count="1">
            <x v="1043"/>
          </reference>
        </references>
      </pivotArea>
    </format>
    <format dxfId="1614">
      <pivotArea dataOnly="0" labelOnly="1" outline="0" fieldPosition="0">
        <references count="2">
          <reference field="16" count="1" selected="0">
            <x v="663"/>
          </reference>
          <reference field="17" count="1">
            <x v="1045"/>
          </reference>
        </references>
      </pivotArea>
    </format>
    <format dxfId="1613">
      <pivotArea dataOnly="0" labelOnly="1" outline="0" fieldPosition="0">
        <references count="2">
          <reference field="16" count="1" selected="0">
            <x v="684"/>
          </reference>
          <reference field="17" count="1">
            <x v="1048"/>
          </reference>
        </references>
      </pivotArea>
    </format>
    <format dxfId="1612">
      <pivotArea dataOnly="0" labelOnly="1" outline="0" fieldPosition="0">
        <references count="2">
          <reference field="16" count="1" selected="0">
            <x v="686"/>
          </reference>
          <reference field="17" count="1">
            <x v="1049"/>
          </reference>
        </references>
      </pivotArea>
    </format>
    <format dxfId="1611">
      <pivotArea dataOnly="0" labelOnly="1" outline="0" fieldPosition="0">
        <references count="2">
          <reference field="16" count="1" selected="0">
            <x v="685"/>
          </reference>
          <reference field="17" count="1">
            <x v="1050"/>
          </reference>
        </references>
      </pivotArea>
    </format>
    <format dxfId="1610">
      <pivotArea dataOnly="0" labelOnly="1" outline="0" fieldPosition="0">
        <references count="2">
          <reference field="16" count="1" selected="0">
            <x v="810"/>
          </reference>
          <reference field="17" count="1">
            <x v="1073"/>
          </reference>
        </references>
      </pivotArea>
    </format>
    <format dxfId="1609">
      <pivotArea dataOnly="0" labelOnly="1" outline="0" fieldPosition="0">
        <references count="2">
          <reference field="16" count="1" selected="0">
            <x v="856"/>
          </reference>
          <reference field="17" count="1">
            <x v="1075"/>
          </reference>
        </references>
      </pivotArea>
    </format>
    <format dxfId="1608">
      <pivotArea dataOnly="0" labelOnly="1" outline="0" fieldPosition="0">
        <references count="2">
          <reference field="16" count="1" selected="0">
            <x v="677"/>
          </reference>
          <reference field="17" count="1">
            <x v="1079"/>
          </reference>
        </references>
      </pivotArea>
    </format>
    <format dxfId="1607">
      <pivotArea dataOnly="0" labelOnly="1" outline="0" fieldPosition="0">
        <references count="2">
          <reference field="16" count="1" selected="0">
            <x v="741"/>
          </reference>
          <reference field="17" count="1">
            <x v="1080"/>
          </reference>
        </references>
      </pivotArea>
    </format>
    <format dxfId="1606">
      <pivotArea dataOnly="0" labelOnly="1" outline="0" fieldPosition="0">
        <references count="2">
          <reference field="16" count="1" selected="0">
            <x v="667"/>
          </reference>
          <reference field="17" count="1">
            <x v="1082"/>
          </reference>
        </references>
      </pivotArea>
    </format>
    <format dxfId="1605">
      <pivotArea dataOnly="0" labelOnly="1" outline="0" fieldPosition="0">
        <references count="2">
          <reference field="16" count="1" selected="0">
            <x v="660"/>
          </reference>
          <reference field="17" count="1">
            <x v="1083"/>
          </reference>
        </references>
      </pivotArea>
    </format>
    <format dxfId="1604">
      <pivotArea dataOnly="0" labelOnly="1" outline="0" fieldPosition="0">
        <references count="2">
          <reference field="16" count="1" selected="0">
            <x v="823"/>
          </reference>
          <reference field="17" count="1">
            <x v="1084"/>
          </reference>
        </references>
      </pivotArea>
    </format>
    <format dxfId="1603">
      <pivotArea dataOnly="0" labelOnly="1" outline="0" fieldPosition="0">
        <references count="2">
          <reference field="16" count="1" selected="0">
            <x v="824"/>
          </reference>
          <reference field="17" count="1">
            <x v="1085"/>
          </reference>
        </references>
      </pivotArea>
    </format>
    <format dxfId="1602">
      <pivotArea dataOnly="0" labelOnly="1" outline="0" fieldPosition="0">
        <references count="2">
          <reference field="16" count="1" selected="0">
            <x v="825"/>
          </reference>
          <reference field="17" count="1">
            <x v="1086"/>
          </reference>
        </references>
      </pivotArea>
    </format>
    <format dxfId="1601">
      <pivotArea dataOnly="0" labelOnly="1" outline="0" fieldPosition="0">
        <references count="2">
          <reference field="16" count="1" selected="0">
            <x v="826"/>
          </reference>
          <reference field="17" count="1">
            <x v="1087"/>
          </reference>
        </references>
      </pivotArea>
    </format>
    <format dxfId="1600">
      <pivotArea dataOnly="0" labelOnly="1" outline="0" fieldPosition="0">
        <references count="2">
          <reference field="16" count="1" selected="0">
            <x v="742"/>
          </reference>
          <reference field="17" count="1">
            <x v="1118"/>
          </reference>
        </references>
      </pivotArea>
    </format>
    <format dxfId="1599">
      <pivotArea dataOnly="0" labelOnly="1" outline="0" fieldPosition="0">
        <references count="2">
          <reference field="16" count="1" selected="0">
            <x v="957"/>
          </reference>
          <reference field="17" count="1">
            <x v="1119"/>
          </reference>
        </references>
      </pivotArea>
    </format>
    <format dxfId="1598">
      <pivotArea dataOnly="0" labelOnly="1" outline="0" fieldPosition="0">
        <references count="1">
          <reference field="16" count="0"/>
        </references>
      </pivotArea>
    </format>
    <format dxfId="1597">
      <pivotArea dataOnly="0" labelOnly="1" outline="0" fieldPosition="0">
        <references count="2">
          <reference field="16" count="1" selected="0">
            <x v="619"/>
          </reference>
          <reference field="17" count="1">
            <x v="1120"/>
          </reference>
        </references>
      </pivotArea>
    </format>
    <format dxfId="1596">
      <pivotArea dataOnly="0" labelOnly="1" outline="0" fieldPosition="0">
        <references count="2">
          <reference field="16" count="1" selected="0">
            <x v="624"/>
          </reference>
          <reference field="17" count="1">
            <x v="1121"/>
          </reference>
        </references>
      </pivotArea>
    </format>
    <format dxfId="1595">
      <pivotArea dataOnly="0" labelOnly="1" outline="0" fieldPosition="0">
        <references count="2">
          <reference field="16" count="1" selected="0">
            <x v="622"/>
          </reference>
          <reference field="17" count="1">
            <x v="1122"/>
          </reference>
        </references>
      </pivotArea>
    </format>
    <format dxfId="1594">
      <pivotArea dataOnly="0" labelOnly="1" outline="0" fieldPosition="0">
        <references count="2">
          <reference field="16" count="1" selected="0">
            <x v="780"/>
          </reference>
          <reference field="17" count="1">
            <x v="1123"/>
          </reference>
        </references>
      </pivotArea>
    </format>
    <format dxfId="1593">
      <pivotArea dataOnly="0" labelOnly="1" outline="0" fieldPosition="0">
        <references count="2">
          <reference field="16" count="1" selected="0">
            <x v="623"/>
          </reference>
          <reference field="17" count="1">
            <x v="1124"/>
          </reference>
        </references>
      </pivotArea>
    </format>
    <format dxfId="1592">
      <pivotArea dataOnly="0" labelOnly="1" outline="0" fieldPosition="0">
        <references count="2">
          <reference field="16" count="1" selected="0">
            <x v="775"/>
          </reference>
          <reference field="17" count="1">
            <x v="1125"/>
          </reference>
        </references>
      </pivotArea>
    </format>
    <format dxfId="1591">
      <pivotArea dataOnly="0" labelOnly="1" outline="0" fieldPosition="0">
        <references count="2">
          <reference field="16" count="1" selected="0">
            <x v="617"/>
          </reference>
          <reference field="17" count="1">
            <x v="1126"/>
          </reference>
        </references>
      </pivotArea>
    </format>
    <format dxfId="1590">
      <pivotArea dataOnly="0" labelOnly="1" outline="0" fieldPosition="0">
        <references count="2">
          <reference field="16" count="1" selected="0">
            <x v="620"/>
          </reference>
          <reference field="17" count="1">
            <x v="1127"/>
          </reference>
        </references>
      </pivotArea>
    </format>
    <format dxfId="1589">
      <pivotArea dataOnly="0" labelOnly="1" outline="0" fieldPosition="0">
        <references count="2">
          <reference field="16" count="1" selected="0">
            <x v="774"/>
          </reference>
          <reference field="17" count="1">
            <x v="1128"/>
          </reference>
        </references>
      </pivotArea>
    </format>
    <format dxfId="1588">
      <pivotArea dataOnly="0" labelOnly="1" outline="0" fieldPosition="0">
        <references count="2">
          <reference field="16" count="1" selected="0">
            <x v="621"/>
          </reference>
          <reference field="17" count="1">
            <x v="1129"/>
          </reference>
        </references>
      </pivotArea>
    </format>
    <format dxfId="1587">
      <pivotArea dataOnly="0" labelOnly="1" outline="0" fieldPosition="0">
        <references count="2">
          <reference field="16" count="1" selected="0">
            <x v="778"/>
          </reference>
          <reference field="17" count="1">
            <x v="1130"/>
          </reference>
        </references>
      </pivotArea>
    </format>
    <format dxfId="1586">
      <pivotArea dataOnly="0" labelOnly="1" outline="0" fieldPosition="0">
        <references count="2">
          <reference field="16" count="1" selected="0">
            <x v="777"/>
          </reference>
          <reference field="17" count="1">
            <x v="1131"/>
          </reference>
        </references>
      </pivotArea>
    </format>
    <format dxfId="1585">
      <pivotArea dataOnly="0" labelOnly="1" outline="0" fieldPosition="0">
        <references count="2">
          <reference field="16" count="1" selected="0">
            <x v="618"/>
          </reference>
          <reference field="17" count="1">
            <x v="1132"/>
          </reference>
        </references>
      </pivotArea>
    </format>
    <format dxfId="1584">
      <pivotArea dataOnly="0" labelOnly="1" outline="0" fieldPosition="0">
        <references count="2">
          <reference field="16" count="1" selected="0">
            <x v="776"/>
          </reference>
          <reference field="17" count="1">
            <x v="1133"/>
          </reference>
        </references>
      </pivotArea>
    </format>
    <format dxfId="1583">
      <pivotArea dataOnly="0" labelOnly="1" outline="0" fieldPosition="0">
        <references count="2">
          <reference field="16" count="1" selected="0">
            <x v="779"/>
          </reference>
          <reference field="17" count="1">
            <x v="1134"/>
          </reference>
        </references>
      </pivotArea>
    </format>
    <format dxfId="1582">
      <pivotArea outline="0" fieldPosition="0">
        <references count="1">
          <reference field="4294967294" count="1">
            <x v="4"/>
          </reference>
        </references>
      </pivotArea>
    </format>
    <format dxfId="1581">
      <pivotArea outline="0" fieldPosition="0">
        <references count="1">
          <reference field="4294967294" count="1">
            <x v="0"/>
          </reference>
        </references>
      </pivotArea>
    </format>
    <format dxfId="1580">
      <pivotArea outline="0" fieldPosition="0">
        <references count="1">
          <reference field="4294967294" count="1">
            <x v="1"/>
          </reference>
        </references>
      </pivotArea>
    </format>
    <format dxfId="1579">
      <pivotArea outline="0" fieldPosition="0">
        <references count="1">
          <reference field="4294967294" count="1">
            <x v="2"/>
          </reference>
        </references>
      </pivotArea>
    </format>
    <format dxfId="1578">
      <pivotArea outline="0" fieldPosition="0">
        <references count="1">
          <reference field="4294967294" count="1">
            <x v="1"/>
          </reference>
        </references>
      </pivotArea>
    </format>
    <format dxfId="1577">
      <pivotArea outline="0" fieldPosition="0">
        <references count="1">
          <reference field="4294967294" count="1">
            <x v="0"/>
          </reference>
        </references>
      </pivotArea>
    </format>
    <format dxfId="1576">
      <pivotArea outline="0" fieldPosition="0">
        <references count="1">
          <reference field="4294967294" count="1">
            <x v="0"/>
          </reference>
        </references>
      </pivotArea>
    </format>
    <format dxfId="1575">
      <pivotArea outline="0" fieldPosition="0">
        <references count="1">
          <reference field="4294967294" count="1">
            <x v="0"/>
          </reference>
        </references>
      </pivotArea>
    </format>
    <format dxfId="1574">
      <pivotArea outline="0" fieldPosition="0">
        <references count="1">
          <reference field="4294967294" count="1">
            <x v="2"/>
          </reference>
        </references>
      </pivotArea>
    </format>
    <format dxfId="1573">
      <pivotArea outline="0" fieldPosition="0">
        <references count="1">
          <reference field="4294967294" count="1">
            <x v="3"/>
          </reference>
        </references>
      </pivotArea>
    </format>
    <format dxfId="1572">
      <pivotArea outline="0" fieldPosition="0">
        <references count="1">
          <reference field="4294967294" count="1">
            <x v="4"/>
          </reference>
        </references>
      </pivotArea>
    </format>
    <format dxfId="1571">
      <pivotArea outline="0" fieldPosition="0">
        <references count="1">
          <reference field="4294967294" count="1">
            <x v="4"/>
          </reference>
        </references>
      </pivotArea>
    </format>
    <format dxfId="1570">
      <pivotArea dataOnly="0" labelOnly="1" outline="0" fieldPosition="0">
        <references count="2">
          <reference field="16" count="1" selected="0">
            <x v="827"/>
          </reference>
          <reference field="17" count="1">
            <x v="1135"/>
          </reference>
        </references>
      </pivotArea>
    </format>
    <format dxfId="1569">
      <pivotArea dataOnly="0" labelOnly="1" outline="0" fieldPosition="0">
        <references count="2">
          <reference field="16" count="1" selected="0">
            <x v="828"/>
          </reference>
          <reference field="17" count="1">
            <x v="1153"/>
          </reference>
        </references>
      </pivotArea>
    </format>
    <format dxfId="1568">
      <pivotArea dataOnly="0" labelOnly="1" outline="0" fieldPosition="0">
        <references count="2">
          <reference field="16" count="1" selected="0">
            <x v="829"/>
          </reference>
          <reference field="17" count="1">
            <x v="1137"/>
          </reference>
        </references>
      </pivotArea>
    </format>
    <format dxfId="1567">
      <pivotArea dataOnly="0" labelOnly="1" outline="0" fieldPosition="0">
        <references count="2">
          <reference field="16" count="1" selected="0">
            <x v="830"/>
          </reference>
          <reference field="17" count="1">
            <x v="1148"/>
          </reference>
        </references>
      </pivotArea>
    </format>
    <format dxfId="1566">
      <pivotArea dataOnly="0" labelOnly="1" outline="0" fieldPosition="0">
        <references count="2">
          <reference field="16" count="1" selected="0">
            <x v="831"/>
          </reference>
          <reference field="17" count="1">
            <x v="1149"/>
          </reference>
        </references>
      </pivotArea>
    </format>
    <format dxfId="1565">
      <pivotArea dataOnly="0" labelOnly="1" outline="0" fieldPosition="0">
        <references count="2">
          <reference field="16" count="1" selected="0">
            <x v="832"/>
          </reference>
          <reference field="17" count="1">
            <x v="1150"/>
          </reference>
        </references>
      </pivotArea>
    </format>
    <format dxfId="1564">
      <pivotArea dataOnly="0" labelOnly="1" outline="0" fieldPosition="0">
        <references count="2">
          <reference field="16" count="1" selected="0">
            <x v="833"/>
          </reference>
          <reference field="17" count="1">
            <x v="1144"/>
          </reference>
        </references>
      </pivotArea>
    </format>
    <format dxfId="1563">
      <pivotArea dataOnly="0" labelOnly="1" outline="0" fieldPosition="0">
        <references count="2">
          <reference field="16" count="1" selected="0">
            <x v="834"/>
          </reference>
          <reference field="17" count="1">
            <x v="1155"/>
          </reference>
        </references>
      </pivotArea>
    </format>
    <format dxfId="1562">
      <pivotArea dataOnly="0" labelOnly="1" outline="0" fieldPosition="0">
        <references count="2">
          <reference field="16" count="1" selected="0">
            <x v="835"/>
          </reference>
          <reference field="17" count="1">
            <x v="1145"/>
          </reference>
        </references>
      </pivotArea>
    </format>
    <format dxfId="1561">
      <pivotArea dataOnly="0" labelOnly="1" outline="0" fieldPosition="0">
        <references count="2">
          <reference field="16" count="1" selected="0">
            <x v="836"/>
          </reference>
          <reference field="17" count="1">
            <x v="1158"/>
          </reference>
        </references>
      </pivotArea>
    </format>
    <format dxfId="1560">
      <pivotArea dataOnly="0" labelOnly="1" outline="0" fieldPosition="0">
        <references count="2">
          <reference field="16" count="1" selected="0">
            <x v="837"/>
          </reference>
          <reference field="17" count="1">
            <x v="1159"/>
          </reference>
        </references>
      </pivotArea>
    </format>
    <format dxfId="1559">
      <pivotArea dataOnly="0" labelOnly="1" outline="0" fieldPosition="0">
        <references count="2">
          <reference field="16" count="1" selected="0">
            <x v="839"/>
          </reference>
          <reference field="17" count="1">
            <x v="1154"/>
          </reference>
        </references>
      </pivotArea>
    </format>
    <format dxfId="1558">
      <pivotArea dataOnly="0" labelOnly="1" outline="0" fieldPosition="0">
        <references count="2">
          <reference field="16" count="1" selected="0">
            <x v="840"/>
          </reference>
          <reference field="17" count="1">
            <x v="1157"/>
          </reference>
        </references>
      </pivotArea>
    </format>
    <format dxfId="1557">
      <pivotArea dataOnly="0" labelOnly="1" outline="0" fieldPosition="0">
        <references count="2">
          <reference field="16" count="1" selected="0">
            <x v="842"/>
          </reference>
          <reference field="17" count="1">
            <x v="1156"/>
          </reference>
        </references>
      </pivotArea>
    </format>
    <format dxfId="1556">
      <pivotArea dataOnly="0" labelOnly="1" outline="0" fieldPosition="0">
        <references count="2">
          <reference field="16" count="1" selected="0">
            <x v="843"/>
          </reference>
          <reference field="17" count="1">
            <x v="1156"/>
          </reference>
        </references>
      </pivotArea>
    </format>
    <format dxfId="1555">
      <pivotArea dataOnly="0" labelOnly="1" outline="0" fieldPosition="0">
        <references count="2">
          <reference field="16" count="1" selected="0">
            <x v="844"/>
          </reference>
          <reference field="17" count="1">
            <x v="1136"/>
          </reference>
        </references>
      </pivotArea>
    </format>
    <format dxfId="1554">
      <pivotArea dataOnly="0" labelOnly="1" outline="0" fieldPosition="0">
        <references count="2">
          <reference field="16" count="1" selected="0">
            <x v="920"/>
          </reference>
          <reference field="17" count="1">
            <x v="1146"/>
          </reference>
        </references>
      </pivotArea>
    </format>
    <format dxfId="1553">
      <pivotArea dataOnly="0" labelOnly="1" outline="0" fieldPosition="0">
        <references count="2">
          <reference field="16" count="1" selected="0">
            <x v="921"/>
          </reference>
          <reference field="17" count="1">
            <x v="1147"/>
          </reference>
        </references>
      </pivotArea>
    </format>
    <format dxfId="1552">
      <pivotArea dataOnly="0" labelOnly="1" outline="0" fieldPosition="0">
        <references count="2">
          <reference field="16" count="1" selected="0">
            <x v="933"/>
          </reference>
          <reference field="17" count="1">
            <x v="1138"/>
          </reference>
        </references>
      </pivotArea>
    </format>
    <format dxfId="1551">
      <pivotArea dataOnly="0" labelOnly="1" outline="0" fieldPosition="0">
        <references count="2">
          <reference field="16" count="1" selected="0">
            <x v="938"/>
          </reference>
          <reference field="17" count="1">
            <x v="1141"/>
          </reference>
        </references>
      </pivotArea>
    </format>
    <format dxfId="1550">
      <pivotArea dataOnly="0" labelOnly="1" outline="0" fieldPosition="0">
        <references count="2">
          <reference field="16" count="1" selected="0">
            <x v="942"/>
          </reference>
          <reference field="17" count="1">
            <x v="1151"/>
          </reference>
        </references>
      </pivotArea>
    </format>
    <format dxfId="1549">
      <pivotArea dataOnly="0" labelOnly="1" outline="0" fieldPosition="0">
        <references count="2">
          <reference field="16" count="1" selected="0">
            <x v="943"/>
          </reference>
          <reference field="17" count="1">
            <x v="1143"/>
          </reference>
        </references>
      </pivotArea>
    </format>
    <format dxfId="1548">
      <pivotArea dataOnly="0" labelOnly="1" outline="0" fieldPosition="0">
        <references count="2">
          <reference field="16" count="1" selected="0">
            <x v="944"/>
          </reference>
          <reference field="17" count="1">
            <x v="1142"/>
          </reference>
        </references>
      </pivotArea>
    </format>
    <format dxfId="1547">
      <pivotArea dataOnly="0" labelOnly="1" outline="0" fieldPosition="0">
        <references count="2">
          <reference field="16" count="1" selected="0">
            <x v="946"/>
          </reference>
          <reference field="17" count="1">
            <x v="1152"/>
          </reference>
        </references>
      </pivotArea>
    </format>
    <format dxfId="1546">
      <pivotArea dataOnly="0" labelOnly="1" outline="0" fieldPosition="0">
        <references count="2">
          <reference field="16" count="1" selected="0">
            <x v="954"/>
          </reference>
          <reference field="17" count="1">
            <x v="1139"/>
          </reference>
        </references>
      </pivotArea>
    </format>
    <format dxfId="1545">
      <pivotArea dataOnly="0" labelOnly="1" outline="0" fieldPosition="0">
        <references count="2">
          <reference field="16" count="1" selected="0">
            <x v="956"/>
          </reference>
          <reference field="17" count="1">
            <x v="1140"/>
          </reference>
        </references>
      </pivotArea>
    </format>
    <format dxfId="1544">
      <pivotArea dataOnly="0" labelOnly="1" outline="0" fieldPosition="0">
        <references count="2">
          <reference field="16" count="1" selected="0">
            <x v="625"/>
          </reference>
          <reference field="17" count="1">
            <x v="1170"/>
          </reference>
        </references>
      </pivotArea>
    </format>
    <format dxfId="1543">
      <pivotArea dataOnly="0" labelOnly="1" outline="0" fieldPosition="0">
        <references count="2">
          <reference field="16" count="1" selected="0">
            <x v="626"/>
          </reference>
          <reference field="17" count="1">
            <x v="1174"/>
          </reference>
        </references>
      </pivotArea>
    </format>
    <format dxfId="1542">
      <pivotArea dataOnly="0" labelOnly="1" outline="0" fieldPosition="0">
        <references count="2">
          <reference field="16" count="1" selected="0">
            <x v="627"/>
          </reference>
          <reference field="17" count="1">
            <x v="1160"/>
          </reference>
        </references>
      </pivotArea>
    </format>
    <format dxfId="1541">
      <pivotArea dataOnly="0" labelOnly="1" outline="0" fieldPosition="0">
        <references count="2">
          <reference field="16" count="1" selected="0">
            <x v="628"/>
          </reference>
          <reference field="17" count="1">
            <x v="1161"/>
          </reference>
        </references>
      </pivotArea>
    </format>
    <format dxfId="1540">
      <pivotArea dataOnly="0" labelOnly="1" outline="0" fieldPosition="0">
        <references count="2">
          <reference field="16" count="1" selected="0">
            <x v="629"/>
          </reference>
          <reference field="17" count="1">
            <x v="1162"/>
          </reference>
        </references>
      </pivotArea>
    </format>
    <format dxfId="1539">
      <pivotArea dataOnly="0" labelOnly="1" outline="0" fieldPosition="0">
        <references count="2">
          <reference field="16" count="1" selected="0">
            <x v="630"/>
          </reference>
          <reference field="17" count="1">
            <x v="1163"/>
          </reference>
        </references>
      </pivotArea>
    </format>
    <format dxfId="1538">
      <pivotArea dataOnly="0" labelOnly="1" outline="0" fieldPosition="0">
        <references count="2">
          <reference field="16" count="1" selected="0">
            <x v="631"/>
          </reference>
          <reference field="17" count="1">
            <x v="1173"/>
          </reference>
        </references>
      </pivotArea>
    </format>
    <format dxfId="1537">
      <pivotArea dataOnly="0" labelOnly="1" outline="0" fieldPosition="0">
        <references count="2">
          <reference field="16" count="1" selected="0">
            <x v="632"/>
          </reference>
          <reference field="17" count="1">
            <x v="1167"/>
          </reference>
        </references>
      </pivotArea>
    </format>
    <format dxfId="1536">
      <pivotArea dataOnly="0" labelOnly="1" outline="0" fieldPosition="0">
        <references count="2">
          <reference field="16" count="1" selected="0">
            <x v="633"/>
          </reference>
          <reference field="17" count="1">
            <x v="1169"/>
          </reference>
        </references>
      </pivotArea>
    </format>
    <format dxfId="1535">
      <pivotArea dataOnly="0" labelOnly="1" outline="0" fieldPosition="0">
        <references count="2">
          <reference field="16" count="1" selected="0">
            <x v="634"/>
          </reference>
          <reference field="17" count="1">
            <x v="1186"/>
          </reference>
        </references>
      </pivotArea>
    </format>
    <format dxfId="1534">
      <pivotArea dataOnly="0" labelOnly="1" outline="0" fieldPosition="0">
        <references count="2">
          <reference field="16" count="1" selected="0">
            <x v="635"/>
          </reference>
          <reference field="17" count="1">
            <x v="1182"/>
          </reference>
        </references>
      </pivotArea>
    </format>
    <format dxfId="1533">
      <pivotArea dataOnly="0" labelOnly="1" outline="0" fieldPosition="0">
        <references count="2">
          <reference field="16" count="1" selected="0">
            <x v="636"/>
          </reference>
          <reference field="17" count="1">
            <x v="1186"/>
          </reference>
        </references>
      </pivotArea>
    </format>
    <format dxfId="1532">
      <pivotArea dataOnly="0" labelOnly="1" outline="0" fieldPosition="0">
        <references count="2">
          <reference field="16" count="1" selected="0">
            <x v="637"/>
          </reference>
          <reference field="17" count="1">
            <x v="1183"/>
          </reference>
        </references>
      </pivotArea>
    </format>
    <format dxfId="1531">
      <pivotArea dataOnly="0" labelOnly="1" outline="0" fieldPosition="0">
        <references count="2">
          <reference field="16" count="1" selected="0">
            <x v="638"/>
          </reference>
          <reference field="17" count="1">
            <x v="1165"/>
          </reference>
        </references>
      </pivotArea>
    </format>
    <format dxfId="1530">
      <pivotArea dataOnly="0" labelOnly="1" outline="0" fieldPosition="0">
        <references count="2">
          <reference field="16" count="1" selected="0">
            <x v="781"/>
          </reference>
          <reference field="17" count="1">
            <x v="1166"/>
          </reference>
        </references>
      </pivotArea>
    </format>
    <format dxfId="1529">
      <pivotArea dataOnly="0" labelOnly="1" outline="0" fieldPosition="0">
        <references count="2">
          <reference field="16" count="1" selected="0">
            <x v="782"/>
          </reference>
          <reference field="17" count="1">
            <x v="1170"/>
          </reference>
        </references>
      </pivotArea>
    </format>
    <format dxfId="1528">
      <pivotArea dataOnly="0" labelOnly="1" outline="0" fieldPosition="0">
        <references count="2">
          <reference field="16" count="1" selected="0">
            <x v="783"/>
          </reference>
          <reference field="17" count="1">
            <x v="1174"/>
          </reference>
        </references>
      </pivotArea>
    </format>
    <format dxfId="1527">
      <pivotArea dataOnly="0" labelOnly="1" outline="0" fieldPosition="0">
        <references count="2">
          <reference field="16" count="1" selected="0">
            <x v="785"/>
          </reference>
          <reference field="17" count="1">
            <x v="1175"/>
          </reference>
        </references>
      </pivotArea>
    </format>
    <format dxfId="1526">
      <pivotArea dataOnly="0" labelOnly="1" outline="0" fieldPosition="0">
        <references count="2">
          <reference field="16" count="1" selected="0">
            <x v="786"/>
          </reference>
          <reference field="17" count="1">
            <x v="1179"/>
          </reference>
        </references>
      </pivotArea>
    </format>
    <format dxfId="1525">
      <pivotArea dataOnly="0" labelOnly="1" outline="0" fieldPosition="0">
        <references count="2">
          <reference field="16" count="1" selected="0">
            <x v="787"/>
          </reference>
          <reference field="17" count="1">
            <x v="1178"/>
          </reference>
        </references>
      </pivotArea>
    </format>
    <format dxfId="1524">
      <pivotArea dataOnly="0" labelOnly="1" outline="0" fieldPosition="0">
        <references count="2">
          <reference field="16" count="1" selected="0">
            <x v="788"/>
          </reference>
          <reference field="17" count="1">
            <x v="1181"/>
          </reference>
        </references>
      </pivotArea>
    </format>
    <format dxfId="1523">
      <pivotArea dataOnly="0" labelOnly="1" outline="0" fieldPosition="0">
        <references count="2">
          <reference field="16" count="1" selected="0">
            <x v="789"/>
          </reference>
          <reference field="17" count="1">
            <x v="1160"/>
          </reference>
        </references>
      </pivotArea>
    </format>
    <format dxfId="1522">
      <pivotArea dataOnly="0" labelOnly="1" outline="0" fieldPosition="0">
        <references count="2">
          <reference field="16" count="1" selected="0">
            <x v="790"/>
          </reference>
          <reference field="17" count="1">
            <x v="1161"/>
          </reference>
        </references>
      </pivotArea>
    </format>
    <format dxfId="1521">
      <pivotArea dataOnly="0" labelOnly="1" outline="0" fieldPosition="0">
        <references count="2">
          <reference field="16" count="1" selected="0">
            <x v="791"/>
          </reference>
          <reference field="17" count="1">
            <x v="1162"/>
          </reference>
        </references>
      </pivotArea>
    </format>
    <format dxfId="1520">
      <pivotArea dataOnly="0" labelOnly="1" outline="0" fieldPosition="0">
        <references count="2">
          <reference field="16" count="1" selected="0">
            <x v="792"/>
          </reference>
          <reference field="17" count="1">
            <x v="1164"/>
          </reference>
        </references>
      </pivotArea>
    </format>
    <format dxfId="1519">
      <pivotArea dataOnly="0" labelOnly="1" outline="0" fieldPosition="0">
        <references count="2">
          <reference field="16" count="1" selected="0">
            <x v="793"/>
          </reference>
          <reference field="17" count="1">
            <x v="1180"/>
          </reference>
        </references>
      </pivotArea>
    </format>
    <format dxfId="1518">
      <pivotArea dataOnly="0" labelOnly="1" outline="0" fieldPosition="0">
        <references count="2">
          <reference field="16" count="1" selected="0">
            <x v="794"/>
          </reference>
          <reference field="17" count="1">
            <x v="1172"/>
          </reference>
        </references>
      </pivotArea>
    </format>
    <format dxfId="1517">
      <pivotArea dataOnly="0" labelOnly="1" outline="0" fieldPosition="0">
        <references count="2">
          <reference field="16" count="1" selected="0">
            <x v="795"/>
          </reference>
          <reference field="17" count="1">
            <x v="1173"/>
          </reference>
        </references>
      </pivotArea>
    </format>
    <format dxfId="1516">
      <pivotArea dataOnly="0" labelOnly="1" outline="0" fieldPosition="0">
        <references count="2">
          <reference field="16" count="1" selected="0">
            <x v="796"/>
          </reference>
          <reference field="17" count="1">
            <x v="1167"/>
          </reference>
        </references>
      </pivotArea>
    </format>
    <format dxfId="1515">
      <pivotArea dataOnly="0" labelOnly="1" outline="0" fieldPosition="0">
        <references count="2">
          <reference field="16" count="1" selected="0">
            <x v="797"/>
          </reference>
          <reference field="17" count="1">
            <x v="1169"/>
          </reference>
        </references>
      </pivotArea>
    </format>
    <format dxfId="1514">
      <pivotArea dataOnly="0" labelOnly="1" outline="0" fieldPosition="0">
        <references count="2">
          <reference field="16" count="1" selected="0">
            <x v="802"/>
          </reference>
          <reference field="17" count="1">
            <x v="1168"/>
          </reference>
        </references>
      </pivotArea>
    </format>
    <format dxfId="1513">
      <pivotArea dataOnly="0" labelOnly="1" outline="0" fieldPosition="0">
        <references count="2">
          <reference field="16" count="1" selected="0">
            <x v="803"/>
          </reference>
          <reference field="17" count="1">
            <x v="1171"/>
          </reference>
        </references>
      </pivotArea>
    </format>
    <format dxfId="1512">
      <pivotArea dataOnly="0" labelOnly="1" outline="0" fieldPosition="0">
        <references count="2">
          <reference field="16" count="1" selected="0">
            <x v="863"/>
          </reference>
          <reference field="17" count="1">
            <x v="1176"/>
          </reference>
        </references>
      </pivotArea>
    </format>
    <format dxfId="1511">
      <pivotArea dataOnly="0" labelOnly="1" outline="0" fieldPosition="0">
        <references count="2">
          <reference field="16" count="1" selected="0">
            <x v="864"/>
          </reference>
          <reference field="17" count="1">
            <x v="1184"/>
          </reference>
        </references>
      </pivotArea>
    </format>
    <format dxfId="1510">
      <pivotArea dataOnly="0" labelOnly="1" outline="0" fieldPosition="0">
        <references count="2">
          <reference field="16" count="1" selected="0">
            <x v="865"/>
          </reference>
          <reference field="17" count="1">
            <x v="1185"/>
          </reference>
        </references>
      </pivotArea>
    </format>
    <format dxfId="1509">
      <pivotArea dataOnly="0" labelOnly="1" outline="0" fieldPosition="0">
        <references count="2">
          <reference field="16" count="1" selected="0">
            <x v="886"/>
          </reference>
          <reference field="17" count="1">
            <x v="1177"/>
          </reference>
        </references>
      </pivotArea>
    </format>
    <format dxfId="1508">
      <pivotArea dataOnly="0" labelOnly="1" grandRow="1" outline="0" fieldPosition="0"/>
    </format>
    <format dxfId="1507">
      <pivotArea dataOnly="0" labelOnly="1" grandRow="1" outline="0" fieldPosition="0"/>
    </format>
    <format dxfId="1506">
      <pivotArea dataOnly="0" labelOnly="1" grandRow="1" outline="0" fieldPosition="0"/>
    </format>
    <format dxfId="1505">
      <pivotArea dataOnly="0" labelOnly="1" grandRow="1" outline="0" fieldPosition="0"/>
    </format>
    <format dxfId="1504">
      <pivotArea dataOnly="0" labelOnly="1" grandRow="1" outline="0" fieldPosition="0"/>
    </format>
    <format dxfId="1503">
      <pivotArea dataOnly="0" labelOnly="1" grandRow="1" outline="0" fieldPosition="0"/>
    </format>
    <format dxfId="1502">
      <pivotArea dataOnly="0" labelOnly="1" grandRow="1" outline="0" fieldPosition="0"/>
    </format>
    <format dxfId="1501">
      <pivotArea dataOnly="0" labelOnly="1" outline="0" fieldPosition="0">
        <references count="2">
          <reference field="16" count="1" selected="0">
            <x v="827"/>
          </reference>
          <reference field="17" count="1">
            <x v="1187"/>
          </reference>
        </references>
      </pivotArea>
    </format>
    <format dxfId="1500">
      <pivotArea dataOnly="0" labelOnly="1" outline="0" fieldPosition="0">
        <references count="2">
          <reference field="16" count="1" selected="0">
            <x v="828"/>
          </reference>
          <reference field="17" count="1">
            <x v="1194"/>
          </reference>
        </references>
      </pivotArea>
    </format>
    <format dxfId="1499">
      <pivotArea dataOnly="0" labelOnly="1" outline="0" fieldPosition="0">
        <references count="2">
          <reference field="16" count="1" selected="0">
            <x v="829"/>
          </reference>
          <reference field="17" count="1">
            <x v="1195"/>
          </reference>
        </references>
      </pivotArea>
    </format>
    <format dxfId="1498">
      <pivotArea dataOnly="0" labelOnly="1" outline="0" fieldPosition="0">
        <references count="2">
          <reference field="16" count="1" selected="0">
            <x v="830"/>
          </reference>
          <reference field="17" count="1">
            <x v="1191"/>
          </reference>
        </references>
      </pivotArea>
    </format>
    <format dxfId="1497">
      <pivotArea dataOnly="0" labelOnly="1" outline="0" fieldPosition="0">
        <references count="2">
          <reference field="16" count="1" selected="0">
            <x v="831"/>
          </reference>
          <reference field="17" count="1">
            <x v="1192"/>
          </reference>
        </references>
      </pivotArea>
    </format>
    <format dxfId="1496">
      <pivotArea dataOnly="0" labelOnly="1" outline="0" fieldPosition="0">
        <references count="2">
          <reference field="16" count="1" selected="0">
            <x v="832"/>
          </reference>
          <reference field="17" count="1">
            <x v="1193"/>
          </reference>
        </references>
      </pivotArea>
    </format>
    <format dxfId="1495">
      <pivotArea dataOnly="0" labelOnly="1" outline="0" fieldPosition="0">
        <references count="2">
          <reference field="16" count="1" selected="0">
            <x v="833"/>
          </reference>
          <reference field="17" count="1">
            <x v="1189"/>
          </reference>
        </references>
      </pivotArea>
    </format>
    <format dxfId="1494">
      <pivotArea dataOnly="0" labelOnly="1" outline="0" fieldPosition="0">
        <references count="2">
          <reference field="16" count="1" selected="0">
            <x v="834"/>
          </reference>
          <reference field="17" count="1">
            <x v="1197"/>
          </reference>
        </references>
      </pivotArea>
    </format>
    <format dxfId="1493">
      <pivotArea dataOnly="0" labelOnly="1" outline="0" fieldPosition="0">
        <references count="2">
          <reference field="16" count="1" selected="0">
            <x v="835"/>
          </reference>
          <reference field="17" count="1">
            <x v="1190"/>
          </reference>
        </references>
      </pivotArea>
    </format>
    <format dxfId="1492">
      <pivotArea dataOnly="0" labelOnly="1" outline="0" fieldPosition="0">
        <references count="2">
          <reference field="16" count="1" selected="0">
            <x v="836"/>
          </reference>
          <reference field="17" count="1">
            <x v="1201"/>
          </reference>
        </references>
      </pivotArea>
    </format>
    <format dxfId="1491">
      <pivotArea dataOnly="0" labelOnly="1" outline="0" fieldPosition="0">
        <references count="2">
          <reference field="16" count="1" selected="0">
            <x v="838"/>
          </reference>
          <reference field="17" count="1">
            <x v="1199"/>
          </reference>
        </references>
      </pivotArea>
    </format>
    <format dxfId="1490">
      <pivotArea dataOnly="0" labelOnly="1" outline="0" fieldPosition="0">
        <references count="2">
          <reference field="16" count="1" selected="0">
            <x v="839"/>
          </reference>
          <reference field="17" count="1">
            <x v="1196"/>
          </reference>
        </references>
      </pivotArea>
    </format>
    <format dxfId="1489">
      <pivotArea dataOnly="0" labelOnly="1" outline="0" fieldPosition="0">
        <references count="2">
          <reference field="16" count="1" selected="0">
            <x v="840"/>
          </reference>
          <reference field="17" count="1">
            <x v="1157"/>
          </reference>
        </references>
      </pivotArea>
    </format>
    <format dxfId="1488">
      <pivotArea dataOnly="0" labelOnly="1" outline="0" fieldPosition="0">
        <references count="2">
          <reference field="16" count="1" selected="0">
            <x v="841"/>
          </reference>
          <reference field="17" count="1">
            <x v="1202"/>
          </reference>
        </references>
      </pivotArea>
    </format>
    <format dxfId="1487">
      <pivotArea dataOnly="0" labelOnly="1" outline="0" fieldPosition="0">
        <references count="2">
          <reference field="16" count="1" selected="0">
            <x v="842"/>
          </reference>
          <reference field="17" count="1">
            <x v="1198"/>
          </reference>
        </references>
      </pivotArea>
    </format>
    <format dxfId="1486">
      <pivotArea dataOnly="0" labelOnly="1" outline="0" fieldPosition="0">
        <references count="2">
          <reference field="16" count="1" selected="0">
            <x v="843"/>
          </reference>
          <reference field="17" count="1">
            <x v="1200"/>
          </reference>
        </references>
      </pivotArea>
    </format>
    <format dxfId="1485">
      <pivotArea dataOnly="0" labelOnly="1" outline="0" fieldPosition="0">
        <references count="2">
          <reference field="16" count="1" selected="0">
            <x v="844"/>
          </reference>
          <reference field="17" count="1">
            <x v="1188"/>
          </reference>
        </references>
      </pivotArea>
    </format>
    <format dxfId="1484">
      <pivotArea dataOnly="0" labelOnly="1" outline="0" fieldPosition="0">
        <references count="2">
          <reference field="16" count="1" selected="0">
            <x v="858"/>
          </reference>
          <reference field="17" count="1">
            <x v="1187"/>
          </reference>
        </references>
      </pivotArea>
    </format>
    <format dxfId="1483">
      <pivotArea dataOnly="0" labelOnly="1" grandRow="1" outline="0" fieldPosition="0"/>
    </format>
    <format dxfId="1482">
      <pivotArea dataOnly="0" labelOnly="1" outline="0" fieldPosition="0">
        <references count="2">
          <reference field="16" count="1" selected="0">
            <x v="827"/>
          </reference>
          <reference field="17" count="1">
            <x v="1135"/>
          </reference>
        </references>
      </pivotArea>
    </format>
    <format dxfId="1481">
      <pivotArea dataOnly="0" labelOnly="1" outline="0" fieldPosition="0">
        <references count="2">
          <reference field="16" count="1" selected="0">
            <x v="828"/>
          </reference>
          <reference field="17" count="1">
            <x v="1153"/>
          </reference>
        </references>
      </pivotArea>
    </format>
    <format dxfId="1480">
      <pivotArea dataOnly="0" labelOnly="1" outline="0" fieldPosition="0">
        <references count="2">
          <reference field="16" count="1" selected="0">
            <x v="829"/>
          </reference>
          <reference field="17" count="1">
            <x v="1137"/>
          </reference>
        </references>
      </pivotArea>
    </format>
    <format dxfId="1479">
      <pivotArea dataOnly="0" labelOnly="1" outline="0" fieldPosition="0">
        <references count="2">
          <reference field="16" count="1" selected="0">
            <x v="830"/>
          </reference>
          <reference field="17" count="1">
            <x v="1148"/>
          </reference>
        </references>
      </pivotArea>
    </format>
    <format dxfId="1478">
      <pivotArea dataOnly="0" labelOnly="1" outline="0" fieldPosition="0">
        <references count="2">
          <reference field="16" count="1" selected="0">
            <x v="831"/>
          </reference>
          <reference field="17" count="1">
            <x v="1149"/>
          </reference>
        </references>
      </pivotArea>
    </format>
    <format dxfId="1477">
      <pivotArea dataOnly="0" labelOnly="1" outline="0" fieldPosition="0">
        <references count="2">
          <reference field="16" count="1" selected="0">
            <x v="832"/>
          </reference>
          <reference field="17" count="1">
            <x v="1150"/>
          </reference>
        </references>
      </pivotArea>
    </format>
    <format dxfId="1476">
      <pivotArea dataOnly="0" labelOnly="1" outline="0" fieldPosition="0">
        <references count="2">
          <reference field="16" count="1" selected="0">
            <x v="833"/>
          </reference>
          <reference field="17" count="1">
            <x v="1144"/>
          </reference>
        </references>
      </pivotArea>
    </format>
    <format dxfId="1475">
      <pivotArea dataOnly="0" labelOnly="1" outline="0" fieldPosition="0">
        <references count="2">
          <reference field="16" count="1" selected="0">
            <x v="834"/>
          </reference>
          <reference field="17" count="1">
            <x v="1155"/>
          </reference>
        </references>
      </pivotArea>
    </format>
    <format dxfId="1474">
      <pivotArea dataOnly="0" labelOnly="1" outline="0" fieldPosition="0">
        <references count="2">
          <reference field="16" count="1" selected="0">
            <x v="835"/>
          </reference>
          <reference field="17" count="1">
            <x v="1145"/>
          </reference>
        </references>
      </pivotArea>
    </format>
    <format dxfId="1473">
      <pivotArea dataOnly="0" labelOnly="1" outline="0" fieldPosition="0">
        <references count="2">
          <reference field="16" count="1" selected="0">
            <x v="836"/>
          </reference>
          <reference field="17" count="1">
            <x v="1158"/>
          </reference>
        </references>
      </pivotArea>
    </format>
    <format dxfId="1472">
      <pivotArea dataOnly="0" labelOnly="1" outline="0" fieldPosition="0">
        <references count="2">
          <reference field="16" count="1" selected="0">
            <x v="837"/>
          </reference>
          <reference field="17" count="1">
            <x v="1159"/>
          </reference>
        </references>
      </pivotArea>
    </format>
    <format dxfId="1471">
      <pivotArea dataOnly="0" labelOnly="1" outline="0" fieldPosition="0">
        <references count="2">
          <reference field="16" count="1" selected="0">
            <x v="838"/>
          </reference>
          <reference field="17" count="1">
            <x v="1204"/>
          </reference>
        </references>
      </pivotArea>
    </format>
    <format dxfId="1470">
      <pivotArea dataOnly="0" labelOnly="1" outline="0" fieldPosition="0">
        <references count="2">
          <reference field="16" count="1" selected="0">
            <x v="839"/>
          </reference>
          <reference field="17" count="1">
            <x v="1154"/>
          </reference>
        </references>
      </pivotArea>
    </format>
    <format dxfId="1469">
      <pivotArea dataOnly="0" labelOnly="1" outline="0" fieldPosition="0">
        <references count="2">
          <reference field="16" count="1" selected="0">
            <x v="840"/>
          </reference>
          <reference field="17" count="1">
            <x v="1157"/>
          </reference>
        </references>
      </pivotArea>
    </format>
    <format dxfId="1468">
      <pivotArea dataOnly="0" labelOnly="1" outline="0" fieldPosition="0">
        <references count="2">
          <reference field="16" count="1" selected="0">
            <x v="842"/>
          </reference>
          <reference field="17" count="1">
            <x v="1156"/>
          </reference>
        </references>
      </pivotArea>
    </format>
    <format dxfId="1467">
      <pivotArea dataOnly="0" labelOnly="1" outline="0" fieldPosition="0">
        <references count="2">
          <reference field="16" count="1" selected="0">
            <x v="843"/>
          </reference>
          <reference field="17" count="1">
            <x v="1156"/>
          </reference>
        </references>
      </pivotArea>
    </format>
    <format dxfId="1466">
      <pivotArea dataOnly="0" labelOnly="1" outline="0" fieldPosition="0">
        <references count="2">
          <reference field="16" count="1" selected="0">
            <x v="844"/>
          </reference>
          <reference field="17" count="1">
            <x v="1136"/>
          </reference>
        </references>
      </pivotArea>
    </format>
    <format dxfId="1465">
      <pivotArea dataOnly="0" labelOnly="1" outline="0" fieldPosition="0">
        <references count="2">
          <reference field="16" count="1" selected="0">
            <x v="858"/>
          </reference>
          <reference field="17" count="1">
            <x v="1203"/>
          </reference>
        </references>
      </pivotArea>
    </format>
    <format dxfId="1464">
      <pivotArea outline="0" fieldPosition="0">
        <references count="1">
          <reference field="4294967294" count="1">
            <x v="5"/>
          </reference>
        </references>
      </pivotArea>
    </format>
    <format dxfId="1463">
      <pivotArea dataOnly="0" labelOnly="1" grandRow="1" outline="0" fieldPosition="0"/>
    </format>
    <format dxfId="1462">
      <pivotArea dataOnly="0" labelOnly="1" outline="0" fieldPosition="0">
        <references count="2">
          <reference field="16" count="1" selected="0">
            <x v="859"/>
          </reference>
          <reference field="17" count="1">
            <x v="1206"/>
          </reference>
        </references>
      </pivotArea>
    </format>
    <format dxfId="1461">
      <pivotArea dataOnly="0" labelOnly="1" outline="0" fieldPosition="0">
        <references count="2">
          <reference field="16" count="1" selected="0">
            <x v="860"/>
          </reference>
          <reference field="17" count="1">
            <x v="1205"/>
          </reference>
        </references>
      </pivotArea>
    </format>
    <format dxfId="1460">
      <pivotArea dataOnly="0" labelOnly="1" outline="0" fieldPosition="0">
        <references count="2">
          <reference field="16" count="1" selected="0">
            <x v="861"/>
          </reference>
          <reference field="17" count="1">
            <x v="1207"/>
          </reference>
        </references>
      </pivotArea>
    </format>
    <format dxfId="1459">
      <pivotArea dataOnly="0" labelOnly="1" outline="0" fieldPosition="0">
        <references count="2">
          <reference field="16" count="1" selected="0">
            <x v="862"/>
          </reference>
          <reference field="17" count="1">
            <x v="1208"/>
          </reference>
        </references>
      </pivotArea>
    </format>
    <format dxfId="1458">
      <pivotArea dataOnly="0" labelOnly="1" outline="0" fieldPosition="0">
        <references count="2">
          <reference field="16" count="1" selected="0">
            <x v="2"/>
          </reference>
          <reference field="17" count="1">
            <x v="1209"/>
          </reference>
        </references>
      </pivotArea>
    </format>
    <format dxfId="1457">
      <pivotArea dataOnly="0" labelOnly="1" outline="0" fieldPosition="0">
        <references count="2">
          <reference field="16" count="1" selected="0">
            <x v="678"/>
          </reference>
          <reference field="17" count="1">
            <x v="1210"/>
          </reference>
        </references>
      </pivotArea>
    </format>
    <format dxfId="1456">
      <pivotArea dataOnly="0" labelOnly="1" outline="0" fieldPosition="0">
        <references count="2">
          <reference field="16" count="1" selected="0">
            <x v="2"/>
          </reference>
          <reference field="17" count="1">
            <x v="1212"/>
          </reference>
        </references>
      </pivotArea>
    </format>
    <format dxfId="1455">
      <pivotArea dataOnly="0" labelOnly="1" outline="0" fieldPosition="0">
        <references count="2">
          <reference field="16" count="1" selected="0">
            <x v="678"/>
          </reference>
          <reference field="17" count="1">
            <x v="1211"/>
          </reference>
        </references>
      </pivotArea>
    </format>
    <format dxfId="1454">
      <pivotArea dataOnly="0" labelOnly="1" outline="0" fieldPosition="0">
        <references count="2">
          <reference field="16" count="1" selected="0">
            <x v="5"/>
          </reference>
          <reference field="17" count="1">
            <x v="1213"/>
          </reference>
        </references>
      </pivotArea>
    </format>
    <format dxfId="1453">
      <pivotArea dataOnly="0" labelOnly="1" outline="0" fieldPosition="0">
        <references count="2">
          <reference field="16" count="1" selected="0">
            <x v="682"/>
          </reference>
          <reference field="17" count="1">
            <x v="1222"/>
          </reference>
        </references>
      </pivotArea>
    </format>
    <format dxfId="1452">
      <pivotArea dataOnly="0" labelOnly="1" outline="0" fieldPosition="0">
        <references count="2">
          <reference field="16" count="1" selected="0">
            <x v="866"/>
          </reference>
          <reference field="17" count="1">
            <x v="1215"/>
          </reference>
        </references>
      </pivotArea>
    </format>
    <format dxfId="1451">
      <pivotArea dataOnly="0" labelOnly="1" outline="0" fieldPosition="0">
        <references count="2">
          <reference field="16" count="1" selected="0">
            <x v="867"/>
          </reference>
          <reference field="17" count="1">
            <x v="1221"/>
          </reference>
        </references>
      </pivotArea>
    </format>
    <format dxfId="1450">
      <pivotArea dataOnly="0" labelOnly="1" outline="0" fieldPosition="0">
        <references count="2">
          <reference field="16" count="1" selected="0">
            <x v="868"/>
          </reference>
          <reference field="17" count="1">
            <x v="1218"/>
          </reference>
        </references>
      </pivotArea>
    </format>
    <format dxfId="1449">
      <pivotArea dataOnly="0" labelOnly="1" outline="0" fieldPosition="0">
        <references count="2">
          <reference field="16" count="1" selected="0">
            <x v="869"/>
          </reference>
          <reference field="17" count="1">
            <x v="1216"/>
          </reference>
        </references>
      </pivotArea>
    </format>
    <format dxfId="1448">
      <pivotArea dataOnly="0" labelOnly="1" outline="0" fieldPosition="0">
        <references count="2">
          <reference field="16" count="1" selected="0">
            <x v="870"/>
          </reference>
          <reference field="17" count="1">
            <x v="1220"/>
          </reference>
        </references>
      </pivotArea>
    </format>
    <format dxfId="1447">
      <pivotArea dataOnly="0" labelOnly="1" outline="0" fieldPosition="0">
        <references count="2">
          <reference field="16" count="1" selected="0">
            <x v="871"/>
          </reference>
          <reference field="17" count="1">
            <x v="1219"/>
          </reference>
        </references>
      </pivotArea>
    </format>
    <format dxfId="1446">
      <pivotArea dataOnly="0" labelOnly="1" outline="0" fieldPosition="0">
        <references count="2">
          <reference field="16" count="1" selected="0">
            <x v="872"/>
          </reference>
          <reference field="17" count="1">
            <x v="1214"/>
          </reference>
        </references>
      </pivotArea>
    </format>
    <format dxfId="1445">
      <pivotArea dataOnly="0" labelOnly="1" outline="0" fieldPosition="0">
        <references count="2">
          <reference field="16" count="1" selected="0">
            <x v="873"/>
          </reference>
          <reference field="17" count="1">
            <x v="1217"/>
          </reference>
        </references>
      </pivotArea>
    </format>
    <format dxfId="1444">
      <pivotArea dataOnly="0" labelOnly="1" outline="0" fieldPosition="0">
        <references count="2">
          <reference field="16" count="1" selected="0">
            <x v="827"/>
          </reference>
          <reference field="17" count="1">
            <x v="1135"/>
          </reference>
        </references>
      </pivotArea>
    </format>
    <format dxfId="1443">
      <pivotArea dataOnly="0" labelOnly="1" outline="0" fieldPosition="0">
        <references count="2">
          <reference field="16" count="1" selected="0">
            <x v="828"/>
          </reference>
          <reference field="17" count="1">
            <x v="1153"/>
          </reference>
        </references>
      </pivotArea>
    </format>
    <format dxfId="1442">
      <pivotArea dataOnly="0" labelOnly="1" outline="0" fieldPosition="0">
        <references count="2">
          <reference field="16" count="1" selected="0">
            <x v="829"/>
          </reference>
          <reference field="17" count="1">
            <x v="1137"/>
          </reference>
        </references>
      </pivotArea>
    </format>
    <format dxfId="1441">
      <pivotArea dataOnly="0" labelOnly="1" outline="0" fieldPosition="0">
        <references count="2">
          <reference field="16" count="1" selected="0">
            <x v="830"/>
          </reference>
          <reference field="17" count="1">
            <x v="1148"/>
          </reference>
        </references>
      </pivotArea>
    </format>
    <format dxfId="1440">
      <pivotArea dataOnly="0" labelOnly="1" outline="0" fieldPosition="0">
        <references count="2">
          <reference field="16" count="1" selected="0">
            <x v="831"/>
          </reference>
          <reference field="17" count="1">
            <x v="1149"/>
          </reference>
        </references>
      </pivotArea>
    </format>
    <format dxfId="1439">
      <pivotArea dataOnly="0" labelOnly="1" outline="0" fieldPosition="0">
        <references count="2">
          <reference field="16" count="1" selected="0">
            <x v="832"/>
          </reference>
          <reference field="17" count="1">
            <x v="1150"/>
          </reference>
        </references>
      </pivotArea>
    </format>
    <format dxfId="1438">
      <pivotArea dataOnly="0" labelOnly="1" outline="0" fieldPosition="0">
        <references count="2">
          <reference field="16" count="1" selected="0">
            <x v="833"/>
          </reference>
          <reference field="17" count="1">
            <x v="1144"/>
          </reference>
        </references>
      </pivotArea>
    </format>
    <format dxfId="1437">
      <pivotArea dataOnly="0" labelOnly="1" outline="0" fieldPosition="0">
        <references count="2">
          <reference field="16" count="1" selected="0">
            <x v="834"/>
          </reference>
          <reference field="17" count="1">
            <x v="1155"/>
          </reference>
        </references>
      </pivotArea>
    </format>
    <format dxfId="1436">
      <pivotArea dataOnly="0" labelOnly="1" outline="0" fieldPosition="0">
        <references count="2">
          <reference field="16" count="1" selected="0">
            <x v="835"/>
          </reference>
          <reference field="17" count="1">
            <x v="1145"/>
          </reference>
        </references>
      </pivotArea>
    </format>
    <format dxfId="1435">
      <pivotArea dataOnly="0" labelOnly="1" outline="0" fieldPosition="0">
        <references count="2">
          <reference field="16" count="1" selected="0">
            <x v="836"/>
          </reference>
          <reference field="17" count="1">
            <x v="1158"/>
          </reference>
        </references>
      </pivotArea>
    </format>
    <format dxfId="1434">
      <pivotArea dataOnly="0" labelOnly="1" outline="0" fieldPosition="0">
        <references count="2">
          <reference field="16" count="1" selected="0">
            <x v="837"/>
          </reference>
          <reference field="17" count="1">
            <x v="1159"/>
          </reference>
        </references>
      </pivotArea>
    </format>
    <format dxfId="1433">
      <pivotArea dataOnly="0" labelOnly="1" outline="0" fieldPosition="0">
        <references count="2">
          <reference field="16" count="1" selected="0">
            <x v="838"/>
          </reference>
          <reference field="17" count="1">
            <x v="1204"/>
          </reference>
        </references>
      </pivotArea>
    </format>
    <format dxfId="1432">
      <pivotArea dataOnly="0" labelOnly="1" outline="0" fieldPosition="0">
        <references count="2">
          <reference field="16" count="1" selected="0">
            <x v="839"/>
          </reference>
          <reference field="17" count="1">
            <x v="1154"/>
          </reference>
        </references>
      </pivotArea>
    </format>
    <format dxfId="1431">
      <pivotArea dataOnly="0" labelOnly="1" outline="0" fieldPosition="0">
        <references count="2">
          <reference field="16" count="1" selected="0">
            <x v="840"/>
          </reference>
          <reference field="17" count="1">
            <x v="1157"/>
          </reference>
        </references>
      </pivotArea>
    </format>
    <format dxfId="1430">
      <pivotArea dataOnly="0" labelOnly="1" outline="0" fieldPosition="0">
        <references count="2">
          <reference field="16" count="1" selected="0">
            <x v="841"/>
          </reference>
          <reference field="17" count="1">
            <x v="1223"/>
          </reference>
        </references>
      </pivotArea>
    </format>
    <format dxfId="1429">
      <pivotArea dataOnly="0" labelOnly="1" outline="0" fieldPosition="0">
        <references count="2">
          <reference field="16" count="1" selected="0">
            <x v="842"/>
          </reference>
          <reference field="17" count="1">
            <x v="1156"/>
          </reference>
        </references>
      </pivotArea>
    </format>
    <format dxfId="1428">
      <pivotArea dataOnly="0" labelOnly="1" outline="0" fieldPosition="0">
        <references count="2">
          <reference field="16" count="1" selected="0">
            <x v="843"/>
          </reference>
          <reference field="17" count="1">
            <x v="1156"/>
          </reference>
        </references>
      </pivotArea>
    </format>
    <format dxfId="1427">
      <pivotArea dataOnly="0" labelOnly="1" outline="0" fieldPosition="0">
        <references count="2">
          <reference field="16" count="1" selected="0">
            <x v="844"/>
          </reference>
          <reference field="17" count="1">
            <x v="1136"/>
          </reference>
        </references>
      </pivotArea>
    </format>
    <format dxfId="1426">
      <pivotArea dataOnly="0" labelOnly="1" outline="0" fieldPosition="0">
        <references count="2">
          <reference field="16" count="1" selected="0">
            <x v="858"/>
          </reference>
          <reference field="17" count="1">
            <x v="1203"/>
          </reference>
        </references>
      </pivotArea>
    </format>
    <format dxfId="1425">
      <pivotArea dataOnly="0" labelOnly="1" outline="0" fieldPosition="0">
        <references count="2">
          <reference field="16" count="0" selected="0"/>
          <reference field="17" count="1">
            <x v="1224"/>
          </reference>
        </references>
      </pivotArea>
    </format>
    <format dxfId="1424">
      <pivotArea dataOnly="0" labelOnly="1" outline="0" fieldPosition="0">
        <references count="2">
          <reference field="16" count="1" selected="0">
            <x v="12"/>
          </reference>
          <reference field="17" count="1">
            <x v="1225"/>
          </reference>
        </references>
      </pivotArea>
    </format>
    <format dxfId="1423">
      <pivotArea dataOnly="0" labelOnly="1" outline="0" fieldPosition="0">
        <references count="2">
          <reference field="16" count="1" selected="0">
            <x v="13"/>
          </reference>
          <reference field="17" count="1">
            <x v="1240"/>
          </reference>
        </references>
      </pivotArea>
    </format>
    <format dxfId="1422">
      <pivotArea dataOnly="0" labelOnly="1" outline="0" fieldPosition="0">
        <references count="2">
          <reference field="16" count="1" selected="0">
            <x v="14"/>
          </reference>
          <reference field="17" count="1">
            <x v="1226"/>
          </reference>
        </references>
      </pivotArea>
    </format>
    <format dxfId="1421">
      <pivotArea dataOnly="0" labelOnly="1" outline="0" fieldPosition="0">
        <references count="2">
          <reference field="16" count="1" selected="0">
            <x v="15"/>
          </reference>
          <reference field="17" count="1">
            <x v="1228"/>
          </reference>
        </references>
      </pivotArea>
    </format>
    <format dxfId="1420">
      <pivotArea dataOnly="0" labelOnly="1" outline="0" fieldPosition="0">
        <references count="2">
          <reference field="16" count="1" selected="0">
            <x v="16"/>
          </reference>
          <reference field="17" count="1">
            <x v="1234"/>
          </reference>
        </references>
      </pivotArea>
    </format>
    <format dxfId="1419">
      <pivotArea dataOnly="0" labelOnly="1" outline="0" fieldPosition="0">
        <references count="2">
          <reference field="16" count="1" selected="0">
            <x v="17"/>
          </reference>
          <reference field="17" count="1">
            <x v="1229"/>
          </reference>
        </references>
      </pivotArea>
    </format>
    <format dxfId="1418">
      <pivotArea dataOnly="0" labelOnly="1" outline="0" fieldPosition="0">
        <references count="2">
          <reference field="16" count="1" selected="0">
            <x v="18"/>
          </reference>
          <reference field="17" count="1">
            <x v="1244"/>
          </reference>
        </references>
      </pivotArea>
    </format>
    <format dxfId="1417">
      <pivotArea dataOnly="0" labelOnly="1" outline="0" fieldPosition="0">
        <references count="2">
          <reference field="16" count="1" selected="0">
            <x v="19"/>
          </reference>
          <reference field="17" count="1">
            <x v="1236"/>
          </reference>
        </references>
      </pivotArea>
    </format>
    <format dxfId="1416">
      <pivotArea dataOnly="0" labelOnly="1" outline="0" fieldPosition="0">
        <references count="2">
          <reference field="16" count="1" selected="0">
            <x v="20"/>
          </reference>
          <reference field="17" count="1">
            <x v="1237"/>
          </reference>
        </references>
      </pivotArea>
    </format>
    <format dxfId="1415">
      <pivotArea dataOnly="0" labelOnly="1" outline="0" fieldPosition="0">
        <references count="2">
          <reference field="16" count="1" selected="0">
            <x v="21"/>
          </reference>
          <reference field="17" count="1">
            <x v="1235"/>
          </reference>
        </references>
      </pivotArea>
    </format>
    <format dxfId="1414">
      <pivotArea dataOnly="0" labelOnly="1" outline="0" fieldPosition="0">
        <references count="2">
          <reference field="16" count="1" selected="0">
            <x v="22"/>
          </reference>
          <reference field="17" count="1">
            <x v="1227"/>
          </reference>
        </references>
      </pivotArea>
    </format>
    <format dxfId="1413">
      <pivotArea dataOnly="0" labelOnly="1" outline="0" fieldPosition="0">
        <references count="2">
          <reference field="16" count="1" selected="0">
            <x v="23"/>
          </reference>
          <reference field="17" count="1">
            <x v="1241"/>
          </reference>
        </references>
      </pivotArea>
    </format>
    <format dxfId="1412">
      <pivotArea dataOnly="0" labelOnly="1" outline="0" fieldPosition="0">
        <references count="2">
          <reference field="16" count="1" selected="0">
            <x v="24"/>
          </reference>
          <reference field="17" count="1">
            <x v="1230"/>
          </reference>
        </references>
      </pivotArea>
    </format>
    <format dxfId="1411">
      <pivotArea dataOnly="0" labelOnly="1" outline="0" fieldPosition="0">
        <references count="2">
          <reference field="16" count="1" selected="0">
            <x v="25"/>
          </reference>
          <reference field="17" count="1">
            <x v="1242"/>
          </reference>
        </references>
      </pivotArea>
    </format>
    <format dxfId="1410">
      <pivotArea dataOnly="0" labelOnly="1" outline="0" fieldPosition="0">
        <references count="2">
          <reference field="16" count="1" selected="0">
            <x v="26"/>
          </reference>
          <reference field="17" count="1">
            <x v="1238"/>
          </reference>
        </references>
      </pivotArea>
    </format>
    <format dxfId="1409">
      <pivotArea dataOnly="0" labelOnly="1" outline="0" fieldPosition="0">
        <references count="2">
          <reference field="16" count="1" selected="0">
            <x v="27"/>
          </reference>
          <reference field="17" count="1">
            <x v="1232"/>
          </reference>
        </references>
      </pivotArea>
    </format>
    <format dxfId="1408">
      <pivotArea dataOnly="0" labelOnly="1" outline="0" fieldPosition="0">
        <references count="2">
          <reference field="16" count="1" selected="0">
            <x v="28"/>
          </reference>
          <reference field="17" count="1">
            <x v="1239"/>
          </reference>
        </references>
      </pivotArea>
    </format>
    <format dxfId="1407">
      <pivotArea dataOnly="0" labelOnly="1" outline="0" fieldPosition="0">
        <references count="2">
          <reference field="16" count="1" selected="0">
            <x v="29"/>
          </reference>
          <reference field="17" count="1">
            <x v="1231"/>
          </reference>
        </references>
      </pivotArea>
    </format>
    <format dxfId="1406">
      <pivotArea dataOnly="0" labelOnly="1" outline="0" fieldPosition="0">
        <references count="2">
          <reference field="16" count="1" selected="0">
            <x v="747"/>
          </reference>
          <reference field="17" count="1">
            <x v="1243"/>
          </reference>
        </references>
      </pivotArea>
    </format>
    <format dxfId="1405">
      <pivotArea dataOnly="0" labelOnly="1" outline="0" fieldPosition="0">
        <references count="2">
          <reference field="16" count="1" selected="0">
            <x v="748"/>
          </reference>
          <reference field="17" count="1">
            <x v="1233"/>
          </reference>
        </references>
      </pivotArea>
    </format>
    <format dxfId="1404">
      <pivotArea dataOnly="0" labelOnly="1" outline="0" fieldPosition="0">
        <references count="2">
          <reference field="16" count="1" selected="0">
            <x v="749"/>
          </reference>
          <reference field="17" count="1">
            <x v="1245"/>
          </reference>
        </references>
      </pivotArea>
    </format>
    <format dxfId="1403">
      <pivotArea dataOnly="0" labelOnly="1" outline="0" fieldPosition="0">
        <references count="2">
          <reference field="16" count="1" selected="0">
            <x v="827"/>
          </reference>
          <reference field="17" count="1">
            <x v="1135"/>
          </reference>
        </references>
      </pivotArea>
    </format>
    <format dxfId="1402">
      <pivotArea dataOnly="0" labelOnly="1" outline="0" fieldPosition="0">
        <references count="2">
          <reference field="16" count="1" selected="0">
            <x v="828"/>
          </reference>
          <reference field="17" count="1">
            <x v="1153"/>
          </reference>
        </references>
      </pivotArea>
    </format>
    <format dxfId="1401">
      <pivotArea dataOnly="0" labelOnly="1" outline="0" fieldPosition="0">
        <references count="2">
          <reference field="16" count="1" selected="0">
            <x v="829"/>
          </reference>
          <reference field="17" count="1">
            <x v="1137"/>
          </reference>
        </references>
      </pivotArea>
    </format>
    <format dxfId="1400">
      <pivotArea dataOnly="0" labelOnly="1" outline="0" fieldPosition="0">
        <references count="2">
          <reference field="16" count="1" selected="0">
            <x v="830"/>
          </reference>
          <reference field="17" count="1">
            <x v="1148"/>
          </reference>
        </references>
      </pivotArea>
    </format>
    <format dxfId="1399">
      <pivotArea dataOnly="0" labelOnly="1" outline="0" fieldPosition="0">
        <references count="2">
          <reference field="16" count="1" selected="0">
            <x v="831"/>
          </reference>
          <reference field="17" count="1">
            <x v="1149"/>
          </reference>
        </references>
      </pivotArea>
    </format>
    <format dxfId="1398">
      <pivotArea dataOnly="0" labelOnly="1" outline="0" fieldPosition="0">
        <references count="2">
          <reference field="16" count="1" selected="0">
            <x v="832"/>
          </reference>
          <reference field="17" count="1">
            <x v="1150"/>
          </reference>
        </references>
      </pivotArea>
    </format>
    <format dxfId="1397">
      <pivotArea dataOnly="0" labelOnly="1" outline="0" fieldPosition="0">
        <references count="2">
          <reference field="16" count="1" selected="0">
            <x v="833"/>
          </reference>
          <reference field="17" count="1">
            <x v="1144"/>
          </reference>
        </references>
      </pivotArea>
    </format>
    <format dxfId="1396">
      <pivotArea dataOnly="0" labelOnly="1" outline="0" fieldPosition="0">
        <references count="2">
          <reference field="16" count="1" selected="0">
            <x v="834"/>
          </reference>
          <reference field="17" count="1">
            <x v="1155"/>
          </reference>
        </references>
      </pivotArea>
    </format>
    <format dxfId="1395">
      <pivotArea dataOnly="0" labelOnly="1" outline="0" fieldPosition="0">
        <references count="2">
          <reference field="16" count="1" selected="0">
            <x v="835"/>
          </reference>
          <reference field="17" count="1">
            <x v="1145"/>
          </reference>
        </references>
      </pivotArea>
    </format>
    <format dxfId="1394">
      <pivotArea dataOnly="0" labelOnly="1" outline="0" fieldPosition="0">
        <references count="2">
          <reference field="16" count="1" selected="0">
            <x v="836"/>
          </reference>
          <reference field="17" count="1">
            <x v="1158"/>
          </reference>
        </references>
      </pivotArea>
    </format>
    <format dxfId="1393">
      <pivotArea dataOnly="0" labelOnly="1" outline="0" fieldPosition="0">
        <references count="2">
          <reference field="16" count="1" selected="0">
            <x v="837"/>
          </reference>
          <reference field="17" count="1">
            <x v="1159"/>
          </reference>
        </references>
      </pivotArea>
    </format>
    <format dxfId="1392">
      <pivotArea dataOnly="0" labelOnly="1" outline="0" fieldPosition="0">
        <references count="2">
          <reference field="16" count="1" selected="0">
            <x v="839"/>
          </reference>
          <reference field="17" count="1">
            <x v="1154"/>
          </reference>
        </references>
      </pivotArea>
    </format>
    <format dxfId="1391">
      <pivotArea dataOnly="0" labelOnly="1" outline="0" fieldPosition="0">
        <references count="2">
          <reference field="16" count="1" selected="0">
            <x v="840"/>
          </reference>
          <reference field="17" count="1">
            <x v="1157"/>
          </reference>
        </references>
      </pivotArea>
    </format>
    <format dxfId="1390">
      <pivotArea dataOnly="0" labelOnly="1" outline="0" fieldPosition="0">
        <references count="2">
          <reference field="16" count="1" selected="0">
            <x v="841"/>
          </reference>
          <reference field="17" count="1">
            <x v="1223"/>
          </reference>
        </references>
      </pivotArea>
    </format>
    <format dxfId="1389">
      <pivotArea dataOnly="0" labelOnly="1" outline="0" fieldPosition="0">
        <references count="2">
          <reference field="16" count="1" selected="0">
            <x v="842"/>
          </reference>
          <reference field="17" count="1">
            <x v="1156"/>
          </reference>
        </references>
      </pivotArea>
    </format>
    <format dxfId="1388">
      <pivotArea dataOnly="0" labelOnly="1" outline="0" fieldPosition="0">
        <references count="2">
          <reference field="16" count="1" selected="0">
            <x v="843"/>
          </reference>
          <reference field="17" count="1">
            <x v="1156"/>
          </reference>
        </references>
      </pivotArea>
    </format>
    <format dxfId="1387">
      <pivotArea dataOnly="0" labelOnly="1" outline="0" fieldPosition="0">
        <references count="2">
          <reference field="16" count="1" selected="0">
            <x v="844"/>
          </reference>
          <reference field="17" count="1">
            <x v="1136"/>
          </reference>
        </references>
      </pivotArea>
    </format>
    <format dxfId="1386">
      <pivotArea dataOnly="0" labelOnly="1" outline="0" fieldPosition="0">
        <references count="2">
          <reference field="16" count="1" selected="0">
            <x v="920"/>
          </reference>
          <reference field="17" count="1">
            <x v="1146"/>
          </reference>
        </references>
      </pivotArea>
    </format>
    <format dxfId="1385">
      <pivotArea dataOnly="0" labelOnly="1" outline="0" fieldPosition="0">
        <references count="2">
          <reference field="16" count="1" selected="0">
            <x v="921"/>
          </reference>
          <reference field="17" count="1">
            <x v="1147"/>
          </reference>
        </references>
      </pivotArea>
    </format>
    <format dxfId="1384">
      <pivotArea dataOnly="0" labelOnly="1" outline="0" fieldPosition="0">
        <references count="2">
          <reference field="16" count="1" selected="0">
            <x v="922"/>
          </reference>
          <reference field="17" count="1">
            <x v="1258"/>
          </reference>
        </references>
      </pivotArea>
    </format>
    <format dxfId="1383">
      <pivotArea dataOnly="0" labelOnly="1" outline="0" fieldPosition="0">
        <references count="2">
          <reference field="16" count="1" selected="0">
            <x v="923"/>
          </reference>
          <reference field="17" count="1">
            <x v="1266"/>
          </reference>
        </references>
      </pivotArea>
    </format>
    <format dxfId="1382">
      <pivotArea dataOnly="0" labelOnly="1" outline="0" fieldPosition="0">
        <references count="2">
          <reference field="16" count="1" selected="0">
            <x v="924"/>
          </reference>
          <reference field="17" count="1">
            <x v="1267"/>
          </reference>
        </references>
      </pivotArea>
    </format>
    <format dxfId="1381">
      <pivotArea dataOnly="0" labelOnly="1" outline="0" fieldPosition="0">
        <references count="2">
          <reference field="16" count="1" selected="0">
            <x v="925"/>
          </reference>
          <reference field="17" count="1">
            <x v="1268"/>
          </reference>
        </references>
      </pivotArea>
    </format>
    <format dxfId="1380">
      <pivotArea dataOnly="0" labelOnly="1" outline="0" fieldPosition="0">
        <references count="2">
          <reference field="16" count="1" selected="0">
            <x v="926"/>
          </reference>
          <reference field="17" count="1">
            <x v="1269"/>
          </reference>
        </references>
      </pivotArea>
    </format>
    <format dxfId="1379">
      <pivotArea dataOnly="0" labelOnly="1" outline="0" fieldPosition="0">
        <references count="2">
          <reference field="16" count="1" selected="0">
            <x v="927"/>
          </reference>
          <reference field="17" count="1">
            <x v="1270"/>
          </reference>
        </references>
      </pivotArea>
    </format>
    <format dxfId="1378">
      <pivotArea dataOnly="0" labelOnly="1" outline="0" fieldPosition="0">
        <references count="2">
          <reference field="16" count="1" selected="0">
            <x v="928"/>
          </reference>
          <reference field="17" count="1">
            <x v="1271"/>
          </reference>
        </references>
      </pivotArea>
    </format>
    <format dxfId="1377">
      <pivotArea dataOnly="0" labelOnly="1" outline="0" fieldPosition="0">
        <references count="2">
          <reference field="16" count="1" selected="0">
            <x v="929"/>
          </reference>
          <reference field="17" count="1">
            <x v="1272"/>
          </reference>
        </references>
      </pivotArea>
    </format>
    <format dxfId="1376">
      <pivotArea dataOnly="0" labelOnly="1" outline="0" fieldPosition="0">
        <references count="2">
          <reference field="16" count="1" selected="0">
            <x v="930"/>
          </reference>
          <reference field="17" count="1">
            <x v="1273"/>
          </reference>
        </references>
      </pivotArea>
    </format>
    <format dxfId="1375">
      <pivotArea dataOnly="0" labelOnly="1" outline="0" fieldPosition="0">
        <references count="2">
          <reference field="16" count="1" selected="0">
            <x v="931"/>
          </reference>
          <reference field="17" count="1">
            <x v="1248"/>
          </reference>
        </references>
      </pivotArea>
    </format>
    <format dxfId="1374">
      <pivotArea dataOnly="0" labelOnly="1" outline="0" fieldPosition="0">
        <references count="2">
          <reference field="16" count="1" selected="0">
            <x v="932"/>
          </reference>
          <reference field="17" count="1">
            <x v="1249"/>
          </reference>
        </references>
      </pivotArea>
    </format>
    <format dxfId="1373">
      <pivotArea dataOnly="0" labelOnly="1" outline="0" fieldPosition="0">
        <references count="2">
          <reference field="16" count="1" selected="0">
            <x v="933"/>
          </reference>
          <reference field="17" count="1">
            <x v="1138"/>
          </reference>
        </references>
      </pivotArea>
    </format>
    <format dxfId="1372">
      <pivotArea dataOnly="0" labelOnly="1" outline="0" fieldPosition="0">
        <references count="2">
          <reference field="16" count="1" selected="0">
            <x v="934"/>
          </reference>
          <reference field="17" count="1">
            <x v="1252"/>
          </reference>
        </references>
      </pivotArea>
    </format>
    <format dxfId="1371">
      <pivotArea dataOnly="0" labelOnly="1" outline="0" fieldPosition="0">
        <references count="2">
          <reference field="16" count="1" selected="0">
            <x v="935"/>
          </reference>
          <reference field="17" count="1">
            <x v="1251"/>
          </reference>
        </references>
      </pivotArea>
    </format>
    <format dxfId="1370">
      <pivotArea dataOnly="0" labelOnly="1" outline="0" fieldPosition="0">
        <references count="2">
          <reference field="16" count="1" selected="0">
            <x v="936"/>
          </reference>
          <reference field="17" count="1">
            <x v="1253"/>
          </reference>
        </references>
      </pivotArea>
    </format>
    <format dxfId="1369">
      <pivotArea dataOnly="0" labelOnly="1" outline="0" fieldPosition="0">
        <references count="2">
          <reference field="16" count="1" selected="0">
            <x v="937"/>
          </reference>
          <reference field="17" count="1">
            <x v="1246"/>
          </reference>
        </references>
      </pivotArea>
    </format>
    <format dxfId="1368">
      <pivotArea dataOnly="0" labelOnly="1" outline="0" fieldPosition="0">
        <references count="2">
          <reference field="16" count="1" selected="0">
            <x v="938"/>
          </reference>
          <reference field="17" count="1">
            <x v="1254"/>
          </reference>
        </references>
      </pivotArea>
    </format>
    <format dxfId="1367">
      <pivotArea dataOnly="0" labelOnly="1" outline="0" fieldPosition="0">
        <references count="2">
          <reference field="16" count="1" selected="0">
            <x v="939"/>
          </reference>
          <reference field="17" count="1">
            <x v="1257"/>
          </reference>
        </references>
      </pivotArea>
    </format>
    <format dxfId="1366">
      <pivotArea dataOnly="0" labelOnly="1" outline="0" fieldPosition="0">
        <references count="2">
          <reference field="16" count="1" selected="0">
            <x v="940"/>
          </reference>
          <reference field="17" count="1">
            <x v="1247"/>
          </reference>
        </references>
      </pivotArea>
    </format>
    <format dxfId="1365">
      <pivotArea dataOnly="0" labelOnly="1" outline="0" fieldPosition="0">
        <references count="2">
          <reference field="16" count="1" selected="0">
            <x v="941"/>
          </reference>
          <reference field="17" count="1">
            <x v="1261"/>
          </reference>
        </references>
      </pivotArea>
    </format>
    <format dxfId="1364">
      <pivotArea dataOnly="0" labelOnly="1" outline="0" fieldPosition="0">
        <references count="2">
          <reference field="16" count="1" selected="0">
            <x v="942"/>
          </reference>
          <reference field="17" count="1">
            <x v="1151"/>
          </reference>
        </references>
      </pivotArea>
    </format>
    <format dxfId="1363">
      <pivotArea dataOnly="0" labelOnly="1" outline="0" fieldPosition="0">
        <references count="2">
          <reference field="16" count="1" selected="0">
            <x v="943"/>
          </reference>
          <reference field="17" count="1">
            <x v="1143"/>
          </reference>
        </references>
      </pivotArea>
    </format>
    <format dxfId="1362">
      <pivotArea dataOnly="0" labelOnly="1" outline="0" fieldPosition="0">
        <references count="2">
          <reference field="16" count="1" selected="0">
            <x v="944"/>
          </reference>
          <reference field="17" count="1">
            <x v="1255"/>
          </reference>
        </references>
      </pivotArea>
    </format>
    <format dxfId="1361">
      <pivotArea dataOnly="0" labelOnly="1" outline="0" fieldPosition="0">
        <references count="2">
          <reference field="16" count="1" selected="0">
            <x v="945"/>
          </reference>
          <reference field="17" count="1">
            <x v="1259"/>
          </reference>
        </references>
      </pivotArea>
    </format>
    <format dxfId="1360">
      <pivotArea dataOnly="0" labelOnly="1" outline="0" fieldPosition="0">
        <references count="2">
          <reference field="16" count="1" selected="0">
            <x v="946"/>
          </reference>
          <reference field="17" count="1">
            <x v="1152"/>
          </reference>
        </references>
      </pivotArea>
    </format>
    <format dxfId="1359">
      <pivotArea dataOnly="0" labelOnly="1" outline="0" fieldPosition="0">
        <references count="2">
          <reference field="16" count="1" selected="0">
            <x v="947"/>
          </reference>
          <reference field="17" count="1">
            <x v="1262"/>
          </reference>
        </references>
      </pivotArea>
    </format>
    <format dxfId="1358">
      <pivotArea dataOnly="0" labelOnly="1" outline="0" fieldPosition="0">
        <references count="2">
          <reference field="16" count="1" selected="0">
            <x v="948"/>
          </reference>
          <reference field="17" count="1">
            <x v="1250"/>
          </reference>
        </references>
      </pivotArea>
    </format>
    <format dxfId="1357">
      <pivotArea dataOnly="0" labelOnly="1" outline="0" fieldPosition="0">
        <references count="2">
          <reference field="16" count="1" selected="0">
            <x v="949"/>
          </reference>
          <reference field="17" count="1">
            <x v="1263"/>
          </reference>
        </references>
      </pivotArea>
    </format>
    <format dxfId="1356">
      <pivotArea dataOnly="0" labelOnly="1" outline="0" fieldPosition="0">
        <references count="2">
          <reference field="16" count="1" selected="0">
            <x v="950"/>
          </reference>
          <reference field="17" count="1">
            <x v="1264"/>
          </reference>
        </references>
      </pivotArea>
    </format>
    <format dxfId="1355">
      <pivotArea dataOnly="0" labelOnly="1" outline="0" fieldPosition="0">
        <references count="2">
          <reference field="16" count="1" selected="0">
            <x v="951"/>
          </reference>
          <reference field="17" count="1">
            <x v="1265"/>
          </reference>
        </references>
      </pivotArea>
    </format>
    <format dxfId="1354">
      <pivotArea dataOnly="0" labelOnly="1" outline="0" fieldPosition="0">
        <references count="2">
          <reference field="16" count="1" selected="0">
            <x v="952"/>
          </reference>
          <reference field="17" count="1">
            <x v="1260"/>
          </reference>
        </references>
      </pivotArea>
    </format>
    <format dxfId="1353">
      <pivotArea dataOnly="0" labelOnly="1" outline="0" fieldPosition="0">
        <references count="2">
          <reference field="16" count="1" selected="0">
            <x v="953"/>
          </reference>
          <reference field="17" count="1">
            <x v="1256"/>
          </reference>
        </references>
      </pivotArea>
    </format>
    <format dxfId="1352">
      <pivotArea dataOnly="0" labelOnly="1" outline="0" fieldPosition="0">
        <references count="2">
          <reference field="16" count="1" selected="0">
            <x v="954"/>
          </reference>
          <reference field="17" count="1">
            <x v="1275"/>
          </reference>
        </references>
      </pivotArea>
    </format>
    <format dxfId="1351">
      <pivotArea dataOnly="0" labelOnly="1" outline="0" fieldPosition="0">
        <references count="2">
          <reference field="16" count="1" selected="0">
            <x v="955"/>
          </reference>
          <reference field="17" count="1">
            <x v="1274"/>
          </reference>
        </references>
      </pivotArea>
    </format>
    <format dxfId="1350">
      <pivotArea dataOnly="0" labelOnly="1" outline="0" fieldPosition="0">
        <references count="2">
          <reference field="16" count="1" selected="0">
            <x v="12"/>
          </reference>
          <reference field="17" count="1">
            <x v="1225"/>
          </reference>
        </references>
      </pivotArea>
    </format>
    <format dxfId="1349">
      <pivotArea dataOnly="0" labelOnly="1" outline="0" fieldPosition="0">
        <references count="2">
          <reference field="16" count="1" selected="0">
            <x v="13"/>
          </reference>
          <reference field="17" count="1">
            <x v="1240"/>
          </reference>
        </references>
      </pivotArea>
    </format>
    <format dxfId="1348">
      <pivotArea dataOnly="0" labelOnly="1" outline="0" fieldPosition="0">
        <references count="2">
          <reference field="16" count="1" selected="0">
            <x v="14"/>
          </reference>
          <reference field="17" count="1">
            <x v="1226"/>
          </reference>
        </references>
      </pivotArea>
    </format>
    <format dxfId="1347">
      <pivotArea dataOnly="0" labelOnly="1" outline="0" fieldPosition="0">
        <references count="2">
          <reference field="16" count="1" selected="0">
            <x v="15"/>
          </reference>
          <reference field="17" count="1">
            <x v="1228"/>
          </reference>
        </references>
      </pivotArea>
    </format>
    <format dxfId="1346">
      <pivotArea dataOnly="0" labelOnly="1" outline="0" fieldPosition="0">
        <references count="2">
          <reference field="16" count="1" selected="0">
            <x v="16"/>
          </reference>
          <reference field="17" count="1">
            <x v="1234"/>
          </reference>
        </references>
      </pivotArea>
    </format>
    <format dxfId="1345">
      <pivotArea dataOnly="0" labelOnly="1" outline="0" fieldPosition="0">
        <references count="2">
          <reference field="16" count="1" selected="0">
            <x v="17"/>
          </reference>
          <reference field="17" count="1">
            <x v="1229"/>
          </reference>
        </references>
      </pivotArea>
    </format>
    <format dxfId="1344">
      <pivotArea dataOnly="0" labelOnly="1" outline="0" fieldPosition="0">
        <references count="2">
          <reference field="16" count="1" selected="0">
            <x v="18"/>
          </reference>
          <reference field="17" count="1">
            <x v="1244"/>
          </reference>
        </references>
      </pivotArea>
    </format>
    <format dxfId="1343">
      <pivotArea dataOnly="0" labelOnly="1" outline="0" fieldPosition="0">
        <references count="2">
          <reference field="16" count="1" selected="0">
            <x v="19"/>
          </reference>
          <reference field="17" count="1">
            <x v="1236"/>
          </reference>
        </references>
      </pivotArea>
    </format>
    <format dxfId="1342">
      <pivotArea dataOnly="0" labelOnly="1" outline="0" fieldPosition="0">
        <references count="2">
          <reference field="16" count="1" selected="0">
            <x v="20"/>
          </reference>
          <reference field="17" count="1">
            <x v="1237"/>
          </reference>
        </references>
      </pivotArea>
    </format>
    <format dxfId="1341">
      <pivotArea dataOnly="0" labelOnly="1" outline="0" fieldPosition="0">
        <references count="2">
          <reference field="16" count="1" selected="0">
            <x v="21"/>
          </reference>
          <reference field="17" count="1">
            <x v="1235"/>
          </reference>
        </references>
      </pivotArea>
    </format>
    <format dxfId="1340">
      <pivotArea dataOnly="0" labelOnly="1" outline="0" fieldPosition="0">
        <references count="2">
          <reference field="16" count="1" selected="0">
            <x v="22"/>
          </reference>
          <reference field="17" count="1">
            <x v="1227"/>
          </reference>
        </references>
      </pivotArea>
    </format>
    <format dxfId="1339">
      <pivotArea dataOnly="0" labelOnly="1" outline="0" fieldPosition="0">
        <references count="2">
          <reference field="16" count="1" selected="0">
            <x v="23"/>
          </reference>
          <reference field="17" count="1">
            <x v="1241"/>
          </reference>
        </references>
      </pivotArea>
    </format>
    <format dxfId="1338">
      <pivotArea dataOnly="0" labelOnly="1" outline="0" fieldPosition="0">
        <references count="2">
          <reference field="16" count="1" selected="0">
            <x v="24"/>
          </reference>
          <reference field="17" count="1">
            <x v="1230"/>
          </reference>
        </references>
      </pivotArea>
    </format>
    <format dxfId="1337">
      <pivotArea dataOnly="0" labelOnly="1" outline="0" fieldPosition="0">
        <references count="2">
          <reference field="16" count="1" selected="0">
            <x v="25"/>
          </reference>
          <reference field="17" count="1">
            <x v="1242"/>
          </reference>
        </references>
      </pivotArea>
    </format>
    <format dxfId="1336">
      <pivotArea dataOnly="0" labelOnly="1" outline="0" fieldPosition="0">
        <references count="2">
          <reference field="16" count="1" selected="0">
            <x v="26"/>
          </reference>
          <reference field="17" count="1">
            <x v="1238"/>
          </reference>
        </references>
      </pivotArea>
    </format>
    <format dxfId="1335">
      <pivotArea dataOnly="0" labelOnly="1" outline="0" fieldPosition="0">
        <references count="2">
          <reference field="16" count="1" selected="0">
            <x v="27"/>
          </reference>
          <reference field="17" count="1">
            <x v="1232"/>
          </reference>
        </references>
      </pivotArea>
    </format>
    <format dxfId="1334">
      <pivotArea dataOnly="0" labelOnly="1" outline="0" fieldPosition="0">
        <references count="2">
          <reference field="16" count="1" selected="0">
            <x v="28"/>
          </reference>
          <reference field="17" count="1">
            <x v="1239"/>
          </reference>
        </references>
      </pivotArea>
    </format>
    <format dxfId="1333">
      <pivotArea dataOnly="0" labelOnly="1" outline="0" fieldPosition="0">
        <references count="2">
          <reference field="16" count="1" selected="0">
            <x v="29"/>
          </reference>
          <reference field="17" count="1">
            <x v="1231"/>
          </reference>
        </references>
      </pivotArea>
    </format>
    <format dxfId="1332">
      <pivotArea dataOnly="0" labelOnly="1" outline="0" fieldPosition="0">
        <references count="2">
          <reference field="16" count="1" selected="0">
            <x v="30"/>
          </reference>
          <reference field="17" count="1">
            <x v="1282"/>
          </reference>
        </references>
      </pivotArea>
    </format>
    <format dxfId="1331">
      <pivotArea dataOnly="0" labelOnly="1" outline="0" fieldPosition="0">
        <references count="2">
          <reference field="16" count="1" selected="0">
            <x v="748"/>
          </reference>
          <reference field="17" count="1">
            <x v="1233"/>
          </reference>
        </references>
      </pivotArea>
    </format>
    <format dxfId="1330">
      <pivotArea dataOnly="0" labelOnly="1" outline="0" fieldPosition="0">
        <references count="2">
          <reference field="16" count="1" selected="0">
            <x v="749"/>
          </reference>
          <reference field="17" count="1">
            <x v="1245"/>
          </reference>
        </references>
      </pivotArea>
    </format>
    <format dxfId="1329">
      <pivotArea dataOnly="0" labelOnly="1" outline="0" fieldPosition="0">
        <references count="2">
          <reference field="16" count="1" selected="0">
            <x v="877"/>
          </reference>
          <reference field="17" count="1">
            <x v="1277"/>
          </reference>
        </references>
      </pivotArea>
    </format>
    <format dxfId="1328">
      <pivotArea dataOnly="0" labelOnly="1" outline="0" fieldPosition="0">
        <references count="2">
          <reference field="16" count="1" selected="0">
            <x v="878"/>
          </reference>
          <reference field="17" count="1">
            <x v="1276"/>
          </reference>
        </references>
      </pivotArea>
    </format>
    <format dxfId="1327">
      <pivotArea dataOnly="0" labelOnly="1" outline="0" fieldPosition="0">
        <references count="2">
          <reference field="16" count="1" selected="0">
            <x v="879"/>
          </reference>
          <reference field="17" count="1">
            <x v="1278"/>
          </reference>
        </references>
      </pivotArea>
    </format>
    <format dxfId="1326">
      <pivotArea dataOnly="0" labelOnly="1" outline="0" fieldPosition="0">
        <references count="2">
          <reference field="16" count="1" selected="0">
            <x v="880"/>
          </reference>
          <reference field="17" count="1">
            <x v="1279"/>
          </reference>
        </references>
      </pivotArea>
    </format>
    <format dxfId="1325">
      <pivotArea dataOnly="0" labelOnly="1" outline="0" fieldPosition="0">
        <references count="2">
          <reference field="16" count="1" selected="0">
            <x v="881"/>
          </reference>
          <reference field="17" count="1">
            <x v="1281"/>
          </reference>
        </references>
      </pivotArea>
    </format>
    <format dxfId="1324">
      <pivotArea dataOnly="0" labelOnly="1" outline="0" fieldPosition="0">
        <references count="2">
          <reference field="16" count="1" selected="0">
            <x v="882"/>
          </reference>
          <reference field="17" count="1">
            <x v="1280"/>
          </reference>
        </references>
      </pivotArea>
    </format>
    <format dxfId="1323">
      <pivotArea dataOnly="0" labelOnly="1" outline="0" fieldPosition="0">
        <references count="2">
          <reference field="16" count="1" selected="0">
            <x v="688"/>
          </reference>
          <reference field="17" count="1">
            <x v="1290"/>
          </reference>
        </references>
      </pivotArea>
    </format>
    <format dxfId="1322">
      <pivotArea dataOnly="0" labelOnly="1" outline="0" fieldPosition="0">
        <references count="2">
          <reference field="16" count="1" selected="0">
            <x v="689"/>
          </reference>
          <reference field="17" count="1">
            <x v="1311"/>
          </reference>
        </references>
      </pivotArea>
    </format>
    <format dxfId="1321">
      <pivotArea dataOnly="0" labelOnly="1" outline="0" fieldPosition="0">
        <references count="2">
          <reference field="16" count="1" selected="0">
            <x v="690"/>
          </reference>
          <reference field="17" count="1">
            <x v="1308"/>
          </reference>
        </references>
      </pivotArea>
    </format>
    <format dxfId="1320">
      <pivotArea dataOnly="0" labelOnly="1" outline="0" fieldPosition="0">
        <references count="2">
          <reference field="16" count="1" selected="0">
            <x v="691"/>
          </reference>
          <reference field="17" count="1">
            <x v="1302"/>
          </reference>
        </references>
      </pivotArea>
    </format>
    <format dxfId="1319">
      <pivotArea dataOnly="0" labelOnly="1" outline="0" fieldPosition="0">
        <references count="2">
          <reference field="16" count="1" selected="0">
            <x v="692"/>
          </reference>
          <reference field="17" count="1">
            <x v="1303"/>
          </reference>
        </references>
      </pivotArea>
    </format>
    <format dxfId="1318">
      <pivotArea dataOnly="0" labelOnly="1" outline="0" fieldPosition="0">
        <references count="2">
          <reference field="16" count="1" selected="0">
            <x v="693"/>
          </reference>
          <reference field="17" count="1">
            <x v="1293"/>
          </reference>
        </references>
      </pivotArea>
    </format>
    <format dxfId="1317">
      <pivotArea dataOnly="0" labelOnly="1" outline="0" fieldPosition="0">
        <references count="2">
          <reference field="16" count="1" selected="0">
            <x v="694"/>
          </reference>
          <reference field="17" count="1">
            <x v="1298"/>
          </reference>
        </references>
      </pivotArea>
    </format>
    <format dxfId="1316">
      <pivotArea dataOnly="0" labelOnly="1" outline="0" fieldPosition="0">
        <references count="2">
          <reference field="16" count="1" selected="0">
            <x v="695"/>
          </reference>
          <reference field="17" count="1">
            <x v="1299"/>
          </reference>
        </references>
      </pivotArea>
    </format>
    <format dxfId="1315">
      <pivotArea dataOnly="0" labelOnly="1" outline="0" fieldPosition="0">
        <references count="2">
          <reference field="16" count="1" selected="0">
            <x v="696"/>
          </reference>
          <reference field="17" count="1">
            <x v="1284"/>
          </reference>
        </references>
      </pivotArea>
    </format>
    <format dxfId="1314">
      <pivotArea dataOnly="0" labelOnly="1" outline="0" fieldPosition="0">
        <references count="2">
          <reference field="16" count="1" selected="0">
            <x v="697"/>
          </reference>
          <reference field="17" count="1">
            <x v="1287"/>
          </reference>
        </references>
      </pivotArea>
    </format>
    <format dxfId="1313">
      <pivotArea dataOnly="0" labelOnly="1" outline="0" fieldPosition="0">
        <references count="2">
          <reference field="16" count="1" selected="0">
            <x v="698"/>
          </reference>
          <reference field="17" count="1">
            <x v="1301"/>
          </reference>
        </references>
      </pivotArea>
    </format>
    <format dxfId="1312">
      <pivotArea dataOnly="0" labelOnly="1" outline="0" fieldPosition="0">
        <references count="2">
          <reference field="16" count="1" selected="0">
            <x v="699"/>
          </reference>
          <reference field="17" count="1">
            <x v="1285"/>
          </reference>
        </references>
      </pivotArea>
    </format>
    <format dxfId="1311">
      <pivotArea dataOnly="0" labelOnly="1" outline="0" fieldPosition="0">
        <references count="2">
          <reference field="16" count="1" selected="0">
            <x v="700"/>
          </reference>
          <reference field="17" count="1">
            <x v="1291"/>
          </reference>
        </references>
      </pivotArea>
    </format>
    <format dxfId="1310">
      <pivotArea dataOnly="0" labelOnly="1" outline="0" fieldPosition="0">
        <references count="2">
          <reference field="16" count="1" selected="0">
            <x v="701"/>
          </reference>
          <reference field="17" count="1">
            <x v="1296"/>
          </reference>
        </references>
      </pivotArea>
    </format>
    <format dxfId="1309">
      <pivotArea dataOnly="0" labelOnly="1" outline="0" fieldPosition="0">
        <references count="2">
          <reference field="16" count="1" selected="0">
            <x v="702"/>
          </reference>
          <reference field="17" count="1">
            <x v="1297"/>
          </reference>
        </references>
      </pivotArea>
    </format>
    <format dxfId="1308">
      <pivotArea dataOnly="0" labelOnly="1" outline="0" fieldPosition="0">
        <references count="2">
          <reference field="16" count="1" selected="0">
            <x v="703"/>
          </reference>
          <reference field="17" count="1">
            <x v="1283"/>
          </reference>
        </references>
      </pivotArea>
    </format>
    <format dxfId="1307">
      <pivotArea dataOnly="0" labelOnly="1" outline="0" fieldPosition="0">
        <references count="2">
          <reference field="16" count="1" selected="0">
            <x v="704"/>
          </reference>
          <reference field="17" count="1">
            <x v="1294"/>
          </reference>
        </references>
      </pivotArea>
    </format>
    <format dxfId="1306">
      <pivotArea dataOnly="0" labelOnly="1" outline="0" fieldPosition="0">
        <references count="2">
          <reference field="16" count="1" selected="0">
            <x v="705"/>
          </reference>
          <reference field="17" count="1">
            <x v="1309"/>
          </reference>
        </references>
      </pivotArea>
    </format>
    <format dxfId="1305">
      <pivotArea dataOnly="0" labelOnly="1" outline="0" fieldPosition="0">
        <references count="2">
          <reference field="16" count="1" selected="0">
            <x v="706"/>
          </reference>
          <reference field="17" count="1">
            <x v="1295"/>
          </reference>
        </references>
      </pivotArea>
    </format>
    <format dxfId="1304">
      <pivotArea dataOnly="0" labelOnly="1" outline="0" fieldPosition="0">
        <references count="2">
          <reference field="16" count="1" selected="0">
            <x v="707"/>
          </reference>
          <reference field="17" count="1">
            <x v="1286"/>
          </reference>
        </references>
      </pivotArea>
    </format>
    <format dxfId="1303">
      <pivotArea dataOnly="0" labelOnly="1" outline="0" fieldPosition="0">
        <references count="2">
          <reference field="16" count="1" selected="0">
            <x v="708"/>
          </reference>
          <reference field="17" count="1">
            <x v="1310"/>
          </reference>
        </references>
      </pivotArea>
    </format>
    <format dxfId="1302">
      <pivotArea dataOnly="0" labelOnly="1" outline="0" fieldPosition="0">
        <references count="2">
          <reference field="16" count="1" selected="0">
            <x v="709"/>
          </reference>
          <reference field="17" count="1">
            <x v="1288"/>
          </reference>
        </references>
      </pivotArea>
    </format>
    <format dxfId="1301">
      <pivotArea dataOnly="0" labelOnly="1" outline="0" fieldPosition="0">
        <references count="2">
          <reference field="16" count="1" selected="0">
            <x v="710"/>
          </reference>
          <reference field="17" count="1">
            <x v="1300"/>
          </reference>
        </references>
      </pivotArea>
    </format>
    <format dxfId="1300">
      <pivotArea dataOnly="0" labelOnly="1" outline="0" fieldPosition="0">
        <references count="2">
          <reference field="16" count="1" selected="0">
            <x v="711"/>
          </reference>
          <reference field="17" count="1">
            <x v="1300"/>
          </reference>
        </references>
      </pivotArea>
    </format>
    <format dxfId="1299">
      <pivotArea dataOnly="0" labelOnly="1" outline="0" fieldPosition="0">
        <references count="2">
          <reference field="16" count="1" selected="0">
            <x v="712"/>
          </reference>
          <reference field="17" count="1">
            <x v="1292"/>
          </reference>
        </references>
      </pivotArea>
    </format>
    <format dxfId="1298">
      <pivotArea dataOnly="0" labelOnly="1" outline="0" fieldPosition="0">
        <references count="2">
          <reference field="16" count="1" selected="0">
            <x v="713"/>
          </reference>
          <reference field="17" count="1">
            <x v="1289"/>
          </reference>
        </references>
      </pivotArea>
    </format>
    <format dxfId="1297">
      <pivotArea dataOnly="0" labelOnly="1" outline="0" fieldPosition="0">
        <references count="2">
          <reference field="16" count="1" selected="0">
            <x v="714"/>
          </reference>
          <reference field="17" count="1">
            <x v="1307"/>
          </reference>
        </references>
      </pivotArea>
    </format>
    <format dxfId="1296">
      <pivotArea dataOnly="0" labelOnly="1" outline="0" fieldPosition="0">
        <references count="2">
          <reference field="16" count="1" selected="0">
            <x v="874"/>
          </reference>
          <reference field="17" count="1">
            <x v="1304"/>
          </reference>
        </references>
      </pivotArea>
    </format>
    <format dxfId="1295">
      <pivotArea dataOnly="0" labelOnly="1" outline="0" fieldPosition="0">
        <references count="2">
          <reference field="16" count="1" selected="0">
            <x v="875"/>
          </reference>
          <reference field="17" count="1">
            <x v="1305"/>
          </reference>
        </references>
      </pivotArea>
    </format>
    <format dxfId="1294">
      <pivotArea dataOnly="0" labelOnly="1" outline="0" fieldPosition="0">
        <references count="2">
          <reference field="16" count="1" selected="0">
            <x v="876"/>
          </reference>
          <reference field="17" count="1">
            <x v="1306"/>
          </reference>
        </references>
      </pivotArea>
    </format>
    <format dxfId="1293">
      <pivotArea dataOnly="0" labelOnly="1" outline="0" fieldPosition="0">
        <references count="2">
          <reference field="16" count="0" selected="0"/>
          <reference field="17" count="1">
            <x v="1312"/>
          </reference>
        </references>
      </pivotArea>
    </format>
    <format dxfId="1292">
      <pivotArea dataOnly="0" labelOnly="1" outline="0" fieldPosition="0">
        <references count="2">
          <reference field="16" count="1" selected="0">
            <x v="625"/>
          </reference>
          <reference field="17" count="1">
            <x v="1170"/>
          </reference>
        </references>
      </pivotArea>
    </format>
    <format dxfId="1291">
      <pivotArea dataOnly="0" labelOnly="1" outline="0" fieldPosition="0">
        <references count="2">
          <reference field="16" count="1" selected="0">
            <x v="626"/>
          </reference>
          <reference field="17" count="1">
            <x v="1174"/>
          </reference>
        </references>
      </pivotArea>
    </format>
    <format dxfId="1290">
      <pivotArea dataOnly="0" labelOnly="1" outline="0" fieldPosition="0">
        <references count="2">
          <reference field="16" count="1" selected="0">
            <x v="627"/>
          </reference>
          <reference field="17" count="1">
            <x v="1160"/>
          </reference>
        </references>
      </pivotArea>
    </format>
    <format dxfId="1289">
      <pivotArea dataOnly="0" labelOnly="1" outline="0" fieldPosition="0">
        <references count="2">
          <reference field="16" count="1" selected="0">
            <x v="628"/>
          </reference>
          <reference field="17" count="1">
            <x v="1161"/>
          </reference>
        </references>
      </pivotArea>
    </format>
    <format dxfId="1288">
      <pivotArea dataOnly="0" labelOnly="1" outline="0" fieldPosition="0">
        <references count="2">
          <reference field="16" count="1" selected="0">
            <x v="629"/>
          </reference>
          <reference field="17" count="1">
            <x v="1162"/>
          </reference>
        </references>
      </pivotArea>
    </format>
    <format dxfId="1287">
      <pivotArea dataOnly="0" labelOnly="1" outline="0" fieldPosition="0">
        <references count="2">
          <reference field="16" count="1" selected="0">
            <x v="630"/>
          </reference>
          <reference field="17" count="1">
            <x v="1163"/>
          </reference>
        </references>
      </pivotArea>
    </format>
    <format dxfId="1286">
      <pivotArea dataOnly="0" labelOnly="1" outline="0" fieldPosition="0">
        <references count="2">
          <reference field="16" count="1" selected="0">
            <x v="631"/>
          </reference>
          <reference field="17" count="1">
            <x v="1173"/>
          </reference>
        </references>
      </pivotArea>
    </format>
    <format dxfId="1285">
      <pivotArea dataOnly="0" labelOnly="1" outline="0" fieldPosition="0">
        <references count="2">
          <reference field="16" count="1" selected="0">
            <x v="632"/>
          </reference>
          <reference field="17" count="1">
            <x v="1167"/>
          </reference>
        </references>
      </pivotArea>
    </format>
    <format dxfId="1284">
      <pivotArea dataOnly="0" labelOnly="1" outline="0" fieldPosition="0">
        <references count="2">
          <reference field="16" count="1" selected="0">
            <x v="633"/>
          </reference>
          <reference field="17" count="1">
            <x v="1169"/>
          </reference>
        </references>
      </pivotArea>
    </format>
    <format dxfId="1283">
      <pivotArea dataOnly="0" labelOnly="1" outline="0" fieldPosition="0">
        <references count="2">
          <reference field="16" count="1" selected="0">
            <x v="634"/>
          </reference>
          <reference field="17" count="1">
            <x v="1186"/>
          </reference>
        </references>
      </pivotArea>
    </format>
    <format dxfId="1282">
      <pivotArea dataOnly="0" labelOnly="1" outline="0" fieldPosition="0">
        <references count="2">
          <reference field="16" count="1" selected="0">
            <x v="635"/>
          </reference>
          <reference field="17" count="1">
            <x v="1182"/>
          </reference>
        </references>
      </pivotArea>
    </format>
    <format dxfId="1281">
      <pivotArea dataOnly="0" labelOnly="1" outline="0" fieldPosition="0">
        <references count="2">
          <reference field="16" count="1" selected="0">
            <x v="636"/>
          </reference>
          <reference field="17" count="1">
            <x v="1186"/>
          </reference>
        </references>
      </pivotArea>
    </format>
    <format dxfId="1280">
      <pivotArea dataOnly="0" labelOnly="1" outline="0" fieldPosition="0">
        <references count="2">
          <reference field="16" count="1" selected="0">
            <x v="637"/>
          </reference>
          <reference field="17" count="1">
            <x v="1183"/>
          </reference>
        </references>
      </pivotArea>
    </format>
    <format dxfId="1279">
      <pivotArea dataOnly="0" labelOnly="1" outline="0" fieldPosition="0">
        <references count="2">
          <reference field="16" count="1" selected="0">
            <x v="638"/>
          </reference>
          <reference field="17" count="1">
            <x v="1165"/>
          </reference>
        </references>
      </pivotArea>
    </format>
    <format dxfId="1278">
      <pivotArea dataOnly="0" labelOnly="1" outline="0" fieldPosition="0">
        <references count="2">
          <reference field="16" count="1" selected="0">
            <x v="781"/>
          </reference>
          <reference field="17" count="1">
            <x v="1166"/>
          </reference>
        </references>
      </pivotArea>
    </format>
    <format dxfId="1277">
      <pivotArea dataOnly="0" labelOnly="1" outline="0" fieldPosition="0">
        <references count="2">
          <reference field="16" count="1" selected="0">
            <x v="782"/>
          </reference>
          <reference field="17" count="1">
            <x v="1170"/>
          </reference>
        </references>
      </pivotArea>
    </format>
    <format dxfId="1276">
      <pivotArea dataOnly="0" labelOnly="1" outline="0" fieldPosition="0">
        <references count="2">
          <reference field="16" count="1" selected="0">
            <x v="783"/>
          </reference>
          <reference field="17" count="1">
            <x v="1174"/>
          </reference>
        </references>
      </pivotArea>
    </format>
    <format dxfId="1275">
      <pivotArea dataOnly="0" labelOnly="1" outline="0" fieldPosition="0">
        <references count="2">
          <reference field="16" count="1" selected="0">
            <x v="784"/>
          </reference>
          <reference field="17" count="1">
            <x v="1319"/>
          </reference>
        </references>
      </pivotArea>
    </format>
    <format dxfId="1274">
      <pivotArea dataOnly="0" labelOnly="1" outline="0" fieldPosition="0">
        <references count="2">
          <reference field="16" count="1" selected="0">
            <x v="785"/>
          </reference>
          <reference field="17" count="1">
            <x v="1175"/>
          </reference>
        </references>
      </pivotArea>
    </format>
    <format dxfId="1273">
      <pivotArea dataOnly="0" labelOnly="1" outline="0" fieldPosition="0">
        <references count="2">
          <reference field="16" count="1" selected="0">
            <x v="786"/>
          </reference>
          <reference field="17" count="1">
            <x v="1179"/>
          </reference>
        </references>
      </pivotArea>
    </format>
    <format dxfId="1272">
      <pivotArea dataOnly="0" labelOnly="1" outline="0" fieldPosition="0">
        <references count="2">
          <reference field="16" count="1" selected="0">
            <x v="787"/>
          </reference>
          <reference field="17" count="1">
            <x v="1178"/>
          </reference>
        </references>
      </pivotArea>
    </format>
    <format dxfId="1271">
      <pivotArea dataOnly="0" labelOnly="1" outline="0" fieldPosition="0">
        <references count="2">
          <reference field="16" count="1" selected="0">
            <x v="788"/>
          </reference>
          <reference field="17" count="1">
            <x v="1181"/>
          </reference>
        </references>
      </pivotArea>
    </format>
    <format dxfId="1270">
      <pivotArea dataOnly="0" labelOnly="1" outline="0" fieldPosition="0">
        <references count="2">
          <reference field="16" count="1" selected="0">
            <x v="789"/>
          </reference>
          <reference field="17" count="1">
            <x v="1160"/>
          </reference>
        </references>
      </pivotArea>
    </format>
    <format dxfId="1269">
      <pivotArea dataOnly="0" labelOnly="1" outline="0" fieldPosition="0">
        <references count="2">
          <reference field="16" count="1" selected="0">
            <x v="790"/>
          </reference>
          <reference field="17" count="1">
            <x v="1161"/>
          </reference>
        </references>
      </pivotArea>
    </format>
    <format dxfId="1268">
      <pivotArea dataOnly="0" labelOnly="1" outline="0" fieldPosition="0">
        <references count="2">
          <reference field="16" count="1" selected="0">
            <x v="791"/>
          </reference>
          <reference field="17" count="1">
            <x v="1162"/>
          </reference>
        </references>
      </pivotArea>
    </format>
    <format dxfId="1267">
      <pivotArea dataOnly="0" labelOnly="1" outline="0" fieldPosition="0">
        <references count="2">
          <reference field="16" count="1" selected="0">
            <x v="792"/>
          </reference>
          <reference field="17" count="1">
            <x v="1164"/>
          </reference>
        </references>
      </pivotArea>
    </format>
    <format dxfId="1266">
      <pivotArea dataOnly="0" labelOnly="1" outline="0" fieldPosition="0">
        <references count="2">
          <reference field="16" count="1" selected="0">
            <x v="793"/>
          </reference>
          <reference field="17" count="1">
            <x v="1180"/>
          </reference>
        </references>
      </pivotArea>
    </format>
    <format dxfId="1265">
      <pivotArea dataOnly="0" labelOnly="1" outline="0" fieldPosition="0">
        <references count="2">
          <reference field="16" count="1" selected="0">
            <x v="794"/>
          </reference>
          <reference field="17" count="1">
            <x v="1172"/>
          </reference>
        </references>
      </pivotArea>
    </format>
    <format dxfId="1264">
      <pivotArea dataOnly="0" labelOnly="1" outline="0" fieldPosition="0">
        <references count="2">
          <reference field="16" count="1" selected="0">
            <x v="795"/>
          </reference>
          <reference field="17" count="1">
            <x v="1173"/>
          </reference>
        </references>
      </pivotArea>
    </format>
    <format dxfId="1263">
      <pivotArea dataOnly="0" labelOnly="1" outline="0" fieldPosition="0">
        <references count="2">
          <reference field="16" count="1" selected="0">
            <x v="796"/>
          </reference>
          <reference field="17" count="1">
            <x v="1167"/>
          </reference>
        </references>
      </pivotArea>
    </format>
    <format dxfId="1262">
      <pivotArea dataOnly="0" labelOnly="1" outline="0" fieldPosition="0">
        <references count="2">
          <reference field="16" count="1" selected="0">
            <x v="797"/>
          </reference>
          <reference field="17" count="1">
            <x v="1169"/>
          </reference>
        </references>
      </pivotArea>
    </format>
    <format dxfId="1261">
      <pivotArea dataOnly="0" labelOnly="1" outline="0" fieldPosition="0">
        <references count="2">
          <reference field="16" count="1" selected="0">
            <x v="798"/>
          </reference>
          <reference field="17" count="1">
            <x v="1320"/>
          </reference>
        </references>
      </pivotArea>
    </format>
    <format dxfId="1260">
      <pivotArea dataOnly="0" labelOnly="1" outline="0" fieldPosition="0">
        <references count="2">
          <reference field="16" count="1" selected="0">
            <x v="799"/>
          </reference>
          <reference field="17" count="1">
            <x v="1321"/>
          </reference>
        </references>
      </pivotArea>
    </format>
    <format dxfId="1259">
      <pivotArea dataOnly="0" labelOnly="1" outline="0" fieldPosition="0">
        <references count="2">
          <reference field="16" count="1" selected="0">
            <x v="800"/>
          </reference>
          <reference field="17" count="1">
            <x v="1322"/>
          </reference>
        </references>
      </pivotArea>
    </format>
    <format dxfId="1258">
      <pivotArea dataOnly="0" labelOnly="1" outline="0" fieldPosition="0">
        <references count="2">
          <reference field="16" count="1" selected="0">
            <x v="801"/>
          </reference>
          <reference field="17" count="1">
            <x v="1164"/>
          </reference>
        </references>
      </pivotArea>
    </format>
    <format dxfId="1257">
      <pivotArea dataOnly="0" labelOnly="1" outline="0" fieldPosition="0">
        <references count="2">
          <reference field="16" count="1" selected="0">
            <x v="802"/>
          </reference>
          <reference field="17" count="1">
            <x v="1168"/>
          </reference>
        </references>
      </pivotArea>
    </format>
    <format dxfId="1256">
      <pivotArea dataOnly="0" labelOnly="1" outline="0" fieldPosition="0">
        <references count="2">
          <reference field="16" count="1" selected="0">
            <x v="803"/>
          </reference>
          <reference field="17" count="1">
            <x v="1171"/>
          </reference>
        </references>
      </pivotArea>
    </format>
    <format dxfId="1255">
      <pivotArea dataOnly="0" labelOnly="1" outline="0" fieldPosition="0">
        <references count="2">
          <reference field="16" count="1" selected="0">
            <x v="863"/>
          </reference>
          <reference field="17" count="1">
            <x v="1176"/>
          </reference>
        </references>
      </pivotArea>
    </format>
    <format dxfId="1254">
      <pivotArea dataOnly="0" labelOnly="1" outline="0" fieldPosition="0">
        <references count="2">
          <reference field="16" count="1" selected="0">
            <x v="864"/>
          </reference>
          <reference field="17" count="1">
            <x v="1184"/>
          </reference>
        </references>
      </pivotArea>
    </format>
    <format dxfId="1253">
      <pivotArea dataOnly="0" labelOnly="1" outline="0" fieldPosition="0">
        <references count="2">
          <reference field="16" count="1" selected="0">
            <x v="865"/>
          </reference>
          <reference field="17" count="1">
            <x v="1185"/>
          </reference>
        </references>
      </pivotArea>
    </format>
    <format dxfId="1252">
      <pivotArea dataOnly="0" labelOnly="1" outline="0" fieldPosition="0">
        <references count="2">
          <reference field="16" count="1" selected="0">
            <x v="883"/>
          </reference>
          <reference field="17" count="1">
            <x v="1313"/>
          </reference>
        </references>
      </pivotArea>
    </format>
    <format dxfId="1251">
      <pivotArea dataOnly="0" labelOnly="1" outline="0" fieldPosition="0">
        <references count="2">
          <reference field="16" count="1" selected="0">
            <x v="884"/>
          </reference>
          <reference field="17" count="1">
            <x v="1314"/>
          </reference>
        </references>
      </pivotArea>
    </format>
    <format dxfId="1250">
      <pivotArea dataOnly="0" labelOnly="1" outline="0" fieldPosition="0">
        <references count="2">
          <reference field="16" count="1" selected="0">
            <x v="885"/>
          </reference>
          <reference field="17" count="1">
            <x v="1315"/>
          </reference>
        </references>
      </pivotArea>
    </format>
    <format dxfId="1249">
      <pivotArea dataOnly="0" labelOnly="1" outline="0" fieldPosition="0">
        <references count="2">
          <reference field="16" count="1" selected="0">
            <x v="886"/>
          </reference>
          <reference field="17" count="1">
            <x v="1177"/>
          </reference>
        </references>
      </pivotArea>
    </format>
    <format dxfId="1248">
      <pivotArea dataOnly="0" labelOnly="1" outline="0" fieldPosition="0">
        <references count="2">
          <reference field="16" count="1" selected="0">
            <x v="887"/>
          </reference>
          <reference field="17" count="1">
            <x v="1316"/>
          </reference>
        </references>
      </pivotArea>
    </format>
    <format dxfId="1247">
      <pivotArea dataOnly="0" labelOnly="1" outline="0" fieldPosition="0">
        <references count="2">
          <reference field="16" count="1" selected="0">
            <x v="888"/>
          </reference>
          <reference field="17" count="1">
            <x v="1317"/>
          </reference>
        </references>
      </pivotArea>
    </format>
    <format dxfId="1246">
      <pivotArea dataOnly="0" labelOnly="1" outline="0" fieldPosition="0">
        <references count="2">
          <reference field="16" count="1" selected="0">
            <x v="889"/>
          </reference>
          <reference field="17" count="1">
            <x v="1318"/>
          </reference>
        </references>
      </pivotArea>
    </format>
    <format dxfId="1245">
      <pivotArea dataOnly="0" labelOnly="1" outline="0" fieldPosition="0">
        <references count="2">
          <reference field="16" count="1" selected="0">
            <x v="827"/>
          </reference>
          <reference field="17" count="1">
            <x v="1135"/>
          </reference>
        </references>
      </pivotArea>
    </format>
    <format dxfId="1244">
      <pivotArea dataOnly="0" labelOnly="1" outline="0" fieldPosition="0">
        <references count="2">
          <reference field="16" count="1" selected="0">
            <x v="828"/>
          </reference>
          <reference field="17" count="1">
            <x v="1153"/>
          </reference>
        </references>
      </pivotArea>
    </format>
    <format dxfId="1243">
      <pivotArea dataOnly="0" labelOnly="1" outline="0" fieldPosition="0">
        <references count="2">
          <reference field="16" count="1" selected="0">
            <x v="829"/>
          </reference>
          <reference field="17" count="1">
            <x v="1137"/>
          </reference>
        </references>
      </pivotArea>
    </format>
    <format dxfId="1242">
      <pivotArea dataOnly="0" labelOnly="1" outline="0" fieldPosition="0">
        <references count="2">
          <reference field="16" count="1" selected="0">
            <x v="830"/>
          </reference>
          <reference field="17" count="1">
            <x v="1148"/>
          </reference>
        </references>
      </pivotArea>
    </format>
    <format dxfId="1241">
      <pivotArea dataOnly="0" labelOnly="1" outline="0" fieldPosition="0">
        <references count="2">
          <reference field="16" count="1" selected="0">
            <x v="831"/>
          </reference>
          <reference field="17" count="1">
            <x v="1149"/>
          </reference>
        </references>
      </pivotArea>
    </format>
    <format dxfId="1240">
      <pivotArea dataOnly="0" labelOnly="1" outline="0" fieldPosition="0">
        <references count="2">
          <reference field="16" count="1" selected="0">
            <x v="832"/>
          </reference>
          <reference field="17" count="1">
            <x v="1150"/>
          </reference>
        </references>
      </pivotArea>
    </format>
    <format dxfId="1239">
      <pivotArea dataOnly="0" labelOnly="1" outline="0" fieldPosition="0">
        <references count="2">
          <reference field="16" count="1" selected="0">
            <x v="833"/>
          </reference>
          <reference field="17" count="1">
            <x v="1144"/>
          </reference>
        </references>
      </pivotArea>
    </format>
    <format dxfId="1238">
      <pivotArea dataOnly="0" labelOnly="1" outline="0" fieldPosition="0">
        <references count="2">
          <reference field="16" count="1" selected="0">
            <x v="834"/>
          </reference>
          <reference field="17" count="1">
            <x v="1155"/>
          </reference>
        </references>
      </pivotArea>
    </format>
    <format dxfId="1237">
      <pivotArea dataOnly="0" labelOnly="1" outline="0" fieldPosition="0">
        <references count="2">
          <reference field="16" count="1" selected="0">
            <x v="835"/>
          </reference>
          <reference field="17" count="1">
            <x v="1145"/>
          </reference>
        </references>
      </pivotArea>
    </format>
    <format dxfId="1236">
      <pivotArea dataOnly="0" labelOnly="1" outline="0" fieldPosition="0">
        <references count="2">
          <reference field="16" count="1" selected="0">
            <x v="836"/>
          </reference>
          <reference field="17" count="1">
            <x v="1158"/>
          </reference>
        </references>
      </pivotArea>
    </format>
    <format dxfId="1235">
      <pivotArea dataOnly="0" labelOnly="1" outline="0" fieldPosition="0">
        <references count="2">
          <reference field="16" count="1" selected="0">
            <x v="837"/>
          </reference>
          <reference field="17" count="1">
            <x v="1159"/>
          </reference>
        </references>
      </pivotArea>
    </format>
    <format dxfId="1234">
      <pivotArea dataOnly="0" labelOnly="1" outline="0" fieldPosition="0">
        <references count="2">
          <reference field="16" count="1" selected="0">
            <x v="838"/>
          </reference>
          <reference field="17" count="1">
            <x v="1204"/>
          </reference>
        </references>
      </pivotArea>
    </format>
    <format dxfId="1233">
      <pivotArea dataOnly="0" labelOnly="1" outline="0" fieldPosition="0">
        <references count="2">
          <reference field="16" count="1" selected="0">
            <x v="839"/>
          </reference>
          <reference field="17" count="1">
            <x v="1154"/>
          </reference>
        </references>
      </pivotArea>
    </format>
    <format dxfId="1232">
      <pivotArea dataOnly="0" labelOnly="1" outline="0" fieldPosition="0">
        <references count="2">
          <reference field="16" count="1" selected="0">
            <x v="840"/>
          </reference>
          <reference field="17" count="1">
            <x v="1157"/>
          </reference>
        </references>
      </pivotArea>
    </format>
    <format dxfId="1231">
      <pivotArea dataOnly="0" labelOnly="1" outline="0" fieldPosition="0">
        <references count="2">
          <reference field="16" count="1" selected="0">
            <x v="841"/>
          </reference>
          <reference field="17" count="1">
            <x v="1323"/>
          </reference>
        </references>
      </pivotArea>
    </format>
    <format dxfId="1230">
      <pivotArea dataOnly="0" labelOnly="1" outline="0" fieldPosition="0">
        <references count="2">
          <reference field="16" count="1" selected="0">
            <x v="842"/>
          </reference>
          <reference field="17" count="1">
            <x v="1156"/>
          </reference>
        </references>
      </pivotArea>
    </format>
    <format dxfId="1229">
      <pivotArea dataOnly="0" labelOnly="1" outline="0" fieldPosition="0">
        <references count="2">
          <reference field="16" count="1" selected="0">
            <x v="843"/>
          </reference>
          <reference field="17" count="1">
            <x v="1156"/>
          </reference>
        </references>
      </pivotArea>
    </format>
    <format dxfId="1228">
      <pivotArea dataOnly="0" labelOnly="1" outline="0" fieldPosition="0">
        <references count="2">
          <reference field="16" count="1" selected="0">
            <x v="844"/>
          </reference>
          <reference field="17" count="1">
            <x v="1136"/>
          </reference>
        </references>
      </pivotArea>
    </format>
    <format dxfId="1227">
      <pivotArea dataOnly="0" labelOnly="1" outline="0" fieldPosition="0">
        <references count="2">
          <reference field="16" count="1" selected="0">
            <x v="858"/>
          </reference>
          <reference field="17" count="1">
            <x v="1203"/>
          </reference>
        </references>
      </pivotArea>
    </format>
    <format dxfId="1226">
      <pivotArea dataOnly="0" labelOnly="1" outline="0" fieldPosition="0">
        <references count="2">
          <reference field="16" count="1" selected="0">
            <x v="854"/>
          </reference>
          <reference field="17" count="1">
            <x v="1324"/>
          </reference>
        </references>
      </pivotArea>
    </format>
    <format dxfId="1225">
      <pivotArea dataOnly="0" labelOnly="1" outline="0" fieldPosition="0">
        <references count="2">
          <reference field="16" count="1" selected="0">
            <x v="855"/>
          </reference>
          <reference field="17" count="1">
            <x v="1325"/>
          </reference>
        </references>
      </pivotArea>
    </format>
    <format dxfId="1224">
      <pivotArea dataOnly="0" labelOnly="1" grandRow="1" outline="0" fieldPosition="0"/>
    </format>
    <format dxfId="1223">
      <pivotArea dataOnly="0" labelOnly="1" outline="0" fieldPosition="0">
        <references count="2">
          <reference field="16" count="1" selected="0">
            <x v="814"/>
          </reference>
          <reference field="17" count="1">
            <x v="1360"/>
          </reference>
        </references>
      </pivotArea>
    </format>
    <format dxfId="1222">
      <pivotArea dataOnly="0" labelOnly="1" outline="0" fieldPosition="0">
        <references count="2">
          <reference field="16" count="1" selected="0">
            <x v="815"/>
          </reference>
          <reference field="17" count="1">
            <x v="1331"/>
          </reference>
        </references>
      </pivotArea>
    </format>
    <format dxfId="1221">
      <pivotArea dataOnly="0" labelOnly="1" outline="0" fieldPosition="0">
        <references count="2">
          <reference field="16" count="1" selected="0">
            <x v="816"/>
          </reference>
          <reference field="17" count="1">
            <x v="1326"/>
          </reference>
        </references>
      </pivotArea>
    </format>
    <format dxfId="1220">
      <pivotArea dataOnly="0" labelOnly="1" outline="0" fieldPosition="0">
        <references count="2">
          <reference field="16" count="1" selected="0">
            <x v="817"/>
          </reference>
          <reference field="17" count="1">
            <x v="1362"/>
          </reference>
        </references>
      </pivotArea>
    </format>
    <format dxfId="1219">
      <pivotArea dataOnly="0" labelOnly="1" outline="0" fieldPosition="0">
        <references count="2">
          <reference field="16" count="1" selected="0">
            <x v="818"/>
          </reference>
          <reference field="17" count="1">
            <x v="1355"/>
          </reference>
        </references>
      </pivotArea>
    </format>
    <format dxfId="1218">
      <pivotArea dataOnly="0" labelOnly="1" outline="0" fieldPosition="0">
        <references count="2">
          <reference field="16" count="1" selected="0">
            <x v="819"/>
          </reference>
          <reference field="17" count="1">
            <x v="1328"/>
          </reference>
        </references>
      </pivotArea>
    </format>
    <format dxfId="1217">
      <pivotArea dataOnly="0" labelOnly="1" outline="0" fieldPosition="0">
        <references count="2">
          <reference field="16" count="1" selected="0">
            <x v="820"/>
          </reference>
          <reference field="17" count="1">
            <x v="1359"/>
          </reference>
        </references>
      </pivotArea>
    </format>
    <format dxfId="1216">
      <pivotArea dataOnly="0" labelOnly="1" outline="0" fieldPosition="0">
        <references count="2">
          <reference field="16" count="1" selected="0">
            <x v="821"/>
          </reference>
          <reference field="17" count="1">
            <x v="1350"/>
          </reference>
        </references>
      </pivotArea>
    </format>
    <format dxfId="1215">
      <pivotArea dataOnly="0" labelOnly="1" outline="0" fieldPosition="0">
        <references count="2">
          <reference field="16" count="1" selected="0">
            <x v="822"/>
          </reference>
          <reference field="17" count="1">
            <x v="1361"/>
          </reference>
        </references>
      </pivotArea>
    </format>
    <format dxfId="1214">
      <pivotArea dataOnly="0" labelOnly="1" outline="0" fieldPosition="0">
        <references count="2">
          <reference field="16" count="1" selected="0">
            <x v="857"/>
          </reference>
          <reference field="17" count="1">
            <x v="1363"/>
          </reference>
        </references>
      </pivotArea>
    </format>
    <format dxfId="1213">
      <pivotArea dataOnly="0" labelOnly="1" outline="0" fieldPosition="0">
        <references count="2">
          <reference field="16" count="1" selected="0">
            <x v="890"/>
          </reference>
          <reference field="17" count="1">
            <x v="1353"/>
          </reference>
        </references>
      </pivotArea>
    </format>
    <format dxfId="1212">
      <pivotArea dataOnly="0" labelOnly="1" outline="0" fieldPosition="0">
        <references count="2">
          <reference field="16" count="1" selected="0">
            <x v="891"/>
          </reference>
          <reference field="17" count="1">
            <x v="1356"/>
          </reference>
        </references>
      </pivotArea>
    </format>
    <format dxfId="1211">
      <pivotArea dataOnly="0" labelOnly="1" outline="0" fieldPosition="0">
        <references count="2">
          <reference field="16" count="1" selected="0">
            <x v="892"/>
          </reference>
          <reference field="17" count="1">
            <x v="1329"/>
          </reference>
        </references>
      </pivotArea>
    </format>
    <format dxfId="1210">
      <pivotArea dataOnly="0" labelOnly="1" outline="0" fieldPosition="0">
        <references count="2">
          <reference field="16" count="1" selected="0">
            <x v="893"/>
          </reference>
          <reference field="17" count="1">
            <x v="1332"/>
          </reference>
        </references>
      </pivotArea>
    </format>
    <format dxfId="1209">
      <pivotArea dataOnly="0" labelOnly="1" outline="0" fieldPosition="0">
        <references count="2">
          <reference field="16" count="1" selected="0">
            <x v="894"/>
          </reference>
          <reference field="17" count="1">
            <x v="1358"/>
          </reference>
        </references>
      </pivotArea>
    </format>
    <format dxfId="1208">
      <pivotArea dataOnly="0" labelOnly="1" outline="0" fieldPosition="0">
        <references count="2">
          <reference field="16" count="1" selected="0">
            <x v="895"/>
          </reference>
          <reference field="17" count="1">
            <x v="1354"/>
          </reference>
        </references>
      </pivotArea>
    </format>
    <format dxfId="1207">
      <pivotArea dataOnly="0" labelOnly="1" outline="0" fieldPosition="0">
        <references count="2">
          <reference field="16" count="1" selected="0">
            <x v="896"/>
          </reference>
          <reference field="17" count="1">
            <x v="1336"/>
          </reference>
        </references>
      </pivotArea>
    </format>
    <format dxfId="1206">
      <pivotArea dataOnly="0" labelOnly="1" outline="0" fieldPosition="0">
        <references count="2">
          <reference field="16" count="1" selected="0">
            <x v="897"/>
          </reference>
          <reference field="17" count="1">
            <x v="1351"/>
          </reference>
        </references>
      </pivotArea>
    </format>
    <format dxfId="1205">
      <pivotArea dataOnly="0" labelOnly="1" outline="0" fieldPosition="0">
        <references count="2">
          <reference field="16" count="1" selected="0">
            <x v="898"/>
          </reference>
          <reference field="17" count="1">
            <x v="1349"/>
          </reference>
        </references>
      </pivotArea>
    </format>
    <format dxfId="1204">
      <pivotArea dataOnly="0" labelOnly="1" outline="0" fieldPosition="0">
        <references count="2">
          <reference field="16" count="1" selected="0">
            <x v="899"/>
          </reference>
          <reference field="17" count="1">
            <x v="1350"/>
          </reference>
        </references>
      </pivotArea>
    </format>
    <format dxfId="1203">
      <pivotArea dataOnly="0" labelOnly="1" outline="0" fieldPosition="0">
        <references count="2">
          <reference field="16" count="1" selected="0">
            <x v="900"/>
          </reference>
          <reference field="17" count="1">
            <x v="1333"/>
          </reference>
        </references>
      </pivotArea>
    </format>
    <format dxfId="1202">
      <pivotArea dataOnly="0" labelOnly="1" outline="0" fieldPosition="0">
        <references count="2">
          <reference field="16" count="1" selected="0">
            <x v="901"/>
          </reference>
          <reference field="17" count="1">
            <x v="1334"/>
          </reference>
        </references>
      </pivotArea>
    </format>
    <format dxfId="1201">
      <pivotArea dataOnly="0" labelOnly="1" outline="0" fieldPosition="0">
        <references count="2">
          <reference field="16" count="1" selected="0">
            <x v="902"/>
          </reference>
          <reference field="17" count="1">
            <x v="1335"/>
          </reference>
        </references>
      </pivotArea>
    </format>
    <format dxfId="1200">
      <pivotArea dataOnly="0" labelOnly="1" outline="0" fieldPosition="0">
        <references count="2">
          <reference field="16" count="1" selected="0">
            <x v="903"/>
          </reference>
          <reference field="17" count="1">
            <x v="1340"/>
          </reference>
        </references>
      </pivotArea>
    </format>
    <format dxfId="1199">
      <pivotArea dataOnly="0" labelOnly="1" outline="0" fieldPosition="0">
        <references count="2">
          <reference field="16" count="1" selected="0">
            <x v="904"/>
          </reference>
          <reference field="17" count="1">
            <x v="1341"/>
          </reference>
        </references>
      </pivotArea>
    </format>
    <format dxfId="1198">
      <pivotArea dataOnly="0" labelOnly="1" outline="0" fieldPosition="0">
        <references count="2">
          <reference field="16" count="1" selected="0">
            <x v="905"/>
          </reference>
          <reference field="17" count="1">
            <x v="1346"/>
          </reference>
        </references>
      </pivotArea>
    </format>
    <format dxfId="1197">
      <pivotArea dataOnly="0" labelOnly="1" outline="0" fieldPosition="0">
        <references count="2">
          <reference field="16" count="1" selected="0">
            <x v="906"/>
          </reference>
          <reference field="17" count="1">
            <x v="1330"/>
          </reference>
        </references>
      </pivotArea>
    </format>
    <format dxfId="1196">
      <pivotArea dataOnly="0" labelOnly="1" outline="0" fieldPosition="0">
        <references count="2">
          <reference field="16" count="1" selected="0">
            <x v="907"/>
          </reference>
          <reference field="17" count="1">
            <x v="1327"/>
          </reference>
        </references>
      </pivotArea>
    </format>
    <format dxfId="1195">
      <pivotArea dataOnly="0" labelOnly="1" outline="0" fieldPosition="0">
        <references count="2">
          <reference field="16" count="1" selected="0">
            <x v="908"/>
          </reference>
          <reference field="17" count="1">
            <x v="1344"/>
          </reference>
        </references>
      </pivotArea>
    </format>
    <format dxfId="1194">
      <pivotArea dataOnly="0" labelOnly="1" outline="0" fieldPosition="0">
        <references count="2">
          <reference field="16" count="1" selected="0">
            <x v="909"/>
          </reference>
          <reference field="17" count="1">
            <x v="1352"/>
          </reference>
        </references>
      </pivotArea>
    </format>
    <format dxfId="1193">
      <pivotArea dataOnly="0" labelOnly="1" outline="0" fieldPosition="0">
        <references count="2">
          <reference field="16" count="1" selected="0">
            <x v="910"/>
          </reference>
          <reference field="17" count="1">
            <x v="1306"/>
          </reference>
        </references>
      </pivotArea>
    </format>
    <format dxfId="1192">
      <pivotArea dataOnly="0" labelOnly="1" outline="0" fieldPosition="0">
        <references count="2">
          <reference field="16" count="1" selected="0">
            <x v="911"/>
          </reference>
          <reference field="17" count="1">
            <x v="1347"/>
          </reference>
        </references>
      </pivotArea>
    </format>
    <format dxfId="1191">
      <pivotArea dataOnly="0" labelOnly="1" outline="0" fieldPosition="0">
        <references count="2">
          <reference field="16" count="1" selected="0">
            <x v="912"/>
          </reference>
          <reference field="17" count="1">
            <x v="1348"/>
          </reference>
        </references>
      </pivotArea>
    </format>
    <format dxfId="1190">
      <pivotArea dataOnly="0" labelOnly="1" outline="0" fieldPosition="0">
        <references count="2">
          <reference field="16" count="1" selected="0">
            <x v="913"/>
          </reference>
          <reference field="17" count="1">
            <x v="1345"/>
          </reference>
        </references>
      </pivotArea>
    </format>
    <format dxfId="1189">
      <pivotArea dataOnly="0" labelOnly="1" outline="0" fieldPosition="0">
        <references count="2">
          <reference field="16" count="1" selected="0">
            <x v="914"/>
          </reference>
          <reference field="17" count="1">
            <x v="1342"/>
          </reference>
        </references>
      </pivotArea>
    </format>
    <format dxfId="1188">
      <pivotArea dataOnly="0" labelOnly="1" outline="0" fieldPosition="0">
        <references count="2">
          <reference field="16" count="1" selected="0">
            <x v="915"/>
          </reference>
          <reference field="17" count="1">
            <x v="1357"/>
          </reference>
        </references>
      </pivotArea>
    </format>
    <format dxfId="1187">
      <pivotArea dataOnly="0" labelOnly="1" outline="0" fieldPosition="0">
        <references count="2">
          <reference field="16" count="1" selected="0">
            <x v="916"/>
          </reference>
          <reference field="17" count="1">
            <x v="1337"/>
          </reference>
        </references>
      </pivotArea>
    </format>
    <format dxfId="1186">
      <pivotArea dataOnly="0" labelOnly="1" outline="0" fieldPosition="0">
        <references count="2">
          <reference field="16" count="1" selected="0">
            <x v="917"/>
          </reference>
          <reference field="17" count="1">
            <x v="1343"/>
          </reference>
        </references>
      </pivotArea>
    </format>
    <format dxfId="1185">
      <pivotArea dataOnly="0" labelOnly="1" outline="0" fieldPosition="0">
        <references count="2">
          <reference field="16" count="1" selected="0">
            <x v="918"/>
          </reference>
          <reference field="17" count="1">
            <x v="1338"/>
          </reference>
        </references>
      </pivotArea>
    </format>
    <format dxfId="1184">
      <pivotArea dataOnly="0" labelOnly="1" outline="0" fieldPosition="0">
        <references count="2">
          <reference field="16" count="1" selected="0">
            <x v="919"/>
          </reference>
          <reference field="17" count="1">
            <x v="1339"/>
          </reference>
        </references>
      </pivotArea>
    </format>
    <format dxfId="1183">
      <pivotArea dataOnly="0" labelOnly="1" grandRow="1" outline="0" fieldPosition="0"/>
    </format>
    <format dxfId="1182">
      <pivotArea dataOnly="0" labelOnly="1" grandRow="1" outline="0" fieldPosition="0"/>
    </format>
    <format dxfId="1181">
      <pivotArea dataOnly="0" labelOnly="1" grandRow="1" outline="0" fieldPosition="0"/>
    </format>
    <format dxfId="1180">
      <pivotArea dataOnly="0" labelOnly="1" grandRow="1" outline="0" fieldPosition="0"/>
    </format>
    <format dxfId="1179">
      <pivotArea dataOnly="0" labelOnly="1" grandRow="1" outline="0" fieldPosition="0"/>
    </format>
    <format dxfId="1178">
      <pivotArea dataOnly="0" labelOnly="1" grandRow="1" outline="0" fieldPosition="0"/>
    </format>
    <format dxfId="1177">
      <pivotArea dataOnly="0" labelOnly="1" grandRow="1" outline="0" fieldPosition="0"/>
    </format>
    <format dxfId="1176">
      <pivotArea dataOnly="0" labelOnly="1" outline="0" fieldPosition="0">
        <references count="2">
          <reference field="16" count="0" selected="0"/>
          <reference field="17" count="1">
            <x v="1364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2000000}" name="TAB6_DATA_2" cacheId="43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AO14:AU16" firstHeaderRow="1" firstDataRow="2" firstDataCol="2" rowPageCount="1" colPageCount="1"/>
  <pivotFields count="21">
    <pivotField axis="axisPage" compact="0" outline="0" subtotalTop="0" includeNewItemsInFilter="1" defaultSubtotal="0">
      <items count="29">
        <item h="1" m="1" x="10"/>
        <item h="1" m="1" x="22"/>
        <item h="1" m="1" x="28"/>
        <item h="1" m="1" x="1"/>
        <item h="1" m="1" x="4"/>
        <item h="1" m="1" x="6"/>
        <item h="1" m="1" x="13"/>
        <item h="1" m="1" x="3"/>
        <item m="1" x="7"/>
        <item m="1" x="9"/>
        <item m="1" x="12"/>
        <item m="1" x="16"/>
        <item m="1" x="21"/>
        <item m="1" x="23"/>
        <item m="1" x="24"/>
        <item m="1" x="25"/>
        <item m="1" x="26"/>
        <item m="1" x="14"/>
        <item m="1" x="15"/>
        <item h="1" m="1" x="11"/>
        <item h="1" m="1" x="20"/>
        <item h="1" m="1" x="27"/>
        <item h="1" m="1" x="2"/>
        <item h="1" m="1" x="18"/>
        <item h="1" m="1" x="19"/>
        <item h="1" m="1" x="5"/>
        <item h="1" m="1" x="8"/>
        <item h="1" m="1" x="17"/>
        <item h="1" x="0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defaultSubtotal="0">
      <items count="10">
        <item m="1" x="3"/>
        <item m="1" x="9"/>
        <item m="1" x="4"/>
        <item m="1" x="5"/>
        <item m="1" x="8"/>
        <item m="1" x="1"/>
        <item m="1" x="2"/>
        <item m="1" x="6"/>
        <item m="1" x="7"/>
        <item x="0"/>
      </items>
    </pivotField>
    <pivotField axis="axisRow" compact="0" outline="0" subtotalTop="0" showAll="0" includeNewItemsInFilter="1" defaultSubtotal="0">
      <items count="11">
        <item m="1" x="2"/>
        <item m="1" x="6"/>
        <item m="1" x="7"/>
        <item m="1" x="1"/>
        <item m="1" x="8"/>
        <item m="1" x="5"/>
        <item m="1" x="4"/>
        <item m="1" x="3"/>
        <item m="1" x="9"/>
        <item m="1" x="10"/>
        <item x="0"/>
      </items>
    </pivotField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4"/>
    <field x="5"/>
  </rowField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0"/>
  </pageFields>
  <dataFields count="5">
    <dataField name="Součet z 1" fld="6" baseField="0" baseItem="22710" numFmtId="173"/>
    <dataField name="Součet z 2" fld="7" baseField="0" baseItem="22710" numFmtId="173"/>
    <dataField name="Součet z 3" fld="8" baseField="0" baseItem="22710" numFmtId="173"/>
    <dataField name="Součet z 4" fld="9" baseField="0" baseItem="22710" numFmtId="173"/>
    <dataField name="Součet z 3:2" fld="20" baseField="0" baseItem="22710" numFmtId="172"/>
  </dataField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1000000}" name="TAB6_DATA_1" cacheId="43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AO4:AU6" firstHeaderRow="1" firstDataRow="2" firstDataCol="2" rowPageCount="1" colPageCount="1"/>
  <pivotFields count="21">
    <pivotField axis="axisPage" compact="0" outline="0" subtotalTop="0" showAll="0" includeNewItemsInFilter="1" defaultSubtotal="0">
      <items count="29">
        <item m="1" x="10"/>
        <item m="1" x="22"/>
        <item m="1" x="28"/>
        <item m="1" x="1"/>
        <item m="1" x="4"/>
        <item m="1" x="6"/>
        <item m="1" x="13"/>
        <item m="1" x="3"/>
        <item m="1" x="7"/>
        <item m="1" x="9"/>
        <item m="1" x="12"/>
        <item m="1" x="16"/>
        <item m="1" x="21"/>
        <item m="1" x="23"/>
        <item m="1" x="24"/>
        <item m="1" x="25"/>
        <item m="1" x="26"/>
        <item m="1" x="14"/>
        <item m="1" x="15"/>
        <item m="1" x="11"/>
        <item m="1" x="20"/>
        <item m="1" x="27"/>
        <item m="1" x="2"/>
        <item m="1" x="18"/>
        <item m="1" x="19"/>
        <item m="1" x="5"/>
        <item m="1" x="8"/>
        <item m="1" x="17"/>
        <item x="0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defaultSubtotal="0">
      <items count="10">
        <item m="1" x="3"/>
        <item m="1" x="9"/>
        <item m="1" x="4"/>
        <item m="1" x="5"/>
        <item m="1" x="8"/>
        <item m="1" x="1"/>
        <item m="1" x="2"/>
        <item m="1" x="6"/>
        <item m="1" x="7"/>
        <item x="0"/>
      </items>
    </pivotField>
    <pivotField axis="axisRow" compact="0" outline="0" subtotalTop="0" showAll="0" includeNewItemsInFilter="1" defaultSubtotal="0">
      <items count="11">
        <item m="1" x="2"/>
        <item m="1" x="6"/>
        <item m="1" x="7"/>
        <item m="1" x="1"/>
        <item m="1" x="8"/>
        <item m="1" x="5"/>
        <item m="1" x="4"/>
        <item m="1" x="3"/>
        <item m="1" x="9"/>
        <item m="1" x="10"/>
        <item x="0"/>
      </items>
    </pivotField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4"/>
    <field x="5"/>
  </rowFields>
  <rowItems count="1">
    <i>
      <x v="9"/>
      <x v="10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0"/>
  </pageFields>
  <dataFields count="5">
    <dataField name="Součet z 1" fld="6" baseField="5" baseItem="0" numFmtId="173"/>
    <dataField name="Součet z 2" fld="7" baseField="5" baseItem="0" numFmtId="173"/>
    <dataField name="Součet z 3" fld="8" baseField="5" baseItem="0" numFmtId="173"/>
    <dataField name="Součet z 4" fld="9" baseField="5" baseItem="0" numFmtId="173"/>
    <dataField name="Součet z 3:2" fld="20" baseField="5" baseItem="0" numFmtId="172"/>
  </dataField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3000000}" name="TAB6_DATA_3" cacheId="43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AO24:AU26" firstHeaderRow="1" firstDataRow="2" firstDataCol="2" rowPageCount="1" colPageCount="1"/>
  <pivotFields count="21">
    <pivotField axis="axisPage" compact="0" outline="0" subtotalTop="0" includeNewItemsInFilter="1" defaultSubtotal="0">
      <items count="29">
        <item m="1" x="10"/>
        <item m="1" x="22"/>
        <item m="1" x="28"/>
        <item m="1" x="1"/>
        <item m="1" x="4"/>
        <item m="1" x="6"/>
        <item m="1" x="13"/>
        <item m="1" x="3"/>
        <item m="1" x="7"/>
        <item m="1" x="9"/>
        <item m="1" x="12"/>
        <item m="1" x="16"/>
        <item m="1" x="21"/>
        <item m="1" x="23"/>
        <item m="1" x="24"/>
        <item m="1" x="25"/>
        <item m="1" x="26"/>
        <item m="1" x="14"/>
        <item m="1" x="15"/>
        <item m="1" x="11"/>
        <item m="1" x="20"/>
        <item m="1" x="27"/>
        <item m="1" x="2"/>
        <item m="1" x="18"/>
        <item m="1" x="19"/>
        <item m="1" x="5"/>
        <item m="1" x="8"/>
        <item m="1" x="17"/>
        <item h="1" x="0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defaultSubtotal="0">
      <items count="10">
        <item m="1" x="3"/>
        <item m="1" x="9"/>
        <item m="1" x="4"/>
        <item m="1" x="5"/>
        <item m="1" x="8"/>
        <item m="1" x="1"/>
        <item m="1" x="2"/>
        <item m="1" x="6"/>
        <item m="1" x="7"/>
        <item x="0"/>
      </items>
    </pivotField>
    <pivotField axis="axisRow" compact="0" outline="0" subtotalTop="0" showAll="0" includeNewItemsInFilter="1" defaultSubtotal="0">
      <items count="11">
        <item m="1" x="2"/>
        <item m="1" x="6"/>
        <item m="1" x="7"/>
        <item m="1" x="1"/>
        <item m="1" x="8"/>
        <item m="1" x="5"/>
        <item m="1" x="4"/>
        <item m="1" x="3"/>
        <item m="1" x="9"/>
        <item m="1" x="10"/>
        <item x="0"/>
      </items>
    </pivotField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4"/>
    <field x="5"/>
  </rowField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0"/>
  </pageFields>
  <dataFields count="5">
    <dataField name="Součet z 1" fld="6" baseField="5" baseItem="0" numFmtId="173"/>
    <dataField name="Součet z 2" fld="7" baseField="5" baseItem="0" numFmtId="173"/>
    <dataField name="Součet z 3" fld="8" baseField="5" baseItem="0" numFmtId="173"/>
    <dataField name="Součet z 4" fld="9" baseField="5" baseItem="0" numFmtId="173"/>
    <dataField name="Součet z 3:2" fld="20" baseField="5" baseItem="0" numFmtId="172"/>
  </dataField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0000000}" name="TAB6_DATA" cacheId="43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U4:AA6" firstHeaderRow="1" firstDataRow="2" firstDataCol="2"/>
  <pivotFields count="21"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6">
        <item m="1" x="2"/>
        <item m="1" x="22"/>
        <item m="1" x="19"/>
        <item m="1" x="23"/>
        <item m="1" x="4"/>
        <item m="1" x="3"/>
        <item m="1" x="5"/>
        <item m="1" x="7"/>
        <item m="1" x="25"/>
        <item m="1" x="21"/>
        <item m="1" x="10"/>
        <item m="1" x="12"/>
        <item m="1" x="15"/>
        <item m="1" x="14"/>
        <item m="1" x="20"/>
        <item m="1" x="6"/>
        <item m="1" x="8"/>
        <item m="1" x="9"/>
        <item m="1" x="13"/>
        <item m="1" x="17"/>
        <item m="1" x="16"/>
        <item m="1" x="18"/>
        <item m="1" x="11"/>
        <item m="1" x="1"/>
        <item m="1" x="24"/>
        <item x="0"/>
      </items>
    </pivotField>
    <pivotField axis="axisRow" compact="0" outline="0" subtotalTop="0" showAll="0" includeNewItemsInFilter="1" defaultSubtotal="0">
      <items count="26">
        <item m="1" x="14"/>
        <item m="1" x="19"/>
        <item m="1" x="13"/>
        <item m="1" x="23"/>
        <item m="1" x="10"/>
        <item m="1" x="5"/>
        <item m="1" x="7"/>
        <item m="1" x="1"/>
        <item m="1" x="17"/>
        <item m="1" x="11"/>
        <item m="1" x="21"/>
        <item m="1" x="25"/>
        <item m="1" x="3"/>
        <item m="1" x="12"/>
        <item m="1" x="20"/>
        <item m="1" x="8"/>
        <item m="1" x="18"/>
        <item m="1" x="2"/>
        <item m="1" x="16"/>
        <item m="1" x="22"/>
        <item m="1" x="9"/>
        <item m="1" x="15"/>
        <item m="1" x="6"/>
        <item m="1" x="4"/>
        <item m="1" x="24"/>
        <item x="0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1"/>
    <field x="2"/>
  </rowFields>
  <rowItems count="1">
    <i>
      <x v="25"/>
      <x v="25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oučet z 1" fld="6" baseField="2" baseItem="0" numFmtId="173"/>
    <dataField name="Součet z 2" fld="7" baseField="2" baseItem="0" numFmtId="173"/>
    <dataField name="Součet z 3" fld="8" baseField="2" baseItem="9" numFmtId="173"/>
    <dataField name="Součet z 4" fld="9" baseField="2" baseItem="5" numFmtId="173"/>
    <dataField name="Součet z 3:2" fld="20" baseField="2" baseItem="5" numFmtId="172"/>
  </dataFields>
  <formats count="161">
    <format dxfId="1121">
      <pivotArea outline="0" fieldPosition="0"/>
    </format>
    <format dxfId="1120">
      <pivotArea field="-2" type="button" dataOnly="0" labelOnly="1" outline="0" axis="axisCol" fieldPosition="0"/>
    </format>
    <format dxfId="1119">
      <pivotArea type="topRight" dataOnly="0" labelOnly="1" outline="0" fieldPosition="0"/>
    </format>
    <format dxfId="111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17">
      <pivotArea outline="0" fieldPosition="0"/>
    </format>
    <format dxfId="1116">
      <pivotArea outline="0" fieldPosition="0">
        <references count="1">
          <reference field="4294967294" count="1">
            <x v="3"/>
          </reference>
        </references>
      </pivotArea>
    </format>
    <format dxfId="1115">
      <pivotArea outline="0" fieldPosition="0">
        <references count="1">
          <reference field="4294967294" count="1">
            <x v="2"/>
          </reference>
        </references>
      </pivotArea>
    </format>
    <format dxfId="1114">
      <pivotArea outline="0" fieldPosition="0">
        <references count="1">
          <reference field="4294967294" count="1">
            <x v="1"/>
          </reference>
        </references>
      </pivotArea>
    </format>
    <format dxfId="1113">
      <pivotArea outline="0" fieldPosition="0">
        <references count="1">
          <reference field="4294967294" count="1">
            <x v="0"/>
          </reference>
        </references>
      </pivotArea>
    </format>
    <format dxfId="1112">
      <pivotArea outline="0" fieldPosition="0">
        <references count="1">
          <reference field="4294967294" count="1">
            <x v="4"/>
          </reference>
        </references>
      </pivotArea>
    </format>
    <format dxfId="1111">
      <pivotArea dataOnly="0" labelOnly="1" outline="0" fieldPosition="0">
        <references count="1">
          <reference field="1" count="0"/>
        </references>
      </pivotArea>
    </format>
    <format dxfId="1110">
      <pivotArea dataOnly="0" labelOnly="1" outline="0" fieldPosition="0">
        <references count="1">
          <reference field="1" count="0"/>
        </references>
      </pivotArea>
    </format>
    <format dxfId="1109">
      <pivotArea dataOnly="0" labelOnly="1" outline="0" fieldPosition="0">
        <references count="1">
          <reference field="1" count="0"/>
        </references>
      </pivotArea>
    </format>
    <format dxfId="1108">
      <pivotArea dataOnly="0" labelOnly="1" outline="0" fieldPosition="0">
        <references count="2">
          <reference field="1" count="1" selected="0">
            <x v="2"/>
          </reference>
          <reference field="2" count="1">
            <x v="1"/>
          </reference>
        </references>
      </pivotArea>
    </format>
    <format dxfId="1107">
      <pivotArea dataOnly="0" labelOnly="1" outline="0" fieldPosition="0">
        <references count="2">
          <reference field="1" count="1" selected="0">
            <x v="3"/>
          </reference>
          <reference field="2" count="1">
            <x v="2"/>
          </reference>
        </references>
      </pivotArea>
    </format>
    <format dxfId="1106">
      <pivotArea dataOnly="0" labelOnly="1" outline="0" fieldPosition="0">
        <references count="2">
          <reference field="1" count="1" selected="0">
            <x v="4"/>
          </reference>
          <reference field="2" count="1">
            <x v="3"/>
          </reference>
        </references>
      </pivotArea>
    </format>
    <format dxfId="1105">
      <pivotArea dataOnly="0" labelOnly="1" outline="0" fieldPosition="0">
        <references count="2">
          <reference field="1" count="1" selected="0">
            <x v="6"/>
          </reference>
          <reference field="2" count="1">
            <x v="4"/>
          </reference>
        </references>
      </pivotArea>
    </format>
    <format dxfId="1104">
      <pivotArea dataOnly="0" labelOnly="1" outline="0" fieldPosition="0">
        <references count="2">
          <reference field="1" count="1" selected="0">
            <x v="7"/>
          </reference>
          <reference field="2" count="1">
            <x v="5"/>
          </reference>
        </references>
      </pivotArea>
    </format>
    <format dxfId="1103">
      <pivotArea dataOnly="0" labelOnly="1" outline="0" fieldPosition="0">
        <references count="2">
          <reference field="1" count="1" selected="0">
            <x v="8"/>
          </reference>
          <reference field="2" count="1">
            <x v="0"/>
          </reference>
        </references>
      </pivotArea>
    </format>
    <format dxfId="1102">
      <pivotArea dataOnly="0" labelOnly="1" outline="0" fieldPosition="0">
        <references count="2">
          <reference field="1" count="1" selected="0">
            <x v="9"/>
          </reference>
          <reference field="2" count="1">
            <x v="6"/>
          </reference>
        </references>
      </pivotArea>
    </format>
    <format dxfId="1101">
      <pivotArea dataOnly="0" labelOnly="1" outline="0" fieldPosition="0">
        <references count="2">
          <reference field="1" count="1" selected="0">
            <x v="10"/>
          </reference>
          <reference field="2" count="1">
            <x v="7"/>
          </reference>
        </references>
      </pivotArea>
    </format>
    <format dxfId="1100">
      <pivotArea dataOnly="0" labelOnly="1" outline="0" fieldPosition="0">
        <references count="2">
          <reference field="1" count="1" selected="0">
            <x v="13"/>
          </reference>
          <reference field="2" count="1">
            <x v="8"/>
          </reference>
        </references>
      </pivotArea>
    </format>
    <format dxfId="1099">
      <pivotArea dataOnly="0" labelOnly="1" outline="0" fieldPosition="0">
        <references count="2">
          <reference field="1" count="1" selected="0">
            <x v="14"/>
          </reference>
          <reference field="2" count="1">
            <x v="9"/>
          </reference>
        </references>
      </pivotArea>
    </format>
    <format dxfId="1098">
      <pivotArea dataOnly="0" labelOnly="1" outline="0" fieldPosition="0">
        <references count="2">
          <reference field="1" count="1" selected="0">
            <x v="2"/>
          </reference>
          <reference field="2" count="1">
            <x v="1"/>
          </reference>
        </references>
      </pivotArea>
    </format>
    <format dxfId="1097">
      <pivotArea dataOnly="0" labelOnly="1" outline="0" fieldPosition="0">
        <references count="2">
          <reference field="1" count="1" selected="0">
            <x v="3"/>
          </reference>
          <reference field="2" count="1">
            <x v="2"/>
          </reference>
        </references>
      </pivotArea>
    </format>
    <format dxfId="1096">
      <pivotArea dataOnly="0" labelOnly="1" outline="0" fieldPosition="0">
        <references count="2">
          <reference field="1" count="1" selected="0">
            <x v="4"/>
          </reference>
          <reference field="2" count="1">
            <x v="3"/>
          </reference>
        </references>
      </pivotArea>
    </format>
    <format dxfId="1095">
      <pivotArea dataOnly="0" labelOnly="1" outline="0" fieldPosition="0">
        <references count="2">
          <reference field="1" count="1" selected="0">
            <x v="6"/>
          </reference>
          <reference field="2" count="1">
            <x v="4"/>
          </reference>
        </references>
      </pivotArea>
    </format>
    <format dxfId="1094">
      <pivotArea dataOnly="0" labelOnly="1" outline="0" fieldPosition="0">
        <references count="2">
          <reference field="1" count="1" selected="0">
            <x v="7"/>
          </reference>
          <reference field="2" count="1">
            <x v="5"/>
          </reference>
        </references>
      </pivotArea>
    </format>
    <format dxfId="1093">
      <pivotArea dataOnly="0" labelOnly="1" outline="0" fieldPosition="0">
        <references count="2">
          <reference field="1" count="1" selected="0">
            <x v="8"/>
          </reference>
          <reference field="2" count="1">
            <x v="0"/>
          </reference>
        </references>
      </pivotArea>
    </format>
    <format dxfId="1092">
      <pivotArea dataOnly="0" labelOnly="1" outline="0" fieldPosition="0">
        <references count="2">
          <reference field="1" count="1" selected="0">
            <x v="9"/>
          </reference>
          <reference field="2" count="1">
            <x v="6"/>
          </reference>
        </references>
      </pivotArea>
    </format>
    <format dxfId="1091">
      <pivotArea dataOnly="0" labelOnly="1" outline="0" fieldPosition="0">
        <references count="2">
          <reference field="1" count="1" selected="0">
            <x v="10"/>
          </reference>
          <reference field="2" count="1">
            <x v="7"/>
          </reference>
        </references>
      </pivotArea>
    </format>
    <format dxfId="1090">
      <pivotArea dataOnly="0" labelOnly="1" outline="0" fieldPosition="0">
        <references count="2">
          <reference field="1" count="1" selected="0">
            <x v="13"/>
          </reference>
          <reference field="2" count="1">
            <x v="8"/>
          </reference>
        </references>
      </pivotArea>
    </format>
    <format dxfId="1089">
      <pivotArea dataOnly="0" labelOnly="1" outline="0" fieldPosition="0">
        <references count="2">
          <reference field="1" count="1" selected="0">
            <x v="14"/>
          </reference>
          <reference field="2" count="1">
            <x v="9"/>
          </reference>
        </references>
      </pivotArea>
    </format>
    <format dxfId="1088">
      <pivotArea dataOnly="0" labelOnly="1" outline="0" fieldPosition="0">
        <references count="2">
          <reference field="1" count="1" selected="0">
            <x v="2"/>
          </reference>
          <reference field="2" count="1">
            <x v="1"/>
          </reference>
        </references>
      </pivotArea>
    </format>
    <format dxfId="1087">
      <pivotArea dataOnly="0" labelOnly="1" outline="0" fieldPosition="0">
        <references count="2">
          <reference field="1" count="1" selected="0">
            <x v="3"/>
          </reference>
          <reference field="2" count="1">
            <x v="2"/>
          </reference>
        </references>
      </pivotArea>
    </format>
    <format dxfId="1086">
      <pivotArea dataOnly="0" labelOnly="1" outline="0" fieldPosition="0">
        <references count="2">
          <reference field="1" count="1" selected="0">
            <x v="4"/>
          </reference>
          <reference field="2" count="1">
            <x v="3"/>
          </reference>
        </references>
      </pivotArea>
    </format>
    <format dxfId="1085">
      <pivotArea dataOnly="0" labelOnly="1" outline="0" fieldPosition="0">
        <references count="2">
          <reference field="1" count="1" selected="0">
            <x v="6"/>
          </reference>
          <reference field="2" count="1">
            <x v="4"/>
          </reference>
        </references>
      </pivotArea>
    </format>
    <format dxfId="1084">
      <pivotArea dataOnly="0" labelOnly="1" outline="0" fieldPosition="0">
        <references count="2">
          <reference field="1" count="1" selected="0">
            <x v="7"/>
          </reference>
          <reference field="2" count="1">
            <x v="5"/>
          </reference>
        </references>
      </pivotArea>
    </format>
    <format dxfId="1083">
      <pivotArea dataOnly="0" labelOnly="1" outline="0" fieldPosition="0">
        <references count="2">
          <reference field="1" count="1" selected="0">
            <x v="8"/>
          </reference>
          <reference field="2" count="1">
            <x v="0"/>
          </reference>
        </references>
      </pivotArea>
    </format>
    <format dxfId="1082">
      <pivotArea dataOnly="0" labelOnly="1" outline="0" fieldPosition="0">
        <references count="2">
          <reference field="1" count="1" selected="0">
            <x v="9"/>
          </reference>
          <reference field="2" count="1">
            <x v="6"/>
          </reference>
        </references>
      </pivotArea>
    </format>
    <format dxfId="1081">
      <pivotArea dataOnly="0" labelOnly="1" outline="0" fieldPosition="0">
        <references count="2">
          <reference field="1" count="1" selected="0">
            <x v="10"/>
          </reference>
          <reference field="2" count="1">
            <x v="7"/>
          </reference>
        </references>
      </pivotArea>
    </format>
    <format dxfId="1080">
      <pivotArea dataOnly="0" labelOnly="1" outline="0" fieldPosition="0">
        <references count="2">
          <reference field="1" count="1" selected="0">
            <x v="13"/>
          </reference>
          <reference field="2" count="1">
            <x v="8"/>
          </reference>
        </references>
      </pivotArea>
    </format>
    <format dxfId="1079">
      <pivotArea dataOnly="0" labelOnly="1" outline="0" fieldPosition="0">
        <references count="2">
          <reference field="1" count="1" selected="0">
            <x v="14"/>
          </reference>
          <reference field="2" count="1">
            <x v="9"/>
          </reference>
        </references>
      </pivotArea>
    </format>
    <format dxfId="1078">
      <pivotArea dataOnly="0" labelOnly="1" outline="0" fieldPosition="0">
        <references count="2">
          <reference field="1" count="1" selected="0">
            <x v="2"/>
          </reference>
          <reference field="2" count="1">
            <x v="1"/>
          </reference>
        </references>
      </pivotArea>
    </format>
    <format dxfId="1077">
      <pivotArea dataOnly="0" labelOnly="1" outline="0" fieldPosition="0">
        <references count="2">
          <reference field="1" count="1" selected="0">
            <x v="3"/>
          </reference>
          <reference field="2" count="1">
            <x v="2"/>
          </reference>
        </references>
      </pivotArea>
    </format>
    <format dxfId="1076">
      <pivotArea dataOnly="0" labelOnly="1" outline="0" fieldPosition="0">
        <references count="2">
          <reference field="1" count="1" selected="0">
            <x v="4"/>
          </reference>
          <reference field="2" count="1">
            <x v="3"/>
          </reference>
        </references>
      </pivotArea>
    </format>
    <format dxfId="1075">
      <pivotArea dataOnly="0" labelOnly="1" outline="0" fieldPosition="0">
        <references count="2">
          <reference field="1" count="1" selected="0">
            <x v="6"/>
          </reference>
          <reference field="2" count="1">
            <x v="4"/>
          </reference>
        </references>
      </pivotArea>
    </format>
    <format dxfId="1074">
      <pivotArea dataOnly="0" labelOnly="1" outline="0" fieldPosition="0">
        <references count="2">
          <reference field="1" count="1" selected="0">
            <x v="7"/>
          </reference>
          <reference field="2" count="1">
            <x v="5"/>
          </reference>
        </references>
      </pivotArea>
    </format>
    <format dxfId="1073">
      <pivotArea dataOnly="0" labelOnly="1" outline="0" fieldPosition="0">
        <references count="2">
          <reference field="1" count="1" selected="0">
            <x v="8"/>
          </reference>
          <reference field="2" count="1">
            <x v="0"/>
          </reference>
        </references>
      </pivotArea>
    </format>
    <format dxfId="1072">
      <pivotArea dataOnly="0" labelOnly="1" outline="0" fieldPosition="0">
        <references count="2">
          <reference field="1" count="1" selected="0">
            <x v="9"/>
          </reference>
          <reference field="2" count="1">
            <x v="6"/>
          </reference>
        </references>
      </pivotArea>
    </format>
    <format dxfId="1071">
      <pivotArea dataOnly="0" labelOnly="1" outline="0" fieldPosition="0">
        <references count="2">
          <reference field="1" count="1" selected="0">
            <x v="10"/>
          </reference>
          <reference field="2" count="1">
            <x v="7"/>
          </reference>
        </references>
      </pivotArea>
    </format>
    <format dxfId="1070">
      <pivotArea dataOnly="0" labelOnly="1" outline="0" fieldPosition="0">
        <references count="2">
          <reference field="1" count="1" selected="0">
            <x v="13"/>
          </reference>
          <reference field="2" count="1">
            <x v="8"/>
          </reference>
        </references>
      </pivotArea>
    </format>
    <format dxfId="1069">
      <pivotArea dataOnly="0" labelOnly="1" outline="0" fieldPosition="0">
        <references count="2">
          <reference field="1" count="1" selected="0">
            <x v="14"/>
          </reference>
          <reference field="2" count="1">
            <x v="9"/>
          </reference>
        </references>
      </pivotArea>
    </format>
    <format dxfId="1068">
      <pivotArea dataOnly="0" labelOnly="1" outline="0" fieldPosition="0">
        <references count="2">
          <reference field="1" count="1" selected="0">
            <x v="2"/>
          </reference>
          <reference field="2" count="1">
            <x v="1"/>
          </reference>
        </references>
      </pivotArea>
    </format>
    <format dxfId="1067">
      <pivotArea dataOnly="0" labelOnly="1" outline="0" fieldPosition="0">
        <references count="2">
          <reference field="1" count="1" selected="0">
            <x v="3"/>
          </reference>
          <reference field="2" count="1">
            <x v="2"/>
          </reference>
        </references>
      </pivotArea>
    </format>
    <format dxfId="1066">
      <pivotArea dataOnly="0" labelOnly="1" outline="0" fieldPosition="0">
        <references count="2">
          <reference field="1" count="1" selected="0">
            <x v="4"/>
          </reference>
          <reference field="2" count="1">
            <x v="3"/>
          </reference>
        </references>
      </pivotArea>
    </format>
    <format dxfId="1065">
      <pivotArea dataOnly="0" labelOnly="1" outline="0" fieldPosition="0">
        <references count="2">
          <reference field="1" count="1" selected="0">
            <x v="6"/>
          </reference>
          <reference field="2" count="1">
            <x v="4"/>
          </reference>
        </references>
      </pivotArea>
    </format>
    <format dxfId="1064">
      <pivotArea dataOnly="0" labelOnly="1" outline="0" fieldPosition="0">
        <references count="2">
          <reference field="1" count="1" selected="0">
            <x v="7"/>
          </reference>
          <reference field="2" count="1">
            <x v="5"/>
          </reference>
        </references>
      </pivotArea>
    </format>
    <format dxfId="1063">
      <pivotArea dataOnly="0" labelOnly="1" outline="0" fieldPosition="0">
        <references count="2">
          <reference field="1" count="1" selected="0">
            <x v="9"/>
          </reference>
          <reference field="2" count="1">
            <x v="6"/>
          </reference>
        </references>
      </pivotArea>
    </format>
    <format dxfId="1062">
      <pivotArea dataOnly="0" labelOnly="1" outline="0" fieldPosition="0">
        <references count="2">
          <reference field="1" count="1" selected="0">
            <x v="13"/>
          </reference>
          <reference field="2" count="1">
            <x v="8"/>
          </reference>
        </references>
      </pivotArea>
    </format>
    <format dxfId="1061">
      <pivotArea dataOnly="0" labelOnly="1" outline="0" fieldPosition="0">
        <references count="2">
          <reference field="1" count="1" selected="0">
            <x v="14"/>
          </reference>
          <reference field="2" count="1">
            <x v="9"/>
          </reference>
        </references>
      </pivotArea>
    </format>
    <format dxfId="1060">
      <pivotArea dataOnly="0" labelOnly="1" outline="0" fieldPosition="0">
        <references count="2">
          <reference field="1" count="1" selected="0">
            <x v="17"/>
          </reference>
          <reference field="2" count="1">
            <x v="10"/>
          </reference>
        </references>
      </pivotArea>
    </format>
    <format dxfId="1059">
      <pivotArea dataOnly="0" labelOnly="1" outline="0" fieldPosition="0">
        <references count="2">
          <reference field="1" count="1" selected="0">
            <x v="22"/>
          </reference>
          <reference field="2" count="1">
            <x v="11"/>
          </reference>
        </references>
      </pivotArea>
    </format>
    <format dxfId="1058">
      <pivotArea dataOnly="0" labelOnly="1" outline="0" fieldPosition="0">
        <references count="2">
          <reference field="1" count="1" selected="0">
            <x v="23"/>
          </reference>
          <reference field="2" count="1">
            <x v="12"/>
          </reference>
        </references>
      </pivotArea>
    </format>
    <format dxfId="1057">
      <pivotArea dataOnly="0" labelOnly="1" outline="0" fieldPosition="0">
        <references count="2">
          <reference field="1" count="1" selected="0">
            <x v="24"/>
          </reference>
          <reference field="2" count="1">
            <x v="13"/>
          </reference>
        </references>
      </pivotArea>
    </format>
    <format dxfId="1056">
      <pivotArea dataOnly="0" labelOnly="1" outline="0" fieldPosition="0">
        <references count="2">
          <reference field="1" count="1" selected="0">
            <x v="2"/>
          </reference>
          <reference field="2" count="1">
            <x v="1"/>
          </reference>
        </references>
      </pivotArea>
    </format>
    <format dxfId="1055">
      <pivotArea dataOnly="0" labelOnly="1" outline="0" fieldPosition="0">
        <references count="2">
          <reference field="1" count="1" selected="0">
            <x v="3"/>
          </reference>
          <reference field="2" count="1">
            <x v="2"/>
          </reference>
        </references>
      </pivotArea>
    </format>
    <format dxfId="1054">
      <pivotArea dataOnly="0" labelOnly="1" outline="0" fieldPosition="0">
        <references count="2">
          <reference field="1" count="1" selected="0">
            <x v="4"/>
          </reference>
          <reference field="2" count="1">
            <x v="3"/>
          </reference>
        </references>
      </pivotArea>
    </format>
    <format dxfId="1053">
      <pivotArea dataOnly="0" labelOnly="1" outline="0" fieldPosition="0">
        <references count="2">
          <reference field="1" count="1" selected="0">
            <x v="6"/>
          </reference>
          <reference field="2" count="1">
            <x v="4"/>
          </reference>
        </references>
      </pivotArea>
    </format>
    <format dxfId="1052">
      <pivotArea dataOnly="0" labelOnly="1" outline="0" fieldPosition="0">
        <references count="2">
          <reference field="1" count="1" selected="0">
            <x v="7"/>
          </reference>
          <reference field="2" count="1">
            <x v="5"/>
          </reference>
        </references>
      </pivotArea>
    </format>
    <format dxfId="1051">
      <pivotArea dataOnly="0" labelOnly="1" outline="0" fieldPosition="0">
        <references count="2">
          <reference field="1" count="1" selected="0">
            <x v="9"/>
          </reference>
          <reference field="2" count="1">
            <x v="6"/>
          </reference>
        </references>
      </pivotArea>
    </format>
    <format dxfId="1050">
      <pivotArea dataOnly="0" labelOnly="1" outline="0" fieldPosition="0">
        <references count="2">
          <reference field="1" count="1" selected="0">
            <x v="13"/>
          </reference>
          <reference field="2" count="1">
            <x v="8"/>
          </reference>
        </references>
      </pivotArea>
    </format>
    <format dxfId="1049">
      <pivotArea dataOnly="0" labelOnly="1" outline="0" fieldPosition="0">
        <references count="2">
          <reference field="1" count="1" selected="0">
            <x v="14"/>
          </reference>
          <reference field="2" count="1">
            <x v="9"/>
          </reference>
        </references>
      </pivotArea>
    </format>
    <format dxfId="1048">
      <pivotArea dataOnly="0" labelOnly="1" outline="0" fieldPosition="0">
        <references count="2">
          <reference field="1" count="1" selected="0">
            <x v="17"/>
          </reference>
          <reference field="2" count="1">
            <x v="10"/>
          </reference>
        </references>
      </pivotArea>
    </format>
    <format dxfId="1047">
      <pivotArea dataOnly="0" labelOnly="1" outline="0" fieldPosition="0">
        <references count="2">
          <reference field="1" count="1" selected="0">
            <x v="22"/>
          </reference>
          <reference field="2" count="1">
            <x v="11"/>
          </reference>
        </references>
      </pivotArea>
    </format>
    <format dxfId="1046">
      <pivotArea dataOnly="0" labelOnly="1" outline="0" fieldPosition="0">
        <references count="2">
          <reference field="1" count="1" selected="0">
            <x v="23"/>
          </reference>
          <reference field="2" count="1">
            <x v="12"/>
          </reference>
        </references>
      </pivotArea>
    </format>
    <format dxfId="1045">
      <pivotArea dataOnly="0" labelOnly="1" outline="0" fieldPosition="0">
        <references count="2">
          <reference field="1" count="1" selected="0">
            <x v="24"/>
          </reference>
          <reference field="2" count="1">
            <x v="13"/>
          </reference>
        </references>
      </pivotArea>
    </format>
    <format dxfId="1044">
      <pivotArea dataOnly="0" labelOnly="1" outline="0" fieldPosition="0">
        <references count="2">
          <reference field="1" count="1" selected="0">
            <x v="2"/>
          </reference>
          <reference field="2" count="1">
            <x v="1"/>
          </reference>
        </references>
      </pivotArea>
    </format>
    <format dxfId="1043">
      <pivotArea dataOnly="0" labelOnly="1" outline="0" fieldPosition="0">
        <references count="2">
          <reference field="1" count="1" selected="0">
            <x v="3"/>
          </reference>
          <reference field="2" count="1">
            <x v="2"/>
          </reference>
        </references>
      </pivotArea>
    </format>
    <format dxfId="1042">
      <pivotArea dataOnly="0" labelOnly="1" outline="0" fieldPosition="0">
        <references count="2">
          <reference field="1" count="1" selected="0">
            <x v="4"/>
          </reference>
          <reference field="2" count="1">
            <x v="3"/>
          </reference>
        </references>
      </pivotArea>
    </format>
    <format dxfId="1041">
      <pivotArea dataOnly="0" labelOnly="1" outline="0" fieldPosition="0">
        <references count="2">
          <reference field="1" count="1" selected="0">
            <x v="6"/>
          </reference>
          <reference field="2" count="1">
            <x v="4"/>
          </reference>
        </references>
      </pivotArea>
    </format>
    <format dxfId="1040">
      <pivotArea dataOnly="0" labelOnly="1" outline="0" fieldPosition="0">
        <references count="2">
          <reference field="1" count="1" selected="0">
            <x v="7"/>
          </reference>
          <reference field="2" count="1">
            <x v="5"/>
          </reference>
        </references>
      </pivotArea>
    </format>
    <format dxfId="1039">
      <pivotArea dataOnly="0" labelOnly="1" outline="0" fieldPosition="0">
        <references count="2">
          <reference field="1" count="1" selected="0">
            <x v="9"/>
          </reference>
          <reference field="2" count="1">
            <x v="6"/>
          </reference>
        </references>
      </pivotArea>
    </format>
    <format dxfId="1038">
      <pivotArea dataOnly="0" labelOnly="1" outline="0" fieldPosition="0">
        <references count="2">
          <reference field="1" count="1" selected="0">
            <x v="13"/>
          </reference>
          <reference field="2" count="1">
            <x v="8"/>
          </reference>
        </references>
      </pivotArea>
    </format>
    <format dxfId="1037">
      <pivotArea dataOnly="0" labelOnly="1" outline="0" fieldPosition="0">
        <references count="2">
          <reference field="1" count="1" selected="0">
            <x v="14"/>
          </reference>
          <reference field="2" count="1">
            <x v="9"/>
          </reference>
        </references>
      </pivotArea>
    </format>
    <format dxfId="1036">
      <pivotArea dataOnly="0" labelOnly="1" outline="0" fieldPosition="0">
        <references count="2">
          <reference field="1" count="1" selected="0">
            <x v="17"/>
          </reference>
          <reference field="2" count="1">
            <x v="10"/>
          </reference>
        </references>
      </pivotArea>
    </format>
    <format dxfId="1035">
      <pivotArea dataOnly="0" labelOnly="1" outline="0" fieldPosition="0">
        <references count="2">
          <reference field="1" count="1" selected="0">
            <x v="22"/>
          </reference>
          <reference field="2" count="1">
            <x v="11"/>
          </reference>
        </references>
      </pivotArea>
    </format>
    <format dxfId="1034">
      <pivotArea dataOnly="0" labelOnly="1" outline="0" fieldPosition="0">
        <references count="2">
          <reference field="1" count="1" selected="0">
            <x v="23"/>
          </reference>
          <reference field="2" count="1">
            <x v="12"/>
          </reference>
        </references>
      </pivotArea>
    </format>
    <format dxfId="1033">
      <pivotArea dataOnly="0" labelOnly="1" outline="0" fieldPosition="0">
        <references count="2">
          <reference field="1" count="1" selected="0">
            <x v="24"/>
          </reference>
          <reference field="2" count="1">
            <x v="13"/>
          </reference>
        </references>
      </pivotArea>
    </format>
    <format dxfId="1032">
      <pivotArea dataOnly="0" labelOnly="1" outline="0" fieldPosition="0">
        <references count="2">
          <reference field="1" count="1" selected="0">
            <x v="2"/>
          </reference>
          <reference field="2" count="1">
            <x v="1"/>
          </reference>
        </references>
      </pivotArea>
    </format>
    <format dxfId="1031">
      <pivotArea dataOnly="0" labelOnly="1" outline="0" fieldPosition="0">
        <references count="2">
          <reference field="1" count="1" selected="0">
            <x v="3"/>
          </reference>
          <reference field="2" count="1">
            <x v="2"/>
          </reference>
        </references>
      </pivotArea>
    </format>
    <format dxfId="1030">
      <pivotArea dataOnly="0" labelOnly="1" outline="0" fieldPosition="0">
        <references count="2">
          <reference field="1" count="1" selected="0">
            <x v="4"/>
          </reference>
          <reference field="2" count="1">
            <x v="3"/>
          </reference>
        </references>
      </pivotArea>
    </format>
    <format dxfId="1029">
      <pivotArea dataOnly="0" labelOnly="1" outline="0" fieldPosition="0">
        <references count="2">
          <reference field="1" count="1" selected="0">
            <x v="6"/>
          </reference>
          <reference field="2" count="1">
            <x v="4"/>
          </reference>
        </references>
      </pivotArea>
    </format>
    <format dxfId="1028">
      <pivotArea dataOnly="0" labelOnly="1" outline="0" fieldPosition="0">
        <references count="2">
          <reference field="1" count="1" selected="0">
            <x v="7"/>
          </reference>
          <reference field="2" count="1">
            <x v="5"/>
          </reference>
        </references>
      </pivotArea>
    </format>
    <format dxfId="1027">
      <pivotArea dataOnly="0" labelOnly="1" outline="0" fieldPosition="0">
        <references count="2">
          <reference field="1" count="1" selected="0">
            <x v="9"/>
          </reference>
          <reference field="2" count="1">
            <x v="6"/>
          </reference>
        </references>
      </pivotArea>
    </format>
    <format dxfId="1026">
      <pivotArea dataOnly="0" labelOnly="1" outline="0" fieldPosition="0">
        <references count="2">
          <reference field="1" count="1" selected="0">
            <x v="13"/>
          </reference>
          <reference field="2" count="1">
            <x v="8"/>
          </reference>
        </references>
      </pivotArea>
    </format>
    <format dxfId="1025">
      <pivotArea dataOnly="0" labelOnly="1" outline="0" fieldPosition="0">
        <references count="2">
          <reference field="1" count="1" selected="0">
            <x v="14"/>
          </reference>
          <reference field="2" count="1">
            <x v="9"/>
          </reference>
        </references>
      </pivotArea>
    </format>
    <format dxfId="1024">
      <pivotArea dataOnly="0" labelOnly="1" outline="0" fieldPosition="0">
        <references count="2">
          <reference field="1" count="1" selected="0">
            <x v="17"/>
          </reference>
          <reference field="2" count="1">
            <x v="10"/>
          </reference>
        </references>
      </pivotArea>
    </format>
    <format dxfId="1023">
      <pivotArea dataOnly="0" labelOnly="1" outline="0" fieldPosition="0">
        <references count="2">
          <reference field="1" count="1" selected="0">
            <x v="22"/>
          </reference>
          <reference field="2" count="1">
            <x v="11"/>
          </reference>
        </references>
      </pivotArea>
    </format>
    <format dxfId="1022">
      <pivotArea dataOnly="0" labelOnly="1" outline="0" fieldPosition="0">
        <references count="2">
          <reference field="1" count="1" selected="0">
            <x v="23"/>
          </reference>
          <reference field="2" count="1">
            <x v="12"/>
          </reference>
        </references>
      </pivotArea>
    </format>
    <format dxfId="1021">
      <pivotArea dataOnly="0" labelOnly="1" outline="0" fieldPosition="0">
        <references count="2">
          <reference field="1" count="1" selected="0">
            <x v="24"/>
          </reference>
          <reference field="2" count="1">
            <x v="13"/>
          </reference>
        </references>
      </pivotArea>
    </format>
    <format dxfId="1020">
      <pivotArea dataOnly="0" labelOnly="1" outline="0" fieldPosition="0">
        <references count="2">
          <reference field="1" count="1" selected="0">
            <x v="0"/>
          </reference>
          <reference field="2" count="1">
            <x v="14"/>
          </reference>
        </references>
      </pivotArea>
    </format>
    <format dxfId="1019">
      <pivotArea dataOnly="0" labelOnly="1" outline="0" fieldPosition="0">
        <references count="2">
          <reference field="1" count="1" selected="0">
            <x v="1"/>
          </reference>
          <reference field="2" count="1">
            <x v="15"/>
          </reference>
        </references>
      </pivotArea>
    </format>
    <format dxfId="1018">
      <pivotArea dataOnly="0" labelOnly="1" outline="0" fieldPosition="0">
        <references count="2">
          <reference field="1" count="1" selected="0">
            <x v="5"/>
          </reference>
          <reference field="2" count="1">
            <x v="16"/>
          </reference>
        </references>
      </pivotArea>
    </format>
    <format dxfId="1017">
      <pivotArea dataOnly="0" labelOnly="1" outline="0" fieldPosition="0">
        <references count="2">
          <reference field="1" count="1" selected="0">
            <x v="6"/>
          </reference>
          <reference field="2" count="1">
            <x v="4"/>
          </reference>
        </references>
      </pivotArea>
    </format>
    <format dxfId="1016">
      <pivotArea dataOnly="0" labelOnly="1" outline="0" fieldPosition="0">
        <references count="2">
          <reference field="1" count="1" selected="0">
            <x v="7"/>
          </reference>
          <reference field="2" count="1">
            <x v="5"/>
          </reference>
        </references>
      </pivotArea>
    </format>
    <format dxfId="1015">
      <pivotArea dataOnly="0" labelOnly="1" outline="0" fieldPosition="0">
        <references count="2">
          <reference field="1" count="1" selected="0">
            <x v="9"/>
          </reference>
          <reference field="2" count="1">
            <x v="6"/>
          </reference>
        </references>
      </pivotArea>
    </format>
    <format dxfId="1014">
      <pivotArea dataOnly="0" labelOnly="1" outline="0" fieldPosition="0">
        <references count="2">
          <reference field="1" count="1" selected="0">
            <x v="11"/>
          </reference>
          <reference field="2" count="1">
            <x v="17"/>
          </reference>
        </references>
      </pivotArea>
    </format>
    <format dxfId="1013">
      <pivotArea dataOnly="0" labelOnly="1" outline="0" fieldPosition="0">
        <references count="2">
          <reference field="1" count="1" selected="0">
            <x v="12"/>
          </reference>
          <reference field="2" count="1">
            <x v="18"/>
          </reference>
        </references>
      </pivotArea>
    </format>
    <format dxfId="1012">
      <pivotArea dataOnly="0" labelOnly="1" outline="0" fieldPosition="0">
        <references count="2">
          <reference field="1" count="1" selected="0">
            <x v="15"/>
          </reference>
          <reference field="2" count="1">
            <x v="19"/>
          </reference>
        </references>
      </pivotArea>
    </format>
    <format dxfId="1011">
      <pivotArea dataOnly="0" labelOnly="1" outline="0" fieldPosition="0">
        <references count="2">
          <reference field="1" count="1" selected="0">
            <x v="16"/>
          </reference>
          <reference field="2" count="1">
            <x v="20"/>
          </reference>
        </references>
      </pivotArea>
    </format>
    <format dxfId="1010">
      <pivotArea dataOnly="0" labelOnly="1" outline="0" fieldPosition="0">
        <references count="2">
          <reference field="1" count="1" selected="0">
            <x v="18"/>
          </reference>
          <reference field="2" count="1">
            <x v="21"/>
          </reference>
        </references>
      </pivotArea>
    </format>
    <format dxfId="1009">
      <pivotArea dataOnly="0" labelOnly="1" outline="0" fieldPosition="0">
        <references count="2">
          <reference field="1" count="1" selected="0">
            <x v="19"/>
          </reference>
          <reference field="2" count="1">
            <x v="22"/>
          </reference>
        </references>
      </pivotArea>
    </format>
    <format dxfId="1008">
      <pivotArea dataOnly="0" labelOnly="1" outline="0" fieldPosition="0">
        <references count="2">
          <reference field="1" count="1" selected="0">
            <x v="20"/>
          </reference>
          <reference field="2" count="1">
            <x v="23"/>
          </reference>
        </references>
      </pivotArea>
    </format>
    <format dxfId="1007">
      <pivotArea dataOnly="0" labelOnly="1" outline="0" fieldPosition="0">
        <references count="2">
          <reference field="1" count="1" selected="0">
            <x v="21"/>
          </reference>
          <reference field="2" count="1">
            <x v="24"/>
          </reference>
        </references>
      </pivotArea>
    </format>
    <format dxfId="1006">
      <pivotArea dataOnly="0" labelOnly="1" outline="0" fieldPosition="0">
        <references count="2">
          <reference field="1" count="1" selected="0">
            <x v="0"/>
          </reference>
          <reference field="2" count="1">
            <x v="14"/>
          </reference>
        </references>
      </pivotArea>
    </format>
    <format dxfId="1005">
      <pivotArea dataOnly="0" labelOnly="1" outline="0" fieldPosition="0">
        <references count="2">
          <reference field="1" count="1" selected="0">
            <x v="1"/>
          </reference>
          <reference field="2" count="1">
            <x v="15"/>
          </reference>
        </references>
      </pivotArea>
    </format>
    <format dxfId="1004">
      <pivotArea dataOnly="0" labelOnly="1" outline="0" fieldPosition="0">
        <references count="2">
          <reference field="1" count="1" selected="0">
            <x v="5"/>
          </reference>
          <reference field="2" count="1">
            <x v="16"/>
          </reference>
        </references>
      </pivotArea>
    </format>
    <format dxfId="1003">
      <pivotArea dataOnly="0" labelOnly="1" outline="0" fieldPosition="0">
        <references count="2">
          <reference field="1" count="1" selected="0">
            <x v="6"/>
          </reference>
          <reference field="2" count="1">
            <x v="4"/>
          </reference>
        </references>
      </pivotArea>
    </format>
    <format dxfId="1002">
      <pivotArea dataOnly="0" labelOnly="1" outline="0" fieldPosition="0">
        <references count="2">
          <reference field="1" count="1" selected="0">
            <x v="7"/>
          </reference>
          <reference field="2" count="1">
            <x v="5"/>
          </reference>
        </references>
      </pivotArea>
    </format>
    <format dxfId="1001">
      <pivotArea dataOnly="0" labelOnly="1" outline="0" fieldPosition="0">
        <references count="2">
          <reference field="1" count="1" selected="0">
            <x v="9"/>
          </reference>
          <reference field="2" count="1">
            <x v="6"/>
          </reference>
        </references>
      </pivotArea>
    </format>
    <format dxfId="1000">
      <pivotArea dataOnly="0" labelOnly="1" outline="0" fieldPosition="0">
        <references count="2">
          <reference field="1" count="1" selected="0">
            <x v="11"/>
          </reference>
          <reference field="2" count="1">
            <x v="17"/>
          </reference>
        </references>
      </pivotArea>
    </format>
    <format dxfId="999">
      <pivotArea dataOnly="0" labelOnly="1" outline="0" fieldPosition="0">
        <references count="2">
          <reference field="1" count="1" selected="0">
            <x v="12"/>
          </reference>
          <reference field="2" count="1">
            <x v="18"/>
          </reference>
        </references>
      </pivotArea>
    </format>
    <format dxfId="998">
      <pivotArea dataOnly="0" labelOnly="1" outline="0" fieldPosition="0">
        <references count="2">
          <reference field="1" count="1" selected="0">
            <x v="15"/>
          </reference>
          <reference field="2" count="1">
            <x v="19"/>
          </reference>
        </references>
      </pivotArea>
    </format>
    <format dxfId="997">
      <pivotArea dataOnly="0" labelOnly="1" outline="0" fieldPosition="0">
        <references count="2">
          <reference field="1" count="1" selected="0">
            <x v="16"/>
          </reference>
          <reference field="2" count="1">
            <x v="20"/>
          </reference>
        </references>
      </pivotArea>
    </format>
    <format dxfId="996">
      <pivotArea dataOnly="0" labelOnly="1" outline="0" fieldPosition="0">
        <references count="2">
          <reference field="1" count="1" selected="0">
            <x v="18"/>
          </reference>
          <reference field="2" count="1">
            <x v="21"/>
          </reference>
        </references>
      </pivotArea>
    </format>
    <format dxfId="995">
      <pivotArea dataOnly="0" labelOnly="1" outline="0" fieldPosition="0">
        <references count="2">
          <reference field="1" count="1" selected="0">
            <x v="19"/>
          </reference>
          <reference field="2" count="1">
            <x v="22"/>
          </reference>
        </references>
      </pivotArea>
    </format>
    <format dxfId="994">
      <pivotArea dataOnly="0" labelOnly="1" outline="0" fieldPosition="0">
        <references count="2">
          <reference field="1" count="1" selected="0">
            <x v="20"/>
          </reference>
          <reference field="2" count="1">
            <x v="23"/>
          </reference>
        </references>
      </pivotArea>
    </format>
    <format dxfId="993">
      <pivotArea dataOnly="0" labelOnly="1" outline="0" fieldPosition="0">
        <references count="2">
          <reference field="1" count="1" selected="0">
            <x v="21"/>
          </reference>
          <reference field="2" count="1">
            <x v="24"/>
          </reference>
        </references>
      </pivotArea>
    </format>
    <format dxfId="992">
      <pivotArea dataOnly="0" labelOnly="1" outline="0" fieldPosition="0">
        <references count="2">
          <reference field="1" count="1" selected="0">
            <x v="0"/>
          </reference>
          <reference field="2" count="1">
            <x v="14"/>
          </reference>
        </references>
      </pivotArea>
    </format>
    <format dxfId="991">
      <pivotArea dataOnly="0" labelOnly="1" outline="0" fieldPosition="0">
        <references count="2">
          <reference field="1" count="1" selected="0">
            <x v="1"/>
          </reference>
          <reference field="2" count="1">
            <x v="15"/>
          </reference>
        </references>
      </pivotArea>
    </format>
    <format dxfId="990">
      <pivotArea dataOnly="0" labelOnly="1" outline="0" fieldPosition="0">
        <references count="2">
          <reference field="1" count="1" selected="0">
            <x v="5"/>
          </reference>
          <reference field="2" count="1">
            <x v="16"/>
          </reference>
        </references>
      </pivotArea>
    </format>
    <format dxfId="989">
      <pivotArea dataOnly="0" labelOnly="1" outline="0" fieldPosition="0">
        <references count="2">
          <reference field="1" count="1" selected="0">
            <x v="6"/>
          </reference>
          <reference field="2" count="1">
            <x v="4"/>
          </reference>
        </references>
      </pivotArea>
    </format>
    <format dxfId="988">
      <pivotArea dataOnly="0" labelOnly="1" outline="0" fieldPosition="0">
        <references count="2">
          <reference field="1" count="1" selected="0">
            <x v="7"/>
          </reference>
          <reference field="2" count="1">
            <x v="5"/>
          </reference>
        </references>
      </pivotArea>
    </format>
    <format dxfId="987">
      <pivotArea dataOnly="0" labelOnly="1" outline="0" fieldPosition="0">
        <references count="2">
          <reference field="1" count="1" selected="0">
            <x v="9"/>
          </reference>
          <reference field="2" count="1">
            <x v="6"/>
          </reference>
        </references>
      </pivotArea>
    </format>
    <format dxfId="986">
      <pivotArea dataOnly="0" labelOnly="1" outline="0" fieldPosition="0">
        <references count="2">
          <reference field="1" count="1" selected="0">
            <x v="11"/>
          </reference>
          <reference field="2" count="1">
            <x v="17"/>
          </reference>
        </references>
      </pivotArea>
    </format>
    <format dxfId="985">
      <pivotArea dataOnly="0" labelOnly="1" outline="0" fieldPosition="0">
        <references count="2">
          <reference field="1" count="1" selected="0">
            <x v="12"/>
          </reference>
          <reference field="2" count="1">
            <x v="18"/>
          </reference>
        </references>
      </pivotArea>
    </format>
    <format dxfId="984">
      <pivotArea dataOnly="0" labelOnly="1" outline="0" fieldPosition="0">
        <references count="2">
          <reference field="1" count="1" selected="0">
            <x v="15"/>
          </reference>
          <reference field="2" count="1">
            <x v="19"/>
          </reference>
        </references>
      </pivotArea>
    </format>
    <format dxfId="983">
      <pivotArea dataOnly="0" labelOnly="1" outline="0" fieldPosition="0">
        <references count="2">
          <reference field="1" count="1" selected="0">
            <x v="16"/>
          </reference>
          <reference field="2" count="1">
            <x v="20"/>
          </reference>
        </references>
      </pivotArea>
    </format>
    <format dxfId="982">
      <pivotArea dataOnly="0" labelOnly="1" outline="0" fieldPosition="0">
        <references count="2">
          <reference field="1" count="1" selected="0">
            <x v="18"/>
          </reference>
          <reference field="2" count="1">
            <x v="21"/>
          </reference>
        </references>
      </pivotArea>
    </format>
    <format dxfId="981">
      <pivotArea dataOnly="0" labelOnly="1" outline="0" fieldPosition="0">
        <references count="2">
          <reference field="1" count="1" selected="0">
            <x v="19"/>
          </reference>
          <reference field="2" count="1">
            <x v="22"/>
          </reference>
        </references>
      </pivotArea>
    </format>
    <format dxfId="980">
      <pivotArea dataOnly="0" labelOnly="1" outline="0" fieldPosition="0">
        <references count="2">
          <reference field="1" count="1" selected="0">
            <x v="20"/>
          </reference>
          <reference field="2" count="1">
            <x v="23"/>
          </reference>
        </references>
      </pivotArea>
    </format>
    <format dxfId="979">
      <pivotArea dataOnly="0" labelOnly="1" outline="0" fieldPosition="0">
        <references count="2">
          <reference field="1" count="1" selected="0">
            <x v="21"/>
          </reference>
          <reference field="2" count="1">
            <x v="24"/>
          </reference>
        </references>
      </pivotArea>
    </format>
    <format dxfId="978">
      <pivotArea dataOnly="0" labelOnly="1" outline="0" fieldPosition="0">
        <references count="2">
          <reference field="1" count="1" selected="0">
            <x v="0"/>
          </reference>
          <reference field="2" count="1">
            <x v="14"/>
          </reference>
        </references>
      </pivotArea>
    </format>
    <format dxfId="977">
      <pivotArea dataOnly="0" labelOnly="1" outline="0" fieldPosition="0">
        <references count="2">
          <reference field="1" count="1" selected="0">
            <x v="1"/>
          </reference>
          <reference field="2" count="1">
            <x v="15"/>
          </reference>
        </references>
      </pivotArea>
    </format>
    <format dxfId="976">
      <pivotArea dataOnly="0" labelOnly="1" outline="0" fieldPosition="0">
        <references count="2">
          <reference field="1" count="1" selected="0">
            <x v="5"/>
          </reference>
          <reference field="2" count="1">
            <x v="16"/>
          </reference>
        </references>
      </pivotArea>
    </format>
    <format dxfId="975">
      <pivotArea dataOnly="0" labelOnly="1" outline="0" fieldPosition="0">
        <references count="2">
          <reference field="1" count="1" selected="0">
            <x v="6"/>
          </reference>
          <reference field="2" count="1">
            <x v="4"/>
          </reference>
        </references>
      </pivotArea>
    </format>
    <format dxfId="974">
      <pivotArea dataOnly="0" labelOnly="1" outline="0" fieldPosition="0">
        <references count="2">
          <reference field="1" count="1" selected="0">
            <x v="7"/>
          </reference>
          <reference field="2" count="1">
            <x v="5"/>
          </reference>
        </references>
      </pivotArea>
    </format>
    <format dxfId="973">
      <pivotArea dataOnly="0" labelOnly="1" outline="0" fieldPosition="0">
        <references count="2">
          <reference field="1" count="1" selected="0">
            <x v="9"/>
          </reference>
          <reference field="2" count="1">
            <x v="6"/>
          </reference>
        </references>
      </pivotArea>
    </format>
    <format dxfId="972">
      <pivotArea dataOnly="0" labelOnly="1" outline="0" fieldPosition="0">
        <references count="2">
          <reference field="1" count="1" selected="0">
            <x v="11"/>
          </reference>
          <reference field="2" count="1">
            <x v="17"/>
          </reference>
        </references>
      </pivotArea>
    </format>
    <format dxfId="971">
      <pivotArea dataOnly="0" labelOnly="1" outline="0" fieldPosition="0">
        <references count="2">
          <reference field="1" count="1" selected="0">
            <x v="12"/>
          </reference>
          <reference field="2" count="1">
            <x v="18"/>
          </reference>
        </references>
      </pivotArea>
    </format>
    <format dxfId="970">
      <pivotArea dataOnly="0" labelOnly="1" outline="0" fieldPosition="0">
        <references count="2">
          <reference field="1" count="1" selected="0">
            <x v="15"/>
          </reference>
          <reference field="2" count="1">
            <x v="19"/>
          </reference>
        </references>
      </pivotArea>
    </format>
    <format dxfId="969">
      <pivotArea dataOnly="0" labelOnly="1" outline="0" fieldPosition="0">
        <references count="2">
          <reference field="1" count="1" selected="0">
            <x v="16"/>
          </reference>
          <reference field="2" count="1">
            <x v="20"/>
          </reference>
        </references>
      </pivotArea>
    </format>
    <format dxfId="968">
      <pivotArea dataOnly="0" labelOnly="1" outline="0" fieldPosition="0">
        <references count="2">
          <reference field="1" count="1" selected="0">
            <x v="18"/>
          </reference>
          <reference field="2" count="1">
            <x v="21"/>
          </reference>
        </references>
      </pivotArea>
    </format>
    <format dxfId="967">
      <pivotArea dataOnly="0" labelOnly="1" outline="0" fieldPosition="0">
        <references count="2">
          <reference field="1" count="1" selected="0">
            <x v="19"/>
          </reference>
          <reference field="2" count="1">
            <x v="22"/>
          </reference>
        </references>
      </pivotArea>
    </format>
    <format dxfId="966">
      <pivotArea dataOnly="0" labelOnly="1" outline="0" fieldPosition="0">
        <references count="2">
          <reference field="1" count="1" selected="0">
            <x v="20"/>
          </reference>
          <reference field="2" count="1">
            <x v="23"/>
          </reference>
        </references>
      </pivotArea>
    </format>
    <format dxfId="965">
      <pivotArea dataOnly="0" labelOnly="1" outline="0" fieldPosition="0">
        <references count="2">
          <reference field="1" count="1" selected="0">
            <x v="21"/>
          </reference>
          <reference field="2" count="1">
            <x v="24"/>
          </reference>
        </references>
      </pivotArea>
    </format>
    <format dxfId="964">
      <pivotArea dataOnly="0" labelOnly="1" outline="0" fieldPosition="0">
        <references count="2">
          <reference field="1" count="0" selected="0"/>
          <reference field="2" count="0"/>
        </references>
      </pivotArea>
    </format>
    <format dxfId="963">
      <pivotArea dataOnly="0" labelOnly="1" outline="0" fieldPosition="0">
        <references count="2">
          <reference field="1" count="0" selected="0"/>
          <reference field="2" count="0"/>
        </references>
      </pivotArea>
    </format>
    <format dxfId="962">
      <pivotArea dataOnly="0" labelOnly="1" outline="0" fieldPosition="0">
        <references count="2">
          <reference field="1" count="0" selected="0"/>
          <reference field="2" count="0"/>
        </references>
      </pivotArea>
    </format>
    <format dxfId="961">
      <pivotArea dataOnly="0" labelOnly="1" outline="0" fieldPosition="0">
        <references count="2">
          <reference field="1" count="0" selected="0"/>
          <reference field="2" count="0"/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1000000}" name="PodSes_H" cacheId="40" applyNumberFormats="0" applyBorderFormats="0" applyFontFormats="0" applyPatternFormats="0" applyAlignmentFormats="0" applyWidthHeightFormats="1" dataCaption="Data" errorCaption="0" showError="1" updatedVersion="6" showDrill="0" showMemberPropertyTips="0" useAutoFormatting="1" rowGrandTotals="0" colGrandTotals="0" itemPrintTitles="1" createdVersion="1" indent="0" compact="0" compactData="0" gridDropZones="1">
  <location ref="DH10:DS20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59">
        <item m="1" x="32"/>
        <item m="1" x="33"/>
        <item m="1" x="34"/>
        <item x="0"/>
        <item m="1" x="36"/>
        <item x="1"/>
        <item m="1" x="37"/>
        <item x="2"/>
        <item x="3"/>
        <item x="4"/>
        <item x="5"/>
        <item m="1" x="48"/>
        <item m="1" x="49"/>
        <item m="1" x="50"/>
        <item x="6"/>
        <item m="1" x="51"/>
        <item m="1" x="44"/>
        <item m="1" x="45"/>
        <item x="7"/>
        <item x="8"/>
        <item m="1" x="41"/>
        <item m="1" x="42"/>
        <item x="9"/>
        <item x="10"/>
        <item x="11"/>
        <item x="12"/>
        <item m="1" x="43"/>
        <item m="1" x="39"/>
        <item x="13"/>
        <item x="14"/>
        <item x="15"/>
        <item x="16"/>
        <item x="17"/>
        <item m="1" x="40"/>
        <item x="18"/>
        <item x="19"/>
        <item x="20"/>
        <item m="1" x="31"/>
        <item x="21"/>
        <item x="22"/>
        <item x="23"/>
        <item m="1" x="58"/>
        <item x="24"/>
        <item x="25"/>
        <item m="1" x="52"/>
        <item x="26"/>
        <item x="27"/>
        <item m="1" x="46"/>
        <item m="1" x="38"/>
        <item x="28"/>
        <item x="29"/>
        <item x="30"/>
        <item m="1" x="35"/>
        <item m="1" x="53"/>
        <item m="1" x="54"/>
        <item m="1" x="55"/>
        <item m="1" x="56"/>
        <item m="1" x="47"/>
        <item m="1" x="57"/>
      </items>
    </pivotField>
    <pivotField axis="axisRow" compact="0" outline="0" subtotalTop="0" showAll="0" includeNewItemsInFilter="1" defaultSubtotal="0">
      <items count="89">
        <item x="27"/>
        <item m="1" x="33"/>
        <item m="1" x="67"/>
        <item m="1" x="56"/>
        <item m="1" x="40"/>
        <item m="1" x="46"/>
        <item m="1" x="85"/>
        <item m="1" x="60"/>
        <item m="1" x="82"/>
        <item m="1" x="45"/>
        <item m="1" x="81"/>
        <item m="1" x="86"/>
        <item m="1" x="78"/>
        <item m="1" x="44"/>
        <item m="1" x="65"/>
        <item x="8"/>
        <item m="1" x="31"/>
        <item m="1" x="73"/>
        <item m="1" x="50"/>
        <item x="21"/>
        <item m="1" x="38"/>
        <item m="1" x="68"/>
        <item m="1" x="80"/>
        <item m="1" x="72"/>
        <item x="5"/>
        <item x="26"/>
        <item m="1" x="39"/>
        <item m="1" x="62"/>
        <item x="28"/>
        <item m="1" x="70"/>
        <item x="9"/>
        <item x="30"/>
        <item x="29"/>
        <item m="1" x="36"/>
        <item x="2"/>
        <item x="3"/>
        <item m="1" x="79"/>
        <item m="1" x="63"/>
        <item m="1" x="76"/>
        <item m="1" x="52"/>
        <item m="1" x="42"/>
        <item x="14"/>
        <item m="1" x="37"/>
        <item m="1" x="74"/>
        <item m="1" x="69"/>
        <item m="1" x="61"/>
        <item m="1" x="71"/>
        <item x="0"/>
        <item m="1" x="64"/>
        <item x="1"/>
        <item m="1" x="34"/>
        <item x="4"/>
        <item x="6"/>
        <item x="7"/>
        <item m="1" x="54"/>
        <item x="10"/>
        <item x="11"/>
        <item x="12"/>
        <item x="13"/>
        <item x="15"/>
        <item x="16"/>
        <item x="17"/>
        <item m="1" x="57"/>
        <item x="18"/>
        <item x="22"/>
        <item x="23"/>
        <item x="24"/>
        <item m="1" x="53"/>
        <item m="1" x="35"/>
        <item m="1" x="75"/>
        <item m="1" x="41"/>
        <item m="1" x="51"/>
        <item m="1" x="87"/>
        <item m="1" x="58"/>
        <item m="1" x="55"/>
        <item m="1" x="66"/>
        <item m="1" x="47"/>
        <item m="1" x="77"/>
        <item x="19"/>
        <item x="20"/>
        <item m="1" x="43"/>
        <item x="25"/>
        <item m="1" x="48"/>
        <item m="1" x="83"/>
        <item m="1" x="32"/>
        <item m="1" x="59"/>
        <item m="1" x="84"/>
        <item m="1" x="49"/>
        <item m="1" x="88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m="1" x="5"/>
        <item x="0"/>
        <item x="1"/>
        <item x="2"/>
        <item h="1" x="3"/>
        <item h="1"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2"/>
    <field x="3"/>
  </rowFields>
  <rowItems count="9">
    <i>
      <x v="3"/>
      <x v="47"/>
    </i>
    <i>
      <x v="5"/>
      <x v="49"/>
    </i>
    <i>
      <x v="7"/>
      <x v="34"/>
    </i>
    <i>
      <x v="8"/>
      <x v="35"/>
    </i>
    <i>
      <x v="9"/>
      <x v="51"/>
    </i>
    <i>
      <x v="10"/>
      <x v="24"/>
    </i>
    <i>
      <x v="14"/>
      <x v="52"/>
    </i>
    <i>
      <x v="18"/>
      <x v="53"/>
    </i>
    <i>
      <x v="19"/>
      <x v="15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3" baseItem="13" numFmtId="173"/>
    <dataField name="Součet z 6" fld="23" baseField="3" baseItem="13" numFmtId="173"/>
    <dataField name="Součet z 5" fld="22" baseField="3" baseItem="6" numFmtId="173"/>
    <dataField name="Součet z 1" fld="18" baseField="3" baseItem="6" numFmtId="173"/>
    <dataField name="Součet z 4" fld="21" baseField="3" baseItem="6" numFmtId="173"/>
    <dataField name="Součet z Index -3/-4" fld="28" baseField="3" baseItem="51" numFmtId="172"/>
    <dataField name="Součet z Index -2/-3" fld="29" baseField="3" baseItem="59" numFmtId="172"/>
    <dataField name="Součet z Index -1/-2" fld="30" baseField="3" baseItem="4" numFmtId="172"/>
    <dataField name="Součet z Index 0/-1" fld="31" baseField="3" baseItem="4" numFmtId="172"/>
    <dataField name="Součet z SUM_H" fld="33" baseField="0" baseItem="0" numFmtId="4"/>
  </dataFields>
  <formats count="239">
    <format dxfId="13405">
      <pivotArea outline="0" fieldPosition="0"/>
    </format>
    <format dxfId="13404">
      <pivotArea outline="0" fieldPosition="0"/>
    </format>
    <format dxfId="13403">
      <pivotArea outline="0" fieldPosition="0">
        <references count="1">
          <reference field="4294967294" count="1">
            <x v="0"/>
          </reference>
        </references>
      </pivotArea>
    </format>
    <format dxfId="13402">
      <pivotArea outline="0" fieldPosition="0">
        <references count="1">
          <reference field="4294967294" count="1">
            <x v="1"/>
          </reference>
        </references>
      </pivotArea>
    </format>
    <format dxfId="13401">
      <pivotArea outline="0" fieldPosition="0">
        <references count="1">
          <reference field="4294967294" count="1">
            <x v="2"/>
          </reference>
        </references>
      </pivotArea>
    </format>
    <format dxfId="13400">
      <pivotArea outline="0" fieldPosition="0">
        <references count="1">
          <reference field="4294967294" count="1">
            <x v="3"/>
          </reference>
        </references>
      </pivotArea>
    </format>
    <format dxfId="13399">
      <pivotArea outline="0" fieldPosition="0">
        <references count="1">
          <reference field="4294967294" count="1">
            <x v="4"/>
          </reference>
        </references>
      </pivotArea>
    </format>
    <format dxfId="13398">
      <pivotArea outline="0" fieldPosition="0">
        <references count="1">
          <reference field="4294967294" count="1">
            <x v="5"/>
          </reference>
        </references>
      </pivotArea>
    </format>
    <format dxfId="13397">
      <pivotArea outline="0" fieldPosition="0">
        <references count="1">
          <reference field="4294967294" count="1">
            <x v="6"/>
          </reference>
        </references>
      </pivotArea>
    </format>
    <format dxfId="13396">
      <pivotArea outline="0" fieldPosition="0">
        <references count="1">
          <reference field="4294967294" count="1">
            <x v="7"/>
          </reference>
        </references>
      </pivotArea>
    </format>
    <format dxfId="13395">
      <pivotArea outline="0" fieldPosition="0">
        <references count="1">
          <reference field="4294967294" count="1">
            <x v="8"/>
          </reference>
        </references>
      </pivotArea>
    </format>
    <format dxfId="13394">
      <pivotArea dataOnly="0" labelOnly="1" outline="0" fieldPosition="0">
        <references count="1">
          <reference field="2" count="16">
            <x v="2"/>
            <x v="3"/>
            <x v="4"/>
            <x v="5"/>
            <x v="6"/>
            <x v="7"/>
            <x v="8"/>
            <x v="10"/>
            <x v="13"/>
            <x v="14"/>
            <x v="16"/>
            <x v="17"/>
            <x v="18"/>
            <x v="19"/>
            <x v="20"/>
            <x v="21"/>
          </reference>
        </references>
      </pivotArea>
    </format>
    <format dxfId="13393">
      <pivotArea dataOnly="0" labelOnly="1" outline="0" fieldPosition="0">
        <references count="1">
          <reference field="2" count="16">
            <x v="2"/>
            <x v="3"/>
            <x v="4"/>
            <x v="5"/>
            <x v="6"/>
            <x v="7"/>
            <x v="8"/>
            <x v="10"/>
            <x v="13"/>
            <x v="14"/>
            <x v="16"/>
            <x v="17"/>
            <x v="18"/>
            <x v="19"/>
            <x v="20"/>
            <x v="21"/>
          </reference>
        </references>
      </pivotArea>
    </format>
    <format dxfId="13392">
      <pivotArea dataOnly="0" labelOnly="1" outline="0" fieldPosition="0">
        <references count="1">
          <reference field="2" count="16">
            <x v="2"/>
            <x v="3"/>
            <x v="4"/>
            <x v="5"/>
            <x v="6"/>
            <x v="7"/>
            <x v="8"/>
            <x v="10"/>
            <x v="13"/>
            <x v="14"/>
            <x v="16"/>
            <x v="17"/>
            <x v="18"/>
            <x v="19"/>
            <x v="20"/>
            <x v="21"/>
          </reference>
        </references>
      </pivotArea>
    </format>
    <format dxfId="13391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3390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13389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3388">
      <pivotArea dataOnly="0" labelOnly="1" outline="0" fieldPosition="0">
        <references count="2">
          <reference field="2" count="1" selected="0">
            <x v="5"/>
          </reference>
          <reference field="3" count="1">
            <x v="37"/>
          </reference>
        </references>
      </pivotArea>
    </format>
    <format dxfId="13387">
      <pivotArea dataOnly="0" labelOnly="1" outline="0" fieldPosition="0">
        <references count="2">
          <reference field="2" count="1" selected="0">
            <x v="6"/>
          </reference>
          <reference field="3" count="1">
            <x v="46"/>
          </reference>
        </references>
      </pivotArea>
    </format>
    <format dxfId="13386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385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384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383">
      <pivotArea dataOnly="0" labelOnly="1" outline="0" fieldPosition="0">
        <references count="2">
          <reference field="2" count="1" selected="0">
            <x v="13"/>
          </reference>
          <reference field="3" count="1">
            <x v="39"/>
          </reference>
        </references>
      </pivotArea>
    </format>
    <format dxfId="13382">
      <pivotArea dataOnly="0" labelOnly="1" outline="0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13381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3380">
      <pivotArea dataOnly="0" labelOnly="1" outline="0" fieldPosition="0">
        <references count="2">
          <reference field="2" count="1" selected="0">
            <x v="17"/>
          </reference>
          <reference field="3" count="1">
            <x v="14"/>
          </reference>
        </references>
      </pivotArea>
    </format>
    <format dxfId="13379">
      <pivotArea dataOnly="0" labelOnly="1" outline="0" fieldPosition="0">
        <references count="2">
          <reference field="2" count="1" selected="0">
            <x v="18"/>
          </reference>
          <reference field="3" count="1">
            <x v="12"/>
          </reference>
        </references>
      </pivotArea>
    </format>
    <format dxfId="13378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3377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3376">
      <pivotArea dataOnly="0" labelOnly="1" outline="0" fieldPosition="0">
        <references count="2">
          <reference field="2" count="1" selected="0">
            <x v="21"/>
          </reference>
          <reference field="3" count="1">
            <x v="2"/>
          </reference>
        </references>
      </pivotArea>
    </format>
    <format dxfId="13375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3374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13373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3372">
      <pivotArea dataOnly="0" labelOnly="1" outline="0" fieldPosition="0">
        <references count="2">
          <reference field="2" count="1" selected="0">
            <x v="5"/>
          </reference>
          <reference field="3" count="1">
            <x v="37"/>
          </reference>
        </references>
      </pivotArea>
    </format>
    <format dxfId="13371">
      <pivotArea dataOnly="0" labelOnly="1" outline="0" fieldPosition="0">
        <references count="2">
          <reference field="2" count="1" selected="0">
            <x v="6"/>
          </reference>
          <reference field="3" count="1">
            <x v="46"/>
          </reference>
        </references>
      </pivotArea>
    </format>
    <format dxfId="13370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369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368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367">
      <pivotArea dataOnly="0" labelOnly="1" outline="0" fieldPosition="0">
        <references count="2">
          <reference field="2" count="1" selected="0">
            <x v="13"/>
          </reference>
          <reference field="3" count="1">
            <x v="39"/>
          </reference>
        </references>
      </pivotArea>
    </format>
    <format dxfId="13366">
      <pivotArea dataOnly="0" labelOnly="1" outline="0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13365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3364">
      <pivotArea dataOnly="0" labelOnly="1" outline="0" fieldPosition="0">
        <references count="2">
          <reference field="2" count="1" selected="0">
            <x v="17"/>
          </reference>
          <reference field="3" count="1">
            <x v="14"/>
          </reference>
        </references>
      </pivotArea>
    </format>
    <format dxfId="13363">
      <pivotArea dataOnly="0" labelOnly="1" outline="0" fieldPosition="0">
        <references count="2">
          <reference field="2" count="1" selected="0">
            <x v="18"/>
          </reference>
          <reference field="3" count="1">
            <x v="12"/>
          </reference>
        </references>
      </pivotArea>
    </format>
    <format dxfId="13362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3361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3360">
      <pivotArea dataOnly="0" labelOnly="1" outline="0" fieldPosition="0">
        <references count="2">
          <reference field="2" count="1" selected="0">
            <x v="21"/>
          </reference>
          <reference field="3" count="1">
            <x v="2"/>
          </reference>
        </references>
      </pivotArea>
    </format>
    <format dxfId="13359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3358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13357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3356">
      <pivotArea dataOnly="0" labelOnly="1" outline="0" fieldPosition="0">
        <references count="2">
          <reference field="2" count="1" selected="0">
            <x v="5"/>
          </reference>
          <reference field="3" count="1">
            <x v="37"/>
          </reference>
        </references>
      </pivotArea>
    </format>
    <format dxfId="13355">
      <pivotArea dataOnly="0" labelOnly="1" outline="0" fieldPosition="0">
        <references count="2">
          <reference field="2" count="1" selected="0">
            <x v="6"/>
          </reference>
          <reference field="3" count="1">
            <x v="46"/>
          </reference>
        </references>
      </pivotArea>
    </format>
    <format dxfId="13354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353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352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351">
      <pivotArea dataOnly="0" labelOnly="1" outline="0" fieldPosition="0">
        <references count="2">
          <reference field="2" count="1" selected="0">
            <x v="13"/>
          </reference>
          <reference field="3" count="1">
            <x v="39"/>
          </reference>
        </references>
      </pivotArea>
    </format>
    <format dxfId="13350">
      <pivotArea dataOnly="0" labelOnly="1" outline="0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13349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3348">
      <pivotArea dataOnly="0" labelOnly="1" outline="0" fieldPosition="0">
        <references count="2">
          <reference field="2" count="1" selected="0">
            <x v="17"/>
          </reference>
          <reference field="3" count="1">
            <x v="14"/>
          </reference>
        </references>
      </pivotArea>
    </format>
    <format dxfId="13347">
      <pivotArea dataOnly="0" labelOnly="1" outline="0" fieldPosition="0">
        <references count="2">
          <reference field="2" count="1" selected="0">
            <x v="18"/>
          </reference>
          <reference field="3" count="1">
            <x v="12"/>
          </reference>
        </references>
      </pivotArea>
    </format>
    <format dxfId="13346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3345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3344">
      <pivotArea dataOnly="0" labelOnly="1" outline="0" fieldPosition="0">
        <references count="2">
          <reference field="2" count="1" selected="0">
            <x v="21"/>
          </reference>
          <reference field="3" count="1">
            <x v="2"/>
          </reference>
        </references>
      </pivotArea>
    </format>
    <format dxfId="13343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3342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13341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3340">
      <pivotArea dataOnly="0" labelOnly="1" outline="0" fieldPosition="0">
        <references count="2">
          <reference field="2" count="1" selected="0">
            <x v="5"/>
          </reference>
          <reference field="3" count="1">
            <x v="37"/>
          </reference>
        </references>
      </pivotArea>
    </format>
    <format dxfId="13339">
      <pivotArea dataOnly="0" labelOnly="1" outline="0" fieldPosition="0">
        <references count="2">
          <reference field="2" count="1" selected="0">
            <x v="6"/>
          </reference>
          <reference field="3" count="1">
            <x v="46"/>
          </reference>
        </references>
      </pivotArea>
    </format>
    <format dxfId="13338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337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336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335">
      <pivotArea dataOnly="0" labelOnly="1" outline="0" fieldPosition="0">
        <references count="2">
          <reference field="2" count="1" selected="0">
            <x v="13"/>
          </reference>
          <reference field="3" count="1">
            <x v="39"/>
          </reference>
        </references>
      </pivotArea>
    </format>
    <format dxfId="13334">
      <pivotArea dataOnly="0" labelOnly="1" outline="0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13333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3332">
      <pivotArea dataOnly="0" labelOnly="1" outline="0" fieldPosition="0">
        <references count="2">
          <reference field="2" count="1" selected="0">
            <x v="17"/>
          </reference>
          <reference field="3" count="1">
            <x v="14"/>
          </reference>
        </references>
      </pivotArea>
    </format>
    <format dxfId="13331">
      <pivotArea dataOnly="0" labelOnly="1" outline="0" fieldPosition="0">
        <references count="2">
          <reference field="2" count="1" selected="0">
            <x v="18"/>
          </reference>
          <reference field="3" count="1">
            <x v="12"/>
          </reference>
        </references>
      </pivotArea>
    </format>
    <format dxfId="13330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3329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3328">
      <pivotArea dataOnly="0" labelOnly="1" outline="0" fieldPosition="0">
        <references count="2">
          <reference field="2" count="1" selected="0">
            <x v="21"/>
          </reference>
          <reference field="3" count="1">
            <x v="2"/>
          </reference>
        </references>
      </pivotArea>
    </format>
    <format dxfId="13327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326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325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324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323">
      <pivotArea dataOnly="0" labelOnly="1" outline="0" fieldPosition="0">
        <references count="1">
          <reference field="2" count="10">
            <x v="3"/>
            <x v="5"/>
            <x v="6"/>
            <x v="7"/>
            <x v="8"/>
            <x v="9"/>
            <x v="10"/>
            <x v="14"/>
            <x v="18"/>
            <x v="20"/>
          </reference>
        </references>
      </pivotArea>
    </format>
    <format dxfId="13322">
      <pivotArea dataOnly="0" labelOnly="1" outline="0" fieldPosition="0">
        <references count="1">
          <reference field="2" count="10">
            <x v="3"/>
            <x v="5"/>
            <x v="6"/>
            <x v="7"/>
            <x v="8"/>
            <x v="9"/>
            <x v="10"/>
            <x v="14"/>
            <x v="18"/>
            <x v="20"/>
          </reference>
        </references>
      </pivotArea>
    </format>
    <format dxfId="13321">
      <pivotArea dataOnly="0" labelOnly="1" outline="0" fieldPosition="0">
        <references count="1">
          <reference field="2" count="10">
            <x v="3"/>
            <x v="5"/>
            <x v="6"/>
            <x v="7"/>
            <x v="8"/>
            <x v="9"/>
            <x v="10"/>
            <x v="14"/>
            <x v="18"/>
            <x v="20"/>
          </reference>
        </references>
      </pivotArea>
    </format>
    <format dxfId="13320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319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3318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317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316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315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3314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313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3312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3311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3310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309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3308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307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306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305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3304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303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3302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3301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3300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299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3298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297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296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295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3294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293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3292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3291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3290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289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3288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287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286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285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3284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283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3282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3281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3280">
      <pivotArea dataOnly="0" labelOnly="1" outline="0" fieldPosition="0">
        <references count="1"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8"/>
            <x v="19"/>
            <x v="20"/>
          </reference>
        </references>
      </pivotArea>
    </format>
    <format dxfId="13279">
      <pivotArea dataOnly="0" labelOnly="1" outline="0" fieldPosition="0">
        <references count="1"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8"/>
            <x v="19"/>
            <x v="20"/>
          </reference>
        </references>
      </pivotArea>
    </format>
    <format dxfId="13278">
      <pivotArea dataOnly="0" labelOnly="1" outline="0" fieldPosition="0">
        <references count="1"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8"/>
            <x v="19"/>
            <x v="20"/>
          </reference>
        </references>
      </pivotArea>
    </format>
    <format dxfId="13277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3276">
      <pivotArea dataOnly="0" labelOnly="1" outline="0" fieldPosition="0">
        <references count="2">
          <reference field="2" count="1" selected="0">
            <x v="1"/>
          </reference>
          <reference field="3" count="1">
            <x v="70"/>
          </reference>
        </references>
      </pivotArea>
    </format>
    <format dxfId="13275">
      <pivotArea dataOnly="0" labelOnly="1" outline="0" fieldPosition="0">
        <references count="2">
          <reference field="2" count="1" selected="0">
            <x v="2"/>
          </reference>
          <reference field="3" count="1">
            <x v="71"/>
          </reference>
        </references>
      </pivotArea>
    </format>
    <format dxfId="13274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273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3272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3271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270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269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268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3267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266">
      <pivotArea dataOnly="0" labelOnly="1" outline="0" fieldPosition="0">
        <references count="2">
          <reference field="2" count="1" selected="0">
            <x v="11"/>
          </reference>
          <reference field="3" count="1">
            <x v="73"/>
          </reference>
        </references>
      </pivotArea>
    </format>
    <format dxfId="13265">
      <pivotArea dataOnly="0" labelOnly="1" outline="0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13264">
      <pivotArea dataOnly="0" labelOnly="1" outline="0" fieldPosition="0">
        <references count="2">
          <reference field="2" count="1" selected="0">
            <x v="13"/>
          </reference>
          <reference field="3" count="1">
            <x v="75"/>
          </reference>
        </references>
      </pivotArea>
    </format>
    <format dxfId="13263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3262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3261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3260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3259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3258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3257">
      <pivotArea dataOnly="0" labelOnly="1" outline="0" fieldPosition="0">
        <references count="2">
          <reference field="2" count="1" selected="0">
            <x v="1"/>
          </reference>
          <reference field="3" count="1">
            <x v="70"/>
          </reference>
        </references>
      </pivotArea>
    </format>
    <format dxfId="13256">
      <pivotArea dataOnly="0" labelOnly="1" outline="0" fieldPosition="0">
        <references count="2">
          <reference field="2" count="1" selected="0">
            <x v="2"/>
          </reference>
          <reference field="3" count="1">
            <x v="71"/>
          </reference>
        </references>
      </pivotArea>
    </format>
    <format dxfId="13255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254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3253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3252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251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250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249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3248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247">
      <pivotArea dataOnly="0" labelOnly="1" outline="0" fieldPosition="0">
        <references count="2">
          <reference field="2" count="1" selected="0">
            <x v="11"/>
          </reference>
          <reference field="3" count="1">
            <x v="73"/>
          </reference>
        </references>
      </pivotArea>
    </format>
    <format dxfId="13246">
      <pivotArea dataOnly="0" labelOnly="1" outline="0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13245">
      <pivotArea dataOnly="0" labelOnly="1" outline="0" fieldPosition="0">
        <references count="2">
          <reference field="2" count="1" selected="0">
            <x v="13"/>
          </reference>
          <reference field="3" count="1">
            <x v="75"/>
          </reference>
        </references>
      </pivotArea>
    </format>
    <format dxfId="13244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3243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3242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3241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3240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3239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3238">
      <pivotArea dataOnly="0" labelOnly="1" outline="0" fieldPosition="0">
        <references count="2">
          <reference field="2" count="1" selected="0">
            <x v="1"/>
          </reference>
          <reference field="3" count="1">
            <x v="70"/>
          </reference>
        </references>
      </pivotArea>
    </format>
    <format dxfId="13237">
      <pivotArea dataOnly="0" labelOnly="1" outline="0" fieldPosition="0">
        <references count="2">
          <reference field="2" count="1" selected="0">
            <x v="2"/>
          </reference>
          <reference field="3" count="1">
            <x v="71"/>
          </reference>
        </references>
      </pivotArea>
    </format>
    <format dxfId="13236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235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3234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3233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232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231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230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3229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228">
      <pivotArea dataOnly="0" labelOnly="1" outline="0" fieldPosition="0">
        <references count="2">
          <reference field="2" count="1" selected="0">
            <x v="11"/>
          </reference>
          <reference field="3" count="1">
            <x v="73"/>
          </reference>
        </references>
      </pivotArea>
    </format>
    <format dxfId="13227">
      <pivotArea dataOnly="0" labelOnly="1" outline="0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13226">
      <pivotArea dataOnly="0" labelOnly="1" outline="0" fieldPosition="0">
        <references count="2">
          <reference field="2" count="1" selected="0">
            <x v="13"/>
          </reference>
          <reference field="3" count="1">
            <x v="75"/>
          </reference>
        </references>
      </pivotArea>
    </format>
    <format dxfId="13225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3224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3223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3222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3221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3220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3219">
      <pivotArea dataOnly="0" labelOnly="1" outline="0" fieldPosition="0">
        <references count="2">
          <reference field="2" count="1" selected="0">
            <x v="1"/>
          </reference>
          <reference field="3" count="1">
            <x v="70"/>
          </reference>
        </references>
      </pivotArea>
    </format>
    <format dxfId="13218">
      <pivotArea dataOnly="0" labelOnly="1" outline="0" fieldPosition="0">
        <references count="2">
          <reference field="2" count="1" selected="0">
            <x v="2"/>
          </reference>
          <reference field="3" count="1">
            <x v="71"/>
          </reference>
        </references>
      </pivotArea>
    </format>
    <format dxfId="13217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216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3215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3214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213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212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211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3210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209">
      <pivotArea dataOnly="0" labelOnly="1" outline="0" fieldPosition="0">
        <references count="2">
          <reference field="2" count="1" selected="0">
            <x v="11"/>
          </reference>
          <reference field="3" count="1">
            <x v="73"/>
          </reference>
        </references>
      </pivotArea>
    </format>
    <format dxfId="13208">
      <pivotArea dataOnly="0" labelOnly="1" outline="0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13207">
      <pivotArea dataOnly="0" labelOnly="1" outline="0" fieldPosition="0">
        <references count="2">
          <reference field="2" count="1" selected="0">
            <x v="13"/>
          </reference>
          <reference field="3" count="1">
            <x v="75"/>
          </reference>
        </references>
      </pivotArea>
    </format>
    <format dxfId="13206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3205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3204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3203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3202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3201">
      <pivotArea dataOnly="0" labelOnly="1" outline="0" fieldPosition="0">
        <references count="1">
          <reference field="2" count="8">
            <x v="0"/>
            <x v="4"/>
            <x v="6"/>
            <x v="7"/>
            <x v="8"/>
            <x v="10"/>
            <x v="15"/>
            <x v="16"/>
          </reference>
        </references>
      </pivotArea>
    </format>
    <format dxfId="13200">
      <pivotArea dataOnly="0" labelOnly="1" outline="0" fieldPosition="0">
        <references count="1">
          <reference field="2" count="8">
            <x v="0"/>
            <x v="4"/>
            <x v="6"/>
            <x v="7"/>
            <x v="8"/>
            <x v="10"/>
            <x v="15"/>
            <x v="16"/>
          </reference>
        </references>
      </pivotArea>
    </format>
    <format dxfId="13199">
      <pivotArea dataOnly="0" labelOnly="1" outline="0" fieldPosition="0">
        <references count="1">
          <reference field="2" count="8">
            <x v="0"/>
            <x v="4"/>
            <x v="6"/>
            <x v="7"/>
            <x v="8"/>
            <x v="10"/>
            <x v="15"/>
            <x v="16"/>
          </reference>
        </references>
      </pivotArea>
    </format>
    <format dxfId="13198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3197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3196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195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194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193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192">
      <pivotArea dataOnly="0" labelOnly="1" outline="0" fieldPosition="0">
        <references count="2">
          <reference field="2" count="1" selected="0">
            <x v="15"/>
          </reference>
          <reference field="3" count="1">
            <x v="87"/>
          </reference>
        </references>
      </pivotArea>
    </format>
    <format dxfId="13191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3190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3189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3188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187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186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185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184">
      <pivotArea dataOnly="0" labelOnly="1" outline="0" fieldPosition="0">
        <references count="2">
          <reference field="2" count="1" selected="0">
            <x v="15"/>
          </reference>
          <reference field="3" count="1">
            <x v="87"/>
          </reference>
        </references>
      </pivotArea>
    </format>
    <format dxfId="13183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3182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3181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3180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179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178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177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176">
      <pivotArea dataOnly="0" labelOnly="1" outline="0" fieldPosition="0">
        <references count="2">
          <reference field="2" count="1" selected="0">
            <x v="15"/>
          </reference>
          <reference field="3" count="1">
            <x v="87"/>
          </reference>
        </references>
      </pivotArea>
    </format>
    <format dxfId="13175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3174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3173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3172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171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170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169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168">
      <pivotArea dataOnly="0" labelOnly="1" outline="0" fieldPosition="0">
        <references count="2">
          <reference field="2" count="1" selected="0">
            <x v="15"/>
          </reference>
          <reference field="3" count="1">
            <x v="87"/>
          </reference>
        </references>
      </pivotArea>
    </format>
    <format dxfId="13167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700-000002000000}" name="TAB7A_DATA_2" cacheId="4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EI15:FB18" firstHeaderRow="1" firstDataRow="2" firstDataCol="1" rowPageCount="1" colPageCount="1"/>
  <pivotFields count="38">
    <pivotField axis="axisPage" compact="0" outline="0" subtotalTop="0" includeNewItemsInFilter="1" defaultSubtotal="0">
      <items count="27">
        <item h="1" m="1" x="26"/>
        <item h="1" m="1" x="1"/>
        <item h="1" m="1" x="24"/>
        <item h="1" m="1" x="4"/>
        <item h="1" m="1" x="6"/>
        <item h="1" m="1" x="10"/>
        <item h="1" m="1" x="13"/>
        <item h="1" m="1" x="3"/>
        <item m="1" x="12"/>
        <item m="1" x="14"/>
        <item m="1" x="15"/>
        <item m="1" x="7"/>
        <item m="1" x="20"/>
        <item m="1" x="16"/>
        <item m="1" x="22"/>
        <item h="1" m="1" x="9"/>
        <item h="1" m="1" x="11"/>
        <item h="1" m="1" x="17"/>
        <item h="1" m="1" x="23"/>
        <item h="1" m="1" x="25"/>
        <item h="1" m="1" x="2"/>
        <item h="1" m="1" x="19"/>
        <item h="1" m="1" x="21"/>
        <item h="1" m="1" x="5"/>
        <item h="1" m="1" x="8"/>
        <item h="1" m="1" x="18"/>
        <item h="1" x="0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includeNewItemsInFilter="1" sortType="ascending" defaultSubtotal="0">
      <items count="2">
        <item x="0"/>
        <item m="1" x="1"/>
      </items>
    </pivotField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numFmtId="4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4"/>
  </rowFields>
  <rowItems count="2">
    <i>
      <x/>
    </i>
    <i>
      <x v="1"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pageFields count="1">
    <pageField fld="0" hier="0"/>
  </pageFields>
  <dataFields count="19">
    <dataField name="Součet z SUM" fld="29" baseField="0" baseItem="0"/>
    <dataField name="Součet z 1" fld="5" baseField="3" baseItem="0" numFmtId="174"/>
    <dataField name="Součet z 2" fld="6" baseField="0" baseItem="0" numFmtId="174"/>
    <dataField name="Součet z 3" fld="7" baseField="0" baseItem="0" numFmtId="174"/>
    <dataField name="Součet z 4" fld="8" baseField="0" baseItem="0" numFmtId="174"/>
    <dataField name="Součet z 5" fld="9" baseField="0" baseItem="0" numFmtId="174"/>
    <dataField name="Součet z 6" fld="10" baseField="0" baseItem="0" numFmtId="174"/>
    <dataField name="Součet z 7" fld="11" baseField="0" baseItem="0" numFmtId="174"/>
    <dataField name="Součet z 8" fld="12" baseField="0" baseItem="0" numFmtId="174"/>
    <dataField name="Součet z 9" fld="13" baseField="0" baseItem="0" numFmtId="174"/>
    <dataField name="Součet z 10" fld="14" baseField="3" baseItem="0" numFmtId="174"/>
    <dataField name="Součet z 11" fld="15" baseField="3" baseItem="0" numFmtId="174"/>
    <dataField name="Součet z 12" fld="16" baseField="3" baseItem="0" numFmtId="174"/>
    <dataField name="Součet z sl13" fld="32" baseField="0" baseItem="0"/>
    <dataField name="Součet z sl14" fld="33" baseField="0" baseItem="0" numFmtId="174"/>
    <dataField name="Součet z sl15" fld="34" baseField="0" baseItem="0" numFmtId="174"/>
    <dataField name="Součet z sl16" fld="35" baseField="0" baseItem="0" numFmtId="174"/>
    <dataField name="Součet z sl17" fld="36" baseField="0" baseItem="0" numFmtId="174"/>
    <dataField name="Součet z sl18" fld="37" baseField="0" baseItem="0"/>
  </dataField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700-000004000000}" name="TAB7B_DATA" cacheId="42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DC5:DM9" firstHeaderRow="1" firstDataRow="2" firstDataCol="2"/>
  <pivotFields count="23"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18">
        <item m="1" x="16"/>
        <item m="1" x="14"/>
        <item m="1" x="17"/>
        <item m="1" x="9"/>
        <item m="1" x="4"/>
        <item m="1" x="3"/>
        <item m="1" x="5"/>
        <item m="1" x="6"/>
        <item x="0"/>
        <item x="1"/>
        <item m="1" x="7"/>
        <item m="1" x="11"/>
        <item m="1" x="8"/>
        <item m="1" x="12"/>
        <item m="1" x="13"/>
        <item m="1" x="10"/>
        <item m="1" x="15"/>
        <item x="2"/>
      </items>
    </pivotField>
    <pivotField axis="axisRow" compact="0" outline="0" subtotalTop="0" showAll="0" includeNewItemsInFilter="1" defaultSubtotal="0">
      <items count="18">
        <item m="1" x="17"/>
        <item m="1" x="11"/>
        <item m="1" x="3"/>
        <item m="1" x="9"/>
        <item m="1" x="15"/>
        <item m="1" x="13"/>
        <item m="1" x="8"/>
        <item m="1" x="6"/>
        <item x="1"/>
        <item x="0"/>
        <item m="1" x="7"/>
        <item m="1" x="16"/>
        <item m="1" x="14"/>
        <item m="1" x="10"/>
        <item m="1" x="4"/>
        <item m="1" x="12"/>
        <item m="1" x="5"/>
        <item x="2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numFmtId="4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1"/>
    <field x="2"/>
  </rowFields>
  <rowItems count="3">
    <i>
      <x v="8"/>
      <x v="9"/>
    </i>
    <i>
      <x v="9"/>
      <x v="8"/>
    </i>
    <i>
      <x v="17"/>
      <x v="17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Součet z 1" fld="5" baseField="2" baseItem="7" numFmtId="173"/>
    <dataField name="Součet z 2" fld="6" baseField="2" baseItem="7" numFmtId="173"/>
    <dataField name="Součet z 3" fld="7" baseField="2" baseItem="7" numFmtId="173"/>
    <dataField name="Součet z 4" fld="8" baseField="2" baseItem="7" numFmtId="173"/>
    <dataField name="Součet z 5" fld="9" baseField="2" baseItem="7" numFmtId="173"/>
    <dataField name="Součet z 6" fld="10" baseField="2" baseItem="9" numFmtId="173"/>
    <dataField name="Součet z 7" fld="11" baseField="2" baseItem="9" numFmtId="173"/>
    <dataField name="Součet z 8" fld="12" baseField="2" baseItem="9" numFmtId="173"/>
    <dataField name="Součet z 9" fld="13" baseField="2" baseItem="9" numFmtId="173"/>
  </dataFields>
  <formats count="91">
    <format dxfId="697">
      <pivotArea type="all" dataOnly="0" outline="0" fieldPosition="0"/>
    </format>
    <format dxfId="696">
      <pivotArea outline="0" fieldPosition="0"/>
    </format>
    <format dxfId="695">
      <pivotArea type="origin" dataOnly="0" labelOnly="1" outline="0" fieldPosition="0"/>
    </format>
    <format dxfId="694">
      <pivotArea field="-2" type="button" dataOnly="0" labelOnly="1" outline="0" axis="axisCol" fieldPosition="0"/>
    </format>
    <format dxfId="693">
      <pivotArea type="topRight" dataOnly="0" labelOnly="1" outline="0" fieldPosition="0"/>
    </format>
    <format dxfId="692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691">
      <pivotArea outline="0" fieldPosition="0"/>
    </format>
    <format dxfId="690">
      <pivotArea outline="0" fieldPosition="0"/>
    </format>
    <format dxfId="689">
      <pivotArea outline="0" fieldPosition="0">
        <references count="1">
          <reference field="4294967294" count="1">
            <x v="0"/>
          </reference>
        </references>
      </pivotArea>
    </format>
    <format dxfId="688">
      <pivotArea outline="0" fieldPosition="0">
        <references count="1">
          <reference field="4294967294" count="1">
            <x v="1"/>
          </reference>
        </references>
      </pivotArea>
    </format>
    <format dxfId="687">
      <pivotArea outline="0" fieldPosition="0">
        <references count="1">
          <reference field="4294967294" count="1">
            <x v="2"/>
          </reference>
        </references>
      </pivotArea>
    </format>
    <format dxfId="686">
      <pivotArea outline="0" fieldPosition="0">
        <references count="1">
          <reference field="4294967294" count="1">
            <x v="3"/>
          </reference>
        </references>
      </pivotArea>
    </format>
    <format dxfId="685">
      <pivotArea outline="0" fieldPosition="0">
        <references count="1">
          <reference field="4294967294" count="1">
            <x v="4"/>
          </reference>
        </references>
      </pivotArea>
    </format>
    <format dxfId="684">
      <pivotArea outline="0" fieldPosition="0">
        <references count="1">
          <reference field="4294967294" count="1">
            <x v="5"/>
          </reference>
        </references>
      </pivotArea>
    </format>
    <format dxfId="683">
      <pivotArea outline="0" fieldPosition="0">
        <references count="1">
          <reference field="4294967294" count="1">
            <x v="6"/>
          </reference>
        </references>
      </pivotArea>
    </format>
    <format dxfId="682">
      <pivotArea outline="0" fieldPosition="0">
        <references count="1">
          <reference field="4294967294" count="1">
            <x v="7"/>
          </reference>
        </references>
      </pivotArea>
    </format>
    <format dxfId="681">
      <pivotArea outline="0" fieldPosition="0">
        <references count="1">
          <reference field="4294967294" count="1">
            <x v="8"/>
          </reference>
        </references>
      </pivotArea>
    </format>
    <format dxfId="680">
      <pivotArea dataOnly="0" labelOnly="1" outline="0" fieldPosition="0">
        <references count="1">
          <reference field="1" count="0"/>
        </references>
      </pivotArea>
    </format>
    <format dxfId="679">
      <pivotArea dataOnly="0" labelOnly="1" outline="0" fieldPosition="0">
        <references count="1">
          <reference field="1" count="0"/>
        </references>
      </pivotArea>
    </format>
    <format dxfId="678">
      <pivotArea dataOnly="0" labelOnly="1" outline="0" fieldPosition="0">
        <references count="2">
          <reference field="1" count="1" selected="0">
            <x v="1"/>
          </reference>
          <reference field="2" count="1">
            <x v="4"/>
          </reference>
        </references>
      </pivotArea>
    </format>
    <format dxfId="677">
      <pivotArea dataOnly="0" labelOnly="1" outline="0" fieldPosition="0">
        <references count="2">
          <reference field="1" count="1" selected="0">
            <x v="2"/>
          </reference>
          <reference field="2" count="1">
            <x v="1"/>
          </reference>
        </references>
      </pivotArea>
    </format>
    <format dxfId="676">
      <pivotArea dataOnly="0" labelOnly="1" outline="0" fieldPosition="0">
        <references count="2">
          <reference field="1" count="1" selected="0">
            <x v="4"/>
          </reference>
          <reference field="2" count="1">
            <x v="0"/>
          </reference>
        </references>
      </pivotArea>
    </format>
    <format dxfId="675">
      <pivotArea dataOnly="0" labelOnly="1" outline="0" fieldPosition="0">
        <references count="2">
          <reference field="1" count="1" selected="0">
            <x v="6"/>
          </reference>
          <reference field="2" count="1">
            <x v="6"/>
          </reference>
        </references>
      </pivotArea>
    </format>
    <format dxfId="674">
      <pivotArea dataOnly="0" labelOnly="1" outline="0" fieldPosition="0">
        <references count="2">
          <reference field="1" count="1" selected="0">
            <x v="7"/>
          </reference>
          <reference field="2" count="1">
            <x v="7"/>
          </reference>
        </references>
      </pivotArea>
    </format>
    <format dxfId="673">
      <pivotArea dataOnly="0" labelOnly="1" outline="0" fieldPosition="0">
        <references count="2">
          <reference field="1" count="1" selected="0">
            <x v="8"/>
          </reference>
          <reference field="2" count="1">
            <x v="9"/>
          </reference>
        </references>
      </pivotArea>
    </format>
    <format dxfId="672">
      <pivotArea dataOnly="0" labelOnly="1" outline="0" fieldPosition="0">
        <references count="2">
          <reference field="1" count="1" selected="0">
            <x v="9"/>
          </reference>
          <reference field="2" count="1">
            <x v="8"/>
          </reference>
        </references>
      </pivotArea>
    </format>
    <format dxfId="671">
      <pivotArea dataOnly="0" labelOnly="1" outline="0" fieldPosition="0">
        <references count="2">
          <reference field="1" count="1" selected="0">
            <x v="10"/>
          </reference>
          <reference field="2" count="1">
            <x v="2"/>
          </reference>
        </references>
      </pivotArea>
    </format>
    <format dxfId="670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669">
      <pivotArea dataOnly="0" labelOnly="1" outline="0" fieldPosition="0">
        <references count="2">
          <reference field="1" count="1" selected="0">
            <x v="16"/>
          </reference>
          <reference field="2" count="1">
            <x v="3"/>
          </reference>
        </references>
      </pivotArea>
    </format>
    <format dxfId="668">
      <pivotArea dataOnly="0" labelOnly="1" outline="0" fieldPosition="0">
        <references count="2">
          <reference field="1" count="1" selected="0">
            <x v="1"/>
          </reference>
          <reference field="2" count="1">
            <x v="4"/>
          </reference>
        </references>
      </pivotArea>
    </format>
    <format dxfId="667">
      <pivotArea dataOnly="0" labelOnly="1" outline="0" fieldPosition="0">
        <references count="2">
          <reference field="1" count="1" selected="0">
            <x v="2"/>
          </reference>
          <reference field="2" count="1">
            <x v="1"/>
          </reference>
        </references>
      </pivotArea>
    </format>
    <format dxfId="666">
      <pivotArea dataOnly="0" labelOnly="1" outline="0" fieldPosition="0">
        <references count="2">
          <reference field="1" count="1" selected="0">
            <x v="4"/>
          </reference>
          <reference field="2" count="1">
            <x v="0"/>
          </reference>
        </references>
      </pivotArea>
    </format>
    <format dxfId="665">
      <pivotArea dataOnly="0" labelOnly="1" outline="0" fieldPosition="0">
        <references count="2">
          <reference field="1" count="1" selected="0">
            <x v="6"/>
          </reference>
          <reference field="2" count="1">
            <x v="6"/>
          </reference>
        </references>
      </pivotArea>
    </format>
    <format dxfId="664">
      <pivotArea dataOnly="0" labelOnly="1" outline="0" fieldPosition="0">
        <references count="2">
          <reference field="1" count="1" selected="0">
            <x v="7"/>
          </reference>
          <reference field="2" count="1">
            <x v="7"/>
          </reference>
        </references>
      </pivotArea>
    </format>
    <format dxfId="663">
      <pivotArea dataOnly="0" labelOnly="1" outline="0" fieldPosition="0">
        <references count="2">
          <reference field="1" count="1" selected="0">
            <x v="8"/>
          </reference>
          <reference field="2" count="1">
            <x v="9"/>
          </reference>
        </references>
      </pivotArea>
    </format>
    <format dxfId="662">
      <pivotArea dataOnly="0" labelOnly="1" outline="0" fieldPosition="0">
        <references count="2">
          <reference field="1" count="1" selected="0">
            <x v="9"/>
          </reference>
          <reference field="2" count="1">
            <x v="8"/>
          </reference>
        </references>
      </pivotArea>
    </format>
    <format dxfId="661">
      <pivotArea dataOnly="0" labelOnly="1" outline="0" fieldPosition="0">
        <references count="2">
          <reference field="1" count="1" selected="0">
            <x v="10"/>
          </reference>
          <reference field="2" count="1">
            <x v="2"/>
          </reference>
        </references>
      </pivotArea>
    </format>
    <format dxfId="660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659">
      <pivotArea dataOnly="0" labelOnly="1" outline="0" fieldPosition="0">
        <references count="2">
          <reference field="1" count="1" selected="0">
            <x v="16"/>
          </reference>
          <reference field="2" count="1">
            <x v="3"/>
          </reference>
        </references>
      </pivotArea>
    </format>
    <format dxfId="658">
      <pivotArea dataOnly="0" labelOnly="1" outline="0" fieldPosition="0">
        <references count="2">
          <reference field="1" count="1" selected="0">
            <x v="1"/>
          </reference>
          <reference field="2" count="1">
            <x v="4"/>
          </reference>
        </references>
      </pivotArea>
    </format>
    <format dxfId="657">
      <pivotArea dataOnly="0" labelOnly="1" outline="0" fieldPosition="0">
        <references count="2">
          <reference field="1" count="1" selected="0">
            <x v="2"/>
          </reference>
          <reference field="2" count="1">
            <x v="1"/>
          </reference>
        </references>
      </pivotArea>
    </format>
    <format dxfId="656">
      <pivotArea dataOnly="0" labelOnly="1" outline="0" fieldPosition="0">
        <references count="2">
          <reference field="1" count="1" selected="0">
            <x v="4"/>
          </reference>
          <reference field="2" count="1">
            <x v="0"/>
          </reference>
        </references>
      </pivotArea>
    </format>
    <format dxfId="655">
      <pivotArea dataOnly="0" labelOnly="1" outline="0" fieldPosition="0">
        <references count="2">
          <reference field="1" count="1" selected="0">
            <x v="6"/>
          </reference>
          <reference field="2" count="1">
            <x v="6"/>
          </reference>
        </references>
      </pivotArea>
    </format>
    <format dxfId="654">
      <pivotArea dataOnly="0" labelOnly="1" outline="0" fieldPosition="0">
        <references count="2">
          <reference field="1" count="1" selected="0">
            <x v="7"/>
          </reference>
          <reference field="2" count="1">
            <x v="7"/>
          </reference>
        </references>
      </pivotArea>
    </format>
    <format dxfId="653">
      <pivotArea dataOnly="0" labelOnly="1" outline="0" fieldPosition="0">
        <references count="2">
          <reference field="1" count="1" selected="0">
            <x v="8"/>
          </reference>
          <reference field="2" count="1">
            <x v="9"/>
          </reference>
        </references>
      </pivotArea>
    </format>
    <format dxfId="652">
      <pivotArea dataOnly="0" labelOnly="1" outline="0" fieldPosition="0">
        <references count="2">
          <reference field="1" count="1" selected="0">
            <x v="9"/>
          </reference>
          <reference field="2" count="1">
            <x v="8"/>
          </reference>
        </references>
      </pivotArea>
    </format>
    <format dxfId="651">
      <pivotArea dataOnly="0" labelOnly="1" outline="0" fieldPosition="0">
        <references count="2">
          <reference field="1" count="1" selected="0">
            <x v="10"/>
          </reference>
          <reference field="2" count="1">
            <x v="2"/>
          </reference>
        </references>
      </pivotArea>
    </format>
    <format dxfId="650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649">
      <pivotArea dataOnly="0" labelOnly="1" outline="0" fieldPosition="0">
        <references count="2">
          <reference field="1" count="1" selected="0">
            <x v="16"/>
          </reference>
          <reference field="2" count="1">
            <x v="3"/>
          </reference>
        </references>
      </pivotArea>
    </format>
    <format dxfId="648">
      <pivotArea dataOnly="0" labelOnly="1" outline="0" fieldPosition="0">
        <references count="2">
          <reference field="1" count="1" selected="0">
            <x v="0"/>
          </reference>
          <reference field="2" count="1">
            <x v="10"/>
          </reference>
        </references>
      </pivotArea>
    </format>
    <format dxfId="647">
      <pivotArea dataOnly="0" labelOnly="1" outline="0" fieldPosition="0">
        <references count="2">
          <reference field="1" count="1" selected="0">
            <x v="3"/>
          </reference>
          <reference field="2" count="1">
            <x v="11"/>
          </reference>
        </references>
      </pivotArea>
    </format>
    <format dxfId="646">
      <pivotArea dataOnly="0" labelOnly="1" outline="0" fieldPosition="0">
        <references count="2">
          <reference field="1" count="1" selected="0">
            <x v="5"/>
          </reference>
          <reference field="2" count="1">
            <x v="12"/>
          </reference>
        </references>
      </pivotArea>
    </format>
    <format dxfId="645">
      <pivotArea dataOnly="0" labelOnly="1" outline="0" fieldPosition="0">
        <references count="2">
          <reference field="1" count="1" selected="0">
            <x v="6"/>
          </reference>
          <reference field="2" count="1">
            <x v="6"/>
          </reference>
        </references>
      </pivotArea>
    </format>
    <format dxfId="644">
      <pivotArea dataOnly="0" labelOnly="1" outline="0" fieldPosition="0">
        <references count="2">
          <reference field="1" count="1" selected="0">
            <x v="7"/>
          </reference>
          <reference field="2" count="1">
            <x v="7"/>
          </reference>
        </references>
      </pivotArea>
    </format>
    <format dxfId="643">
      <pivotArea dataOnly="0" labelOnly="1" outline="0" fieldPosition="0">
        <references count="2">
          <reference field="1" count="1" selected="0">
            <x v="9"/>
          </reference>
          <reference field="2" count="1">
            <x v="8"/>
          </reference>
        </references>
      </pivotArea>
    </format>
    <format dxfId="642">
      <pivotArea dataOnly="0" labelOnly="1" outline="0" fieldPosition="0">
        <references count="2">
          <reference field="1" count="1" selected="0">
            <x v="10"/>
          </reference>
          <reference field="2" count="1">
            <x v="2"/>
          </reference>
        </references>
      </pivotArea>
    </format>
    <format dxfId="641">
      <pivotArea dataOnly="0" labelOnly="1" outline="0" fieldPosition="0">
        <references count="2">
          <reference field="1" count="1" selected="0">
            <x v="11"/>
          </reference>
          <reference field="2" count="1">
            <x v="13"/>
          </reference>
        </references>
      </pivotArea>
    </format>
    <format dxfId="640">
      <pivotArea dataOnly="0" labelOnly="1" outline="0" fieldPosition="0">
        <references count="2">
          <reference field="1" count="1" selected="0">
            <x v="12"/>
          </reference>
          <reference field="2" count="1">
            <x v="14"/>
          </reference>
        </references>
      </pivotArea>
    </format>
    <format dxfId="639">
      <pivotArea dataOnly="0" labelOnly="1" outline="0" fieldPosition="0">
        <references count="2">
          <reference field="1" count="1" selected="0">
            <x v="13"/>
          </reference>
          <reference field="2" count="1">
            <x v="15"/>
          </reference>
        </references>
      </pivotArea>
    </format>
    <format dxfId="638">
      <pivotArea dataOnly="0" labelOnly="1" outline="0" fieldPosition="0">
        <references count="2">
          <reference field="1" count="1" selected="0">
            <x v="14"/>
          </reference>
          <reference field="2" count="1">
            <x v="16"/>
          </reference>
        </references>
      </pivotArea>
    </format>
    <format dxfId="637">
      <pivotArea dataOnly="0" labelOnly="1" outline="0" fieldPosition="0">
        <references count="2">
          <reference field="1" count="1" selected="0">
            <x v="0"/>
          </reference>
          <reference field="2" count="1">
            <x v="10"/>
          </reference>
        </references>
      </pivotArea>
    </format>
    <format dxfId="636">
      <pivotArea dataOnly="0" labelOnly="1" outline="0" fieldPosition="0">
        <references count="2">
          <reference field="1" count="1" selected="0">
            <x v="3"/>
          </reference>
          <reference field="2" count="1">
            <x v="11"/>
          </reference>
        </references>
      </pivotArea>
    </format>
    <format dxfId="635">
      <pivotArea dataOnly="0" labelOnly="1" outline="0" fieldPosition="0">
        <references count="2">
          <reference field="1" count="1" selected="0">
            <x v="5"/>
          </reference>
          <reference field="2" count="1">
            <x v="12"/>
          </reference>
        </references>
      </pivotArea>
    </format>
    <format dxfId="634">
      <pivotArea dataOnly="0" labelOnly="1" outline="0" fieldPosition="0">
        <references count="2">
          <reference field="1" count="1" selected="0">
            <x v="6"/>
          </reference>
          <reference field="2" count="1">
            <x v="6"/>
          </reference>
        </references>
      </pivotArea>
    </format>
    <format dxfId="633">
      <pivotArea dataOnly="0" labelOnly="1" outline="0" fieldPosition="0">
        <references count="2">
          <reference field="1" count="1" selected="0">
            <x v="7"/>
          </reference>
          <reference field="2" count="1">
            <x v="7"/>
          </reference>
        </references>
      </pivotArea>
    </format>
    <format dxfId="632">
      <pivotArea dataOnly="0" labelOnly="1" outline="0" fieldPosition="0">
        <references count="2">
          <reference field="1" count="1" selected="0">
            <x v="9"/>
          </reference>
          <reference field="2" count="1">
            <x v="8"/>
          </reference>
        </references>
      </pivotArea>
    </format>
    <format dxfId="631">
      <pivotArea dataOnly="0" labelOnly="1" outline="0" fieldPosition="0">
        <references count="2">
          <reference field="1" count="1" selected="0">
            <x v="10"/>
          </reference>
          <reference field="2" count="1">
            <x v="2"/>
          </reference>
        </references>
      </pivotArea>
    </format>
    <format dxfId="630">
      <pivotArea dataOnly="0" labelOnly="1" outline="0" fieldPosition="0">
        <references count="2">
          <reference field="1" count="1" selected="0">
            <x v="11"/>
          </reference>
          <reference field="2" count="1">
            <x v="13"/>
          </reference>
        </references>
      </pivotArea>
    </format>
    <format dxfId="629">
      <pivotArea dataOnly="0" labelOnly="1" outline="0" fieldPosition="0">
        <references count="2">
          <reference field="1" count="1" selected="0">
            <x v="12"/>
          </reference>
          <reference field="2" count="1">
            <x v="14"/>
          </reference>
        </references>
      </pivotArea>
    </format>
    <format dxfId="628">
      <pivotArea dataOnly="0" labelOnly="1" outline="0" fieldPosition="0">
        <references count="2">
          <reference field="1" count="1" selected="0">
            <x v="13"/>
          </reference>
          <reference field="2" count="1">
            <x v="15"/>
          </reference>
        </references>
      </pivotArea>
    </format>
    <format dxfId="627">
      <pivotArea dataOnly="0" labelOnly="1" outline="0" fieldPosition="0">
        <references count="2">
          <reference field="1" count="1" selected="0">
            <x v="14"/>
          </reference>
          <reference field="2" count="1">
            <x v="16"/>
          </reference>
        </references>
      </pivotArea>
    </format>
    <format dxfId="626">
      <pivotArea dataOnly="0" labelOnly="1" outline="0" fieldPosition="0">
        <references count="2">
          <reference field="1" count="1" selected="0">
            <x v="0"/>
          </reference>
          <reference field="2" count="1">
            <x v="10"/>
          </reference>
        </references>
      </pivotArea>
    </format>
    <format dxfId="625">
      <pivotArea dataOnly="0" labelOnly="1" outline="0" fieldPosition="0">
        <references count="2">
          <reference field="1" count="1" selected="0">
            <x v="3"/>
          </reference>
          <reference field="2" count="1">
            <x v="11"/>
          </reference>
        </references>
      </pivotArea>
    </format>
    <format dxfId="624">
      <pivotArea dataOnly="0" labelOnly="1" outline="0" fieldPosition="0">
        <references count="2">
          <reference field="1" count="1" selected="0">
            <x v="5"/>
          </reference>
          <reference field="2" count="1">
            <x v="12"/>
          </reference>
        </references>
      </pivotArea>
    </format>
    <format dxfId="623">
      <pivotArea dataOnly="0" labelOnly="1" outline="0" fieldPosition="0">
        <references count="2">
          <reference field="1" count="1" selected="0">
            <x v="6"/>
          </reference>
          <reference field="2" count="1">
            <x v="6"/>
          </reference>
        </references>
      </pivotArea>
    </format>
    <format dxfId="622">
      <pivotArea dataOnly="0" labelOnly="1" outline="0" fieldPosition="0">
        <references count="2">
          <reference field="1" count="1" selected="0">
            <x v="7"/>
          </reference>
          <reference field="2" count="1">
            <x v="7"/>
          </reference>
        </references>
      </pivotArea>
    </format>
    <format dxfId="621">
      <pivotArea dataOnly="0" labelOnly="1" outline="0" fieldPosition="0">
        <references count="2">
          <reference field="1" count="1" selected="0">
            <x v="9"/>
          </reference>
          <reference field="2" count="1">
            <x v="8"/>
          </reference>
        </references>
      </pivotArea>
    </format>
    <format dxfId="620">
      <pivotArea dataOnly="0" labelOnly="1" outline="0" fieldPosition="0">
        <references count="2">
          <reference field="1" count="1" selected="0">
            <x v="10"/>
          </reference>
          <reference field="2" count="1">
            <x v="2"/>
          </reference>
        </references>
      </pivotArea>
    </format>
    <format dxfId="619">
      <pivotArea dataOnly="0" labelOnly="1" outline="0" fieldPosition="0">
        <references count="2">
          <reference field="1" count="1" selected="0">
            <x v="11"/>
          </reference>
          <reference field="2" count="1">
            <x v="13"/>
          </reference>
        </references>
      </pivotArea>
    </format>
    <format dxfId="618">
      <pivotArea dataOnly="0" labelOnly="1" outline="0" fieldPosition="0">
        <references count="2">
          <reference field="1" count="1" selected="0">
            <x v="12"/>
          </reference>
          <reference field="2" count="1">
            <x v="14"/>
          </reference>
        </references>
      </pivotArea>
    </format>
    <format dxfId="617">
      <pivotArea dataOnly="0" labelOnly="1" outline="0" fieldPosition="0">
        <references count="2">
          <reference field="1" count="1" selected="0">
            <x v="13"/>
          </reference>
          <reference field="2" count="1">
            <x v="15"/>
          </reference>
        </references>
      </pivotArea>
    </format>
    <format dxfId="616">
      <pivotArea dataOnly="0" labelOnly="1" outline="0" fieldPosition="0">
        <references count="2">
          <reference field="1" count="1" selected="0">
            <x v="14"/>
          </reference>
          <reference field="2" count="1">
            <x v="16"/>
          </reference>
        </references>
      </pivotArea>
    </format>
    <format dxfId="615">
      <pivotArea dataOnly="0" labelOnly="1" outline="0" fieldPosition="0">
        <references count="2">
          <reference field="1" count="1" selected="0">
            <x v="8"/>
          </reference>
          <reference field="2" count="1">
            <x v="9"/>
          </reference>
        </references>
      </pivotArea>
    </format>
    <format dxfId="614">
      <pivotArea dataOnly="0" labelOnly="1" outline="0" fieldPosition="0">
        <references count="2">
          <reference field="1" count="1" selected="0">
            <x v="9"/>
          </reference>
          <reference field="2" count="1">
            <x v="8"/>
          </reference>
        </references>
      </pivotArea>
    </format>
    <format dxfId="613">
      <pivotArea dataOnly="0" labelOnly="1" outline="0" fieldPosition="0">
        <references count="2">
          <reference field="1" count="1" selected="0">
            <x v="17"/>
          </reference>
          <reference field="2" count="1">
            <x v="17"/>
          </reference>
        </references>
      </pivotArea>
    </format>
    <format dxfId="612">
      <pivotArea dataOnly="0" labelOnly="1" outline="0" fieldPosition="0">
        <references count="2">
          <reference field="1" count="1" selected="0">
            <x v="8"/>
          </reference>
          <reference field="2" count="1">
            <x v="9"/>
          </reference>
        </references>
      </pivotArea>
    </format>
    <format dxfId="611">
      <pivotArea dataOnly="0" labelOnly="1" outline="0" fieldPosition="0">
        <references count="2">
          <reference field="1" count="1" selected="0">
            <x v="9"/>
          </reference>
          <reference field="2" count="1">
            <x v="8"/>
          </reference>
        </references>
      </pivotArea>
    </format>
    <format dxfId="610">
      <pivotArea dataOnly="0" labelOnly="1" outline="0" fieldPosition="0">
        <references count="2">
          <reference field="1" count="1" selected="0">
            <x v="17"/>
          </reference>
          <reference field="2" count="1">
            <x v="17"/>
          </reference>
        </references>
      </pivotArea>
    </format>
    <format dxfId="609">
      <pivotArea dataOnly="0" labelOnly="1" outline="0" fieldPosition="0">
        <references count="2">
          <reference field="1" count="1" selected="0">
            <x v="8"/>
          </reference>
          <reference field="2" count="1">
            <x v="9"/>
          </reference>
        </references>
      </pivotArea>
    </format>
    <format dxfId="608">
      <pivotArea dataOnly="0" labelOnly="1" outline="0" fieldPosition="0">
        <references count="2">
          <reference field="1" count="1" selected="0">
            <x v="9"/>
          </reference>
          <reference field="2" count="1">
            <x v="8"/>
          </reference>
        </references>
      </pivotArea>
    </format>
    <format dxfId="607">
      <pivotArea dataOnly="0" labelOnly="1" outline="0" fieldPosition="0">
        <references count="2">
          <reference field="1" count="1" selected="0">
            <x v="17"/>
          </reference>
          <reference field="2" count="1">
            <x v="17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700-000007000000}" name="TAB7B_DATA_3" cacheId="42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EI56:ES59" firstHeaderRow="1" firstDataRow="2" firstDataCol="1" rowPageCount="1" colPageCount="1"/>
  <pivotFields count="23">
    <pivotField axis="axisPage" compact="0" outline="0" subtotalTop="0" includeNewItemsInFilter="1" defaultSubtotal="0">
      <items count="23">
        <item m="1" x="22"/>
        <item m="1" x="2"/>
        <item m="1" x="20"/>
        <item m="1" x="5"/>
        <item m="1" x="6"/>
        <item h="1" x="0"/>
        <item m="1" x="10"/>
        <item m="1" x="4"/>
        <item m="1" x="14"/>
        <item m="1" x="16"/>
        <item m="1" x="18"/>
        <item m="1" x="19"/>
        <item m="1" x="7"/>
        <item m="1" x="8"/>
        <item m="1" x="9"/>
        <item m="1" x="11"/>
        <item m="1" x="12"/>
        <item m="1" x="21"/>
        <item m="1" x="3"/>
        <item m="1" x="13"/>
        <item m="1" x="15"/>
        <item m="1" x="17"/>
        <item h="1" x="1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includeNewItemsInFilter="1" sortType="ascending" defaultSubtotal="0">
      <items count="2">
        <item x="1"/>
        <item x="0"/>
      </items>
    </pivotField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numFmtId="4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1">
    <field x="4"/>
  </rowFields>
  <rowItems count="2">
    <i>
      <x/>
    </i>
    <i>
      <x v="1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0" hier="0"/>
  </pageFields>
  <dataFields count="10">
    <dataField name="Součet z SUM" fld="20" baseField="0" baseItem="0" numFmtId="174"/>
    <dataField name="Součet z 1" fld="5" baseField="2" baseItem="6" numFmtId="174"/>
    <dataField name="Součet z 2" fld="6" baseField="2" baseItem="6" numFmtId="174"/>
    <dataField name="Součet z 3" fld="7" baseField="2" baseItem="6" numFmtId="174"/>
    <dataField name="Součet z 4" fld="8" baseField="2" baseItem="6" numFmtId="174"/>
    <dataField name="Součet z 5" fld="9" baseField="2" baseItem="4" numFmtId="174"/>
    <dataField name="Součet z 6" fld="10" baseField="2" baseItem="4" numFmtId="174"/>
    <dataField name="Součet z 7" fld="11" baseField="2" baseItem="6" numFmtId="4"/>
    <dataField name="Součet z 8" fld="12" baseField="2" baseItem="6" numFmtId="4"/>
    <dataField name="Součet z 9" fld="13" baseField="2" baseItem="4" numFmtId="4"/>
  </dataFields>
  <formats count="13">
    <format dxfId="710">
      <pivotArea type="all" dataOnly="0" outline="0" fieldPosition="0"/>
    </format>
    <format dxfId="709">
      <pivotArea outline="0" fieldPosition="0"/>
    </format>
    <format dxfId="708">
      <pivotArea type="origin" dataOnly="0" labelOnly="1" outline="0" fieldPosition="0"/>
    </format>
    <format dxfId="707">
      <pivotArea field="-2" type="button" dataOnly="0" labelOnly="1" outline="0" axis="axisCol" fieldPosition="0"/>
    </format>
    <format dxfId="706">
      <pivotArea type="topRight" dataOnly="0" labelOnly="1" outline="0" fieldPosition="0"/>
    </format>
    <format dxfId="705">
      <pivotArea dataOnly="0" labelOnly="1" outline="0" fieldPosition="0">
        <references count="1">
          <reference field="4294967294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704">
      <pivotArea outline="0" fieldPosition="0">
        <references count="1">
          <reference field="4294967294" count="1">
            <x v="0"/>
          </reference>
        </references>
      </pivotArea>
    </format>
    <format dxfId="703">
      <pivotArea outline="0" fieldPosition="0">
        <references count="1">
          <reference field="4294967294" count="1">
            <x v="1"/>
          </reference>
        </references>
      </pivotArea>
    </format>
    <format dxfId="702">
      <pivotArea outline="0" fieldPosition="0">
        <references count="1">
          <reference field="4294967294" count="1">
            <x v="2"/>
          </reference>
        </references>
      </pivotArea>
    </format>
    <format dxfId="701">
      <pivotArea outline="0" fieldPosition="0">
        <references count="1">
          <reference field="4294967294" count="1">
            <x v="3"/>
          </reference>
        </references>
      </pivotArea>
    </format>
    <format dxfId="700">
      <pivotArea outline="0" fieldPosition="0">
        <references count="1">
          <reference field="4294967294" count="1">
            <x v="4"/>
          </reference>
        </references>
      </pivotArea>
    </format>
    <format dxfId="699">
      <pivotArea outline="0" fieldPosition="0">
        <references count="1">
          <reference field="4294967294" count="1">
            <x v="5"/>
          </reference>
        </references>
      </pivotArea>
    </format>
    <format dxfId="698">
      <pivotArea outline="0" fieldPosition="0">
        <references count="1">
          <reference field="4294967294" count="1">
            <x v="6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700-000003000000}" name="TAB7A_DATA_3" cacheId="4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EI25:FB28" firstHeaderRow="1" firstDataRow="2" firstDataCol="1" rowPageCount="1" colPageCount="1"/>
  <pivotFields count="38">
    <pivotField axis="axisPage" compact="0" outline="0" subtotalTop="0" includeNewItemsInFilter="1" defaultSubtotal="0">
      <items count="27">
        <item m="1" x="26"/>
        <item m="1" x="1"/>
        <item m="1" x="24"/>
        <item m="1" x="4"/>
        <item m="1" x="6"/>
        <item m="1" x="10"/>
        <item m="1" x="13"/>
        <item m="1" x="3"/>
        <item m="1" x="12"/>
        <item m="1" x="14"/>
        <item m="1" x="15"/>
        <item m="1" x="7"/>
        <item m="1" x="20"/>
        <item m="1" x="16"/>
        <item m="1" x="22"/>
        <item m="1" x="9"/>
        <item m="1" x="11"/>
        <item m="1" x="17"/>
        <item m="1" x="23"/>
        <item m="1" x="25"/>
        <item m="1" x="2"/>
        <item m="1" x="19"/>
        <item m="1" x="21"/>
        <item m="1" x="5"/>
        <item m="1" x="8"/>
        <item m="1" x="18"/>
        <item h="1" x="0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includeNewItemsInFilter="1" sortType="ascending" defaultSubtotal="0">
      <items count="2">
        <item x="0"/>
        <item m="1" x="1"/>
      </items>
    </pivotField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numFmtId="4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4"/>
  </rowFields>
  <rowItems count="2">
    <i>
      <x/>
    </i>
    <i>
      <x v="1"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pageFields count="1">
    <pageField fld="0" hier="0"/>
  </pageFields>
  <dataFields count="19">
    <dataField name="Součet z SUM" fld="29" baseField="0" baseItem="0"/>
    <dataField name="Součet z 1" fld="5" baseField="3" baseItem="0" numFmtId="174"/>
    <dataField name="Součet z 2" fld="6" baseField="4" baseItem="0" numFmtId="174"/>
    <dataField name="Součet z 3" fld="7" baseField="0" baseItem="0" numFmtId="174"/>
    <dataField name="Součet z 4" fld="8" baseField="0" baseItem="0" numFmtId="174"/>
    <dataField name="Součet z 5" fld="9" baseField="0" baseItem="0" numFmtId="174"/>
    <dataField name="Součet z 6" fld="10" baseField="0" baseItem="0" numFmtId="174"/>
    <dataField name="Součet z 7" fld="11" baseField="0" baseItem="0" numFmtId="174"/>
    <dataField name="Součet z 8" fld="12" baseField="0" baseItem="0" numFmtId="174"/>
    <dataField name="Součet z 9" fld="13" baseField="0" baseItem="0" numFmtId="174"/>
    <dataField name="Součet z 10" fld="14" baseField="3" baseItem="0" numFmtId="174"/>
    <dataField name="Součet z 11" fld="15" baseField="3" baseItem="0" numFmtId="174"/>
    <dataField name="Součet z 12" fld="16" baseField="3" baseItem="0" numFmtId="174"/>
    <dataField name="Součet z sl13" fld="32" baseField="0" baseItem="0"/>
    <dataField name="Součet z sl14" fld="33" baseField="0" baseItem="0" numFmtId="174"/>
    <dataField name="Součet z sl15" fld="34" baseField="0" baseItem="0" numFmtId="174"/>
    <dataField name="Součet z sl16" fld="35" baseField="0" baseItem="0" numFmtId="174"/>
    <dataField name="Součet z sl17" fld="36" baseField="0" baseItem="0" numFmtId="174"/>
    <dataField name="Součet z sl18" fld="37" baseField="0" baseItem="0"/>
  </dataField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700-000001000000}" name="TAB7A_DATA_1" cacheId="4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EI5:FB8" firstHeaderRow="1" firstDataRow="2" firstDataCol="1" rowPageCount="1" colPageCount="1"/>
  <pivotFields count="38">
    <pivotField axis="axisPage" compact="0" outline="0" subtotalTop="0" showAll="0" includeNewItemsInFilter="1" defaultSubtotal="0">
      <items count="27">
        <item m="1" x="26"/>
        <item m="1" x="1"/>
        <item m="1" x="24"/>
        <item m="1" x="4"/>
        <item m="1" x="6"/>
        <item m="1" x="10"/>
        <item m="1" x="13"/>
        <item m="1" x="3"/>
        <item m="1" x="12"/>
        <item m="1" x="14"/>
        <item m="1" x="15"/>
        <item m="1" x="7"/>
        <item m="1" x="20"/>
        <item m="1" x="16"/>
        <item m="1" x="22"/>
        <item m="1" x="9"/>
        <item m="1" x="11"/>
        <item m="1" x="17"/>
        <item m="1" x="23"/>
        <item m="1" x="25"/>
        <item m="1" x="2"/>
        <item m="1" x="19"/>
        <item m="1" x="21"/>
        <item m="1" x="5"/>
        <item m="1" x="8"/>
        <item m="1" x="18"/>
        <item x="0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includeNewItemsInFilter="1" sortType="ascending" defaultSubtotal="0">
      <items count="2">
        <item x="0"/>
        <item m="1" x="1"/>
      </items>
    </pivotField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numFmtId="4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4"/>
  </rowFields>
  <rowItems count="2">
    <i>
      <x/>
    </i>
    <i>
      <x v="1"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pageFields count="1">
    <pageField fld="0" hier="0"/>
  </pageFields>
  <dataFields count="19">
    <dataField name="Součet z SUM" fld="29" baseField="4" baseItem="1" numFmtId="173"/>
    <dataField name="Součet z 1" fld="5" baseField="4" baseItem="1" numFmtId="173"/>
    <dataField name="Součet z 2" fld="6" baseField="4" baseItem="1" numFmtId="173"/>
    <dataField name="Součet z 3" fld="7" baseField="4" baseItem="1" numFmtId="173"/>
    <dataField name="Součet z 4" fld="8" baseField="4" baseItem="1" numFmtId="173"/>
    <dataField name="Součet z 5" fld="9" baseField="4" baseItem="1" numFmtId="173"/>
    <dataField name="Součet z 6" fld="10" baseField="4" baseItem="1" numFmtId="173"/>
    <dataField name="Součet z 7" fld="11" baseField="4" baseItem="1" numFmtId="174"/>
    <dataField name="Součet z 8" fld="12" baseField="4" baseItem="1" numFmtId="174"/>
    <dataField name="Součet z 9" fld="13" baseField="4" baseItem="1" numFmtId="174"/>
    <dataField name="Součet z 10" fld="14" baseField="4" baseItem="1" numFmtId="173"/>
    <dataField name="Součet z 11" fld="15" baseField="4" baseItem="1" numFmtId="173"/>
    <dataField name="Součet z 12" fld="16" baseField="4" baseItem="1" numFmtId="173"/>
    <dataField name="Součet z sl13" fld="32" baseField="4" baseItem="0" numFmtId="172"/>
    <dataField name="Součet z sl14" fld="33" baseField="4" baseItem="1" numFmtId="172"/>
    <dataField name="Součet z sl15" fld="34" baseField="4" baseItem="1" numFmtId="172"/>
    <dataField name="Součet z sl16" fld="35" baseField="4" baseItem="1" numFmtId="172"/>
    <dataField name="Součet z sl17" fld="36" baseField="4" baseItem="1" numFmtId="172"/>
    <dataField name="Součet z sl18" fld="37" baseField="4" baseItem="1" numFmtId="172"/>
  </dataField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700-000000000000}" name="TAB7A_DATA" cacheId="4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BM5:CF7" firstHeaderRow="1" firstDataRow="2" firstDataCol="2"/>
  <pivotFields count="38"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32">
        <item m="1" x="10"/>
        <item m="1" x="2"/>
        <item m="1" x="27"/>
        <item m="1" x="23"/>
        <item m="1" x="28"/>
        <item m="1" x="16"/>
        <item m="1" x="4"/>
        <item m="1" x="3"/>
        <item m="1" x="5"/>
        <item m="1" x="7"/>
        <item m="1" x="31"/>
        <item m="1" x="25"/>
        <item m="1" x="12"/>
        <item m="1" x="14"/>
        <item m="1" x="18"/>
        <item m="1" x="19"/>
        <item m="1" x="17"/>
        <item m="1" x="24"/>
        <item m="1" x="6"/>
        <item m="1" x="8"/>
        <item m="1" x="11"/>
        <item m="1" x="15"/>
        <item m="1" x="26"/>
        <item m="1" x="21"/>
        <item m="1" x="29"/>
        <item m="1" x="20"/>
        <item m="1" x="9"/>
        <item m="1" x="22"/>
        <item m="1" x="13"/>
        <item m="1" x="1"/>
        <item m="1" x="30"/>
        <item x="0"/>
      </items>
    </pivotField>
    <pivotField axis="axisRow" compact="0" outline="0" subtotalTop="0" showAll="0" includeNewItemsInFilter="1" defaultSubtotal="0">
      <items count="32">
        <item m="1" x="28"/>
        <item m="1" x="16"/>
        <item m="1" x="1"/>
        <item m="1" x="14"/>
        <item m="1" x="22"/>
        <item m="1" x="20"/>
        <item m="1" x="13"/>
        <item m="1" x="8"/>
        <item m="1" x="10"/>
        <item m="1" x="17"/>
        <item m="1" x="2"/>
        <item m="1" x="26"/>
        <item m="1" x="18"/>
        <item m="1" x="31"/>
        <item m="1" x="5"/>
        <item m="1" x="15"/>
        <item m="1" x="25"/>
        <item m="1" x="11"/>
        <item m="1" x="23"/>
        <item m="1" x="21"/>
        <item m="1" x="3"/>
        <item m="1" x="19"/>
        <item m="1" x="7"/>
        <item m="1" x="27"/>
        <item m="1" x="12"/>
        <item m="1" x="4"/>
        <item m="1" x="9"/>
        <item m="1" x="30"/>
        <item m="1" x="6"/>
        <item m="1" x="24"/>
        <item m="1" x="29"/>
        <item x="0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numFmtId="4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1"/>
    <field x="2"/>
  </rowFields>
  <rowItems count="1">
    <i>
      <x v="31"/>
      <x v="31"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Součet z 1" fld="5" baseField="2" baseItem="2" numFmtId="173"/>
    <dataField name="Součet z 2" fld="6" baseField="2" baseItem="2" numFmtId="173"/>
    <dataField name="Součet z 3" fld="7" baseField="2" baseItem="2" numFmtId="173"/>
    <dataField name="Součet z 4" fld="8" baseField="2" baseItem="2" numFmtId="173"/>
    <dataField name="Součet z 5" fld="9" baseField="2" baseItem="2" numFmtId="173"/>
    <dataField name="Součet z 6" fld="10" baseField="2" baseItem="2" numFmtId="173"/>
    <dataField name="Součet z 7" fld="11" baseField="2" baseItem="2" numFmtId="173"/>
    <dataField name="Součet z 8" fld="12" baseField="2" baseItem="2" numFmtId="173"/>
    <dataField name="Součet z 9" fld="13" baseField="2" baseItem="2" numFmtId="173"/>
    <dataField name="Součet z 10" fld="14" baseField="2" baseItem="2" numFmtId="173"/>
    <dataField name="Součet z 11" fld="15" baseField="2" baseItem="2" numFmtId="173"/>
    <dataField name="Součet z 12" fld="16" baseField="2" baseItem="2" numFmtId="173"/>
    <dataField name="Součet z sl13" fld="32" baseField="2" baseItem="2" numFmtId="172"/>
    <dataField name="Součet z sl14" fld="33" baseField="2" baseItem="2" numFmtId="172"/>
    <dataField name="Součet z sl15" fld="34" baseField="2" baseItem="2" numFmtId="172"/>
    <dataField name="Součet z sl16" fld="35" baseField="2" baseItem="2" numFmtId="172"/>
    <dataField name="Součet z sl17" fld="36" baseField="2" baseItem="2" numFmtId="172"/>
    <dataField name="Součet z sl18" fld="37" baseField="2" baseItem="2" numFmtId="172"/>
  </dataFields>
  <formats count="218">
    <format dxfId="928">
      <pivotArea outline="0" fieldPosition="0"/>
    </format>
    <format dxfId="927">
      <pivotArea field="-2" type="button" dataOnly="0" labelOnly="1" outline="0" axis="axisCol" fieldPosition="0"/>
    </format>
    <format dxfId="926">
      <pivotArea type="topRight" dataOnly="0" labelOnly="1" outline="0" fieldPosition="0"/>
    </format>
    <format dxfId="92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24">
      <pivotArea outline="0" fieldPosition="0"/>
    </format>
    <format dxfId="923">
      <pivotArea outline="0" fieldPosition="0">
        <references count="1">
          <reference field="4294967294" count="1">
            <x v="12"/>
          </reference>
        </references>
      </pivotArea>
    </format>
    <format dxfId="922">
      <pivotArea outline="0" fieldPosition="0">
        <references count="1">
          <reference field="4294967294" count="1">
            <x v="12"/>
          </reference>
        </references>
      </pivotArea>
    </format>
    <format dxfId="921">
      <pivotArea outline="0" fieldPosition="0">
        <references count="1">
          <reference field="4294967294" count="1">
            <x v="12"/>
          </reference>
        </references>
      </pivotArea>
    </format>
    <format dxfId="920">
      <pivotArea outline="0" fieldPosition="0">
        <references count="1">
          <reference field="4294967294" count="1">
            <x v="13"/>
          </reference>
        </references>
      </pivotArea>
    </format>
    <format dxfId="919">
      <pivotArea outline="0" fieldPosition="0">
        <references count="1">
          <reference field="4294967294" count="1">
            <x v="14"/>
          </reference>
        </references>
      </pivotArea>
    </format>
    <format dxfId="918">
      <pivotArea outline="0" fieldPosition="0">
        <references count="1">
          <reference field="4294967294" count="1">
            <x v="15"/>
          </reference>
        </references>
      </pivotArea>
    </format>
    <format dxfId="917">
      <pivotArea outline="0" fieldPosition="0">
        <references count="1">
          <reference field="4294967294" count="1">
            <x v="16"/>
          </reference>
        </references>
      </pivotArea>
    </format>
    <format dxfId="916">
      <pivotArea outline="0" fieldPosition="0">
        <references count="1">
          <reference field="4294967294" count="1">
            <x v="17"/>
          </reference>
        </references>
      </pivotArea>
    </format>
    <format dxfId="915">
      <pivotArea outline="0" fieldPosition="0">
        <references count="1">
          <reference field="4294967294" count="1">
            <x v="17"/>
          </reference>
        </references>
      </pivotArea>
    </format>
    <format dxfId="914">
      <pivotArea outline="0" fieldPosition="0">
        <references count="1">
          <reference field="4294967294" count="1">
            <x v="16"/>
          </reference>
        </references>
      </pivotArea>
    </format>
    <format dxfId="913">
      <pivotArea outline="0" fieldPosition="0">
        <references count="1">
          <reference field="4294967294" count="1">
            <x v="15"/>
          </reference>
        </references>
      </pivotArea>
    </format>
    <format dxfId="912">
      <pivotArea outline="0" fieldPosition="0">
        <references count="1">
          <reference field="4294967294" count="1">
            <x v="14"/>
          </reference>
        </references>
      </pivotArea>
    </format>
    <format dxfId="911">
      <pivotArea outline="0" fieldPosition="0">
        <references count="1">
          <reference field="4294967294" count="1">
            <x v="13"/>
          </reference>
        </references>
      </pivotArea>
    </format>
    <format dxfId="910">
      <pivotArea outline="0" fieldPosition="0">
        <references count="1">
          <reference field="4294967294" count="1">
            <x v="12"/>
          </reference>
        </references>
      </pivotArea>
    </format>
    <format dxfId="909">
      <pivotArea outline="0" fieldPosition="0">
        <references count="1">
          <reference field="4294967294" count="1">
            <x v="11"/>
          </reference>
        </references>
      </pivotArea>
    </format>
    <format dxfId="908">
      <pivotArea outline="0" fieldPosition="0">
        <references count="1">
          <reference field="4294967294" count="1">
            <x v="10"/>
          </reference>
        </references>
      </pivotArea>
    </format>
    <format dxfId="907">
      <pivotArea outline="0" fieldPosition="0">
        <references count="1">
          <reference field="4294967294" count="1">
            <x v="9"/>
          </reference>
        </references>
      </pivotArea>
    </format>
    <format dxfId="906">
      <pivotArea outline="0" fieldPosition="0">
        <references count="1">
          <reference field="4294967294" count="1">
            <x v="8"/>
          </reference>
        </references>
      </pivotArea>
    </format>
    <format dxfId="905">
      <pivotArea outline="0" fieldPosition="0">
        <references count="1">
          <reference field="4294967294" count="1">
            <x v="7"/>
          </reference>
        </references>
      </pivotArea>
    </format>
    <format dxfId="904">
      <pivotArea outline="0" fieldPosition="0">
        <references count="1">
          <reference field="4294967294" count="1">
            <x v="6"/>
          </reference>
        </references>
      </pivotArea>
    </format>
    <format dxfId="903">
      <pivotArea outline="0" fieldPosition="0">
        <references count="1">
          <reference field="4294967294" count="1">
            <x v="5"/>
          </reference>
        </references>
      </pivotArea>
    </format>
    <format dxfId="902">
      <pivotArea outline="0" fieldPosition="0">
        <references count="1">
          <reference field="4294967294" count="1">
            <x v="4"/>
          </reference>
        </references>
      </pivotArea>
    </format>
    <format dxfId="901">
      <pivotArea outline="0" fieldPosition="0">
        <references count="1">
          <reference field="4294967294" count="1">
            <x v="3"/>
          </reference>
        </references>
      </pivotArea>
    </format>
    <format dxfId="900">
      <pivotArea outline="0" fieldPosition="0">
        <references count="1">
          <reference field="4294967294" count="1">
            <x v="2"/>
          </reference>
        </references>
      </pivotArea>
    </format>
    <format dxfId="899">
      <pivotArea outline="0" fieldPosition="0">
        <references count="1">
          <reference field="4294967294" count="1">
            <x v="1"/>
          </reference>
        </references>
      </pivotArea>
    </format>
    <format dxfId="898">
      <pivotArea outline="0" fieldPosition="0">
        <references count="1">
          <reference field="4294967294" count="1">
            <x v="0"/>
          </reference>
        </references>
      </pivotArea>
    </format>
    <format dxfId="897">
      <pivotArea dataOnly="0" labelOnly="1" outline="0" fieldPosition="0">
        <references count="1">
          <reference field="1" count="0"/>
        </references>
      </pivotArea>
    </format>
    <format dxfId="896">
      <pivotArea dataOnly="0" labelOnly="1" outline="0" fieldPosition="0">
        <references count="1">
          <reference field="1" count="0"/>
        </references>
      </pivotArea>
    </format>
    <format dxfId="895">
      <pivotArea dataOnly="0" labelOnly="1" outline="0" fieldPosition="0">
        <references count="1">
          <reference field="1" count="0"/>
        </references>
      </pivotArea>
    </format>
    <format dxfId="894">
      <pivotArea dataOnly="0" labelOnly="1" outline="0" fieldPosition="0">
        <references count="2">
          <reference field="1" count="1" selected="0">
            <x v="3"/>
          </reference>
          <reference field="2" count="1">
            <x v="4"/>
          </reference>
        </references>
      </pivotArea>
    </format>
    <format dxfId="893">
      <pivotArea dataOnly="0" labelOnly="1" outline="0" fieldPosition="0">
        <references count="2">
          <reference field="1" count="1" selected="0">
            <x v="4"/>
          </reference>
          <reference field="2" count="1">
            <x v="1"/>
          </reference>
        </references>
      </pivotArea>
    </format>
    <format dxfId="892">
      <pivotArea dataOnly="0" labelOnly="1" outline="0" fieldPosition="0">
        <references count="2">
          <reference field="1" count="1" selected="0">
            <x v="6"/>
          </reference>
          <reference field="2" count="1">
            <x v="0"/>
          </reference>
        </references>
      </pivotArea>
    </format>
    <format dxfId="891">
      <pivotArea dataOnly="0" labelOnly="1" outline="0" fieldPosition="0">
        <references count="2">
          <reference field="1" count="1" selected="0">
            <x v="8"/>
          </reference>
          <reference field="2" count="1">
            <x v="6"/>
          </reference>
        </references>
      </pivotArea>
    </format>
    <format dxfId="890">
      <pivotArea dataOnly="0" labelOnly="1" outline="0" fieldPosition="0">
        <references count="2">
          <reference field="1" count="1" selected="0">
            <x v="9"/>
          </reference>
          <reference field="2" count="1">
            <x v="7"/>
          </reference>
        </references>
      </pivotArea>
    </format>
    <format dxfId="889">
      <pivotArea dataOnly="0" labelOnly="1" outline="0" fieldPosition="0">
        <references count="2">
          <reference field="1" count="1" selected="0">
            <x v="10"/>
          </reference>
          <reference field="2" count="1">
            <x v="9"/>
          </reference>
        </references>
      </pivotArea>
    </format>
    <format dxfId="888">
      <pivotArea dataOnly="0" labelOnly="1" outline="0" fieldPosition="0">
        <references count="2">
          <reference field="1" count="1" selected="0">
            <x v="11"/>
          </reference>
          <reference field="2" count="1">
            <x v="8"/>
          </reference>
        </references>
      </pivotArea>
    </format>
    <format dxfId="887">
      <pivotArea dataOnly="0" labelOnly="1" outline="0" fieldPosition="0">
        <references count="2">
          <reference field="1" count="1" selected="0">
            <x v="12"/>
          </reference>
          <reference field="2" count="1">
            <x v="2"/>
          </reference>
        </references>
      </pivotArea>
    </format>
    <format dxfId="886">
      <pivotArea dataOnly="0" labelOnly="1" outline="0" fieldPosition="0">
        <references count="2">
          <reference field="1" count="1" selected="0">
            <x v="16"/>
          </reference>
          <reference field="2" count="1">
            <x v="5"/>
          </reference>
        </references>
      </pivotArea>
    </format>
    <format dxfId="885">
      <pivotArea dataOnly="0" labelOnly="1" outline="0" fieldPosition="0">
        <references count="2">
          <reference field="1" count="1" selected="0">
            <x v="17"/>
          </reference>
          <reference field="2" count="1">
            <x v="3"/>
          </reference>
        </references>
      </pivotArea>
    </format>
    <format dxfId="884">
      <pivotArea dataOnly="0" labelOnly="1" outline="0" fieldPosition="0">
        <references count="2">
          <reference field="1" count="1" selected="0">
            <x v="3"/>
          </reference>
          <reference field="2" count="1">
            <x v="4"/>
          </reference>
        </references>
      </pivotArea>
    </format>
    <format dxfId="883">
      <pivotArea dataOnly="0" labelOnly="1" outline="0" fieldPosition="0">
        <references count="2">
          <reference field="1" count="1" selected="0">
            <x v="4"/>
          </reference>
          <reference field="2" count="1">
            <x v="1"/>
          </reference>
        </references>
      </pivotArea>
    </format>
    <format dxfId="882">
      <pivotArea dataOnly="0" labelOnly="1" outline="0" fieldPosition="0">
        <references count="2">
          <reference field="1" count="1" selected="0">
            <x v="6"/>
          </reference>
          <reference field="2" count="1">
            <x v="0"/>
          </reference>
        </references>
      </pivotArea>
    </format>
    <format dxfId="881">
      <pivotArea dataOnly="0" labelOnly="1" outline="0" fieldPosition="0">
        <references count="2">
          <reference field="1" count="1" selected="0">
            <x v="8"/>
          </reference>
          <reference field="2" count="1">
            <x v="6"/>
          </reference>
        </references>
      </pivotArea>
    </format>
    <format dxfId="880">
      <pivotArea dataOnly="0" labelOnly="1" outline="0" fieldPosition="0">
        <references count="2">
          <reference field="1" count="1" selected="0">
            <x v="9"/>
          </reference>
          <reference field="2" count="1">
            <x v="7"/>
          </reference>
        </references>
      </pivotArea>
    </format>
    <format dxfId="879">
      <pivotArea dataOnly="0" labelOnly="1" outline="0" fieldPosition="0">
        <references count="2">
          <reference field="1" count="1" selected="0">
            <x v="10"/>
          </reference>
          <reference field="2" count="1">
            <x v="9"/>
          </reference>
        </references>
      </pivotArea>
    </format>
    <format dxfId="878">
      <pivotArea dataOnly="0" labelOnly="1" outline="0" fieldPosition="0">
        <references count="2">
          <reference field="1" count="1" selected="0">
            <x v="11"/>
          </reference>
          <reference field="2" count="1">
            <x v="8"/>
          </reference>
        </references>
      </pivotArea>
    </format>
    <format dxfId="877">
      <pivotArea dataOnly="0" labelOnly="1" outline="0" fieldPosition="0">
        <references count="2">
          <reference field="1" count="1" selected="0">
            <x v="12"/>
          </reference>
          <reference field="2" count="1">
            <x v="2"/>
          </reference>
        </references>
      </pivotArea>
    </format>
    <format dxfId="876">
      <pivotArea dataOnly="0" labelOnly="1" outline="0" fieldPosition="0">
        <references count="2">
          <reference field="1" count="1" selected="0">
            <x v="16"/>
          </reference>
          <reference field="2" count="1">
            <x v="5"/>
          </reference>
        </references>
      </pivotArea>
    </format>
    <format dxfId="875">
      <pivotArea dataOnly="0" labelOnly="1" outline="0" fieldPosition="0">
        <references count="2">
          <reference field="1" count="1" selected="0">
            <x v="17"/>
          </reference>
          <reference field="2" count="1">
            <x v="3"/>
          </reference>
        </references>
      </pivotArea>
    </format>
    <format dxfId="874">
      <pivotArea dataOnly="0" labelOnly="1" outline="0" fieldPosition="0">
        <references count="2">
          <reference field="1" count="1" selected="0">
            <x v="3"/>
          </reference>
          <reference field="2" count="1">
            <x v="4"/>
          </reference>
        </references>
      </pivotArea>
    </format>
    <format dxfId="873">
      <pivotArea dataOnly="0" labelOnly="1" outline="0" fieldPosition="0">
        <references count="2">
          <reference field="1" count="1" selected="0">
            <x v="4"/>
          </reference>
          <reference field="2" count="1">
            <x v="1"/>
          </reference>
        </references>
      </pivotArea>
    </format>
    <format dxfId="872">
      <pivotArea dataOnly="0" labelOnly="1" outline="0" fieldPosition="0">
        <references count="2">
          <reference field="1" count="1" selected="0">
            <x v="6"/>
          </reference>
          <reference field="2" count="1">
            <x v="0"/>
          </reference>
        </references>
      </pivotArea>
    </format>
    <format dxfId="871">
      <pivotArea dataOnly="0" labelOnly="1" outline="0" fieldPosition="0">
        <references count="2">
          <reference field="1" count="1" selected="0">
            <x v="8"/>
          </reference>
          <reference field="2" count="1">
            <x v="6"/>
          </reference>
        </references>
      </pivotArea>
    </format>
    <format dxfId="870">
      <pivotArea dataOnly="0" labelOnly="1" outline="0" fieldPosition="0">
        <references count="2">
          <reference field="1" count="1" selected="0">
            <x v="9"/>
          </reference>
          <reference field="2" count="1">
            <x v="7"/>
          </reference>
        </references>
      </pivotArea>
    </format>
    <format dxfId="869">
      <pivotArea dataOnly="0" labelOnly="1" outline="0" fieldPosition="0">
        <references count="2">
          <reference field="1" count="1" selected="0">
            <x v="10"/>
          </reference>
          <reference field="2" count="1">
            <x v="9"/>
          </reference>
        </references>
      </pivotArea>
    </format>
    <format dxfId="868">
      <pivotArea dataOnly="0" labelOnly="1" outline="0" fieldPosition="0">
        <references count="2">
          <reference field="1" count="1" selected="0">
            <x v="11"/>
          </reference>
          <reference field="2" count="1">
            <x v="8"/>
          </reference>
        </references>
      </pivotArea>
    </format>
    <format dxfId="867">
      <pivotArea dataOnly="0" labelOnly="1" outline="0" fieldPosition="0">
        <references count="2">
          <reference field="1" count="1" selected="0">
            <x v="12"/>
          </reference>
          <reference field="2" count="1">
            <x v="2"/>
          </reference>
        </references>
      </pivotArea>
    </format>
    <format dxfId="866">
      <pivotArea dataOnly="0" labelOnly="1" outline="0" fieldPosition="0">
        <references count="2">
          <reference field="1" count="1" selected="0">
            <x v="16"/>
          </reference>
          <reference field="2" count="1">
            <x v="5"/>
          </reference>
        </references>
      </pivotArea>
    </format>
    <format dxfId="865">
      <pivotArea dataOnly="0" labelOnly="1" outline="0" fieldPosition="0">
        <references count="2">
          <reference field="1" count="1" selected="0">
            <x v="17"/>
          </reference>
          <reference field="2" count="1">
            <x v="3"/>
          </reference>
        </references>
      </pivotArea>
    </format>
    <format dxfId="864">
      <pivotArea dataOnly="0" labelOnly="1" outline="0" fieldPosition="0">
        <references count="2">
          <reference field="1" count="1" selected="0">
            <x v="3"/>
          </reference>
          <reference field="2" count="1">
            <x v="4"/>
          </reference>
        </references>
      </pivotArea>
    </format>
    <format dxfId="863">
      <pivotArea dataOnly="0" labelOnly="1" outline="0" fieldPosition="0">
        <references count="2">
          <reference field="1" count="1" selected="0">
            <x v="4"/>
          </reference>
          <reference field="2" count="1">
            <x v="1"/>
          </reference>
        </references>
      </pivotArea>
    </format>
    <format dxfId="862">
      <pivotArea dataOnly="0" labelOnly="1" outline="0" fieldPosition="0">
        <references count="2">
          <reference field="1" count="1" selected="0">
            <x v="6"/>
          </reference>
          <reference field="2" count="1">
            <x v="0"/>
          </reference>
        </references>
      </pivotArea>
    </format>
    <format dxfId="861">
      <pivotArea dataOnly="0" labelOnly="1" outline="0" fieldPosition="0">
        <references count="2">
          <reference field="1" count="1" selected="0">
            <x v="8"/>
          </reference>
          <reference field="2" count="1">
            <x v="6"/>
          </reference>
        </references>
      </pivotArea>
    </format>
    <format dxfId="860">
      <pivotArea dataOnly="0" labelOnly="1" outline="0" fieldPosition="0">
        <references count="2">
          <reference field="1" count="1" selected="0">
            <x v="9"/>
          </reference>
          <reference field="2" count="1">
            <x v="7"/>
          </reference>
        </references>
      </pivotArea>
    </format>
    <format dxfId="859">
      <pivotArea dataOnly="0" labelOnly="1" outline="0" fieldPosition="0">
        <references count="2">
          <reference field="1" count="1" selected="0">
            <x v="10"/>
          </reference>
          <reference field="2" count="1">
            <x v="9"/>
          </reference>
        </references>
      </pivotArea>
    </format>
    <format dxfId="858">
      <pivotArea dataOnly="0" labelOnly="1" outline="0" fieldPosition="0">
        <references count="2">
          <reference field="1" count="1" selected="0">
            <x v="11"/>
          </reference>
          <reference field="2" count="1">
            <x v="8"/>
          </reference>
        </references>
      </pivotArea>
    </format>
    <format dxfId="857">
      <pivotArea dataOnly="0" labelOnly="1" outline="0" fieldPosition="0">
        <references count="2">
          <reference field="1" count="1" selected="0">
            <x v="12"/>
          </reference>
          <reference field="2" count="1">
            <x v="2"/>
          </reference>
        </references>
      </pivotArea>
    </format>
    <format dxfId="856">
      <pivotArea dataOnly="0" labelOnly="1" outline="0" fieldPosition="0">
        <references count="2">
          <reference field="1" count="1" selected="0">
            <x v="16"/>
          </reference>
          <reference field="2" count="1">
            <x v="5"/>
          </reference>
        </references>
      </pivotArea>
    </format>
    <format dxfId="855">
      <pivotArea dataOnly="0" labelOnly="1" outline="0" fieldPosition="0">
        <references count="2">
          <reference field="1" count="1" selected="0">
            <x v="17"/>
          </reference>
          <reference field="2" count="1">
            <x v="3"/>
          </reference>
        </references>
      </pivotArea>
    </format>
    <format dxfId="854">
      <pivotArea dataOnly="0" labelOnly="1" outline="0" fieldPosition="0">
        <references count="2">
          <reference field="1" count="1" selected="0">
            <x v="0"/>
          </reference>
          <reference field="2" count="1">
            <x v="10"/>
          </reference>
        </references>
      </pivotArea>
    </format>
    <format dxfId="853">
      <pivotArea dataOnly="0" labelOnly="1" outline="0" fieldPosition="0">
        <references count="2">
          <reference field="1" count="1" selected="0">
            <x v="3"/>
          </reference>
          <reference field="2" count="1">
            <x v="4"/>
          </reference>
        </references>
      </pivotArea>
    </format>
    <format dxfId="852">
      <pivotArea dataOnly="0" labelOnly="1" outline="0" fieldPosition="0">
        <references count="2">
          <reference field="1" count="1" selected="0">
            <x v="4"/>
          </reference>
          <reference field="2" count="1">
            <x v="1"/>
          </reference>
        </references>
      </pivotArea>
    </format>
    <format dxfId="851">
      <pivotArea dataOnly="0" labelOnly="1" outline="0" fieldPosition="0">
        <references count="2">
          <reference field="1" count="1" selected="0">
            <x v="6"/>
          </reference>
          <reference field="2" count="1">
            <x v="0"/>
          </reference>
        </references>
      </pivotArea>
    </format>
    <format dxfId="850">
      <pivotArea dataOnly="0" labelOnly="1" outline="0" fieldPosition="0">
        <references count="2">
          <reference field="1" count="1" selected="0">
            <x v="8"/>
          </reference>
          <reference field="2" count="1">
            <x v="6"/>
          </reference>
        </references>
      </pivotArea>
    </format>
    <format dxfId="849">
      <pivotArea dataOnly="0" labelOnly="1" outline="0" fieldPosition="0">
        <references count="2">
          <reference field="1" count="1" selected="0">
            <x v="9"/>
          </reference>
          <reference field="2" count="1">
            <x v="7"/>
          </reference>
        </references>
      </pivotArea>
    </format>
    <format dxfId="848">
      <pivotArea dataOnly="0" labelOnly="1" outline="0" fieldPosition="0">
        <references count="2">
          <reference field="1" count="1" selected="0">
            <x v="10"/>
          </reference>
          <reference field="2" count="1">
            <x v="9"/>
          </reference>
        </references>
      </pivotArea>
    </format>
    <format dxfId="847">
      <pivotArea dataOnly="0" labelOnly="1" outline="0" fieldPosition="0">
        <references count="2">
          <reference field="1" count="1" selected="0">
            <x v="11"/>
          </reference>
          <reference field="2" count="1">
            <x v="8"/>
          </reference>
        </references>
      </pivotArea>
    </format>
    <format dxfId="846">
      <pivotArea dataOnly="0" labelOnly="1" outline="0" fieldPosition="0">
        <references count="2">
          <reference field="1" count="1" selected="0">
            <x v="12"/>
          </reference>
          <reference field="2" count="1">
            <x v="2"/>
          </reference>
        </references>
      </pivotArea>
    </format>
    <format dxfId="845">
      <pivotArea dataOnly="0" labelOnly="1" outline="0" fieldPosition="0">
        <references count="2">
          <reference field="1" count="1" selected="0">
            <x v="16"/>
          </reference>
          <reference field="2" count="1">
            <x v="5"/>
          </reference>
        </references>
      </pivotArea>
    </format>
    <format dxfId="844">
      <pivotArea dataOnly="0" labelOnly="1" outline="0" fieldPosition="0">
        <references count="2">
          <reference field="1" count="1" selected="0">
            <x v="17"/>
          </reference>
          <reference field="2" count="1">
            <x v="3"/>
          </reference>
        </references>
      </pivotArea>
    </format>
    <format dxfId="843">
      <pivotArea dataOnly="0" labelOnly="1" outline="0" fieldPosition="0">
        <references count="2">
          <reference field="1" count="1" selected="0">
            <x v="20"/>
          </reference>
          <reference field="2" count="1">
            <x v="11"/>
          </reference>
        </references>
      </pivotArea>
    </format>
    <format dxfId="842">
      <pivotArea dataOnly="0" labelOnly="1" outline="0" fieldPosition="0">
        <references count="2">
          <reference field="1" count="1" selected="0">
            <x v="21"/>
          </reference>
          <reference field="2" count="1">
            <x v="12"/>
          </reference>
        </references>
      </pivotArea>
    </format>
    <format dxfId="841">
      <pivotArea dataOnly="0" labelOnly="1" outline="0" fieldPosition="0">
        <references count="2">
          <reference field="1" count="1" selected="0">
            <x v="28"/>
          </reference>
          <reference field="2" count="1">
            <x v="13"/>
          </reference>
        </references>
      </pivotArea>
    </format>
    <format dxfId="840">
      <pivotArea dataOnly="0" labelOnly="1" outline="0" fieldPosition="0">
        <references count="2">
          <reference field="1" count="1" selected="0">
            <x v="29"/>
          </reference>
          <reference field="2" count="1">
            <x v="14"/>
          </reference>
        </references>
      </pivotArea>
    </format>
    <format dxfId="839">
      <pivotArea dataOnly="0" labelOnly="1" outline="0" fieldPosition="0">
        <references count="2">
          <reference field="1" count="1" selected="0">
            <x v="30"/>
          </reference>
          <reference field="2" count="1">
            <x v="15"/>
          </reference>
        </references>
      </pivotArea>
    </format>
    <format dxfId="838">
      <pivotArea dataOnly="0" labelOnly="1" outline="0" fieldPosition="0">
        <references count="2">
          <reference field="1" count="1" selected="0">
            <x v="0"/>
          </reference>
          <reference field="2" count="1">
            <x v="10"/>
          </reference>
        </references>
      </pivotArea>
    </format>
    <format dxfId="837">
      <pivotArea dataOnly="0" labelOnly="1" outline="0" fieldPosition="0">
        <references count="2">
          <reference field="1" count="1" selected="0">
            <x v="3"/>
          </reference>
          <reference field="2" count="1">
            <x v="4"/>
          </reference>
        </references>
      </pivotArea>
    </format>
    <format dxfId="836">
      <pivotArea dataOnly="0" labelOnly="1" outline="0" fieldPosition="0">
        <references count="2">
          <reference field="1" count="1" selected="0">
            <x v="4"/>
          </reference>
          <reference field="2" count="1">
            <x v="1"/>
          </reference>
        </references>
      </pivotArea>
    </format>
    <format dxfId="835">
      <pivotArea dataOnly="0" labelOnly="1" outline="0" fieldPosition="0">
        <references count="2">
          <reference field="1" count="1" selected="0">
            <x v="6"/>
          </reference>
          <reference field="2" count="1">
            <x v="0"/>
          </reference>
        </references>
      </pivotArea>
    </format>
    <format dxfId="834">
      <pivotArea dataOnly="0" labelOnly="1" outline="0" fieldPosition="0">
        <references count="2">
          <reference field="1" count="1" selected="0">
            <x v="8"/>
          </reference>
          <reference field="2" count="1">
            <x v="6"/>
          </reference>
        </references>
      </pivotArea>
    </format>
    <format dxfId="833">
      <pivotArea dataOnly="0" labelOnly="1" outline="0" fieldPosition="0">
        <references count="2">
          <reference field="1" count="1" selected="0">
            <x v="9"/>
          </reference>
          <reference field="2" count="1">
            <x v="7"/>
          </reference>
        </references>
      </pivotArea>
    </format>
    <format dxfId="832">
      <pivotArea dataOnly="0" labelOnly="1" outline="0" fieldPosition="0">
        <references count="2">
          <reference field="1" count="1" selected="0">
            <x v="10"/>
          </reference>
          <reference field="2" count="1">
            <x v="9"/>
          </reference>
        </references>
      </pivotArea>
    </format>
    <format dxfId="831">
      <pivotArea dataOnly="0" labelOnly="1" outline="0" fieldPosition="0">
        <references count="2">
          <reference field="1" count="1" selected="0">
            <x v="11"/>
          </reference>
          <reference field="2" count="1">
            <x v="8"/>
          </reference>
        </references>
      </pivotArea>
    </format>
    <format dxfId="830">
      <pivotArea dataOnly="0" labelOnly="1" outline="0" fieldPosition="0">
        <references count="2">
          <reference field="1" count="1" selected="0">
            <x v="12"/>
          </reference>
          <reference field="2" count="1">
            <x v="2"/>
          </reference>
        </references>
      </pivotArea>
    </format>
    <format dxfId="829">
      <pivotArea dataOnly="0" labelOnly="1" outline="0" fieldPosition="0">
        <references count="2">
          <reference field="1" count="1" selected="0">
            <x v="16"/>
          </reference>
          <reference field="2" count="1">
            <x v="5"/>
          </reference>
        </references>
      </pivotArea>
    </format>
    <format dxfId="828">
      <pivotArea dataOnly="0" labelOnly="1" outline="0" fieldPosition="0">
        <references count="2">
          <reference field="1" count="1" selected="0">
            <x v="17"/>
          </reference>
          <reference field="2" count="1">
            <x v="3"/>
          </reference>
        </references>
      </pivotArea>
    </format>
    <format dxfId="827">
      <pivotArea dataOnly="0" labelOnly="1" outline="0" fieldPosition="0">
        <references count="2">
          <reference field="1" count="1" selected="0">
            <x v="20"/>
          </reference>
          <reference field="2" count="1">
            <x v="11"/>
          </reference>
        </references>
      </pivotArea>
    </format>
    <format dxfId="826">
      <pivotArea dataOnly="0" labelOnly="1" outline="0" fieldPosition="0">
        <references count="2">
          <reference field="1" count="1" selected="0">
            <x v="21"/>
          </reference>
          <reference field="2" count="1">
            <x v="12"/>
          </reference>
        </references>
      </pivotArea>
    </format>
    <format dxfId="825">
      <pivotArea dataOnly="0" labelOnly="1" outline="0" fieldPosition="0">
        <references count="2">
          <reference field="1" count="1" selected="0">
            <x v="28"/>
          </reference>
          <reference field="2" count="1">
            <x v="13"/>
          </reference>
        </references>
      </pivotArea>
    </format>
    <format dxfId="824">
      <pivotArea dataOnly="0" labelOnly="1" outline="0" fieldPosition="0">
        <references count="2">
          <reference field="1" count="1" selected="0">
            <x v="29"/>
          </reference>
          <reference field="2" count="1">
            <x v="14"/>
          </reference>
        </references>
      </pivotArea>
    </format>
    <format dxfId="823">
      <pivotArea dataOnly="0" labelOnly="1" outline="0" fieldPosition="0">
        <references count="2">
          <reference field="1" count="1" selected="0">
            <x v="30"/>
          </reference>
          <reference field="2" count="1">
            <x v="15"/>
          </reference>
        </references>
      </pivotArea>
    </format>
    <format dxfId="822">
      <pivotArea dataOnly="0" labelOnly="1" outline="0" fieldPosition="0">
        <references count="2">
          <reference field="1" count="1" selected="0">
            <x v="0"/>
          </reference>
          <reference field="2" count="1">
            <x v="10"/>
          </reference>
        </references>
      </pivotArea>
    </format>
    <format dxfId="821">
      <pivotArea dataOnly="0" labelOnly="1" outline="0" fieldPosition="0">
        <references count="2">
          <reference field="1" count="1" selected="0">
            <x v="3"/>
          </reference>
          <reference field="2" count="1">
            <x v="4"/>
          </reference>
        </references>
      </pivotArea>
    </format>
    <format dxfId="820">
      <pivotArea dataOnly="0" labelOnly="1" outline="0" fieldPosition="0">
        <references count="2">
          <reference field="1" count="1" selected="0">
            <x v="4"/>
          </reference>
          <reference field="2" count="1">
            <x v="1"/>
          </reference>
        </references>
      </pivotArea>
    </format>
    <format dxfId="819">
      <pivotArea dataOnly="0" labelOnly="1" outline="0" fieldPosition="0">
        <references count="2">
          <reference field="1" count="1" selected="0">
            <x v="6"/>
          </reference>
          <reference field="2" count="1">
            <x v="0"/>
          </reference>
        </references>
      </pivotArea>
    </format>
    <format dxfId="818">
      <pivotArea dataOnly="0" labelOnly="1" outline="0" fieldPosition="0">
        <references count="2">
          <reference field="1" count="1" selected="0">
            <x v="8"/>
          </reference>
          <reference field="2" count="1">
            <x v="6"/>
          </reference>
        </references>
      </pivotArea>
    </format>
    <format dxfId="817">
      <pivotArea dataOnly="0" labelOnly="1" outline="0" fieldPosition="0">
        <references count="2">
          <reference field="1" count="1" selected="0">
            <x v="9"/>
          </reference>
          <reference field="2" count="1">
            <x v="7"/>
          </reference>
        </references>
      </pivotArea>
    </format>
    <format dxfId="816">
      <pivotArea dataOnly="0" labelOnly="1" outline="0" fieldPosition="0">
        <references count="2">
          <reference field="1" count="1" selected="0">
            <x v="10"/>
          </reference>
          <reference field="2" count="1">
            <x v="9"/>
          </reference>
        </references>
      </pivotArea>
    </format>
    <format dxfId="815">
      <pivotArea dataOnly="0" labelOnly="1" outline="0" fieldPosition="0">
        <references count="2">
          <reference field="1" count="1" selected="0">
            <x v="11"/>
          </reference>
          <reference field="2" count="1">
            <x v="8"/>
          </reference>
        </references>
      </pivotArea>
    </format>
    <format dxfId="814">
      <pivotArea dataOnly="0" labelOnly="1" outline="0" fieldPosition="0">
        <references count="2">
          <reference field="1" count="1" selected="0">
            <x v="12"/>
          </reference>
          <reference field="2" count="1">
            <x v="2"/>
          </reference>
        </references>
      </pivotArea>
    </format>
    <format dxfId="813">
      <pivotArea dataOnly="0" labelOnly="1" outline="0" fieldPosition="0">
        <references count="2">
          <reference field="1" count="1" selected="0">
            <x v="16"/>
          </reference>
          <reference field="2" count="1">
            <x v="5"/>
          </reference>
        </references>
      </pivotArea>
    </format>
    <format dxfId="812">
      <pivotArea dataOnly="0" labelOnly="1" outline="0" fieldPosition="0">
        <references count="2">
          <reference field="1" count="1" selected="0">
            <x v="17"/>
          </reference>
          <reference field="2" count="1">
            <x v="3"/>
          </reference>
        </references>
      </pivotArea>
    </format>
    <format dxfId="811">
      <pivotArea dataOnly="0" labelOnly="1" outline="0" fieldPosition="0">
        <references count="2">
          <reference field="1" count="1" selected="0">
            <x v="20"/>
          </reference>
          <reference field="2" count="1">
            <x v="11"/>
          </reference>
        </references>
      </pivotArea>
    </format>
    <format dxfId="810">
      <pivotArea dataOnly="0" labelOnly="1" outline="0" fieldPosition="0">
        <references count="2">
          <reference field="1" count="1" selected="0">
            <x v="21"/>
          </reference>
          <reference field="2" count="1">
            <x v="12"/>
          </reference>
        </references>
      </pivotArea>
    </format>
    <format dxfId="809">
      <pivotArea dataOnly="0" labelOnly="1" outline="0" fieldPosition="0">
        <references count="2">
          <reference field="1" count="1" selected="0">
            <x v="28"/>
          </reference>
          <reference field="2" count="1">
            <x v="13"/>
          </reference>
        </references>
      </pivotArea>
    </format>
    <format dxfId="808">
      <pivotArea dataOnly="0" labelOnly="1" outline="0" fieldPosition="0">
        <references count="2">
          <reference field="1" count="1" selected="0">
            <x v="29"/>
          </reference>
          <reference field="2" count="1">
            <x v="14"/>
          </reference>
        </references>
      </pivotArea>
    </format>
    <format dxfId="807">
      <pivotArea dataOnly="0" labelOnly="1" outline="0" fieldPosition="0">
        <references count="2">
          <reference field="1" count="1" selected="0">
            <x v="30"/>
          </reference>
          <reference field="2" count="1">
            <x v="15"/>
          </reference>
        </references>
      </pivotArea>
    </format>
    <format dxfId="806">
      <pivotArea dataOnly="0" labelOnly="1" outline="0" fieldPosition="0">
        <references count="2">
          <reference field="1" count="1" selected="0">
            <x v="0"/>
          </reference>
          <reference field="2" count="1">
            <x v="10"/>
          </reference>
        </references>
      </pivotArea>
    </format>
    <format dxfId="805">
      <pivotArea dataOnly="0" labelOnly="1" outline="0" fieldPosition="0">
        <references count="2">
          <reference field="1" count="1" selected="0">
            <x v="3"/>
          </reference>
          <reference field="2" count="1">
            <x v="4"/>
          </reference>
        </references>
      </pivotArea>
    </format>
    <format dxfId="804">
      <pivotArea dataOnly="0" labelOnly="1" outline="0" fieldPosition="0">
        <references count="2">
          <reference field="1" count="1" selected="0">
            <x v="4"/>
          </reference>
          <reference field="2" count="1">
            <x v="1"/>
          </reference>
        </references>
      </pivotArea>
    </format>
    <format dxfId="803">
      <pivotArea dataOnly="0" labelOnly="1" outline="0" fieldPosition="0">
        <references count="2">
          <reference field="1" count="1" selected="0">
            <x v="6"/>
          </reference>
          <reference field="2" count="1">
            <x v="0"/>
          </reference>
        </references>
      </pivotArea>
    </format>
    <format dxfId="802">
      <pivotArea dataOnly="0" labelOnly="1" outline="0" fieldPosition="0">
        <references count="2">
          <reference field="1" count="1" selected="0">
            <x v="8"/>
          </reference>
          <reference field="2" count="1">
            <x v="6"/>
          </reference>
        </references>
      </pivotArea>
    </format>
    <format dxfId="801">
      <pivotArea dataOnly="0" labelOnly="1" outline="0" fieldPosition="0">
        <references count="2">
          <reference field="1" count="1" selected="0">
            <x v="9"/>
          </reference>
          <reference field="2" count="1">
            <x v="7"/>
          </reference>
        </references>
      </pivotArea>
    </format>
    <format dxfId="800">
      <pivotArea dataOnly="0" labelOnly="1" outline="0" fieldPosition="0">
        <references count="2">
          <reference field="1" count="1" selected="0">
            <x v="10"/>
          </reference>
          <reference field="2" count="1">
            <x v="9"/>
          </reference>
        </references>
      </pivotArea>
    </format>
    <format dxfId="799">
      <pivotArea dataOnly="0" labelOnly="1" outline="0" fieldPosition="0">
        <references count="2">
          <reference field="1" count="1" selected="0">
            <x v="11"/>
          </reference>
          <reference field="2" count="1">
            <x v="8"/>
          </reference>
        </references>
      </pivotArea>
    </format>
    <format dxfId="798">
      <pivotArea dataOnly="0" labelOnly="1" outline="0" fieldPosition="0">
        <references count="2">
          <reference field="1" count="1" selected="0">
            <x v="12"/>
          </reference>
          <reference field="2" count="1">
            <x v="2"/>
          </reference>
        </references>
      </pivotArea>
    </format>
    <format dxfId="797">
      <pivotArea dataOnly="0" labelOnly="1" outline="0" fieldPosition="0">
        <references count="2">
          <reference field="1" count="1" selected="0">
            <x v="16"/>
          </reference>
          <reference field="2" count="1">
            <x v="5"/>
          </reference>
        </references>
      </pivotArea>
    </format>
    <format dxfId="796">
      <pivotArea dataOnly="0" labelOnly="1" outline="0" fieldPosition="0">
        <references count="2">
          <reference field="1" count="1" selected="0">
            <x v="17"/>
          </reference>
          <reference field="2" count="1">
            <x v="3"/>
          </reference>
        </references>
      </pivotArea>
    </format>
    <format dxfId="795">
      <pivotArea dataOnly="0" labelOnly="1" outline="0" fieldPosition="0">
        <references count="2">
          <reference field="1" count="1" selected="0">
            <x v="20"/>
          </reference>
          <reference field="2" count="1">
            <x v="11"/>
          </reference>
        </references>
      </pivotArea>
    </format>
    <format dxfId="794">
      <pivotArea dataOnly="0" labelOnly="1" outline="0" fieldPosition="0">
        <references count="2">
          <reference field="1" count="1" selected="0">
            <x v="21"/>
          </reference>
          <reference field="2" count="1">
            <x v="12"/>
          </reference>
        </references>
      </pivotArea>
    </format>
    <format dxfId="793">
      <pivotArea dataOnly="0" labelOnly="1" outline="0" fieldPosition="0">
        <references count="2">
          <reference field="1" count="1" selected="0">
            <x v="28"/>
          </reference>
          <reference field="2" count="1">
            <x v="13"/>
          </reference>
        </references>
      </pivotArea>
    </format>
    <format dxfId="792">
      <pivotArea dataOnly="0" labelOnly="1" outline="0" fieldPosition="0">
        <references count="2">
          <reference field="1" count="1" selected="0">
            <x v="29"/>
          </reference>
          <reference field="2" count="1">
            <x v="14"/>
          </reference>
        </references>
      </pivotArea>
    </format>
    <format dxfId="791">
      <pivotArea dataOnly="0" labelOnly="1" outline="0" fieldPosition="0">
        <references count="2">
          <reference field="1" count="1" selected="0">
            <x v="30"/>
          </reference>
          <reference field="2" count="1">
            <x v="15"/>
          </reference>
        </references>
      </pivotArea>
    </format>
    <format dxfId="790">
      <pivotArea dataOnly="0" labelOnly="1" outline="0" fieldPosition="0">
        <references count="2">
          <reference field="1" count="1" selected="0">
            <x v="1"/>
          </reference>
          <reference field="2" count="1">
            <x v="16"/>
          </reference>
        </references>
      </pivotArea>
    </format>
    <format dxfId="789">
      <pivotArea dataOnly="0" labelOnly="1" outline="0" fieldPosition="0">
        <references count="2">
          <reference field="1" count="1" selected="0">
            <x v="2"/>
          </reference>
          <reference field="2" count="1">
            <x v="17"/>
          </reference>
        </references>
      </pivotArea>
    </format>
    <format dxfId="788">
      <pivotArea dataOnly="0" labelOnly="1" outline="0" fieldPosition="0">
        <references count="2">
          <reference field="1" count="1" selected="0">
            <x v="5"/>
          </reference>
          <reference field="2" count="1">
            <x v="18"/>
          </reference>
        </references>
      </pivotArea>
    </format>
    <format dxfId="787">
      <pivotArea dataOnly="0" labelOnly="1" outline="0" fieldPosition="0">
        <references count="2">
          <reference field="1" count="1" selected="0">
            <x v="7"/>
          </reference>
          <reference field="2" count="1">
            <x v="19"/>
          </reference>
        </references>
      </pivotArea>
    </format>
    <format dxfId="786">
      <pivotArea dataOnly="0" labelOnly="1" outline="0" fieldPosition="0">
        <references count="2">
          <reference field="1" count="1" selected="0">
            <x v="8"/>
          </reference>
          <reference field="2" count="1">
            <x v="6"/>
          </reference>
        </references>
      </pivotArea>
    </format>
    <format dxfId="785">
      <pivotArea dataOnly="0" labelOnly="1" outline="0" fieldPosition="0">
        <references count="2">
          <reference field="1" count="1" selected="0">
            <x v="9"/>
          </reference>
          <reference field="2" count="1">
            <x v="7"/>
          </reference>
        </references>
      </pivotArea>
    </format>
    <format dxfId="784">
      <pivotArea dataOnly="0" labelOnly="1" outline="0" fieldPosition="0">
        <references count="2">
          <reference field="1" count="1" selected="0">
            <x v="11"/>
          </reference>
          <reference field="2" count="1">
            <x v="8"/>
          </reference>
        </references>
      </pivotArea>
    </format>
    <format dxfId="783">
      <pivotArea dataOnly="0" labelOnly="1" outline="0" fieldPosition="0">
        <references count="2">
          <reference field="1" count="1" selected="0">
            <x v="13"/>
          </reference>
          <reference field="2" count="1">
            <x v="20"/>
          </reference>
        </references>
      </pivotArea>
    </format>
    <format dxfId="782">
      <pivotArea dataOnly="0" labelOnly="1" outline="0" fieldPosition="0">
        <references count="2">
          <reference field="1" count="1" selected="0">
            <x v="14"/>
          </reference>
          <reference field="2" count="1">
            <x v="21"/>
          </reference>
        </references>
      </pivotArea>
    </format>
    <format dxfId="781">
      <pivotArea dataOnly="0" labelOnly="1" outline="0" fieldPosition="0">
        <references count="2">
          <reference field="1" count="1" selected="0">
            <x v="15"/>
          </reference>
          <reference field="2" count="1">
            <x v="22"/>
          </reference>
        </references>
      </pivotArea>
    </format>
    <format dxfId="780">
      <pivotArea dataOnly="0" labelOnly="1" outline="0" fieldPosition="0">
        <references count="2">
          <reference field="1" count="1" selected="0">
            <x v="18"/>
          </reference>
          <reference field="2" count="1">
            <x v="23"/>
          </reference>
        </references>
      </pivotArea>
    </format>
    <format dxfId="779">
      <pivotArea dataOnly="0" labelOnly="1" outline="0" fieldPosition="0">
        <references count="2">
          <reference field="1" count="1" selected="0">
            <x v="19"/>
          </reference>
          <reference field="2" count="1">
            <x v="24"/>
          </reference>
        </references>
      </pivotArea>
    </format>
    <format dxfId="778">
      <pivotArea dataOnly="0" labelOnly="1" outline="0" fieldPosition="0">
        <references count="2">
          <reference field="1" count="1" selected="0">
            <x v="21"/>
          </reference>
          <reference field="2" count="1">
            <x v="12"/>
          </reference>
        </references>
      </pivotArea>
    </format>
    <format dxfId="777">
      <pivotArea dataOnly="0" labelOnly="1" outline="0" fieldPosition="0">
        <references count="2">
          <reference field="1" count="1" selected="0">
            <x v="22"/>
          </reference>
          <reference field="2" count="1">
            <x v="25"/>
          </reference>
        </references>
      </pivotArea>
    </format>
    <format dxfId="776">
      <pivotArea dataOnly="0" labelOnly="1" outline="0" fieldPosition="0">
        <references count="2">
          <reference field="1" count="1" selected="0">
            <x v="23"/>
          </reference>
          <reference field="2" count="1">
            <x v="26"/>
          </reference>
        </references>
      </pivotArea>
    </format>
    <format dxfId="775">
      <pivotArea dataOnly="0" labelOnly="1" outline="0" fieldPosition="0">
        <references count="2">
          <reference field="1" count="1" selected="0">
            <x v="24"/>
          </reference>
          <reference field="2" count="1">
            <x v="27"/>
          </reference>
        </references>
      </pivotArea>
    </format>
    <format dxfId="774">
      <pivotArea dataOnly="0" labelOnly="1" outline="0" fieldPosition="0">
        <references count="2">
          <reference field="1" count="1" selected="0">
            <x v="25"/>
          </reference>
          <reference field="2" count="1">
            <x v="28"/>
          </reference>
        </references>
      </pivotArea>
    </format>
    <format dxfId="773">
      <pivotArea dataOnly="0" labelOnly="1" outline="0" fieldPosition="0">
        <references count="2">
          <reference field="1" count="1" selected="0">
            <x v="26"/>
          </reference>
          <reference field="2" count="1">
            <x v="29"/>
          </reference>
        </references>
      </pivotArea>
    </format>
    <format dxfId="772">
      <pivotArea dataOnly="0" labelOnly="1" outline="0" fieldPosition="0">
        <references count="2">
          <reference field="1" count="1" selected="0">
            <x v="27"/>
          </reference>
          <reference field="2" count="1">
            <x v="30"/>
          </reference>
        </references>
      </pivotArea>
    </format>
    <format dxfId="771">
      <pivotArea dataOnly="0" labelOnly="1" outline="0" fieldPosition="0">
        <references count="2">
          <reference field="1" count="1" selected="0">
            <x v="1"/>
          </reference>
          <reference field="2" count="1">
            <x v="16"/>
          </reference>
        </references>
      </pivotArea>
    </format>
    <format dxfId="770">
      <pivotArea dataOnly="0" labelOnly="1" outline="0" fieldPosition="0">
        <references count="2">
          <reference field="1" count="1" selected="0">
            <x v="2"/>
          </reference>
          <reference field="2" count="1">
            <x v="17"/>
          </reference>
        </references>
      </pivotArea>
    </format>
    <format dxfId="769">
      <pivotArea dataOnly="0" labelOnly="1" outline="0" fieldPosition="0">
        <references count="2">
          <reference field="1" count="1" selected="0">
            <x v="5"/>
          </reference>
          <reference field="2" count="1">
            <x v="18"/>
          </reference>
        </references>
      </pivotArea>
    </format>
    <format dxfId="768">
      <pivotArea dataOnly="0" labelOnly="1" outline="0" fieldPosition="0">
        <references count="2">
          <reference field="1" count="1" selected="0">
            <x v="7"/>
          </reference>
          <reference field="2" count="1">
            <x v="19"/>
          </reference>
        </references>
      </pivotArea>
    </format>
    <format dxfId="767">
      <pivotArea dataOnly="0" labelOnly="1" outline="0" fieldPosition="0">
        <references count="2">
          <reference field="1" count="1" selected="0">
            <x v="8"/>
          </reference>
          <reference field="2" count="1">
            <x v="6"/>
          </reference>
        </references>
      </pivotArea>
    </format>
    <format dxfId="766">
      <pivotArea dataOnly="0" labelOnly="1" outline="0" fieldPosition="0">
        <references count="2">
          <reference field="1" count="1" selected="0">
            <x v="9"/>
          </reference>
          <reference field="2" count="1">
            <x v="7"/>
          </reference>
        </references>
      </pivotArea>
    </format>
    <format dxfId="765">
      <pivotArea dataOnly="0" labelOnly="1" outline="0" fieldPosition="0">
        <references count="2">
          <reference field="1" count="1" selected="0">
            <x v="11"/>
          </reference>
          <reference field="2" count="1">
            <x v="8"/>
          </reference>
        </references>
      </pivotArea>
    </format>
    <format dxfId="764">
      <pivotArea dataOnly="0" labelOnly="1" outline="0" fieldPosition="0">
        <references count="2">
          <reference field="1" count="1" selected="0">
            <x v="13"/>
          </reference>
          <reference field="2" count="1">
            <x v="20"/>
          </reference>
        </references>
      </pivotArea>
    </format>
    <format dxfId="763">
      <pivotArea dataOnly="0" labelOnly="1" outline="0" fieldPosition="0">
        <references count="2">
          <reference field="1" count="1" selected="0">
            <x v="14"/>
          </reference>
          <reference field="2" count="1">
            <x v="21"/>
          </reference>
        </references>
      </pivotArea>
    </format>
    <format dxfId="762">
      <pivotArea dataOnly="0" labelOnly="1" outline="0" fieldPosition="0">
        <references count="2">
          <reference field="1" count="1" selected="0">
            <x v="15"/>
          </reference>
          <reference field="2" count="1">
            <x v="22"/>
          </reference>
        </references>
      </pivotArea>
    </format>
    <format dxfId="761">
      <pivotArea dataOnly="0" labelOnly="1" outline="0" fieldPosition="0">
        <references count="2">
          <reference field="1" count="1" selected="0">
            <x v="18"/>
          </reference>
          <reference field="2" count="1">
            <x v="23"/>
          </reference>
        </references>
      </pivotArea>
    </format>
    <format dxfId="760">
      <pivotArea dataOnly="0" labelOnly="1" outline="0" fieldPosition="0">
        <references count="2">
          <reference field="1" count="1" selected="0">
            <x v="19"/>
          </reference>
          <reference field="2" count="1">
            <x v="24"/>
          </reference>
        </references>
      </pivotArea>
    </format>
    <format dxfId="759">
      <pivotArea dataOnly="0" labelOnly="1" outline="0" fieldPosition="0">
        <references count="2">
          <reference field="1" count="1" selected="0">
            <x v="21"/>
          </reference>
          <reference field="2" count="1">
            <x v="12"/>
          </reference>
        </references>
      </pivotArea>
    </format>
    <format dxfId="758">
      <pivotArea dataOnly="0" labelOnly="1" outline="0" fieldPosition="0">
        <references count="2">
          <reference field="1" count="1" selected="0">
            <x v="22"/>
          </reference>
          <reference field="2" count="1">
            <x v="25"/>
          </reference>
        </references>
      </pivotArea>
    </format>
    <format dxfId="757">
      <pivotArea dataOnly="0" labelOnly="1" outline="0" fieldPosition="0">
        <references count="2">
          <reference field="1" count="1" selected="0">
            <x v="23"/>
          </reference>
          <reference field="2" count="1">
            <x v="26"/>
          </reference>
        </references>
      </pivotArea>
    </format>
    <format dxfId="756">
      <pivotArea dataOnly="0" labelOnly="1" outline="0" fieldPosition="0">
        <references count="2">
          <reference field="1" count="1" selected="0">
            <x v="24"/>
          </reference>
          <reference field="2" count="1">
            <x v="27"/>
          </reference>
        </references>
      </pivotArea>
    </format>
    <format dxfId="755">
      <pivotArea dataOnly="0" labelOnly="1" outline="0" fieldPosition="0">
        <references count="2">
          <reference field="1" count="1" selected="0">
            <x v="25"/>
          </reference>
          <reference field="2" count="1">
            <x v="28"/>
          </reference>
        </references>
      </pivotArea>
    </format>
    <format dxfId="754">
      <pivotArea dataOnly="0" labelOnly="1" outline="0" fieldPosition="0">
        <references count="2">
          <reference field="1" count="1" selected="0">
            <x v="26"/>
          </reference>
          <reference field="2" count="1">
            <x v="29"/>
          </reference>
        </references>
      </pivotArea>
    </format>
    <format dxfId="753">
      <pivotArea dataOnly="0" labelOnly="1" outline="0" fieldPosition="0">
        <references count="2">
          <reference field="1" count="1" selected="0">
            <x v="27"/>
          </reference>
          <reference field="2" count="1">
            <x v="30"/>
          </reference>
        </references>
      </pivotArea>
    </format>
    <format dxfId="752">
      <pivotArea dataOnly="0" labelOnly="1" outline="0" fieldPosition="0">
        <references count="2">
          <reference field="1" count="1" selected="0">
            <x v="1"/>
          </reference>
          <reference field="2" count="1">
            <x v="16"/>
          </reference>
        </references>
      </pivotArea>
    </format>
    <format dxfId="751">
      <pivotArea dataOnly="0" labelOnly="1" outline="0" fieldPosition="0">
        <references count="2">
          <reference field="1" count="1" selected="0">
            <x v="2"/>
          </reference>
          <reference field="2" count="1">
            <x v="17"/>
          </reference>
        </references>
      </pivotArea>
    </format>
    <format dxfId="750">
      <pivotArea dataOnly="0" labelOnly="1" outline="0" fieldPosition="0">
        <references count="2">
          <reference field="1" count="1" selected="0">
            <x v="5"/>
          </reference>
          <reference field="2" count="1">
            <x v="18"/>
          </reference>
        </references>
      </pivotArea>
    </format>
    <format dxfId="749">
      <pivotArea dataOnly="0" labelOnly="1" outline="0" fieldPosition="0">
        <references count="2">
          <reference field="1" count="1" selected="0">
            <x v="7"/>
          </reference>
          <reference field="2" count="1">
            <x v="19"/>
          </reference>
        </references>
      </pivotArea>
    </format>
    <format dxfId="748">
      <pivotArea dataOnly="0" labelOnly="1" outline="0" fieldPosition="0">
        <references count="2">
          <reference field="1" count="1" selected="0">
            <x v="8"/>
          </reference>
          <reference field="2" count="1">
            <x v="6"/>
          </reference>
        </references>
      </pivotArea>
    </format>
    <format dxfId="747">
      <pivotArea dataOnly="0" labelOnly="1" outline="0" fieldPosition="0">
        <references count="2">
          <reference field="1" count="1" selected="0">
            <x v="9"/>
          </reference>
          <reference field="2" count="1">
            <x v="7"/>
          </reference>
        </references>
      </pivotArea>
    </format>
    <format dxfId="746">
      <pivotArea dataOnly="0" labelOnly="1" outline="0" fieldPosition="0">
        <references count="2">
          <reference field="1" count="1" selected="0">
            <x v="11"/>
          </reference>
          <reference field="2" count="1">
            <x v="8"/>
          </reference>
        </references>
      </pivotArea>
    </format>
    <format dxfId="745">
      <pivotArea dataOnly="0" labelOnly="1" outline="0" fieldPosition="0">
        <references count="2">
          <reference field="1" count="1" selected="0">
            <x v="13"/>
          </reference>
          <reference field="2" count="1">
            <x v="20"/>
          </reference>
        </references>
      </pivotArea>
    </format>
    <format dxfId="744">
      <pivotArea dataOnly="0" labelOnly="1" outline="0" fieldPosition="0">
        <references count="2">
          <reference field="1" count="1" selected="0">
            <x v="14"/>
          </reference>
          <reference field="2" count="1">
            <x v="21"/>
          </reference>
        </references>
      </pivotArea>
    </format>
    <format dxfId="743">
      <pivotArea dataOnly="0" labelOnly="1" outline="0" fieldPosition="0">
        <references count="2">
          <reference field="1" count="1" selected="0">
            <x v="15"/>
          </reference>
          <reference field="2" count="1">
            <x v="22"/>
          </reference>
        </references>
      </pivotArea>
    </format>
    <format dxfId="742">
      <pivotArea dataOnly="0" labelOnly="1" outline="0" fieldPosition="0">
        <references count="2">
          <reference field="1" count="1" selected="0">
            <x v="18"/>
          </reference>
          <reference field="2" count="1">
            <x v="23"/>
          </reference>
        </references>
      </pivotArea>
    </format>
    <format dxfId="741">
      <pivotArea dataOnly="0" labelOnly="1" outline="0" fieldPosition="0">
        <references count="2">
          <reference field="1" count="1" selected="0">
            <x v="19"/>
          </reference>
          <reference field="2" count="1">
            <x v="24"/>
          </reference>
        </references>
      </pivotArea>
    </format>
    <format dxfId="740">
      <pivotArea dataOnly="0" labelOnly="1" outline="0" fieldPosition="0">
        <references count="2">
          <reference field="1" count="1" selected="0">
            <x v="21"/>
          </reference>
          <reference field="2" count="1">
            <x v="12"/>
          </reference>
        </references>
      </pivotArea>
    </format>
    <format dxfId="739">
      <pivotArea dataOnly="0" labelOnly="1" outline="0" fieldPosition="0">
        <references count="2">
          <reference field="1" count="1" selected="0">
            <x v="22"/>
          </reference>
          <reference field="2" count="1">
            <x v="25"/>
          </reference>
        </references>
      </pivotArea>
    </format>
    <format dxfId="738">
      <pivotArea dataOnly="0" labelOnly="1" outline="0" fieldPosition="0">
        <references count="2">
          <reference field="1" count="1" selected="0">
            <x v="23"/>
          </reference>
          <reference field="2" count="1">
            <x v="26"/>
          </reference>
        </references>
      </pivotArea>
    </format>
    <format dxfId="737">
      <pivotArea dataOnly="0" labelOnly="1" outline="0" fieldPosition="0">
        <references count="2">
          <reference field="1" count="1" selected="0">
            <x v="24"/>
          </reference>
          <reference field="2" count="1">
            <x v="27"/>
          </reference>
        </references>
      </pivotArea>
    </format>
    <format dxfId="736">
      <pivotArea dataOnly="0" labelOnly="1" outline="0" fieldPosition="0">
        <references count="2">
          <reference field="1" count="1" selected="0">
            <x v="25"/>
          </reference>
          <reference field="2" count="1">
            <x v="28"/>
          </reference>
        </references>
      </pivotArea>
    </format>
    <format dxfId="735">
      <pivotArea dataOnly="0" labelOnly="1" outline="0" fieldPosition="0">
        <references count="2">
          <reference field="1" count="1" selected="0">
            <x v="26"/>
          </reference>
          <reference field="2" count="1">
            <x v="29"/>
          </reference>
        </references>
      </pivotArea>
    </format>
    <format dxfId="734">
      <pivotArea dataOnly="0" labelOnly="1" outline="0" fieldPosition="0">
        <references count="2">
          <reference field="1" count="1" selected="0">
            <x v="27"/>
          </reference>
          <reference field="2" count="1">
            <x v="30"/>
          </reference>
        </references>
      </pivotArea>
    </format>
    <format dxfId="733">
      <pivotArea dataOnly="0" labelOnly="1" outline="0" fieldPosition="0">
        <references count="2">
          <reference field="1" count="1" selected="0">
            <x v="1"/>
          </reference>
          <reference field="2" count="1">
            <x v="16"/>
          </reference>
        </references>
      </pivotArea>
    </format>
    <format dxfId="732">
      <pivotArea dataOnly="0" labelOnly="1" outline="0" fieldPosition="0">
        <references count="2">
          <reference field="1" count="1" selected="0">
            <x v="2"/>
          </reference>
          <reference field="2" count="1">
            <x v="17"/>
          </reference>
        </references>
      </pivotArea>
    </format>
    <format dxfId="731">
      <pivotArea dataOnly="0" labelOnly="1" outline="0" fieldPosition="0">
        <references count="2">
          <reference field="1" count="1" selected="0">
            <x v="5"/>
          </reference>
          <reference field="2" count="1">
            <x v="18"/>
          </reference>
        </references>
      </pivotArea>
    </format>
    <format dxfId="730">
      <pivotArea dataOnly="0" labelOnly="1" outline="0" fieldPosition="0">
        <references count="2">
          <reference field="1" count="1" selected="0">
            <x v="7"/>
          </reference>
          <reference field="2" count="1">
            <x v="19"/>
          </reference>
        </references>
      </pivotArea>
    </format>
    <format dxfId="729">
      <pivotArea dataOnly="0" labelOnly="1" outline="0" fieldPosition="0">
        <references count="2">
          <reference field="1" count="1" selected="0">
            <x v="8"/>
          </reference>
          <reference field="2" count="1">
            <x v="6"/>
          </reference>
        </references>
      </pivotArea>
    </format>
    <format dxfId="728">
      <pivotArea dataOnly="0" labelOnly="1" outline="0" fieldPosition="0">
        <references count="2">
          <reference field="1" count="1" selected="0">
            <x v="9"/>
          </reference>
          <reference field="2" count="1">
            <x v="7"/>
          </reference>
        </references>
      </pivotArea>
    </format>
    <format dxfId="727">
      <pivotArea dataOnly="0" labelOnly="1" outline="0" fieldPosition="0">
        <references count="2">
          <reference field="1" count="1" selected="0">
            <x v="11"/>
          </reference>
          <reference field="2" count="1">
            <x v="8"/>
          </reference>
        </references>
      </pivotArea>
    </format>
    <format dxfId="726">
      <pivotArea dataOnly="0" labelOnly="1" outline="0" fieldPosition="0">
        <references count="2">
          <reference field="1" count="1" selected="0">
            <x v="13"/>
          </reference>
          <reference field="2" count="1">
            <x v="20"/>
          </reference>
        </references>
      </pivotArea>
    </format>
    <format dxfId="725">
      <pivotArea dataOnly="0" labelOnly="1" outline="0" fieldPosition="0">
        <references count="2">
          <reference field="1" count="1" selected="0">
            <x v="14"/>
          </reference>
          <reference field="2" count="1">
            <x v="21"/>
          </reference>
        </references>
      </pivotArea>
    </format>
    <format dxfId="724">
      <pivotArea dataOnly="0" labelOnly="1" outline="0" fieldPosition="0">
        <references count="2">
          <reference field="1" count="1" selected="0">
            <x v="15"/>
          </reference>
          <reference field="2" count="1">
            <x v="22"/>
          </reference>
        </references>
      </pivotArea>
    </format>
    <format dxfId="723">
      <pivotArea dataOnly="0" labelOnly="1" outline="0" fieldPosition="0">
        <references count="2">
          <reference field="1" count="1" selected="0">
            <x v="18"/>
          </reference>
          <reference field="2" count="1">
            <x v="23"/>
          </reference>
        </references>
      </pivotArea>
    </format>
    <format dxfId="722">
      <pivotArea dataOnly="0" labelOnly="1" outline="0" fieldPosition="0">
        <references count="2">
          <reference field="1" count="1" selected="0">
            <x v="19"/>
          </reference>
          <reference field="2" count="1">
            <x v="24"/>
          </reference>
        </references>
      </pivotArea>
    </format>
    <format dxfId="721">
      <pivotArea dataOnly="0" labelOnly="1" outline="0" fieldPosition="0">
        <references count="2">
          <reference field="1" count="1" selected="0">
            <x v="21"/>
          </reference>
          <reference field="2" count="1">
            <x v="12"/>
          </reference>
        </references>
      </pivotArea>
    </format>
    <format dxfId="720">
      <pivotArea dataOnly="0" labelOnly="1" outline="0" fieldPosition="0">
        <references count="2">
          <reference field="1" count="1" selected="0">
            <x v="22"/>
          </reference>
          <reference field="2" count="1">
            <x v="25"/>
          </reference>
        </references>
      </pivotArea>
    </format>
    <format dxfId="719">
      <pivotArea dataOnly="0" labelOnly="1" outline="0" fieldPosition="0">
        <references count="2">
          <reference field="1" count="1" selected="0">
            <x v="23"/>
          </reference>
          <reference field="2" count="1">
            <x v="26"/>
          </reference>
        </references>
      </pivotArea>
    </format>
    <format dxfId="718">
      <pivotArea dataOnly="0" labelOnly="1" outline="0" fieldPosition="0">
        <references count="2">
          <reference field="1" count="1" selected="0">
            <x v="24"/>
          </reference>
          <reference field="2" count="1">
            <x v="27"/>
          </reference>
        </references>
      </pivotArea>
    </format>
    <format dxfId="717">
      <pivotArea dataOnly="0" labelOnly="1" outline="0" fieldPosition="0">
        <references count="2">
          <reference field="1" count="1" selected="0">
            <x v="25"/>
          </reference>
          <reference field="2" count="1">
            <x v="28"/>
          </reference>
        </references>
      </pivotArea>
    </format>
    <format dxfId="716">
      <pivotArea dataOnly="0" labelOnly="1" outline="0" fieldPosition="0">
        <references count="2">
          <reference field="1" count="1" selected="0">
            <x v="26"/>
          </reference>
          <reference field="2" count="1">
            <x v="29"/>
          </reference>
        </references>
      </pivotArea>
    </format>
    <format dxfId="715">
      <pivotArea dataOnly="0" labelOnly="1" outline="0" fieldPosition="0">
        <references count="2">
          <reference field="1" count="1" selected="0">
            <x v="27"/>
          </reference>
          <reference field="2" count="1">
            <x v="30"/>
          </reference>
        </references>
      </pivotArea>
    </format>
    <format dxfId="714">
      <pivotArea dataOnly="0" labelOnly="1" outline="0" fieldPosition="0">
        <references count="2">
          <reference field="1" count="0" selected="0"/>
          <reference field="2" count="0"/>
        </references>
      </pivotArea>
    </format>
    <format dxfId="713">
      <pivotArea dataOnly="0" labelOnly="1" outline="0" fieldPosition="0">
        <references count="2">
          <reference field="1" count="0" selected="0"/>
          <reference field="2" count="0"/>
        </references>
      </pivotArea>
    </format>
    <format dxfId="712">
      <pivotArea dataOnly="0" labelOnly="1" outline="0" fieldPosition="0">
        <references count="2">
          <reference field="1" count="0" selected="0"/>
          <reference field="2" count="0"/>
        </references>
      </pivotArea>
    </format>
    <format dxfId="711">
      <pivotArea dataOnly="0" labelOnly="1" outline="0" fieldPosition="0">
        <references count="2">
          <reference field="1" count="0" selected="0"/>
          <reference field="2" count="0"/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700-000005000000}" name="TAB7B_DATA_1" cacheId="42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EI35:ES38" firstHeaderRow="1" firstDataRow="2" firstDataCol="1" rowPageCount="1" colPageCount="1"/>
  <pivotFields count="23">
    <pivotField axis="axisPage" compact="0" outline="0" subtotalTop="0" showAll="0" includeNewItemsInFilter="1" defaultSubtotal="0">
      <items count="23">
        <item m="1" x="22"/>
        <item m="1" x="2"/>
        <item m="1" x="20"/>
        <item m="1" x="5"/>
        <item m="1" x="6"/>
        <item x="0"/>
        <item m="1" x="10"/>
        <item m="1" x="4"/>
        <item m="1" x="14"/>
        <item m="1" x="16"/>
        <item m="1" x="18"/>
        <item m="1" x="19"/>
        <item m="1" x="7"/>
        <item m="1" x="8"/>
        <item m="1" x="9"/>
        <item m="1" x="11"/>
        <item m="1" x="12"/>
        <item m="1" x="21"/>
        <item m="1" x="3"/>
        <item m="1" x="13"/>
        <item m="1" x="15"/>
        <item m="1" x="17"/>
        <item x="1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includeNewItemsInFilter="1" sortType="ascending" defaultSubtotal="0">
      <items count="2">
        <item x="1"/>
        <item x="0"/>
      </items>
    </pivotField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numFmtId="4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1">
    <field x="4"/>
  </rowFields>
  <rowItems count="2">
    <i>
      <x/>
    </i>
    <i>
      <x v="1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0" hier="0"/>
  </pageFields>
  <dataFields count="10">
    <dataField name="Součet z SUM" fld="20" baseField="0" baseItem="0" numFmtId="174"/>
    <dataField name="Součet z 1" fld="5" baseField="2" baseItem="6" numFmtId="174"/>
    <dataField name="Součet z 2" fld="6" baseField="2" baseItem="6" numFmtId="174"/>
    <dataField name="Součet z 3" fld="7" baseField="2" baseItem="6" numFmtId="174"/>
    <dataField name="Součet z 4" fld="8" baseField="2" baseItem="6" numFmtId="174"/>
    <dataField name="Součet z 5" fld="9" baseField="2" baseItem="4" numFmtId="174"/>
    <dataField name="Součet z 6" fld="10" baseField="2" baseItem="4" numFmtId="174"/>
    <dataField name="Součet z 7" fld="11" baseField="2" baseItem="6" numFmtId="174"/>
    <dataField name="Součet z 8" fld="12" baseField="2" baseItem="6" numFmtId="174"/>
    <dataField name="Součet z 9" fld="13" baseField="2" baseItem="4" numFmtId="174"/>
  </dataFields>
  <formats count="16">
    <format dxfId="944">
      <pivotArea type="all" dataOnly="0" outline="0" fieldPosition="0"/>
    </format>
    <format dxfId="943">
      <pivotArea outline="0" fieldPosition="0"/>
    </format>
    <format dxfId="942">
      <pivotArea type="origin" dataOnly="0" labelOnly="1" outline="0" fieldPosition="0"/>
    </format>
    <format dxfId="941">
      <pivotArea field="-2" type="button" dataOnly="0" labelOnly="1" outline="0" axis="axisCol" fieldPosition="0"/>
    </format>
    <format dxfId="940">
      <pivotArea type="topRight" dataOnly="0" labelOnly="1" outline="0" fieldPosition="0"/>
    </format>
    <format dxfId="939">
      <pivotArea dataOnly="0" labelOnly="1" outline="0" fieldPosition="0">
        <references count="1">
          <reference field="4294967294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938">
      <pivotArea outline="0" fieldPosition="0">
        <references count="1">
          <reference field="4294967294" count="1">
            <x v="0"/>
          </reference>
        </references>
      </pivotArea>
    </format>
    <format dxfId="937">
      <pivotArea outline="0" fieldPosition="0">
        <references count="1">
          <reference field="4294967294" count="1">
            <x v="1"/>
          </reference>
        </references>
      </pivotArea>
    </format>
    <format dxfId="936">
      <pivotArea outline="0" fieldPosition="0">
        <references count="1">
          <reference field="4294967294" count="1">
            <x v="2"/>
          </reference>
        </references>
      </pivotArea>
    </format>
    <format dxfId="935">
      <pivotArea outline="0" fieldPosition="0">
        <references count="1">
          <reference field="4294967294" count="1">
            <x v="3"/>
          </reference>
        </references>
      </pivotArea>
    </format>
    <format dxfId="934">
      <pivotArea outline="0" fieldPosition="0">
        <references count="1">
          <reference field="4294967294" count="1">
            <x v="4"/>
          </reference>
        </references>
      </pivotArea>
    </format>
    <format dxfId="933">
      <pivotArea outline="0" fieldPosition="0">
        <references count="1">
          <reference field="4294967294" count="1">
            <x v="5"/>
          </reference>
        </references>
      </pivotArea>
    </format>
    <format dxfId="932">
      <pivotArea outline="0" fieldPosition="0">
        <references count="1">
          <reference field="4294967294" count="1">
            <x v="6"/>
          </reference>
        </references>
      </pivotArea>
    </format>
    <format dxfId="931">
      <pivotArea outline="0" fieldPosition="0">
        <references count="1">
          <reference field="4294967294" count="1">
            <x v="7"/>
          </reference>
        </references>
      </pivotArea>
    </format>
    <format dxfId="930">
      <pivotArea outline="0" fieldPosition="0">
        <references count="1">
          <reference field="4294967294" count="1">
            <x v="8"/>
          </reference>
        </references>
      </pivotArea>
    </format>
    <format dxfId="929">
      <pivotArea outline="0" fieldPosition="0">
        <references count="1">
          <reference field="4294967294" count="1">
            <x v="9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700-000006000000}" name="TAB7B_DATA_2" cacheId="42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EI46:ES49" firstHeaderRow="1" firstDataRow="2" firstDataCol="1" rowPageCount="1" colPageCount="1"/>
  <pivotFields count="23">
    <pivotField axis="axisPage" compact="0" outline="0" subtotalTop="0" includeNewItemsInFilter="1" defaultSubtotal="0">
      <items count="23">
        <item h="1" m="1" x="22"/>
        <item h="1" m="1" x="2"/>
        <item h="1" m="1" x="20"/>
        <item h="1" m="1" x="5"/>
        <item h="1" m="1" x="6"/>
        <item h="1" x="0"/>
        <item h="1" m="1" x="10"/>
        <item h="1" m="1" x="4"/>
        <item m="1" x="14"/>
        <item m="1" x="16"/>
        <item m="1" x="18"/>
        <item m="1" x="19"/>
        <item m="1" x="7"/>
        <item m="1" x="8"/>
        <item m="1" x="9"/>
        <item m="1" x="11"/>
        <item m="1" x="12"/>
        <item h="1" m="1" x="21"/>
        <item h="1" m="1" x="3"/>
        <item h="1" m="1" x="13"/>
        <item h="1" m="1" x="15"/>
        <item h="1" m="1" x="17"/>
        <item h="1" x="1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includeNewItemsInFilter="1" sortType="ascending" defaultSubtotal="0">
      <items count="2">
        <item x="1"/>
        <item x="0"/>
      </items>
    </pivotField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numFmtId="4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1">
    <field x="4"/>
  </rowFields>
  <rowItems count="2">
    <i>
      <x/>
    </i>
    <i>
      <x v="1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0" hier="0"/>
  </pageFields>
  <dataFields count="10">
    <dataField name="Součet z SUM" fld="20" baseField="0" baseItem="0" numFmtId="174"/>
    <dataField name="Součet z 1" fld="5" baseField="2" baseItem="6" numFmtId="174"/>
    <dataField name="Součet z 2" fld="6" baseField="2" baseItem="6" numFmtId="174"/>
    <dataField name="Součet z 3" fld="7" baseField="2" baseItem="6" numFmtId="174"/>
    <dataField name="Součet z 4" fld="8" baseField="2" baseItem="6" numFmtId="174"/>
    <dataField name="Součet z 5" fld="9" baseField="2" baseItem="4" numFmtId="174"/>
    <dataField name="Součet z 6" fld="10" baseField="2" baseItem="4" numFmtId="174"/>
    <dataField name="Součet z 7" fld="11" baseField="2" baseItem="6" numFmtId="174"/>
    <dataField name="Součet z 8" fld="12" baseField="2" baseItem="6" numFmtId="174"/>
    <dataField name="Součet z 9" fld="13" baseField="2" baseItem="4" numFmtId="174"/>
  </dataFields>
  <formats count="16">
    <format dxfId="960">
      <pivotArea type="all" dataOnly="0" outline="0" fieldPosition="0"/>
    </format>
    <format dxfId="959">
      <pivotArea outline="0" fieldPosition="0"/>
    </format>
    <format dxfId="958">
      <pivotArea type="origin" dataOnly="0" labelOnly="1" outline="0" fieldPosition="0"/>
    </format>
    <format dxfId="957">
      <pivotArea field="-2" type="button" dataOnly="0" labelOnly="1" outline="0" axis="axisCol" fieldPosition="0"/>
    </format>
    <format dxfId="956">
      <pivotArea type="topRight" dataOnly="0" labelOnly="1" outline="0" fieldPosition="0"/>
    </format>
    <format dxfId="955">
      <pivotArea dataOnly="0" labelOnly="1" outline="0" fieldPosition="0">
        <references count="1">
          <reference field="4294967294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954">
      <pivotArea outline="0" fieldPosition="0">
        <references count="1">
          <reference field="4294967294" count="1">
            <x v="0"/>
          </reference>
        </references>
      </pivotArea>
    </format>
    <format dxfId="953">
      <pivotArea outline="0" fieldPosition="0">
        <references count="1">
          <reference field="4294967294" count="1">
            <x v="1"/>
          </reference>
        </references>
      </pivotArea>
    </format>
    <format dxfId="952">
      <pivotArea outline="0" fieldPosition="0">
        <references count="1">
          <reference field="4294967294" count="1">
            <x v="2"/>
          </reference>
        </references>
      </pivotArea>
    </format>
    <format dxfId="951">
      <pivotArea outline="0" fieldPosition="0">
        <references count="1">
          <reference field="4294967294" count="1">
            <x v="3"/>
          </reference>
        </references>
      </pivotArea>
    </format>
    <format dxfId="950">
      <pivotArea outline="0" fieldPosition="0">
        <references count="1">
          <reference field="4294967294" count="1">
            <x v="4"/>
          </reference>
        </references>
      </pivotArea>
    </format>
    <format dxfId="949">
      <pivotArea outline="0" fieldPosition="0">
        <references count="1">
          <reference field="4294967294" count="1">
            <x v="5"/>
          </reference>
        </references>
      </pivotArea>
    </format>
    <format dxfId="948">
      <pivotArea outline="0" fieldPosition="0">
        <references count="1">
          <reference field="4294967294" count="1">
            <x v="6"/>
          </reference>
        </references>
      </pivotArea>
    </format>
    <format dxfId="947">
      <pivotArea outline="0" fieldPosition="0">
        <references count="1">
          <reference field="4294967294" count="1">
            <x v="7"/>
          </reference>
        </references>
      </pivotArea>
    </format>
    <format dxfId="946">
      <pivotArea outline="0" fieldPosition="0">
        <references count="1">
          <reference field="4294967294" count="1">
            <x v="8"/>
          </reference>
        </references>
      </pivotArea>
    </format>
    <format dxfId="945">
      <pivotArea outline="0" fieldPosition="0">
        <references count="1">
          <reference field="4294967294" count="1">
            <x v="9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B00-000000000000}" name="TAB10_DATA" cacheId="40" applyNumberFormats="0" applyBorderFormats="0" applyFontFormats="0" applyPatternFormats="0" applyAlignmentFormats="0" applyWidthHeightFormats="1" dataCaption="Data" errorCaption="0" showError="1" updatedVersion="6" showDrill="0" showMemberPropertyTips="0" useAutoFormatting="1" rowGrandTotals="0" colGrandTotals="0" itemPrintTitles="1" createdVersion="1" indent="0" compact="0" compactData="0" gridDropZones="1">
  <location ref="C8:M37" firstHeaderRow="1" firstDataRow="2" firstDataCol="2" rowPageCount="2" colPageCount="1"/>
  <pivotFields count="35">
    <pivotField axis="axisRow" compact="0" outline="0" subtotalTop="0" showAll="0" includeNewItemsInFilter="1" sortType="ascending" defaultSubtotal="0">
      <items count="178">
        <item m="1" x="163"/>
        <item m="1" x="168"/>
        <item m="1" x="116"/>
        <item m="1" x="133"/>
        <item x="0"/>
        <item m="1" x="151"/>
        <item m="1" x="175"/>
        <item m="1" x="170"/>
        <item m="1" x="176"/>
        <item x="1"/>
        <item x="2"/>
        <item m="1" x="171"/>
        <item m="1" x="136"/>
        <item m="1" x="153"/>
        <item m="1" x="173"/>
        <item m="1" x="84"/>
        <item m="1" x="117"/>
        <item x="3"/>
        <item m="1" x="119"/>
        <item m="1" x="139"/>
        <item x="4"/>
        <item x="5"/>
        <item x="6"/>
        <item m="1" x="125"/>
        <item x="7"/>
        <item m="1" x="126"/>
        <item m="1" x="145"/>
        <item m="1" x="105"/>
        <item m="1" x="86"/>
        <item m="1" x="106"/>
        <item m="1" x="128"/>
        <item m="1" x="107"/>
        <item m="1" x="108"/>
        <item x="8"/>
        <item x="9"/>
        <item m="1" x="109"/>
        <item m="1" x="82"/>
        <item m="1" x="135"/>
        <item m="1" x="100"/>
        <item m="1" x="97"/>
        <item x="10"/>
        <item x="11"/>
        <item m="1" x="123"/>
        <item m="1" x="83"/>
        <item x="12"/>
        <item x="13"/>
        <item m="1" x="120"/>
        <item m="1" x="85"/>
        <item m="1" x="101"/>
        <item x="14"/>
        <item x="15"/>
        <item x="16"/>
        <item x="17"/>
        <item x="18"/>
        <item m="1" x="146"/>
        <item x="19"/>
        <item x="20"/>
        <item x="21"/>
        <item m="1" x="111"/>
        <item x="22"/>
        <item x="23"/>
        <item m="1" x="177"/>
        <item m="1" x="76"/>
        <item m="1" x="87"/>
        <item x="24"/>
        <item x="25"/>
        <item x="26"/>
        <item x="27"/>
        <item m="1" x="127"/>
        <item x="28"/>
        <item x="29"/>
        <item m="1" x="80"/>
        <item x="30"/>
        <item m="1" x="156"/>
        <item x="31"/>
        <item m="1" x="110"/>
        <item m="1" x="148"/>
        <item m="1" x="159"/>
        <item m="1" x="90"/>
        <item x="32"/>
        <item m="1" x="77"/>
        <item x="33"/>
        <item x="34"/>
        <item m="1" x="130"/>
        <item x="35"/>
        <item m="1" x="161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m="1" x="158"/>
        <item m="1" x="79"/>
        <item m="1" x="93"/>
        <item x="51"/>
        <item x="52"/>
        <item x="53"/>
        <item x="54"/>
        <item m="1" x="149"/>
        <item m="1" x="164"/>
        <item m="1" x="95"/>
        <item m="1" x="147"/>
        <item m="1" x="157"/>
        <item x="55"/>
        <item m="1" x="88"/>
        <item m="1" x="81"/>
        <item x="56"/>
        <item x="57"/>
        <item m="1" x="78"/>
        <item m="1" x="112"/>
        <item x="58"/>
        <item m="1" x="129"/>
        <item m="1" x="160"/>
        <item m="1" x="165"/>
        <item m="1" x="131"/>
        <item x="59"/>
        <item m="1" x="162"/>
        <item x="60"/>
        <item m="1" x="113"/>
        <item m="1" x="166"/>
        <item x="61"/>
        <item m="1" x="92"/>
        <item m="1" x="132"/>
        <item x="62"/>
        <item x="63"/>
        <item x="64"/>
        <item m="1" x="89"/>
        <item x="65"/>
        <item m="1" x="115"/>
        <item m="1" x="134"/>
        <item x="66"/>
        <item m="1" x="169"/>
        <item m="1" x="154"/>
        <item m="1" x="91"/>
        <item m="1" x="94"/>
        <item x="67"/>
        <item m="1" x="96"/>
        <item x="68"/>
        <item m="1" x="98"/>
        <item m="1" x="152"/>
        <item x="69"/>
        <item x="70"/>
        <item x="71"/>
        <item m="1" x="167"/>
        <item m="1" x="172"/>
        <item x="72"/>
        <item x="73"/>
        <item x="74"/>
        <item x="75"/>
        <item m="1" x="137"/>
        <item m="1" x="174"/>
        <item m="1" x="114"/>
        <item m="1" x="118"/>
        <item m="1" x="138"/>
        <item m="1" x="141"/>
        <item m="1" x="99"/>
        <item m="1" x="121"/>
        <item m="1" x="140"/>
        <item m="1" x="142"/>
        <item m="1" x="102"/>
        <item m="1" x="122"/>
        <item m="1" x="143"/>
        <item m="1" x="103"/>
        <item m="1" x="124"/>
        <item m="1" x="155"/>
        <item m="1" x="144"/>
        <item m="1" x="104"/>
        <item m="1" x="150"/>
      </items>
    </pivotField>
    <pivotField axis="axisRow" compact="0" outline="0" subtotalTop="0" showAll="0" includeNewItemsInFilter="1" defaultSubtotal="0">
      <items count="215">
        <item m="1" x="146"/>
        <item x="47"/>
        <item x="68"/>
        <item m="1" x="119"/>
        <item m="1" x="200"/>
        <item x="74"/>
        <item x="29"/>
        <item x="34"/>
        <item m="1" x="137"/>
        <item m="1" x="134"/>
        <item m="1" x="149"/>
        <item m="1" x="95"/>
        <item m="1" x="99"/>
        <item m="1" x="174"/>
        <item m="1" x="122"/>
        <item m="1" x="80"/>
        <item m="1" x="167"/>
        <item m="1" x="81"/>
        <item m="1" x="79"/>
        <item m="1" x="123"/>
        <item m="1" x="154"/>
        <item m="1" x="104"/>
        <item x="41"/>
        <item m="1" x="155"/>
        <item x="31"/>
        <item x="26"/>
        <item m="1" x="181"/>
        <item m="1" x="103"/>
        <item m="1" x="107"/>
        <item x="40"/>
        <item m="1" x="94"/>
        <item x="30"/>
        <item x="36"/>
        <item x="44"/>
        <item m="1" x="197"/>
        <item m="1" x="96"/>
        <item m="1" x="152"/>
        <item m="1" x="135"/>
        <item m="1" x="179"/>
        <item m="1" x="184"/>
        <item x="56"/>
        <item m="1" x="133"/>
        <item m="1" x="101"/>
        <item m="1" x="164"/>
        <item m="1" x="110"/>
        <item m="1" x="114"/>
        <item m="1" x="108"/>
        <item x="13"/>
        <item x="57"/>
        <item x="60"/>
        <item m="1" x="169"/>
        <item m="1" x="180"/>
        <item m="1" x="112"/>
        <item x="19"/>
        <item x="22"/>
        <item x="23"/>
        <item x="18"/>
        <item x="54"/>
        <item x="25"/>
        <item x="45"/>
        <item m="1" x="192"/>
        <item m="1" x="86"/>
        <item m="1" x="199"/>
        <item m="1" x="159"/>
        <item x="50"/>
        <item m="1" x="166"/>
        <item x="67"/>
        <item m="1" x="198"/>
        <item m="1" x="150"/>
        <item m="1" x="160"/>
        <item x="70"/>
        <item m="1" x="102"/>
        <item x="16"/>
        <item m="1" x="143"/>
        <item x="4"/>
        <item m="1" x="208"/>
        <item m="1" x="204"/>
        <item m="1" x="206"/>
        <item m="1" x="142"/>
        <item m="1" x="125"/>
        <item x="17"/>
        <item x="15"/>
        <item x="14"/>
        <item x="33"/>
        <item m="1" x="158"/>
        <item x="35"/>
        <item x="48"/>
        <item x="52"/>
        <item x="37"/>
        <item x="20"/>
        <item x="21"/>
        <item m="1" x="120"/>
        <item x="71"/>
        <item x="10"/>
        <item x="11"/>
        <item m="1" x="115"/>
        <item m="1" x="132"/>
        <item m="1" x="139"/>
        <item m="1" x="90"/>
        <item m="1" x="153"/>
        <item m="1" x="176"/>
        <item m="1" x="144"/>
        <item m="1" x="78"/>
        <item m="1" x="111"/>
        <item m="1" x="168"/>
        <item m="1" x="177"/>
        <item m="1" x="147"/>
        <item x="38"/>
        <item x="39"/>
        <item x="42"/>
        <item m="1" x="109"/>
        <item m="1" x="129"/>
        <item m="1" x="91"/>
        <item x="73"/>
        <item m="1" x="195"/>
        <item m="1" x="151"/>
        <item m="1" x="141"/>
        <item m="1" x="98"/>
        <item x="63"/>
        <item m="1" x="162"/>
        <item m="1" x="85"/>
        <item m="1" x="212"/>
        <item x="61"/>
        <item x="51"/>
        <item x="43"/>
        <item m="1" x="193"/>
        <item x="0"/>
        <item m="1" x="165"/>
        <item x="1"/>
        <item x="2"/>
        <item m="1" x="140"/>
        <item m="1" x="189"/>
        <item m="1" x="214"/>
        <item x="3"/>
        <item m="1" x="136"/>
        <item x="5"/>
        <item m="1" x="207"/>
        <item x="7"/>
        <item m="1" x="175"/>
        <item x="8"/>
        <item x="9"/>
        <item m="1" x="131"/>
        <item m="1" x="106"/>
        <item x="24"/>
        <item x="28"/>
        <item m="1" x="172"/>
        <item m="1" x="97"/>
        <item x="32"/>
        <item x="46"/>
        <item x="49"/>
        <item m="1" x="83"/>
        <item x="53"/>
        <item m="1" x="210"/>
        <item x="62"/>
        <item x="64"/>
        <item x="65"/>
        <item x="72"/>
        <item x="75"/>
        <item m="1" x="173"/>
        <item m="1" x="117"/>
        <item m="1" x="187"/>
        <item m="1" x="209"/>
        <item m="1" x="118"/>
        <item m="1" x="89"/>
        <item m="1" x="213"/>
        <item m="1" x="127"/>
        <item m="1" x="185"/>
        <item m="1" x="203"/>
        <item m="1" x="190"/>
        <item m="1" x="171"/>
        <item m="1" x="88"/>
        <item m="1" x="145"/>
        <item m="1" x="93"/>
        <item m="1" x="157"/>
        <item m="1" x="202"/>
        <item x="12"/>
        <item m="1" x="194"/>
        <item m="1" x="121"/>
        <item m="1" x="205"/>
        <item x="27"/>
        <item m="1" x="84"/>
        <item m="1" x="130"/>
        <item m="1" x="161"/>
        <item m="1" x="124"/>
        <item m="1" x="178"/>
        <item m="1" x="100"/>
        <item m="1" x="126"/>
        <item x="55"/>
        <item m="1" x="128"/>
        <item m="1" x="183"/>
        <item m="1" x="170"/>
        <item x="58"/>
        <item m="1" x="76"/>
        <item x="59"/>
        <item m="1" x="105"/>
        <item m="1" x="156"/>
        <item m="1" x="138"/>
        <item x="66"/>
        <item m="1" x="116"/>
        <item m="1" x="148"/>
        <item m="1" x="186"/>
        <item m="1" x="113"/>
        <item m="1" x="188"/>
        <item m="1" x="196"/>
        <item m="1" x="191"/>
        <item m="1" x="163"/>
        <item m="1" x="77"/>
        <item m="1" x="82"/>
        <item m="1" x="87"/>
        <item m="1" x="182"/>
        <item m="1" x="92"/>
        <item m="1" x="201"/>
        <item m="1" x="211"/>
        <item x="6"/>
        <item x="69"/>
      </items>
    </pivotField>
    <pivotField axis="axisPage" compact="0" outline="0" subtotalTop="0" showAll="0" includeNewItemsInFilter="1" defaultSubtotal="0">
      <items count="59">
        <item h="1" m="1" x="34"/>
        <item h="1" x="0"/>
        <item h="1" m="1" x="36"/>
        <item h="1" x="1"/>
        <item h="1" m="1" x="37"/>
        <item h="1" x="2"/>
        <item h="1" x="3"/>
        <item h="1" x="5"/>
        <item h="1" m="1" x="50"/>
        <item h="1" x="6"/>
        <item h="1" m="1" x="44"/>
        <item h="1" m="1" x="45"/>
        <item h="1" x="7"/>
        <item h="1" x="8"/>
        <item h="1" m="1" x="41"/>
        <item h="1" m="1" x="42"/>
        <item h="1" x="9"/>
        <item h="1" x="10"/>
        <item h="1" x="11"/>
        <item h="1" x="12"/>
        <item h="1" m="1" x="39"/>
        <item x="13"/>
        <item h="1" x="14"/>
        <item x="15"/>
        <item x="16"/>
        <item x="17"/>
        <item h="1" m="1" x="40"/>
        <item h="1" x="18"/>
        <item h="1" x="19"/>
        <item h="1" x="20"/>
        <item h="1" m="1" x="31"/>
        <item h="1" x="21"/>
        <item h="1" x="22"/>
        <item h="1" x="23"/>
        <item h="1" x="24"/>
        <item h="1" x="25"/>
        <item h="1" m="1" x="52"/>
        <item h="1" x="26"/>
        <item h="1" x="27"/>
        <item h="1" m="1" x="38"/>
        <item x="28"/>
        <item h="1" x="29"/>
        <item h="1" x="30"/>
        <item h="1" m="1" x="53"/>
        <item h="1" m="1" x="54"/>
        <item h="1" m="1" x="55"/>
        <item h="1" m="1" x="56"/>
        <item m="1" x="57"/>
        <item x="4"/>
        <item m="1" x="35"/>
        <item m="1" x="32"/>
        <item m="1" x="33"/>
        <item m="1" x="48"/>
        <item m="1" x="49"/>
        <item m="1" x="43"/>
        <item m="1" x="46"/>
        <item m="1" x="47"/>
        <item m="1" x="51"/>
        <item m="1" x="58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m="1" x="5"/>
        <item x="0"/>
        <item x="1"/>
        <item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0"/>
    <field x="1"/>
  </rowFields>
  <rowItems count="28">
    <i>
      <x v="64"/>
      <x v="143"/>
    </i>
    <i>
      <x v="65"/>
      <x v="58"/>
    </i>
    <i>
      <x v="66"/>
      <x v="25"/>
    </i>
    <i>
      <x v="67"/>
      <x v="179"/>
    </i>
    <i>
      <x v="69"/>
      <x v="144"/>
    </i>
    <i>
      <x v="70"/>
      <x v="6"/>
    </i>
    <i>
      <x v="72"/>
      <x v="31"/>
    </i>
    <i>
      <x v="79"/>
      <x v="147"/>
    </i>
    <i>
      <x v="81"/>
      <x v="83"/>
    </i>
    <i>
      <x v="82"/>
      <x v="7"/>
    </i>
    <i>
      <x v="84"/>
      <x v="85"/>
    </i>
    <i>
      <x v="86"/>
      <x v="32"/>
    </i>
    <i>
      <x v="87"/>
      <x v="88"/>
    </i>
    <i>
      <x v="88"/>
      <x v="107"/>
    </i>
    <i>
      <x v="89"/>
      <x v="108"/>
    </i>
    <i>
      <x v="90"/>
      <x v="29"/>
    </i>
    <i>
      <x v="91"/>
      <x v="22"/>
    </i>
    <i>
      <x v="92"/>
      <x v="109"/>
    </i>
    <i>
      <x v="93"/>
      <x v="124"/>
    </i>
    <i>
      <x v="94"/>
      <x v="33"/>
    </i>
    <i>
      <x v="95"/>
      <x v="59"/>
    </i>
    <i>
      <x v="96"/>
      <x v="148"/>
    </i>
    <i>
      <x v="97"/>
      <x v="1"/>
    </i>
    <i>
      <x v="98"/>
      <x v="86"/>
    </i>
    <i>
      <x v="99"/>
      <x v="149"/>
    </i>
    <i>
      <x v="100"/>
      <x v="64"/>
    </i>
    <i>
      <x v="150"/>
      <x v="214"/>
    </i>
    <i>
      <x v="151"/>
      <x v="70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2">
    <pageField fld="2" hier="0"/>
    <pageField fld="6" item="4" hier="0"/>
  </pageFields>
  <dataFields count="9">
    <dataField name="Součet z 7" fld="24" baseField="1" baseItem="64" numFmtId="173"/>
    <dataField name="Součet z 6" fld="23" baseField="1" baseItem="71" numFmtId="173"/>
    <dataField name="Součet z 5" fld="22" baseField="1" baseItem="140" numFmtId="173"/>
    <dataField name="Součet z 1" fld="18" baseField="1" baseItem="140" numFmtId="173"/>
    <dataField name="Součet z 4" fld="21" baseField="1" baseItem="140" numFmtId="173"/>
    <dataField name="Součet z Index -3/-4" fld="28" baseField="1" baseItem="67" numFmtId="172"/>
    <dataField name="Součet z Index -2/-3" fld="29" baseField="1" baseItem="160" numFmtId="172"/>
    <dataField name="Součet z Index -1/-2" fld="30" baseField="1" baseItem="72" numFmtId="172"/>
    <dataField name="Součet z Index 0/-1" fld="31" baseField="1" baseItem="73" numFmtId="172"/>
  </dataFields>
  <formats count="607">
    <format dxfId="606">
      <pivotArea outline="0" fieldPosition="0"/>
    </format>
    <format dxfId="605">
      <pivotArea outline="0" fieldPosition="0"/>
    </format>
    <format dxfId="604">
      <pivotArea outline="0" fieldPosition="0"/>
    </format>
    <format dxfId="603">
      <pivotArea outline="0" fieldPosition="0">
        <references count="1">
          <reference field="4294967294" count="1">
            <x v="5"/>
          </reference>
        </references>
      </pivotArea>
    </format>
    <format dxfId="602">
      <pivotArea outline="0" fieldPosition="0">
        <references count="1">
          <reference field="4294967294" count="1">
            <x v="6"/>
          </reference>
        </references>
      </pivotArea>
    </format>
    <format dxfId="601">
      <pivotArea outline="0" fieldPosition="0">
        <references count="1">
          <reference field="4294967294" count="1">
            <x v="7"/>
          </reference>
        </references>
      </pivotArea>
    </format>
    <format dxfId="600">
      <pivotArea outline="0" fieldPosition="0">
        <references count="1">
          <reference field="4294967294" count="1">
            <x v="8"/>
          </reference>
        </references>
      </pivotArea>
    </format>
    <format dxfId="599">
      <pivotArea outline="0" fieldPosition="0">
        <references count="1">
          <reference field="4294967294" count="1">
            <x v="0"/>
          </reference>
        </references>
      </pivotArea>
    </format>
    <format dxfId="598">
      <pivotArea outline="0" fieldPosition="0">
        <references count="1">
          <reference field="4294967294" count="1">
            <x v="1"/>
          </reference>
        </references>
      </pivotArea>
    </format>
    <format dxfId="597">
      <pivotArea outline="0" fieldPosition="0">
        <references count="1">
          <reference field="4294967294" count="1">
            <x v="2"/>
          </reference>
        </references>
      </pivotArea>
    </format>
    <format dxfId="596">
      <pivotArea outline="0" fieldPosition="0">
        <references count="1">
          <reference field="4294967294" count="1">
            <x v="3"/>
          </reference>
        </references>
      </pivotArea>
    </format>
    <format dxfId="595">
      <pivotArea outline="0" fieldPosition="0">
        <references count="1">
          <reference field="4294967294" count="1">
            <x v="4"/>
          </reference>
        </references>
      </pivotArea>
    </format>
    <format dxfId="594">
      <pivotArea outline="0" fieldPosition="0">
        <references count="1">
          <reference field="4294967294" count="1">
            <x v="5"/>
          </reference>
        </references>
      </pivotArea>
    </format>
    <format dxfId="593">
      <pivotArea outline="0" fieldPosition="0">
        <references count="1">
          <reference field="4294967294" count="1">
            <x v="6"/>
          </reference>
        </references>
      </pivotArea>
    </format>
    <format dxfId="592">
      <pivotArea outline="0" fieldPosition="0">
        <references count="1">
          <reference field="4294967294" count="1">
            <x v="7"/>
          </reference>
        </references>
      </pivotArea>
    </format>
    <format dxfId="591">
      <pivotArea outline="0" fieldPosition="0">
        <references count="1">
          <reference field="4294967294" count="1">
            <x v="8"/>
          </reference>
        </references>
      </pivotArea>
    </format>
    <format dxfId="590">
      <pivotArea dataOnly="0" labelOnly="1" outline="0" fieldPosition="0">
        <references count="1">
          <reference field="0" count="28">
            <x v="65"/>
            <x v="66"/>
            <x v="67"/>
            <x v="69"/>
            <x v="70"/>
            <x v="72"/>
            <x v="79"/>
            <x v="80"/>
            <x v="81"/>
            <x v="82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51"/>
          </reference>
        </references>
      </pivotArea>
    </format>
    <format dxfId="589">
      <pivotArea dataOnly="0" labelOnly="1" outline="0" fieldPosition="0">
        <references count="1">
          <reference field="0" count="28">
            <x v="65"/>
            <x v="66"/>
            <x v="67"/>
            <x v="69"/>
            <x v="70"/>
            <x v="72"/>
            <x v="79"/>
            <x v="80"/>
            <x v="81"/>
            <x v="82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51"/>
          </reference>
        </references>
      </pivotArea>
    </format>
    <format dxfId="588">
      <pivotArea dataOnly="0" labelOnly="1" outline="0" fieldPosition="0">
        <references count="1">
          <reference field="0" count="28">
            <x v="65"/>
            <x v="66"/>
            <x v="67"/>
            <x v="69"/>
            <x v="70"/>
            <x v="72"/>
            <x v="79"/>
            <x v="80"/>
            <x v="81"/>
            <x v="82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51"/>
          </reference>
        </references>
      </pivotArea>
    </format>
    <format dxfId="587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586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585">
      <pivotArea dataOnly="0" labelOnly="1" outline="0" fieldPosition="0">
        <references count="2">
          <reference field="0" count="1" selected="0">
            <x v="67"/>
          </reference>
          <reference field="1" count="1">
            <x v="91"/>
          </reference>
        </references>
      </pivotArea>
    </format>
    <format dxfId="584">
      <pivotArea dataOnly="0" labelOnly="1" outline="0" fieldPosition="0">
        <references count="2">
          <reference field="0" count="1" selected="0">
            <x v="69"/>
          </reference>
          <reference field="1" count="1">
            <x v="21"/>
          </reference>
        </references>
      </pivotArea>
    </format>
    <format dxfId="583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582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581">
      <pivotArea dataOnly="0" labelOnly="1" outline="0" fieldPosition="0">
        <references count="2">
          <reference field="0" count="1" selected="0">
            <x v="79"/>
          </reference>
          <reference field="1" count="1">
            <x v="114"/>
          </reference>
        </references>
      </pivotArea>
    </format>
    <format dxfId="580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579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578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577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576">
      <pivotArea dataOnly="0" labelOnly="1" outline="0" fieldPosition="0">
        <references count="2">
          <reference field="0" count="1" selected="0">
            <x v="85"/>
          </reference>
          <reference field="1" count="1">
            <x v="115"/>
          </reference>
        </references>
      </pivotArea>
    </format>
    <format dxfId="575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574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573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572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571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570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569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568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567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566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565">
      <pivotArea dataOnly="0" labelOnly="1" outline="0" fieldPosition="0">
        <references count="2">
          <reference field="0" count="1" selected="0">
            <x v="96"/>
          </reference>
          <reference field="1" count="1">
            <x v="92"/>
          </reference>
        </references>
      </pivotArea>
    </format>
    <format dxfId="564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563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562">
      <pivotArea dataOnly="0" labelOnly="1" outline="0" fieldPosition="0">
        <references count="2">
          <reference field="0" count="1" selected="0">
            <x v="99"/>
          </reference>
          <reference field="1" count="1">
            <x v="117"/>
          </reference>
        </references>
      </pivotArea>
    </format>
    <format dxfId="561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560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559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558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557">
      <pivotArea dataOnly="0" labelOnly="1" outline="0" fieldPosition="0">
        <references count="2">
          <reference field="0" count="1" selected="0">
            <x v="67"/>
          </reference>
          <reference field="1" count="1">
            <x v="91"/>
          </reference>
        </references>
      </pivotArea>
    </format>
    <format dxfId="556">
      <pivotArea dataOnly="0" labelOnly="1" outline="0" fieldPosition="0">
        <references count="2">
          <reference field="0" count="1" selected="0">
            <x v="69"/>
          </reference>
          <reference field="1" count="1">
            <x v="21"/>
          </reference>
        </references>
      </pivotArea>
    </format>
    <format dxfId="555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554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553">
      <pivotArea dataOnly="0" labelOnly="1" outline="0" fieldPosition="0">
        <references count="2">
          <reference field="0" count="1" selected="0">
            <x v="79"/>
          </reference>
          <reference field="1" count="1">
            <x v="114"/>
          </reference>
        </references>
      </pivotArea>
    </format>
    <format dxfId="552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551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550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549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548">
      <pivotArea dataOnly="0" labelOnly="1" outline="0" fieldPosition="0">
        <references count="2">
          <reference field="0" count="1" selected="0">
            <x v="85"/>
          </reference>
          <reference field="1" count="1">
            <x v="115"/>
          </reference>
        </references>
      </pivotArea>
    </format>
    <format dxfId="547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546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545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544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543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542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541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540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539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538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537">
      <pivotArea dataOnly="0" labelOnly="1" outline="0" fieldPosition="0">
        <references count="2">
          <reference field="0" count="1" selected="0">
            <x v="96"/>
          </reference>
          <reference field="1" count="1">
            <x v="92"/>
          </reference>
        </references>
      </pivotArea>
    </format>
    <format dxfId="536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535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534">
      <pivotArea dataOnly="0" labelOnly="1" outline="0" fieldPosition="0">
        <references count="2">
          <reference field="0" count="1" selected="0">
            <x v="99"/>
          </reference>
          <reference field="1" count="1">
            <x v="117"/>
          </reference>
        </references>
      </pivotArea>
    </format>
    <format dxfId="533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532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531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530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529">
      <pivotArea dataOnly="0" labelOnly="1" outline="0" fieldPosition="0">
        <references count="2">
          <reference field="0" count="1" selected="0">
            <x v="67"/>
          </reference>
          <reference field="1" count="1">
            <x v="91"/>
          </reference>
        </references>
      </pivotArea>
    </format>
    <format dxfId="528">
      <pivotArea dataOnly="0" labelOnly="1" outline="0" fieldPosition="0">
        <references count="2">
          <reference field="0" count="1" selected="0">
            <x v="69"/>
          </reference>
          <reference field="1" count="1">
            <x v="21"/>
          </reference>
        </references>
      </pivotArea>
    </format>
    <format dxfId="527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526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525">
      <pivotArea dataOnly="0" labelOnly="1" outline="0" fieldPosition="0">
        <references count="2">
          <reference field="0" count="1" selected="0">
            <x v="79"/>
          </reference>
          <reference field="1" count="1">
            <x v="114"/>
          </reference>
        </references>
      </pivotArea>
    </format>
    <format dxfId="524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523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522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521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520">
      <pivotArea dataOnly="0" labelOnly="1" outline="0" fieldPosition="0">
        <references count="2">
          <reference field="0" count="1" selected="0">
            <x v="85"/>
          </reference>
          <reference field="1" count="1">
            <x v="115"/>
          </reference>
        </references>
      </pivotArea>
    </format>
    <format dxfId="519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518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517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516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515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514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513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512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511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510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509">
      <pivotArea dataOnly="0" labelOnly="1" outline="0" fieldPosition="0">
        <references count="2">
          <reference field="0" count="1" selected="0">
            <x v="96"/>
          </reference>
          <reference field="1" count="1">
            <x v="92"/>
          </reference>
        </references>
      </pivotArea>
    </format>
    <format dxfId="508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507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506">
      <pivotArea dataOnly="0" labelOnly="1" outline="0" fieldPosition="0">
        <references count="2">
          <reference field="0" count="1" selected="0">
            <x v="99"/>
          </reference>
          <reference field="1" count="1">
            <x v="117"/>
          </reference>
        </references>
      </pivotArea>
    </format>
    <format dxfId="505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504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503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502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501">
      <pivotArea dataOnly="0" labelOnly="1" outline="0" fieldPosition="0">
        <references count="2">
          <reference field="0" count="1" selected="0">
            <x v="67"/>
          </reference>
          <reference field="1" count="1">
            <x v="91"/>
          </reference>
        </references>
      </pivotArea>
    </format>
    <format dxfId="500">
      <pivotArea dataOnly="0" labelOnly="1" outline="0" fieldPosition="0">
        <references count="2">
          <reference field="0" count="1" selected="0">
            <x v="69"/>
          </reference>
          <reference field="1" count="1">
            <x v="21"/>
          </reference>
        </references>
      </pivotArea>
    </format>
    <format dxfId="499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498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497">
      <pivotArea dataOnly="0" labelOnly="1" outline="0" fieldPosition="0">
        <references count="2">
          <reference field="0" count="1" selected="0">
            <x v="79"/>
          </reference>
          <reference field="1" count="1">
            <x v="114"/>
          </reference>
        </references>
      </pivotArea>
    </format>
    <format dxfId="496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495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494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493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492">
      <pivotArea dataOnly="0" labelOnly="1" outline="0" fieldPosition="0">
        <references count="2">
          <reference field="0" count="1" selected="0">
            <x v="85"/>
          </reference>
          <reference field="1" count="1">
            <x v="115"/>
          </reference>
        </references>
      </pivotArea>
    </format>
    <format dxfId="491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490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489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488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487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486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485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484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483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482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481">
      <pivotArea dataOnly="0" labelOnly="1" outline="0" fieldPosition="0">
        <references count="2">
          <reference field="0" count="1" selected="0">
            <x v="96"/>
          </reference>
          <reference field="1" count="1">
            <x v="92"/>
          </reference>
        </references>
      </pivotArea>
    </format>
    <format dxfId="480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479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478">
      <pivotArea dataOnly="0" labelOnly="1" outline="0" fieldPosition="0">
        <references count="2">
          <reference field="0" count="1" selected="0">
            <x v="99"/>
          </reference>
          <reference field="1" count="1">
            <x v="117"/>
          </reference>
        </references>
      </pivotArea>
    </format>
    <format dxfId="477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476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475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474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473">
      <pivotArea dataOnly="0" labelOnly="1" outline="0" fieldPosition="0">
        <references count="2">
          <reference field="0" count="1" selected="0">
            <x v="67"/>
          </reference>
          <reference field="1" count="1">
            <x v="91"/>
          </reference>
        </references>
      </pivotArea>
    </format>
    <format dxfId="472">
      <pivotArea dataOnly="0" labelOnly="1" outline="0" fieldPosition="0">
        <references count="2">
          <reference field="0" count="1" selected="0">
            <x v="69"/>
          </reference>
          <reference field="1" count="1">
            <x v="21"/>
          </reference>
        </references>
      </pivotArea>
    </format>
    <format dxfId="471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470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469">
      <pivotArea dataOnly="0" labelOnly="1" outline="0" fieldPosition="0">
        <references count="2">
          <reference field="0" count="1" selected="0">
            <x v="79"/>
          </reference>
          <reference field="1" count="1">
            <x v="114"/>
          </reference>
        </references>
      </pivotArea>
    </format>
    <format dxfId="468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467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466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465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464">
      <pivotArea dataOnly="0" labelOnly="1" outline="0" fieldPosition="0">
        <references count="2">
          <reference field="0" count="1" selected="0">
            <x v="85"/>
          </reference>
          <reference field="1" count="1">
            <x v="115"/>
          </reference>
        </references>
      </pivotArea>
    </format>
    <format dxfId="463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462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461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460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459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458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457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456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455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454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453">
      <pivotArea dataOnly="0" labelOnly="1" outline="0" fieldPosition="0">
        <references count="2">
          <reference field="0" count="1" selected="0">
            <x v="96"/>
          </reference>
          <reference field="1" count="1">
            <x v="92"/>
          </reference>
        </references>
      </pivotArea>
    </format>
    <format dxfId="452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451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450">
      <pivotArea dataOnly="0" labelOnly="1" outline="0" fieldPosition="0">
        <references count="2">
          <reference field="0" count="1" selected="0">
            <x v="99"/>
          </reference>
          <reference field="1" count="1">
            <x v="117"/>
          </reference>
        </references>
      </pivotArea>
    </format>
    <format dxfId="449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448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447">
      <pivotArea dataOnly="0" labelOnly="1" outline="0" fieldPosition="0">
        <references count="1">
          <reference field="0" count="28">
            <x v="65"/>
            <x v="66"/>
            <x v="67"/>
            <x v="69"/>
            <x v="70"/>
            <x v="72"/>
            <x v="79"/>
            <x v="80"/>
            <x v="81"/>
            <x v="82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51"/>
          </reference>
        </references>
      </pivotArea>
    </format>
    <format dxfId="446">
      <pivotArea dataOnly="0" labelOnly="1" outline="0" fieldPosition="0">
        <references count="1">
          <reference field="0" count="28">
            <x v="64"/>
            <x v="65"/>
            <x v="66"/>
            <x v="69"/>
            <x v="70"/>
            <x v="71"/>
            <x v="72"/>
            <x v="79"/>
            <x v="80"/>
            <x v="81"/>
            <x v="82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51"/>
          </reference>
        </references>
      </pivotArea>
    </format>
    <format dxfId="445">
      <pivotArea dataOnly="0" labelOnly="1" outline="0" fieldPosition="0">
        <references count="1">
          <reference field="0" count="28">
            <x v="64"/>
            <x v="65"/>
            <x v="66"/>
            <x v="69"/>
            <x v="70"/>
            <x v="71"/>
            <x v="72"/>
            <x v="79"/>
            <x v="80"/>
            <x v="81"/>
            <x v="82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51"/>
          </reference>
        </references>
      </pivotArea>
    </format>
    <format dxfId="444">
      <pivotArea dataOnly="0" labelOnly="1" outline="0" fieldPosition="0">
        <references count="1">
          <reference field="0" count="28">
            <x v="64"/>
            <x v="65"/>
            <x v="66"/>
            <x v="69"/>
            <x v="70"/>
            <x v="71"/>
            <x v="72"/>
            <x v="79"/>
            <x v="80"/>
            <x v="81"/>
            <x v="82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51"/>
          </reference>
        </references>
      </pivotArea>
    </format>
    <format dxfId="443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442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441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440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439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438">
      <pivotArea dataOnly="0" labelOnly="1" outline="0" fieldPosition="0">
        <references count="2">
          <reference field="0" count="1" selected="0">
            <x v="71"/>
          </reference>
          <reference field="1" count="1">
            <x v="145"/>
          </reference>
        </references>
      </pivotArea>
    </format>
    <format dxfId="437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436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435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434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433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432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431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430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429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428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427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426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425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424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423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422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421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420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419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418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417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416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415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414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413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412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411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410">
      <pivotArea dataOnly="0" labelOnly="1" outline="0" fieldPosition="0">
        <references count="2">
          <reference field="0" count="1" selected="0">
            <x v="71"/>
          </reference>
          <reference field="1" count="1">
            <x v="145"/>
          </reference>
        </references>
      </pivotArea>
    </format>
    <format dxfId="409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408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407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406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405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404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403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402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401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400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399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398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397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396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395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394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393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392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391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390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389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388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387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386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385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384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383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382">
      <pivotArea dataOnly="0" labelOnly="1" outline="0" fieldPosition="0">
        <references count="2">
          <reference field="0" count="1" selected="0">
            <x v="71"/>
          </reference>
          <reference field="1" count="1">
            <x v="145"/>
          </reference>
        </references>
      </pivotArea>
    </format>
    <format dxfId="381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380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379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378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377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376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375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374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373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372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371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370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369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368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367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366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365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364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363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362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361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360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359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358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357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356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355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354">
      <pivotArea dataOnly="0" labelOnly="1" outline="0" fieldPosition="0">
        <references count="2">
          <reference field="0" count="1" selected="0">
            <x v="71"/>
          </reference>
          <reference field="1" count="1">
            <x v="145"/>
          </reference>
        </references>
      </pivotArea>
    </format>
    <format dxfId="353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352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351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350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349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348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347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346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345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344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343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342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341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340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339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338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337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336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335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334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333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332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331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330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329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328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327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326">
      <pivotArea dataOnly="0" labelOnly="1" outline="0" fieldPosition="0">
        <references count="2">
          <reference field="0" count="1" selected="0">
            <x v="71"/>
          </reference>
          <reference field="1" count="1">
            <x v="145"/>
          </reference>
        </references>
      </pivotArea>
    </format>
    <format dxfId="325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324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323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322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321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320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319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318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317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316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315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314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313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312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311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310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309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308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307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306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305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304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303">
      <pivotArea dataOnly="0" labelOnly="1" outline="0" fieldPosition="0">
        <references count="1">
          <reference field="0" count="28">
            <x v="64"/>
            <x v="65"/>
            <x v="66"/>
            <x v="69"/>
            <x v="70"/>
            <x v="71"/>
            <x v="72"/>
            <x v="79"/>
            <x v="80"/>
            <x v="81"/>
            <x v="82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51"/>
          </reference>
        </references>
      </pivotArea>
    </format>
    <format dxfId="302">
      <pivotArea dataOnly="0" labelOnly="1" outline="0" fieldPosition="0">
        <references count="1">
          <reference field="0" count="31">
            <x v="61"/>
            <x v="65"/>
            <x v="66"/>
            <x v="67"/>
            <x v="68"/>
            <x v="69"/>
            <x v="70"/>
            <x v="72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48"/>
            <x v="151"/>
          </reference>
        </references>
      </pivotArea>
    </format>
    <format dxfId="301">
      <pivotArea dataOnly="0" labelOnly="1" outline="0" fieldPosition="0">
        <references count="1">
          <reference field="0" count="31">
            <x v="61"/>
            <x v="65"/>
            <x v="66"/>
            <x v="67"/>
            <x v="68"/>
            <x v="69"/>
            <x v="70"/>
            <x v="72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48"/>
            <x v="151"/>
          </reference>
        </references>
      </pivotArea>
    </format>
    <format dxfId="300">
      <pivotArea dataOnly="0" labelOnly="1" outline="0" fieldPosition="0">
        <references count="1">
          <reference field="0" count="31">
            <x v="61"/>
            <x v="65"/>
            <x v="66"/>
            <x v="67"/>
            <x v="68"/>
            <x v="69"/>
            <x v="70"/>
            <x v="72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48"/>
            <x v="151"/>
          </reference>
        </references>
      </pivotArea>
    </format>
    <format dxfId="299">
      <pivotArea dataOnly="0" labelOnly="1" outline="0" fieldPosition="0">
        <references count="2">
          <reference field="0" count="1" selected="0">
            <x v="61"/>
          </reference>
          <reference field="1" count="1">
            <x v="177"/>
          </reference>
        </references>
      </pivotArea>
    </format>
    <format dxfId="298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297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296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295">
      <pivotArea dataOnly="0" labelOnly="1" outline="0" fieldPosition="0">
        <references count="2">
          <reference field="0" count="1" selected="0">
            <x v="68"/>
          </reference>
          <reference field="1" count="1">
            <x v="180"/>
          </reference>
        </references>
      </pivotArea>
    </format>
    <format dxfId="294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293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292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291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290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289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288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287">
      <pivotArea dataOnly="0" labelOnly="1" outline="0" fieldPosition="0">
        <references count="2">
          <reference field="0" count="1" selected="0">
            <x v="83"/>
          </reference>
          <reference field="1" count="1">
            <x v="182"/>
          </reference>
        </references>
      </pivotArea>
    </format>
    <format dxfId="286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285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284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283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282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281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280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279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278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277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276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275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274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273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272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271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270">
      <pivotArea dataOnly="0" labelOnly="1" outline="0" fieldPosition="0">
        <references count="2">
          <reference field="0" count="1" selected="0">
            <x v="148"/>
          </reference>
          <reference field="1" count="1">
            <x v="198"/>
          </reference>
        </references>
      </pivotArea>
    </format>
    <format dxfId="269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268">
      <pivotArea dataOnly="0" labelOnly="1" outline="0" fieldPosition="0">
        <references count="2">
          <reference field="0" count="1" selected="0">
            <x v="61"/>
          </reference>
          <reference field="1" count="1">
            <x v="177"/>
          </reference>
        </references>
      </pivotArea>
    </format>
    <format dxfId="267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266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265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264">
      <pivotArea dataOnly="0" labelOnly="1" outline="0" fieldPosition="0">
        <references count="2">
          <reference field="0" count="1" selected="0">
            <x v="68"/>
          </reference>
          <reference field="1" count="1">
            <x v="180"/>
          </reference>
        </references>
      </pivotArea>
    </format>
    <format dxfId="263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262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261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260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259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258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257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256">
      <pivotArea dataOnly="0" labelOnly="1" outline="0" fieldPosition="0">
        <references count="2">
          <reference field="0" count="1" selected="0">
            <x v="83"/>
          </reference>
          <reference field="1" count="1">
            <x v="182"/>
          </reference>
        </references>
      </pivotArea>
    </format>
    <format dxfId="255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254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253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252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251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250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249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248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247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246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245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244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243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242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241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240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239">
      <pivotArea dataOnly="0" labelOnly="1" outline="0" fieldPosition="0">
        <references count="2">
          <reference field="0" count="1" selected="0">
            <x v="148"/>
          </reference>
          <reference field="1" count="1">
            <x v="198"/>
          </reference>
        </references>
      </pivotArea>
    </format>
    <format dxfId="238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237">
      <pivotArea dataOnly="0" labelOnly="1" outline="0" fieldPosition="0">
        <references count="2">
          <reference field="0" count="1" selected="0">
            <x v="61"/>
          </reference>
          <reference field="1" count="1">
            <x v="177"/>
          </reference>
        </references>
      </pivotArea>
    </format>
    <format dxfId="236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235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234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233">
      <pivotArea dataOnly="0" labelOnly="1" outline="0" fieldPosition="0">
        <references count="2">
          <reference field="0" count="1" selected="0">
            <x v="68"/>
          </reference>
          <reference field="1" count="1">
            <x v="180"/>
          </reference>
        </references>
      </pivotArea>
    </format>
    <format dxfId="232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231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230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229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228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227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226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225">
      <pivotArea dataOnly="0" labelOnly="1" outline="0" fieldPosition="0">
        <references count="2">
          <reference field="0" count="1" selected="0">
            <x v="83"/>
          </reference>
          <reference field="1" count="1">
            <x v="182"/>
          </reference>
        </references>
      </pivotArea>
    </format>
    <format dxfId="224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223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222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221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220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219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218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217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216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215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214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213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212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211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210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209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208">
      <pivotArea dataOnly="0" labelOnly="1" outline="0" fieldPosition="0">
        <references count="2">
          <reference field="0" count="1" selected="0">
            <x v="148"/>
          </reference>
          <reference field="1" count="1">
            <x v="198"/>
          </reference>
        </references>
      </pivotArea>
    </format>
    <format dxfId="207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206">
      <pivotArea dataOnly="0" labelOnly="1" outline="0" fieldPosition="0">
        <references count="2">
          <reference field="0" count="1" selected="0">
            <x v="61"/>
          </reference>
          <reference field="1" count="1">
            <x v="177"/>
          </reference>
        </references>
      </pivotArea>
    </format>
    <format dxfId="205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204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203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202">
      <pivotArea dataOnly="0" labelOnly="1" outline="0" fieldPosition="0">
        <references count="2">
          <reference field="0" count="1" selected="0">
            <x v="68"/>
          </reference>
          <reference field="1" count="1">
            <x v="180"/>
          </reference>
        </references>
      </pivotArea>
    </format>
    <format dxfId="201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200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99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98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197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196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95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94">
      <pivotArea dataOnly="0" labelOnly="1" outline="0" fieldPosition="0">
        <references count="2">
          <reference field="0" count="1" selected="0">
            <x v="83"/>
          </reference>
          <reference field="1" count="1">
            <x v="182"/>
          </reference>
        </references>
      </pivotArea>
    </format>
    <format dxfId="193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92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91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90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89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88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87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86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85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84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83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82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181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80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79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178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77">
      <pivotArea dataOnly="0" labelOnly="1" outline="0" fieldPosition="0">
        <references count="2">
          <reference field="0" count="1" selected="0">
            <x v="148"/>
          </reference>
          <reference field="1" count="1">
            <x v="198"/>
          </reference>
        </references>
      </pivotArea>
    </format>
    <format dxfId="176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75">
      <pivotArea dataOnly="0" labelOnly="1" outline="0" fieldPosition="0">
        <references count="2">
          <reference field="0" count="1" selected="0">
            <x v="61"/>
          </reference>
          <reference field="1" count="1">
            <x v="177"/>
          </reference>
        </references>
      </pivotArea>
    </format>
    <format dxfId="174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73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72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171">
      <pivotArea dataOnly="0" labelOnly="1" outline="0" fieldPosition="0">
        <references count="2">
          <reference field="0" count="1" selected="0">
            <x v="68"/>
          </reference>
          <reference field="1" count="1">
            <x v="180"/>
          </reference>
        </references>
      </pivotArea>
    </format>
    <format dxfId="170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169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68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67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166">
      <pivotArea dataOnly="0" labelOnly="1" outline="0" fieldPosition="0">
        <references count="2">
          <reference field="0" count="1" selected="0">
            <x v="80"/>
          </reference>
          <reference field="1" count="1">
            <x v="116"/>
          </reference>
        </references>
      </pivotArea>
    </format>
    <format dxfId="165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64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63">
      <pivotArea dataOnly="0" labelOnly="1" outline="0" fieldPosition="0">
        <references count="2">
          <reference field="0" count="1" selected="0">
            <x v="83"/>
          </reference>
          <reference field="1" count="1">
            <x v="182"/>
          </reference>
        </references>
      </pivotArea>
    </format>
    <format dxfId="162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61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60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59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58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57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56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55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54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53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52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51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150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49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48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147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46">
      <pivotArea dataOnly="0" labelOnly="1" outline="0" fieldPosition="0">
        <references count="2">
          <reference field="0" count="1" selected="0">
            <x v="148"/>
          </reference>
          <reference field="1" count="1">
            <x v="198"/>
          </reference>
        </references>
      </pivotArea>
    </format>
    <format dxfId="145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44">
      <pivotArea dataOnly="0" labelOnly="1" outline="0" fieldPosition="0">
        <references count="1">
          <reference field="0" count="31">
            <x v="61"/>
            <x v="65"/>
            <x v="66"/>
            <x v="67"/>
            <x v="68"/>
            <x v="69"/>
            <x v="70"/>
            <x v="72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48"/>
            <x v="151"/>
          </reference>
        </references>
      </pivotArea>
    </format>
    <format dxfId="143">
      <pivotArea dataOnly="0" labelOnly="1" outline="0" fieldPosition="0">
        <references count="1">
          <reference field="0" count="28">
            <x v="64"/>
            <x v="65"/>
            <x v="66"/>
            <x v="67"/>
            <x v="69"/>
            <x v="70"/>
            <x v="72"/>
            <x v="79"/>
            <x v="81"/>
            <x v="82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50"/>
            <x v="151"/>
          </reference>
        </references>
      </pivotArea>
    </format>
    <format dxfId="142">
      <pivotArea dataOnly="0" labelOnly="1" outline="0" fieldPosition="0">
        <references count="1">
          <reference field="0" count="28">
            <x v="64"/>
            <x v="65"/>
            <x v="66"/>
            <x v="67"/>
            <x v="69"/>
            <x v="70"/>
            <x v="72"/>
            <x v="79"/>
            <x v="81"/>
            <x v="82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50"/>
            <x v="151"/>
          </reference>
        </references>
      </pivotArea>
    </format>
    <format dxfId="141">
      <pivotArea dataOnly="0" labelOnly="1" outline="0" fieldPosition="0">
        <references count="1">
          <reference field="0" count="28">
            <x v="64"/>
            <x v="65"/>
            <x v="66"/>
            <x v="67"/>
            <x v="69"/>
            <x v="70"/>
            <x v="72"/>
            <x v="79"/>
            <x v="81"/>
            <x v="82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50"/>
            <x v="151"/>
          </reference>
        </references>
      </pivotArea>
    </format>
    <format dxfId="140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139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38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37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136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135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34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33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132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31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30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29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28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27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26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25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24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23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22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121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120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119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118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117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116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115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114">
      <pivotArea dataOnly="0" labelOnly="1" outline="0" fieldPosition="0">
        <references count="2">
          <reference field="0" count="1" selected="0">
            <x v="150"/>
          </reference>
          <reference field="1" count="1">
            <x v="214"/>
          </reference>
        </references>
      </pivotArea>
    </format>
    <format dxfId="113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112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111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110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109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108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107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106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105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104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03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02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01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00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99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98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97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96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95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94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93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92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91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90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89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88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87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86">
      <pivotArea dataOnly="0" labelOnly="1" outline="0" fieldPosition="0">
        <references count="2">
          <reference field="0" count="1" selected="0">
            <x v="150"/>
          </reference>
          <reference field="1" count="1">
            <x v="214"/>
          </reference>
        </references>
      </pivotArea>
    </format>
    <format dxfId="85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84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83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82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81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80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79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78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77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76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75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74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73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72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71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70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69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68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67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66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65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64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63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62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61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60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59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58">
      <pivotArea dataOnly="0" labelOnly="1" outline="0" fieldPosition="0">
        <references count="2">
          <reference field="0" count="1" selected="0">
            <x v="150"/>
          </reference>
          <reference field="1" count="1">
            <x v="214"/>
          </reference>
        </references>
      </pivotArea>
    </format>
    <format dxfId="57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56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55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54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53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52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51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50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49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48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47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46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45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44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43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42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41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40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39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38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37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150"/>
          </reference>
          <reference field="1" count="1">
            <x v="214"/>
          </reference>
        </references>
      </pivotArea>
    </format>
    <format dxfId="29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28">
      <pivotArea dataOnly="0" labelOnly="1" outline="0" fieldPosition="0">
        <references count="2">
          <reference field="0" count="1" selected="0">
            <x v="64"/>
          </reference>
          <reference field="1" count="1">
            <x v="143"/>
          </reference>
        </references>
      </pivotArea>
    </format>
    <format dxfId="27">
      <pivotArea dataOnly="0" labelOnly="1" outline="0" fieldPosition="0">
        <references count="2">
          <reference field="0" count="1" selected="0">
            <x v="65"/>
          </reference>
          <reference field="1" count="1">
            <x v="58"/>
          </reference>
        </references>
      </pivotArea>
    </format>
    <format dxfId="26">
      <pivotArea dataOnly="0" labelOnly="1" outline="0" fieldPosition="0">
        <references count="2">
          <reference field="0" count="1" selected="0">
            <x v="66"/>
          </reference>
          <reference field="1" count="1">
            <x v="25"/>
          </reference>
        </references>
      </pivotArea>
    </format>
    <format dxfId="25">
      <pivotArea dataOnly="0" labelOnly="1" outline="0" fieldPosition="0">
        <references count="2">
          <reference field="0" count="1" selected="0">
            <x v="67"/>
          </reference>
          <reference field="1" count="1">
            <x v="179"/>
          </reference>
        </references>
      </pivotArea>
    </format>
    <format dxfId="24">
      <pivotArea dataOnly="0" labelOnly="1" outline="0" fieldPosition="0">
        <references count="2">
          <reference field="0" count="1" selected="0">
            <x v="69"/>
          </reference>
          <reference field="1" count="1">
            <x v="144"/>
          </reference>
        </references>
      </pivotArea>
    </format>
    <format dxfId="23">
      <pivotArea dataOnly="0" labelOnly="1" outline="0" fieldPosition="0">
        <references count="2">
          <reference field="0" count="1" selected="0">
            <x v="70"/>
          </reference>
          <reference field="1" count="1">
            <x v="6"/>
          </reference>
        </references>
      </pivotArea>
    </format>
    <format dxfId="22">
      <pivotArea dataOnly="0" labelOnly="1" outline="0" fieldPosition="0">
        <references count="2">
          <reference field="0" count="1" selected="0">
            <x v="72"/>
          </reference>
          <reference field="1" count="1">
            <x v="31"/>
          </reference>
        </references>
      </pivotArea>
    </format>
    <format dxfId="21">
      <pivotArea dataOnly="0" labelOnly="1" outline="0" fieldPosition="0">
        <references count="2">
          <reference field="0" count="1" selected="0">
            <x v="79"/>
          </reference>
          <reference field="1" count="1">
            <x v="147"/>
          </reference>
        </references>
      </pivotArea>
    </format>
    <format dxfId="20">
      <pivotArea dataOnly="0" labelOnly="1" outline="0" fieldPosition="0">
        <references count="2">
          <reference field="0" count="1" selected="0">
            <x v="81"/>
          </reference>
          <reference field="1" count="1">
            <x v="83"/>
          </reference>
        </references>
      </pivotArea>
    </format>
    <format dxfId="19">
      <pivotArea dataOnly="0" labelOnly="1" outline="0" fieldPosition="0">
        <references count="2">
          <reference field="0" count="1" selected="0">
            <x v="82"/>
          </reference>
          <reference field="1" count="1">
            <x v="7"/>
          </reference>
        </references>
      </pivotArea>
    </format>
    <format dxfId="18">
      <pivotArea dataOnly="0" labelOnly="1" outline="0" fieldPosition="0">
        <references count="2">
          <reference field="0" count="1" selected="0">
            <x v="84"/>
          </reference>
          <reference field="1" count="1">
            <x v="85"/>
          </reference>
        </references>
      </pivotArea>
    </format>
    <format dxfId="17">
      <pivotArea dataOnly="0" labelOnly="1" outline="0" fieldPosition="0">
        <references count="2">
          <reference field="0" count="1" selected="0">
            <x v="86"/>
          </reference>
          <reference field="1" count="1">
            <x v="32"/>
          </reference>
        </references>
      </pivotArea>
    </format>
    <format dxfId="16">
      <pivotArea dataOnly="0" labelOnly="1" outline="0" fieldPosition="0">
        <references count="2">
          <reference field="0" count="1" selected="0">
            <x v="87"/>
          </reference>
          <reference field="1" count="1">
            <x v="88"/>
          </reference>
        </references>
      </pivotArea>
    </format>
    <format dxfId="15">
      <pivotArea dataOnly="0" labelOnly="1" outline="0" fieldPosition="0">
        <references count="2">
          <reference field="0" count="1" selected="0">
            <x v="88"/>
          </reference>
          <reference field="1" count="1">
            <x v="107"/>
          </reference>
        </references>
      </pivotArea>
    </format>
    <format dxfId="14">
      <pivotArea dataOnly="0" labelOnly="1" outline="0" fieldPosition="0">
        <references count="2">
          <reference field="0" count="1" selected="0">
            <x v="89"/>
          </reference>
          <reference field="1" count="1">
            <x v="108"/>
          </reference>
        </references>
      </pivotArea>
    </format>
    <format dxfId="13">
      <pivotArea dataOnly="0" labelOnly="1" outline="0" fieldPosition="0">
        <references count="2">
          <reference field="0" count="1" selected="0">
            <x v="90"/>
          </reference>
          <reference field="1" count="1">
            <x v="29"/>
          </reference>
        </references>
      </pivotArea>
    </format>
    <format dxfId="12">
      <pivotArea dataOnly="0" labelOnly="1" outline="0" fieldPosition="0">
        <references count="2">
          <reference field="0" count="1" selected="0">
            <x v="91"/>
          </reference>
          <reference field="1" count="1">
            <x v="22"/>
          </reference>
        </references>
      </pivotArea>
    </format>
    <format dxfId="11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10">
      <pivotArea dataOnly="0" labelOnly="1" outline="0" fieldPosition="0">
        <references count="2">
          <reference field="0" count="1" selected="0">
            <x v="93"/>
          </reference>
          <reference field="1" count="1">
            <x v="124"/>
          </reference>
        </references>
      </pivotArea>
    </format>
    <format dxfId="9">
      <pivotArea dataOnly="0" labelOnly="1" outline="0" fieldPosition="0">
        <references count="2">
          <reference field="0" count="1" selected="0">
            <x v="94"/>
          </reference>
          <reference field="1" count="1">
            <x v="33"/>
          </reference>
        </references>
      </pivotArea>
    </format>
    <format dxfId="8">
      <pivotArea dataOnly="0" labelOnly="1" outline="0" fieldPosition="0">
        <references count="2">
          <reference field="0" count="1" selected="0">
            <x v="95"/>
          </reference>
          <reference field="1" count="1">
            <x v="59"/>
          </reference>
        </references>
      </pivotArea>
    </format>
    <format dxfId="7">
      <pivotArea dataOnly="0" labelOnly="1" outline="0" fieldPosition="0">
        <references count="2">
          <reference field="0" count="1" selected="0">
            <x v="96"/>
          </reference>
          <reference field="1" count="1">
            <x v="148"/>
          </reference>
        </references>
      </pivotArea>
    </format>
    <format dxfId="6">
      <pivotArea dataOnly="0" labelOnly="1" outline="0" fieldPosition="0">
        <references count="2">
          <reference field="0" count="1" selected="0">
            <x v="97"/>
          </reference>
          <reference field="1" count="1">
            <x v="1"/>
          </reference>
        </references>
      </pivotArea>
    </format>
    <format dxfId="5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4">
      <pivotArea dataOnly="0" labelOnly="1" outline="0" fieldPosition="0">
        <references count="2">
          <reference field="0" count="1" selected="0">
            <x v="99"/>
          </reference>
          <reference field="1" count="1">
            <x v="149"/>
          </reference>
        </references>
      </pivotArea>
    </format>
    <format dxfId="3">
      <pivotArea dataOnly="0" labelOnly="1" outline="0" fieldPosition="0">
        <references count="2">
          <reference field="0" count="1" selected="0">
            <x v="100"/>
          </reference>
          <reference field="1" count="1">
            <x v="64"/>
          </reference>
        </references>
      </pivotArea>
    </format>
    <format dxfId="2">
      <pivotArea dataOnly="0" labelOnly="1" outline="0" fieldPosition="0">
        <references count="2">
          <reference field="0" count="1" selected="0">
            <x v="150"/>
          </reference>
          <reference field="1" count="1">
            <x v="214"/>
          </reference>
        </references>
      </pivotArea>
    </format>
    <format dxfId="1">
      <pivotArea dataOnly="0" labelOnly="1" outline="0" fieldPosition="0">
        <references count="2">
          <reference field="0" count="1" selected="0">
            <x v="151"/>
          </reference>
          <reference field="1" count="1">
            <x v="70"/>
          </reference>
        </references>
      </pivotArea>
    </format>
    <format dxfId="0">
      <pivotArea dataOnly="0" labelOnly="1" outline="0" fieldPosition="0">
        <references count="1">
          <reference field="0" count="28">
            <x v="64"/>
            <x v="65"/>
            <x v="66"/>
            <x v="67"/>
            <x v="69"/>
            <x v="70"/>
            <x v="72"/>
            <x v="79"/>
            <x v="81"/>
            <x v="82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50"/>
            <x v="151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odSes_A" cacheId="40" applyNumberFormats="0" applyBorderFormats="0" applyFontFormats="0" applyPatternFormats="0" applyAlignmentFormats="0" applyWidthHeightFormats="1" dataCaption="Data" updatedVersion="6" showDrill="0" showMemberPropertyTips="0" useAutoFormatting="1" rowGrandTotals="0" colGrandTotals="0" itemPrintTitles="1" createdVersion="1" indent="0" compact="0" compactData="0" gridDropZones="1" fieldListSortAscending="1">
  <location ref="BF10:BN20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59">
        <item m="1" x="32"/>
        <item m="1" x="33"/>
        <item m="1" x="34"/>
        <item x="0"/>
        <item m="1" x="36"/>
        <item x="1"/>
        <item m="1" x="37"/>
        <item x="2"/>
        <item x="3"/>
        <item x="4"/>
        <item x="5"/>
        <item m="1" x="48"/>
        <item m="1" x="49"/>
        <item m="1" x="50"/>
        <item x="6"/>
        <item m="1" x="51"/>
        <item m="1" x="44"/>
        <item m="1" x="45"/>
        <item x="7"/>
        <item x="8"/>
        <item m="1" x="41"/>
        <item m="1" x="42"/>
        <item x="9"/>
        <item x="10"/>
        <item x="11"/>
        <item x="12"/>
        <item m="1" x="43"/>
        <item m="1" x="39"/>
        <item x="13"/>
        <item x="14"/>
        <item x="15"/>
        <item x="16"/>
        <item x="17"/>
        <item m="1" x="40"/>
        <item x="18"/>
        <item x="19"/>
        <item x="20"/>
        <item m="1" x="31"/>
        <item x="21"/>
        <item x="22"/>
        <item x="23"/>
        <item m="1" x="58"/>
        <item x="24"/>
        <item x="25"/>
        <item m="1" x="52"/>
        <item x="26"/>
        <item x="27"/>
        <item m="1" x="46"/>
        <item m="1" x="38"/>
        <item x="28"/>
        <item x="29"/>
        <item x="30"/>
        <item m="1" x="35"/>
        <item m="1" x="53"/>
        <item m="1" x="54"/>
        <item m="1" x="55"/>
        <item m="1" x="56"/>
        <item m="1" x="47"/>
        <item m="1" x="57"/>
      </items>
    </pivotField>
    <pivotField axis="axisRow" compact="0" outline="0" subtotalTop="0" showAll="0" includeNewItemsInFilter="1" defaultSubtotal="0">
      <items count="89">
        <item x="27"/>
        <item m="1" x="33"/>
        <item m="1" x="67"/>
        <item m="1" x="56"/>
        <item m="1" x="40"/>
        <item m="1" x="46"/>
        <item m="1" x="85"/>
        <item m="1" x="60"/>
        <item m="1" x="82"/>
        <item m="1" x="45"/>
        <item m="1" x="81"/>
        <item m="1" x="86"/>
        <item m="1" x="78"/>
        <item m="1" x="44"/>
        <item m="1" x="65"/>
        <item x="8"/>
        <item m="1" x="31"/>
        <item m="1" x="73"/>
        <item m="1" x="50"/>
        <item x="21"/>
        <item m="1" x="38"/>
        <item m="1" x="68"/>
        <item m="1" x="80"/>
        <item m="1" x="72"/>
        <item x="5"/>
        <item x="26"/>
        <item m="1" x="39"/>
        <item m="1" x="62"/>
        <item x="28"/>
        <item m="1" x="70"/>
        <item x="9"/>
        <item x="30"/>
        <item x="29"/>
        <item m="1" x="36"/>
        <item x="2"/>
        <item x="3"/>
        <item m="1" x="79"/>
        <item m="1" x="63"/>
        <item m="1" x="76"/>
        <item m="1" x="52"/>
        <item m="1" x="42"/>
        <item x="14"/>
        <item m="1" x="37"/>
        <item m="1" x="74"/>
        <item m="1" x="69"/>
        <item m="1" x="61"/>
        <item m="1" x="71"/>
        <item x="0"/>
        <item m="1" x="64"/>
        <item x="1"/>
        <item m="1" x="34"/>
        <item x="4"/>
        <item x="6"/>
        <item x="7"/>
        <item m="1" x="54"/>
        <item x="10"/>
        <item x="11"/>
        <item x="12"/>
        <item x="13"/>
        <item x="15"/>
        <item x="16"/>
        <item x="17"/>
        <item m="1" x="57"/>
        <item x="18"/>
        <item x="22"/>
        <item x="23"/>
        <item x="24"/>
        <item m="1" x="53"/>
        <item m="1" x="35"/>
        <item m="1" x="75"/>
        <item m="1" x="41"/>
        <item m="1" x="51"/>
        <item m="1" x="87"/>
        <item m="1" x="58"/>
        <item m="1" x="55"/>
        <item m="1" x="66"/>
        <item m="1" x="47"/>
        <item m="1" x="77"/>
        <item x="19"/>
        <item x="20"/>
        <item m="1" x="43"/>
        <item x="25"/>
        <item m="1" x="48"/>
        <item m="1" x="83"/>
        <item m="1" x="32"/>
        <item m="1" x="59"/>
        <item m="1" x="84"/>
        <item m="1" x="49"/>
        <item m="1" x="88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m="1" x="5"/>
        <item x="0"/>
        <item x="1"/>
        <item x="2"/>
        <item h="1" x="3"/>
        <item h="1"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2"/>
    <field x="3"/>
  </rowFields>
  <rowItems count="9">
    <i>
      <x v="3"/>
      <x v="47"/>
    </i>
    <i>
      <x v="5"/>
      <x v="49"/>
    </i>
    <i>
      <x v="7"/>
      <x v="34"/>
    </i>
    <i>
      <x v="8"/>
      <x v="35"/>
    </i>
    <i>
      <x v="9"/>
      <x v="51"/>
    </i>
    <i>
      <x v="10"/>
      <x v="24"/>
    </i>
    <i>
      <x v="14"/>
      <x v="52"/>
    </i>
    <i>
      <x v="18"/>
      <x v="53"/>
    </i>
    <i>
      <x v="19"/>
      <x v="15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6" hier="0"/>
  </pageFields>
  <dataFields count="7">
    <dataField name="Součet z 1" fld="18" baseField="3" baseItem="3" numFmtId="173"/>
    <dataField name="Součet z 2" fld="19" baseField="3" baseItem="58" numFmtId="173"/>
    <dataField name="Součet z 3" fld="20" baseField="3" baseItem="58" numFmtId="173"/>
    <dataField name="Součet z 4" fld="21" baseField="3" baseItem="9" numFmtId="173"/>
    <dataField name="Součet z Plnění RZ(%)" fld="26" baseField="3" baseItem="5" numFmtId="172"/>
    <dataField name="Součet z Rozdil" fld="27" baseField="3" baseItem="51" numFmtId="173"/>
    <dataField name="Součet z SUM" fld="32" baseField="3" baseItem="10" numFmtId="4"/>
  </dataFields>
  <formats count="238">
    <format dxfId="13643">
      <pivotArea outline="0" fieldPosition="0"/>
    </format>
    <format dxfId="13642">
      <pivotArea outline="0" fieldPosition="0"/>
    </format>
    <format dxfId="13641">
      <pivotArea outline="0" fieldPosition="0"/>
    </format>
    <format dxfId="13640">
      <pivotArea outline="0" fieldPosition="0">
        <references count="1">
          <reference field="4294967294" count="1">
            <x v="5"/>
          </reference>
        </references>
      </pivotArea>
    </format>
    <format dxfId="13639">
      <pivotArea outline="0" fieldPosition="0">
        <references count="1">
          <reference field="4294967294" count="1">
            <x v="4"/>
          </reference>
        </references>
      </pivotArea>
    </format>
    <format dxfId="13638">
      <pivotArea outline="0" fieldPosition="0">
        <references count="1">
          <reference field="4294967294" count="1">
            <x v="4"/>
          </reference>
        </references>
      </pivotArea>
    </format>
    <format dxfId="13637">
      <pivotArea outline="0" fieldPosition="0">
        <references count="1">
          <reference field="4294967294" count="1">
            <x v="3"/>
          </reference>
        </references>
      </pivotArea>
    </format>
    <format dxfId="13636">
      <pivotArea outline="0" fieldPosition="0">
        <references count="1">
          <reference field="4294967294" count="1">
            <x v="2"/>
          </reference>
        </references>
      </pivotArea>
    </format>
    <format dxfId="13635">
      <pivotArea outline="0" fieldPosition="0">
        <references count="1">
          <reference field="4294967294" count="1">
            <x v="1"/>
          </reference>
        </references>
      </pivotArea>
    </format>
    <format dxfId="13634">
      <pivotArea outline="0" fieldPosition="0">
        <references count="1">
          <reference field="4294967294" count="1">
            <x v="0"/>
          </reference>
        </references>
      </pivotArea>
    </format>
    <format dxfId="13633">
      <pivotArea dataOnly="0" labelOnly="1" outline="0" fieldPosition="0">
        <references count="1">
          <reference field="2" count="16">
            <x v="2"/>
            <x v="3"/>
            <x v="4"/>
            <x v="5"/>
            <x v="6"/>
            <x v="7"/>
            <x v="8"/>
            <x v="10"/>
            <x v="13"/>
            <x v="14"/>
            <x v="16"/>
            <x v="17"/>
            <x v="18"/>
            <x v="19"/>
            <x v="20"/>
            <x v="21"/>
          </reference>
        </references>
      </pivotArea>
    </format>
    <format dxfId="13632">
      <pivotArea dataOnly="0" labelOnly="1" outline="0" fieldPosition="0">
        <references count="1">
          <reference field="2" count="16">
            <x v="2"/>
            <x v="3"/>
            <x v="4"/>
            <x v="5"/>
            <x v="6"/>
            <x v="7"/>
            <x v="8"/>
            <x v="10"/>
            <x v="13"/>
            <x v="14"/>
            <x v="16"/>
            <x v="17"/>
            <x v="18"/>
            <x v="19"/>
            <x v="20"/>
            <x v="21"/>
          </reference>
        </references>
      </pivotArea>
    </format>
    <format dxfId="13631">
      <pivotArea dataOnly="0" labelOnly="1" outline="0" fieldPosition="0">
        <references count="1">
          <reference field="2" count="16">
            <x v="2"/>
            <x v="3"/>
            <x v="4"/>
            <x v="5"/>
            <x v="6"/>
            <x v="7"/>
            <x v="8"/>
            <x v="10"/>
            <x v="13"/>
            <x v="14"/>
            <x v="16"/>
            <x v="17"/>
            <x v="18"/>
            <x v="19"/>
            <x v="20"/>
            <x v="21"/>
          </reference>
        </references>
      </pivotArea>
    </format>
    <format dxfId="13630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3629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13628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3627">
      <pivotArea dataOnly="0" labelOnly="1" outline="0" fieldPosition="0">
        <references count="2">
          <reference field="2" count="1" selected="0">
            <x v="5"/>
          </reference>
          <reference field="3" count="1">
            <x v="37"/>
          </reference>
        </references>
      </pivotArea>
    </format>
    <format dxfId="13626">
      <pivotArea dataOnly="0" labelOnly="1" outline="0" fieldPosition="0">
        <references count="2">
          <reference field="2" count="1" selected="0">
            <x v="6"/>
          </reference>
          <reference field="3" count="1">
            <x v="46"/>
          </reference>
        </references>
      </pivotArea>
    </format>
    <format dxfId="13625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624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623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622">
      <pivotArea dataOnly="0" labelOnly="1" outline="0" fieldPosition="0">
        <references count="2">
          <reference field="2" count="1" selected="0">
            <x v="13"/>
          </reference>
          <reference field="3" count="1">
            <x v="39"/>
          </reference>
        </references>
      </pivotArea>
    </format>
    <format dxfId="13621">
      <pivotArea dataOnly="0" labelOnly="1" outline="0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13620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3619">
      <pivotArea dataOnly="0" labelOnly="1" outline="0" fieldPosition="0">
        <references count="2">
          <reference field="2" count="1" selected="0">
            <x v="17"/>
          </reference>
          <reference field="3" count="1">
            <x v="14"/>
          </reference>
        </references>
      </pivotArea>
    </format>
    <format dxfId="13618">
      <pivotArea dataOnly="0" labelOnly="1" outline="0" fieldPosition="0">
        <references count="2">
          <reference field="2" count="1" selected="0">
            <x v="18"/>
          </reference>
          <reference field="3" count="1">
            <x v="12"/>
          </reference>
        </references>
      </pivotArea>
    </format>
    <format dxfId="13617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3616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3615">
      <pivotArea dataOnly="0" labelOnly="1" outline="0" fieldPosition="0">
        <references count="2">
          <reference field="2" count="1" selected="0">
            <x v="21"/>
          </reference>
          <reference field="3" count="1">
            <x v="2"/>
          </reference>
        </references>
      </pivotArea>
    </format>
    <format dxfId="13614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3613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13612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3611">
      <pivotArea dataOnly="0" labelOnly="1" outline="0" fieldPosition="0">
        <references count="2">
          <reference field="2" count="1" selected="0">
            <x v="5"/>
          </reference>
          <reference field="3" count="1">
            <x v="37"/>
          </reference>
        </references>
      </pivotArea>
    </format>
    <format dxfId="13610">
      <pivotArea dataOnly="0" labelOnly="1" outline="0" fieldPosition="0">
        <references count="2">
          <reference field="2" count="1" selected="0">
            <x v="6"/>
          </reference>
          <reference field="3" count="1">
            <x v="46"/>
          </reference>
        </references>
      </pivotArea>
    </format>
    <format dxfId="13609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608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607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606">
      <pivotArea dataOnly="0" labelOnly="1" outline="0" fieldPosition="0">
        <references count="2">
          <reference field="2" count="1" selected="0">
            <x v="13"/>
          </reference>
          <reference field="3" count="1">
            <x v="39"/>
          </reference>
        </references>
      </pivotArea>
    </format>
    <format dxfId="13605">
      <pivotArea dataOnly="0" labelOnly="1" outline="0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13604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3603">
      <pivotArea dataOnly="0" labelOnly="1" outline="0" fieldPosition="0">
        <references count="2">
          <reference field="2" count="1" selected="0">
            <x v="17"/>
          </reference>
          <reference field="3" count="1">
            <x v="14"/>
          </reference>
        </references>
      </pivotArea>
    </format>
    <format dxfId="13602">
      <pivotArea dataOnly="0" labelOnly="1" outline="0" fieldPosition="0">
        <references count="2">
          <reference field="2" count="1" selected="0">
            <x v="18"/>
          </reference>
          <reference field="3" count="1">
            <x v="12"/>
          </reference>
        </references>
      </pivotArea>
    </format>
    <format dxfId="13601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3600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3599">
      <pivotArea dataOnly="0" labelOnly="1" outline="0" fieldPosition="0">
        <references count="2">
          <reference field="2" count="1" selected="0">
            <x v="21"/>
          </reference>
          <reference field="3" count="1">
            <x v="2"/>
          </reference>
        </references>
      </pivotArea>
    </format>
    <format dxfId="13598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3597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13596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3595">
      <pivotArea dataOnly="0" labelOnly="1" outline="0" fieldPosition="0">
        <references count="2">
          <reference field="2" count="1" selected="0">
            <x v="5"/>
          </reference>
          <reference field="3" count="1">
            <x v="37"/>
          </reference>
        </references>
      </pivotArea>
    </format>
    <format dxfId="13594">
      <pivotArea dataOnly="0" labelOnly="1" outline="0" fieldPosition="0">
        <references count="2">
          <reference field="2" count="1" selected="0">
            <x v="6"/>
          </reference>
          <reference field="3" count="1">
            <x v="46"/>
          </reference>
        </references>
      </pivotArea>
    </format>
    <format dxfId="13593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592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591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590">
      <pivotArea dataOnly="0" labelOnly="1" outline="0" fieldPosition="0">
        <references count="2">
          <reference field="2" count="1" selected="0">
            <x v="13"/>
          </reference>
          <reference field="3" count="1">
            <x v="39"/>
          </reference>
        </references>
      </pivotArea>
    </format>
    <format dxfId="13589">
      <pivotArea dataOnly="0" labelOnly="1" outline="0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13588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3587">
      <pivotArea dataOnly="0" labelOnly="1" outline="0" fieldPosition="0">
        <references count="2">
          <reference field="2" count="1" selected="0">
            <x v="17"/>
          </reference>
          <reference field="3" count="1">
            <x v="14"/>
          </reference>
        </references>
      </pivotArea>
    </format>
    <format dxfId="13586">
      <pivotArea dataOnly="0" labelOnly="1" outline="0" fieldPosition="0">
        <references count="2">
          <reference field="2" count="1" selected="0">
            <x v="18"/>
          </reference>
          <reference field="3" count="1">
            <x v="12"/>
          </reference>
        </references>
      </pivotArea>
    </format>
    <format dxfId="13585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3584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3583">
      <pivotArea dataOnly="0" labelOnly="1" outline="0" fieldPosition="0">
        <references count="2">
          <reference field="2" count="1" selected="0">
            <x v="21"/>
          </reference>
          <reference field="3" count="1">
            <x v="2"/>
          </reference>
        </references>
      </pivotArea>
    </format>
    <format dxfId="13582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3581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13580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3579">
      <pivotArea dataOnly="0" labelOnly="1" outline="0" fieldPosition="0">
        <references count="2">
          <reference field="2" count="1" selected="0">
            <x v="5"/>
          </reference>
          <reference field="3" count="1">
            <x v="37"/>
          </reference>
        </references>
      </pivotArea>
    </format>
    <format dxfId="13578">
      <pivotArea dataOnly="0" labelOnly="1" outline="0" fieldPosition="0">
        <references count="2">
          <reference field="2" count="1" selected="0">
            <x v="6"/>
          </reference>
          <reference field="3" count="1">
            <x v="46"/>
          </reference>
        </references>
      </pivotArea>
    </format>
    <format dxfId="13577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576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575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574">
      <pivotArea dataOnly="0" labelOnly="1" outline="0" fieldPosition="0">
        <references count="2">
          <reference field="2" count="1" selected="0">
            <x v="13"/>
          </reference>
          <reference field="3" count="1">
            <x v="39"/>
          </reference>
        </references>
      </pivotArea>
    </format>
    <format dxfId="13573">
      <pivotArea dataOnly="0" labelOnly="1" outline="0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13572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3571">
      <pivotArea dataOnly="0" labelOnly="1" outline="0" fieldPosition="0">
        <references count="2">
          <reference field="2" count="1" selected="0">
            <x v="17"/>
          </reference>
          <reference field="3" count="1">
            <x v="14"/>
          </reference>
        </references>
      </pivotArea>
    </format>
    <format dxfId="13570">
      <pivotArea dataOnly="0" labelOnly="1" outline="0" fieldPosition="0">
        <references count="2">
          <reference field="2" count="1" selected="0">
            <x v="18"/>
          </reference>
          <reference field="3" count="1">
            <x v="12"/>
          </reference>
        </references>
      </pivotArea>
    </format>
    <format dxfId="13569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3568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3567">
      <pivotArea dataOnly="0" labelOnly="1" outline="0" fieldPosition="0">
        <references count="2">
          <reference field="2" count="1" selected="0">
            <x v="21"/>
          </reference>
          <reference field="3" count="1">
            <x v="2"/>
          </reference>
        </references>
      </pivotArea>
    </format>
    <format dxfId="13566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565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564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563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562">
      <pivotArea dataOnly="0" labelOnly="1" outline="0" fieldPosition="0">
        <references count="1">
          <reference field="2" count="10">
            <x v="3"/>
            <x v="5"/>
            <x v="6"/>
            <x v="7"/>
            <x v="8"/>
            <x v="9"/>
            <x v="10"/>
            <x v="14"/>
            <x v="18"/>
            <x v="20"/>
          </reference>
        </references>
      </pivotArea>
    </format>
    <format dxfId="13561">
      <pivotArea dataOnly="0" labelOnly="1" outline="0" fieldPosition="0">
        <references count="1">
          <reference field="2" count="10">
            <x v="3"/>
            <x v="5"/>
            <x v="6"/>
            <x v="7"/>
            <x v="8"/>
            <x v="9"/>
            <x v="10"/>
            <x v="14"/>
            <x v="18"/>
            <x v="20"/>
          </reference>
        </references>
      </pivotArea>
    </format>
    <format dxfId="13560">
      <pivotArea dataOnly="0" labelOnly="1" outline="0" fieldPosition="0">
        <references count="1">
          <reference field="2" count="10">
            <x v="3"/>
            <x v="5"/>
            <x v="6"/>
            <x v="7"/>
            <x v="8"/>
            <x v="9"/>
            <x v="10"/>
            <x v="14"/>
            <x v="18"/>
            <x v="20"/>
          </reference>
        </references>
      </pivotArea>
    </format>
    <format dxfId="13559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558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3557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556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555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554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3553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552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3551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3550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3549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548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3547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546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545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544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3543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542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3541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3540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3539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538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3537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536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535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534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3533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532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3531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3530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3529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528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3527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526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525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524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3523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522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3521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3520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3519">
      <pivotArea dataOnly="0" labelOnly="1" outline="0" fieldPosition="0">
        <references count="1"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8"/>
            <x v="19"/>
            <x v="20"/>
          </reference>
        </references>
      </pivotArea>
    </format>
    <format dxfId="13518">
      <pivotArea dataOnly="0" labelOnly="1" outline="0" fieldPosition="0">
        <references count="1"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8"/>
            <x v="19"/>
            <x v="20"/>
          </reference>
        </references>
      </pivotArea>
    </format>
    <format dxfId="13517">
      <pivotArea dataOnly="0" labelOnly="1" outline="0" fieldPosition="0">
        <references count="1"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8"/>
            <x v="19"/>
            <x v="20"/>
          </reference>
        </references>
      </pivotArea>
    </format>
    <format dxfId="13516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3515">
      <pivotArea dataOnly="0" labelOnly="1" outline="0" fieldPosition="0">
        <references count="2">
          <reference field="2" count="1" selected="0">
            <x v="1"/>
          </reference>
          <reference field="3" count="1">
            <x v="70"/>
          </reference>
        </references>
      </pivotArea>
    </format>
    <format dxfId="13514">
      <pivotArea dataOnly="0" labelOnly="1" outline="0" fieldPosition="0">
        <references count="2">
          <reference field="2" count="1" selected="0">
            <x v="2"/>
          </reference>
          <reference field="3" count="1">
            <x v="71"/>
          </reference>
        </references>
      </pivotArea>
    </format>
    <format dxfId="13513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512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3511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3510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509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508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507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3506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505">
      <pivotArea dataOnly="0" labelOnly="1" outline="0" fieldPosition="0">
        <references count="2">
          <reference field="2" count="1" selected="0">
            <x v="11"/>
          </reference>
          <reference field="3" count="1">
            <x v="73"/>
          </reference>
        </references>
      </pivotArea>
    </format>
    <format dxfId="13504">
      <pivotArea dataOnly="0" labelOnly="1" outline="0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13503">
      <pivotArea dataOnly="0" labelOnly="1" outline="0" fieldPosition="0">
        <references count="2">
          <reference field="2" count="1" selected="0">
            <x v="13"/>
          </reference>
          <reference field="3" count="1">
            <x v="75"/>
          </reference>
        </references>
      </pivotArea>
    </format>
    <format dxfId="13502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3501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3500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3499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3498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3497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3496">
      <pivotArea dataOnly="0" labelOnly="1" outline="0" fieldPosition="0">
        <references count="2">
          <reference field="2" count="1" selected="0">
            <x v="1"/>
          </reference>
          <reference field="3" count="1">
            <x v="70"/>
          </reference>
        </references>
      </pivotArea>
    </format>
    <format dxfId="13495">
      <pivotArea dataOnly="0" labelOnly="1" outline="0" fieldPosition="0">
        <references count="2">
          <reference field="2" count="1" selected="0">
            <x v="2"/>
          </reference>
          <reference field="3" count="1">
            <x v="71"/>
          </reference>
        </references>
      </pivotArea>
    </format>
    <format dxfId="13494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493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3492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3491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490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489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488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3487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486">
      <pivotArea dataOnly="0" labelOnly="1" outline="0" fieldPosition="0">
        <references count="2">
          <reference field="2" count="1" selected="0">
            <x v="11"/>
          </reference>
          <reference field="3" count="1">
            <x v="73"/>
          </reference>
        </references>
      </pivotArea>
    </format>
    <format dxfId="13485">
      <pivotArea dataOnly="0" labelOnly="1" outline="0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13484">
      <pivotArea dataOnly="0" labelOnly="1" outline="0" fieldPosition="0">
        <references count="2">
          <reference field="2" count="1" selected="0">
            <x v="13"/>
          </reference>
          <reference field="3" count="1">
            <x v="75"/>
          </reference>
        </references>
      </pivotArea>
    </format>
    <format dxfId="13483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3482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3481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3480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3479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3478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3477">
      <pivotArea dataOnly="0" labelOnly="1" outline="0" fieldPosition="0">
        <references count="2">
          <reference field="2" count="1" selected="0">
            <x v="1"/>
          </reference>
          <reference field="3" count="1">
            <x v="70"/>
          </reference>
        </references>
      </pivotArea>
    </format>
    <format dxfId="13476">
      <pivotArea dataOnly="0" labelOnly="1" outline="0" fieldPosition="0">
        <references count="2">
          <reference field="2" count="1" selected="0">
            <x v="2"/>
          </reference>
          <reference field="3" count="1">
            <x v="71"/>
          </reference>
        </references>
      </pivotArea>
    </format>
    <format dxfId="13475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474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3473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3472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471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470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469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3468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467">
      <pivotArea dataOnly="0" labelOnly="1" outline="0" fieldPosition="0">
        <references count="2">
          <reference field="2" count="1" selected="0">
            <x v="11"/>
          </reference>
          <reference field="3" count="1">
            <x v="73"/>
          </reference>
        </references>
      </pivotArea>
    </format>
    <format dxfId="13466">
      <pivotArea dataOnly="0" labelOnly="1" outline="0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13465">
      <pivotArea dataOnly="0" labelOnly="1" outline="0" fieldPosition="0">
        <references count="2">
          <reference field="2" count="1" selected="0">
            <x v="13"/>
          </reference>
          <reference field="3" count="1">
            <x v="75"/>
          </reference>
        </references>
      </pivotArea>
    </format>
    <format dxfId="13464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3463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3462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3461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3460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3459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3458">
      <pivotArea dataOnly="0" labelOnly="1" outline="0" fieldPosition="0">
        <references count="2">
          <reference field="2" count="1" selected="0">
            <x v="1"/>
          </reference>
          <reference field="3" count="1">
            <x v="70"/>
          </reference>
        </references>
      </pivotArea>
    </format>
    <format dxfId="13457">
      <pivotArea dataOnly="0" labelOnly="1" outline="0" fieldPosition="0">
        <references count="2">
          <reference field="2" count="1" selected="0">
            <x v="2"/>
          </reference>
          <reference field="3" count="1">
            <x v="71"/>
          </reference>
        </references>
      </pivotArea>
    </format>
    <format dxfId="13456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3455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3454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3453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452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451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450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3449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448">
      <pivotArea dataOnly="0" labelOnly="1" outline="0" fieldPosition="0">
        <references count="2">
          <reference field="2" count="1" selected="0">
            <x v="11"/>
          </reference>
          <reference field="3" count="1">
            <x v="73"/>
          </reference>
        </references>
      </pivotArea>
    </format>
    <format dxfId="13447">
      <pivotArea dataOnly="0" labelOnly="1" outline="0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13446">
      <pivotArea dataOnly="0" labelOnly="1" outline="0" fieldPosition="0">
        <references count="2">
          <reference field="2" count="1" selected="0">
            <x v="13"/>
          </reference>
          <reference field="3" count="1">
            <x v="75"/>
          </reference>
        </references>
      </pivotArea>
    </format>
    <format dxfId="13445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3444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3443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3442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3441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3440">
      <pivotArea dataOnly="0" labelOnly="1" outline="0" fieldPosition="0">
        <references count="1">
          <reference field="2" count="8">
            <x v="0"/>
            <x v="4"/>
            <x v="6"/>
            <x v="7"/>
            <x v="8"/>
            <x v="10"/>
            <x v="15"/>
            <x v="16"/>
          </reference>
        </references>
      </pivotArea>
    </format>
    <format dxfId="13439">
      <pivotArea dataOnly="0" labelOnly="1" outline="0" fieldPosition="0">
        <references count="1">
          <reference field="2" count="8">
            <x v="0"/>
            <x v="4"/>
            <x v="6"/>
            <x v="7"/>
            <x v="8"/>
            <x v="10"/>
            <x v="15"/>
            <x v="16"/>
          </reference>
        </references>
      </pivotArea>
    </format>
    <format dxfId="13438">
      <pivotArea dataOnly="0" labelOnly="1" outline="0" fieldPosition="0">
        <references count="1">
          <reference field="2" count="8">
            <x v="0"/>
            <x v="4"/>
            <x v="6"/>
            <x v="7"/>
            <x v="8"/>
            <x v="10"/>
            <x v="15"/>
            <x v="16"/>
          </reference>
        </references>
      </pivotArea>
    </format>
    <format dxfId="13437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3436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3435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434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433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432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431">
      <pivotArea dataOnly="0" labelOnly="1" outline="0" fieldPosition="0">
        <references count="2">
          <reference field="2" count="1" selected="0">
            <x v="15"/>
          </reference>
          <reference field="3" count="1">
            <x v="87"/>
          </reference>
        </references>
      </pivotArea>
    </format>
    <format dxfId="13430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3429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3428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3427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426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425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424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423">
      <pivotArea dataOnly="0" labelOnly="1" outline="0" fieldPosition="0">
        <references count="2">
          <reference field="2" count="1" selected="0">
            <x v="15"/>
          </reference>
          <reference field="3" count="1">
            <x v="87"/>
          </reference>
        </references>
      </pivotArea>
    </format>
    <format dxfId="13422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3421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3420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3419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418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417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416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415">
      <pivotArea dataOnly="0" labelOnly="1" outline="0" fieldPosition="0">
        <references count="2">
          <reference field="2" count="1" selected="0">
            <x v="15"/>
          </reference>
          <reference field="3" count="1">
            <x v="87"/>
          </reference>
        </references>
      </pivotArea>
    </format>
    <format dxfId="13414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3413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3412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3411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3410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3409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3408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3407">
      <pivotArea dataOnly="0" labelOnly="1" outline="0" fieldPosition="0">
        <references count="2">
          <reference field="2" count="1" selected="0">
            <x v="15"/>
          </reference>
          <reference field="3" count="1">
            <x v="87"/>
          </reference>
        </references>
      </pivotArea>
    </format>
    <format dxfId="13406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7000000}" name="Trida_H" cacheId="40" applyNumberFormats="0" applyBorderFormats="0" applyFontFormats="0" applyPatternFormats="0" applyAlignmentFormats="0" applyWidthHeightFormats="1" dataCaption="Data" errorCaption="0" showError="1" updatedVersion="6" showDrill="0" showMemberPropertyTips="0" useAutoFormatting="1" rowGrandTotals="0" colGrandTotals="0" itemPrintTitles="1" createdVersion="1" indent="0" compact="0" compactData="0" gridDropZones="1">
  <location ref="CD10:CO14" firstHeaderRow="1" firstDataRow="2" firstDataCol="2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6">
        <item m="1" x="5"/>
        <item x="0"/>
        <item x="1"/>
        <item x="2"/>
        <item h="1" x="3"/>
        <item h="1" x="4"/>
      </items>
    </pivotField>
    <pivotField axis="axisRow" compact="0" outline="0" subtotalTop="0" showAll="0" includeNewItemsInFilter="1" defaultSubtotal="0">
      <items count="6">
        <item x="3"/>
        <item m="1" x="5"/>
        <item x="1"/>
        <item x="4"/>
        <item x="0"/>
        <item x="2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6"/>
    <field x="7"/>
  </rowFields>
  <rowItems count="3">
    <i>
      <x v="1"/>
      <x v="4"/>
    </i>
    <i>
      <x v="2"/>
      <x v="2"/>
    </i>
    <i>
      <x v="3"/>
      <x v="5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oučet z 7" fld="24" baseField="7" baseItem="2" numFmtId="173"/>
    <dataField name="Součet z 6" fld="23" baseField="7" baseItem="2" numFmtId="173"/>
    <dataField name="Součet z 5" fld="22" baseField="7" baseItem="1" numFmtId="173"/>
    <dataField name="Součet z 1" fld="18" baseField="7" baseItem="1" numFmtId="173"/>
    <dataField name="Součet z 4" fld="21" baseField="7" baseItem="1" numFmtId="173"/>
    <dataField name="Součet z Index -3/-4" fld="28" baseField="7" baseItem="1" numFmtId="172"/>
    <dataField name="Součet z Index -2/-3" fld="29" baseField="7" baseItem="2" numFmtId="172"/>
    <dataField name="Součet z Index -1/-2" fld="30" baseField="7" baseItem="1" numFmtId="172"/>
    <dataField name="Součet z Index 0/-1" fld="31" baseField="7" baseItem="1" numFmtId="172"/>
    <dataField name="Součet z SUM_H" fld="33" baseField="0" baseItem="0" numFmtId="4"/>
  </dataFields>
  <formats count="31">
    <format dxfId="13674">
      <pivotArea outline="0" fieldPosition="0">
        <references count="1">
          <reference field="4294967294" count="6" selected="0">
            <x v="0"/>
            <x v="1"/>
            <x v="2"/>
            <x v="3"/>
            <x v="4"/>
            <x v="5"/>
          </reference>
        </references>
      </pivotArea>
    </format>
    <format dxfId="13673">
      <pivotArea outline="0" fieldPosition="0"/>
    </format>
    <format dxfId="13672">
      <pivotArea outline="0" fieldPosition="0"/>
    </format>
    <format dxfId="13671">
      <pivotArea outline="0" fieldPosition="0">
        <references count="1">
          <reference field="4294967294" count="1">
            <x v="0"/>
          </reference>
        </references>
      </pivotArea>
    </format>
    <format dxfId="13670">
      <pivotArea outline="0" fieldPosition="0">
        <references count="1">
          <reference field="4294967294" count="1">
            <x v="1"/>
          </reference>
        </references>
      </pivotArea>
    </format>
    <format dxfId="13669">
      <pivotArea outline="0" fieldPosition="0">
        <references count="1">
          <reference field="4294967294" count="1">
            <x v="2"/>
          </reference>
        </references>
      </pivotArea>
    </format>
    <format dxfId="13668">
      <pivotArea outline="0" fieldPosition="0">
        <references count="1">
          <reference field="4294967294" count="1">
            <x v="3"/>
          </reference>
        </references>
      </pivotArea>
    </format>
    <format dxfId="13667">
      <pivotArea outline="0" fieldPosition="0">
        <references count="1">
          <reference field="4294967294" count="1">
            <x v="4"/>
          </reference>
        </references>
      </pivotArea>
    </format>
    <format dxfId="13666">
      <pivotArea outline="0" fieldPosition="0">
        <references count="1">
          <reference field="4294967294" count="1">
            <x v="5"/>
          </reference>
        </references>
      </pivotArea>
    </format>
    <format dxfId="13665">
      <pivotArea outline="0" fieldPosition="0">
        <references count="1">
          <reference field="4294967294" count="1">
            <x v="6"/>
          </reference>
        </references>
      </pivotArea>
    </format>
    <format dxfId="13664">
      <pivotArea outline="0" fieldPosition="0">
        <references count="1">
          <reference field="4294967294" count="1">
            <x v="7"/>
          </reference>
        </references>
      </pivotArea>
    </format>
    <format dxfId="13663">
      <pivotArea outline="0" fieldPosition="0">
        <references count="1">
          <reference field="4294967294" count="1">
            <x v="8"/>
          </reference>
        </references>
      </pivotArea>
    </format>
    <format dxfId="13662">
      <pivotArea dataOnly="0" labelOnly="1" outline="0" fieldPosition="0">
        <references count="1">
          <reference field="6" count="0"/>
        </references>
      </pivotArea>
    </format>
    <format dxfId="13661">
      <pivotArea dataOnly="0" labelOnly="1" outline="0" fieldPosition="0">
        <references count="1">
          <reference field="6" count="0"/>
        </references>
      </pivotArea>
    </format>
    <format dxfId="13660">
      <pivotArea dataOnly="0" labelOnly="1" outline="0" fieldPosition="0">
        <references count="1">
          <reference field="6" count="0"/>
        </references>
      </pivotArea>
    </format>
    <format dxfId="13659">
      <pivotArea dataOnly="0" labelOnly="1" outline="0" fieldPosition="0">
        <references count="2">
          <reference field="6" count="1" selected="0">
            <x v="0"/>
          </reference>
          <reference field="7" count="1">
            <x v="1"/>
          </reference>
        </references>
      </pivotArea>
    </format>
    <format dxfId="13658">
      <pivotArea dataOnly="0" labelOnly="1" outline="0" fieldPosition="0">
        <references count="2">
          <reference field="6" count="1" selected="0">
            <x v="1"/>
          </reference>
          <reference field="7" count="1">
            <x v="4"/>
          </reference>
        </references>
      </pivotArea>
    </format>
    <format dxfId="13657">
      <pivotArea dataOnly="0" labelOnly="1" outline="0" fieldPosition="0">
        <references count="2">
          <reference field="6" count="1" selected="0">
            <x v="2"/>
          </reference>
          <reference field="7" count="1">
            <x v="2"/>
          </reference>
        </references>
      </pivotArea>
    </format>
    <format dxfId="13656">
      <pivotArea dataOnly="0" labelOnly="1" outline="0" fieldPosition="0">
        <references count="2">
          <reference field="6" count="1" selected="0">
            <x v="3"/>
          </reference>
          <reference field="7" count="1">
            <x v="5"/>
          </reference>
        </references>
      </pivotArea>
    </format>
    <format dxfId="13655">
      <pivotArea dataOnly="0" labelOnly="1" outline="0" fieldPosition="0">
        <references count="2">
          <reference field="6" count="1" selected="0">
            <x v="0"/>
          </reference>
          <reference field="7" count="1">
            <x v="1"/>
          </reference>
        </references>
      </pivotArea>
    </format>
    <format dxfId="13654">
      <pivotArea dataOnly="0" labelOnly="1" outline="0" fieldPosition="0">
        <references count="2">
          <reference field="6" count="1" selected="0">
            <x v="1"/>
          </reference>
          <reference field="7" count="1">
            <x v="4"/>
          </reference>
        </references>
      </pivotArea>
    </format>
    <format dxfId="13653">
      <pivotArea dataOnly="0" labelOnly="1" outline="0" fieldPosition="0">
        <references count="2">
          <reference field="6" count="1" selected="0">
            <x v="2"/>
          </reference>
          <reference field="7" count="1">
            <x v="2"/>
          </reference>
        </references>
      </pivotArea>
    </format>
    <format dxfId="13652">
      <pivotArea dataOnly="0" labelOnly="1" outline="0" fieldPosition="0">
        <references count="2">
          <reference field="6" count="1" selected="0">
            <x v="3"/>
          </reference>
          <reference field="7" count="1">
            <x v="5"/>
          </reference>
        </references>
      </pivotArea>
    </format>
    <format dxfId="13651">
      <pivotArea dataOnly="0" labelOnly="1" outline="0" fieldPosition="0">
        <references count="2">
          <reference field="6" count="1" selected="0">
            <x v="0"/>
          </reference>
          <reference field="7" count="1">
            <x v="1"/>
          </reference>
        </references>
      </pivotArea>
    </format>
    <format dxfId="13650">
      <pivotArea dataOnly="0" labelOnly="1" outline="0" fieldPosition="0">
        <references count="2">
          <reference field="6" count="1" selected="0">
            <x v="1"/>
          </reference>
          <reference field="7" count="1">
            <x v="4"/>
          </reference>
        </references>
      </pivotArea>
    </format>
    <format dxfId="13649">
      <pivotArea dataOnly="0" labelOnly="1" outline="0" fieldPosition="0">
        <references count="2">
          <reference field="6" count="1" selected="0">
            <x v="2"/>
          </reference>
          <reference field="7" count="1">
            <x v="2"/>
          </reference>
        </references>
      </pivotArea>
    </format>
    <format dxfId="13648">
      <pivotArea dataOnly="0" labelOnly="1" outline="0" fieldPosition="0">
        <references count="2">
          <reference field="6" count="1" selected="0">
            <x v="3"/>
          </reference>
          <reference field="7" count="1">
            <x v="5"/>
          </reference>
        </references>
      </pivotArea>
    </format>
    <format dxfId="13647">
      <pivotArea dataOnly="0" labelOnly="1" outline="0" fieldPosition="0">
        <references count="2">
          <reference field="6" count="1" selected="0">
            <x v="0"/>
          </reference>
          <reference field="7" count="1">
            <x v="1"/>
          </reference>
        </references>
      </pivotArea>
    </format>
    <format dxfId="13646">
      <pivotArea dataOnly="0" labelOnly="1" outline="0" fieldPosition="0">
        <references count="2">
          <reference field="6" count="1" selected="0">
            <x v="1"/>
          </reference>
          <reference field="7" count="1">
            <x v="4"/>
          </reference>
        </references>
      </pivotArea>
    </format>
    <format dxfId="13645">
      <pivotArea dataOnly="0" labelOnly="1" outline="0" fieldPosition="0">
        <references count="2">
          <reference field="6" count="1" selected="0">
            <x v="2"/>
          </reference>
          <reference field="7" count="1">
            <x v="2"/>
          </reference>
        </references>
      </pivotArea>
    </format>
    <format dxfId="13644">
      <pivotArea dataOnly="0" labelOnly="1" outline="0" fieldPosition="0">
        <references count="2">
          <reference field="6" count="1" selected="0">
            <x v="3"/>
          </reference>
          <reference field="7" count="1">
            <x v="5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2000000}" name="Pol_A" cacheId="40" applyNumberFormats="0" applyBorderFormats="0" applyFontFormats="0" applyPatternFormats="0" applyAlignmentFormats="0" applyWidthHeightFormats="1" dataCaption="Data" updatedVersion="6" showDrill="0" showMemberPropertyTips="0" useAutoFormatting="1" rowGrandTotals="0" colGrandTotals="0" itemPrintTitles="1" createdVersion="1" indent="0" compact="0" compactData="0" gridDropZones="1" fieldListSortAscending="1">
  <location ref="BR10:BZ25" firstHeaderRow="1" firstDataRow="2" firstDataCol="2" rowPageCount="1" colPageCount="1"/>
  <pivotFields count="35">
    <pivotField axis="axisRow" compact="0" outline="0" subtotalTop="0" showAll="0" includeNewItemsInFilter="1" sortType="ascending" defaultSubtotal="0">
      <items count="178">
        <item m="1" x="163"/>
        <item m="1" x="168"/>
        <item m="1" x="116"/>
        <item m="1" x="133"/>
        <item x="0"/>
        <item m="1" x="151"/>
        <item m="1" x="175"/>
        <item m="1" x="170"/>
        <item m="1" x="176"/>
        <item x="1"/>
        <item x="2"/>
        <item m="1" x="171"/>
        <item m="1" x="136"/>
        <item m="1" x="153"/>
        <item m="1" x="173"/>
        <item m="1" x="84"/>
        <item m="1" x="117"/>
        <item x="3"/>
        <item m="1" x="119"/>
        <item m="1" x="139"/>
        <item x="4"/>
        <item x="5"/>
        <item x="6"/>
        <item m="1" x="125"/>
        <item x="7"/>
        <item m="1" x="126"/>
        <item m="1" x="145"/>
        <item m="1" x="105"/>
        <item m="1" x="86"/>
        <item m="1" x="106"/>
        <item m="1" x="128"/>
        <item m="1" x="107"/>
        <item m="1" x="108"/>
        <item x="8"/>
        <item x="9"/>
        <item m="1" x="109"/>
        <item m="1" x="82"/>
        <item m="1" x="135"/>
        <item m="1" x="100"/>
        <item m="1" x="97"/>
        <item x="10"/>
        <item x="11"/>
        <item m="1" x="123"/>
        <item m="1" x="83"/>
        <item x="12"/>
        <item x="13"/>
        <item m="1" x="120"/>
        <item m="1" x="85"/>
        <item m="1" x="101"/>
        <item x="14"/>
        <item x="15"/>
        <item x="16"/>
        <item x="17"/>
        <item x="18"/>
        <item m="1" x="146"/>
        <item x="19"/>
        <item x="20"/>
        <item x="21"/>
        <item m="1" x="111"/>
        <item x="22"/>
        <item x="23"/>
        <item m="1" x="177"/>
        <item m="1" x="76"/>
        <item m="1" x="87"/>
        <item x="24"/>
        <item x="25"/>
        <item x="26"/>
        <item x="27"/>
        <item m="1" x="127"/>
        <item x="28"/>
        <item x="29"/>
        <item m="1" x="80"/>
        <item x="30"/>
        <item m="1" x="156"/>
        <item x="31"/>
        <item m="1" x="110"/>
        <item m="1" x="148"/>
        <item m="1" x="159"/>
        <item m="1" x="90"/>
        <item x="32"/>
        <item m="1" x="77"/>
        <item x="33"/>
        <item x="34"/>
        <item m="1" x="130"/>
        <item x="35"/>
        <item m="1" x="161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m="1" x="158"/>
        <item m="1" x="79"/>
        <item m="1" x="93"/>
        <item x="51"/>
        <item x="52"/>
        <item x="53"/>
        <item x="54"/>
        <item m="1" x="149"/>
        <item m="1" x="164"/>
        <item m="1" x="95"/>
        <item m="1" x="147"/>
        <item m="1" x="157"/>
        <item x="55"/>
        <item m="1" x="88"/>
        <item m="1" x="81"/>
        <item x="56"/>
        <item x="57"/>
        <item m="1" x="78"/>
        <item m="1" x="112"/>
        <item x="58"/>
        <item m="1" x="129"/>
        <item m="1" x="160"/>
        <item m="1" x="165"/>
        <item m="1" x="131"/>
        <item x="59"/>
        <item m="1" x="162"/>
        <item x="60"/>
        <item m="1" x="113"/>
        <item m="1" x="166"/>
        <item x="61"/>
        <item m="1" x="92"/>
        <item m="1" x="132"/>
        <item x="62"/>
        <item x="63"/>
        <item x="64"/>
        <item m="1" x="89"/>
        <item x="65"/>
        <item m="1" x="115"/>
        <item m="1" x="134"/>
        <item x="66"/>
        <item m="1" x="169"/>
        <item m="1" x="154"/>
        <item m="1" x="91"/>
        <item m="1" x="94"/>
        <item x="67"/>
        <item m="1" x="96"/>
        <item x="68"/>
        <item m="1" x="98"/>
        <item m="1" x="152"/>
        <item x="69"/>
        <item x="70"/>
        <item x="71"/>
        <item m="1" x="167"/>
        <item m="1" x="172"/>
        <item x="72"/>
        <item x="73"/>
        <item x="74"/>
        <item x="75"/>
        <item m="1" x="137"/>
        <item m="1" x="174"/>
        <item m="1" x="114"/>
        <item m="1" x="118"/>
        <item m="1" x="138"/>
        <item m="1" x="141"/>
        <item m="1" x="99"/>
        <item m="1" x="121"/>
        <item m="1" x="140"/>
        <item m="1" x="142"/>
        <item m="1" x="102"/>
        <item m="1" x="122"/>
        <item m="1" x="143"/>
        <item m="1" x="103"/>
        <item m="1" x="124"/>
        <item m="1" x="155"/>
        <item m="1" x="144"/>
        <item m="1" x="104"/>
        <item m="1" x="150"/>
      </items>
    </pivotField>
    <pivotField axis="axisRow" compact="0" outline="0" subtotalTop="0" showAll="0" includeNewItemsInFilter="1" defaultSubtotal="0">
      <items count="215">
        <item m="1" x="146"/>
        <item x="47"/>
        <item x="68"/>
        <item m="1" x="119"/>
        <item m="1" x="200"/>
        <item x="74"/>
        <item x="29"/>
        <item x="34"/>
        <item m="1" x="137"/>
        <item m="1" x="134"/>
        <item m="1" x="149"/>
        <item m="1" x="95"/>
        <item m="1" x="99"/>
        <item m="1" x="174"/>
        <item m="1" x="122"/>
        <item m="1" x="80"/>
        <item m="1" x="167"/>
        <item m="1" x="81"/>
        <item m="1" x="79"/>
        <item m="1" x="123"/>
        <item m="1" x="154"/>
        <item m="1" x="104"/>
        <item x="41"/>
        <item m="1" x="155"/>
        <item x="31"/>
        <item x="26"/>
        <item m="1" x="181"/>
        <item m="1" x="103"/>
        <item m="1" x="107"/>
        <item x="40"/>
        <item m="1" x="94"/>
        <item x="30"/>
        <item x="36"/>
        <item x="44"/>
        <item m="1" x="197"/>
        <item m="1" x="96"/>
        <item m="1" x="152"/>
        <item m="1" x="135"/>
        <item m="1" x="179"/>
        <item m="1" x="184"/>
        <item x="56"/>
        <item m="1" x="133"/>
        <item m="1" x="101"/>
        <item m="1" x="164"/>
        <item m="1" x="110"/>
        <item m="1" x="114"/>
        <item m="1" x="108"/>
        <item x="13"/>
        <item x="57"/>
        <item x="60"/>
        <item m="1" x="169"/>
        <item m="1" x="180"/>
        <item m="1" x="112"/>
        <item x="19"/>
        <item x="22"/>
        <item x="23"/>
        <item x="18"/>
        <item x="54"/>
        <item x="25"/>
        <item x="45"/>
        <item m="1" x="192"/>
        <item m="1" x="86"/>
        <item m="1" x="199"/>
        <item m="1" x="159"/>
        <item x="50"/>
        <item m="1" x="166"/>
        <item x="67"/>
        <item m="1" x="198"/>
        <item m="1" x="150"/>
        <item m="1" x="160"/>
        <item x="70"/>
        <item m="1" x="102"/>
        <item x="16"/>
        <item m="1" x="143"/>
        <item x="4"/>
        <item m="1" x="208"/>
        <item m="1" x="204"/>
        <item m="1" x="206"/>
        <item m="1" x="142"/>
        <item m="1" x="125"/>
        <item x="17"/>
        <item x="15"/>
        <item x="14"/>
        <item x="33"/>
        <item m="1" x="158"/>
        <item x="35"/>
        <item x="48"/>
        <item x="52"/>
        <item x="37"/>
        <item x="20"/>
        <item x="21"/>
        <item m="1" x="120"/>
        <item x="71"/>
        <item x="10"/>
        <item x="11"/>
        <item m="1" x="115"/>
        <item m="1" x="132"/>
        <item m="1" x="139"/>
        <item m="1" x="90"/>
        <item m="1" x="153"/>
        <item m="1" x="176"/>
        <item m="1" x="144"/>
        <item m="1" x="78"/>
        <item m="1" x="111"/>
        <item m="1" x="168"/>
        <item m="1" x="177"/>
        <item m="1" x="147"/>
        <item x="38"/>
        <item x="39"/>
        <item x="42"/>
        <item m="1" x="109"/>
        <item m="1" x="129"/>
        <item m="1" x="91"/>
        <item x="73"/>
        <item m="1" x="195"/>
        <item m="1" x="151"/>
        <item m="1" x="141"/>
        <item m="1" x="98"/>
        <item x="63"/>
        <item m="1" x="162"/>
        <item m="1" x="85"/>
        <item m="1" x="212"/>
        <item x="61"/>
        <item x="51"/>
        <item x="43"/>
        <item m="1" x="193"/>
        <item x="0"/>
        <item m="1" x="165"/>
        <item x="1"/>
        <item x="2"/>
        <item m="1" x="140"/>
        <item m="1" x="189"/>
        <item m="1" x="214"/>
        <item x="3"/>
        <item m="1" x="136"/>
        <item x="5"/>
        <item m="1" x="207"/>
        <item x="7"/>
        <item m="1" x="175"/>
        <item x="8"/>
        <item x="9"/>
        <item m="1" x="131"/>
        <item m="1" x="106"/>
        <item x="24"/>
        <item x="28"/>
        <item m="1" x="172"/>
        <item m="1" x="97"/>
        <item x="32"/>
        <item x="46"/>
        <item x="49"/>
        <item m="1" x="83"/>
        <item x="53"/>
        <item m="1" x="210"/>
        <item x="62"/>
        <item x="64"/>
        <item x="65"/>
        <item x="72"/>
        <item x="75"/>
        <item m="1" x="173"/>
        <item m="1" x="117"/>
        <item m="1" x="187"/>
        <item m="1" x="209"/>
        <item m="1" x="118"/>
        <item m="1" x="89"/>
        <item m="1" x="213"/>
        <item m="1" x="127"/>
        <item m="1" x="185"/>
        <item m="1" x="203"/>
        <item m="1" x="190"/>
        <item m="1" x="171"/>
        <item m="1" x="88"/>
        <item m="1" x="145"/>
        <item m="1" x="93"/>
        <item m="1" x="157"/>
        <item m="1" x="202"/>
        <item x="12"/>
        <item m="1" x="194"/>
        <item m="1" x="121"/>
        <item m="1" x="205"/>
        <item x="27"/>
        <item m="1" x="84"/>
        <item m="1" x="130"/>
        <item m="1" x="161"/>
        <item m="1" x="124"/>
        <item m="1" x="178"/>
        <item m="1" x="100"/>
        <item m="1" x="126"/>
        <item x="55"/>
        <item m="1" x="128"/>
        <item m="1" x="183"/>
        <item m="1" x="170"/>
        <item x="58"/>
        <item m="1" x="76"/>
        <item x="59"/>
        <item m="1" x="105"/>
        <item m="1" x="156"/>
        <item m="1" x="138"/>
        <item x="66"/>
        <item m="1" x="116"/>
        <item m="1" x="148"/>
        <item m="1" x="186"/>
        <item m="1" x="113"/>
        <item m="1" x="188"/>
        <item m="1" x="196"/>
        <item m="1" x="191"/>
        <item m="1" x="163"/>
        <item m="1" x="77"/>
        <item m="1" x="82"/>
        <item m="1" x="87"/>
        <item m="1" x="182"/>
        <item m="1" x="92"/>
        <item m="1" x="201"/>
        <item m="1" x="211"/>
        <item x="6"/>
        <item x="69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m="1" x="5"/>
        <item x="0"/>
        <item x="1"/>
        <item x="2"/>
        <item h="1" x="3"/>
        <item h="1"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0"/>
    <field x="1"/>
  </rowFields>
  <rowItems count="14">
    <i>
      <x v="4"/>
      <x v="126"/>
    </i>
    <i>
      <x v="9"/>
      <x v="128"/>
    </i>
    <i>
      <x v="10"/>
      <x v="129"/>
    </i>
    <i>
      <x v="17"/>
      <x v="133"/>
    </i>
    <i>
      <x v="20"/>
      <x v="74"/>
    </i>
    <i>
      <x v="21"/>
      <x v="135"/>
    </i>
    <i>
      <x v="22"/>
      <x v="213"/>
    </i>
    <i>
      <x v="24"/>
      <x v="137"/>
    </i>
    <i>
      <x v="33"/>
      <x v="139"/>
    </i>
    <i>
      <x v="34"/>
      <x v="140"/>
    </i>
    <i>
      <x v="40"/>
      <x v="93"/>
    </i>
    <i>
      <x v="41"/>
      <x v="94"/>
    </i>
    <i>
      <x v="44"/>
      <x v="175"/>
    </i>
    <i>
      <x v="45"/>
      <x v="47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6" hier="0"/>
  </pageFields>
  <dataFields count="7">
    <dataField name="Součet z 1" fld="18" baseField="1" baseItem="4" numFmtId="173"/>
    <dataField name="Součet z 2" fld="19" baseField="1" baseItem="4" numFmtId="173"/>
    <dataField name="Součet z 3" fld="20" baseField="1" baseItem="252" numFmtId="173"/>
    <dataField name="Součet z 4" fld="21" baseField="1" baseItem="15" numFmtId="173"/>
    <dataField name="Součet z Plnění RZ(%)" fld="26" baseField="1" baseItem="19" numFmtId="172"/>
    <dataField name="Součet z Rozdil" fld="27" baseField="1" baseItem="15" numFmtId="173"/>
    <dataField name="Součet z SUM" fld="32" baseField="0" baseItem="0" numFmtId="4"/>
  </dataFields>
  <formats count="464">
    <format dxfId="14138">
      <pivotArea outline="0" fieldPosition="0"/>
    </format>
    <format dxfId="14137">
      <pivotArea outline="0" fieldPosition="0"/>
    </format>
    <format dxfId="14136">
      <pivotArea outline="0" fieldPosition="0"/>
    </format>
    <format dxfId="14135">
      <pivotArea outline="0" fieldPosition="0">
        <references count="1">
          <reference field="4294967294" count="1">
            <x v="0"/>
          </reference>
        </references>
      </pivotArea>
    </format>
    <format dxfId="14134">
      <pivotArea outline="0" fieldPosition="0">
        <references count="1">
          <reference field="4294967294" count="1">
            <x v="1"/>
          </reference>
        </references>
      </pivotArea>
    </format>
    <format dxfId="14133">
      <pivotArea outline="0" fieldPosition="0">
        <references count="1">
          <reference field="4294967294" count="1">
            <x v="2"/>
          </reference>
        </references>
      </pivotArea>
    </format>
    <format dxfId="14132">
      <pivotArea outline="0" fieldPosition="0">
        <references count="1">
          <reference field="4294967294" count="1">
            <x v="3"/>
          </reference>
        </references>
      </pivotArea>
    </format>
    <format dxfId="14131">
      <pivotArea outline="0" fieldPosition="0">
        <references count="1">
          <reference field="4294967294" count="1">
            <x v="5"/>
          </reference>
        </references>
      </pivotArea>
    </format>
    <format dxfId="14130">
      <pivotArea outline="0" fieldPosition="0">
        <references count="1">
          <reference field="4294967294" count="1">
            <x v="4"/>
          </reference>
        </references>
      </pivotArea>
    </format>
    <format dxfId="14129">
      <pivotArea dataOnly="0" labelOnly="1" outline="0" fieldPosition="0">
        <references count="1">
          <reference field="0" count="28">
            <x v="3"/>
            <x v="4"/>
            <x v="6"/>
            <x v="7"/>
            <x v="9"/>
            <x v="10"/>
            <x v="11"/>
            <x v="12"/>
            <x v="14"/>
            <x v="16"/>
            <x v="17"/>
            <x v="18"/>
            <x v="19"/>
            <x v="20"/>
            <x v="23"/>
            <x v="24"/>
            <x v="26"/>
            <x v="31"/>
            <x v="32"/>
            <x v="34"/>
            <x v="38"/>
            <x v="39"/>
            <x v="40"/>
            <x v="41"/>
            <x v="43"/>
            <x v="45"/>
            <x v="47"/>
            <x v="48"/>
          </reference>
        </references>
      </pivotArea>
    </format>
    <format dxfId="14128">
      <pivotArea dataOnly="0" labelOnly="1" outline="0" fieldPosition="0">
        <references count="1">
          <reference field="0" count="28">
            <x v="3"/>
            <x v="4"/>
            <x v="6"/>
            <x v="7"/>
            <x v="9"/>
            <x v="10"/>
            <x v="11"/>
            <x v="12"/>
            <x v="14"/>
            <x v="16"/>
            <x v="17"/>
            <x v="18"/>
            <x v="19"/>
            <x v="20"/>
            <x v="23"/>
            <x v="24"/>
            <x v="26"/>
            <x v="31"/>
            <x v="32"/>
            <x v="34"/>
            <x v="38"/>
            <x v="39"/>
            <x v="40"/>
            <x v="41"/>
            <x v="43"/>
            <x v="45"/>
            <x v="47"/>
            <x v="48"/>
          </reference>
        </references>
      </pivotArea>
    </format>
    <format dxfId="14127">
      <pivotArea dataOnly="0" labelOnly="1" outline="0" fieldPosition="0">
        <references count="1">
          <reference field="0" count="28">
            <x v="3"/>
            <x v="4"/>
            <x v="6"/>
            <x v="7"/>
            <x v="9"/>
            <x v="10"/>
            <x v="11"/>
            <x v="12"/>
            <x v="14"/>
            <x v="16"/>
            <x v="17"/>
            <x v="18"/>
            <x v="19"/>
            <x v="20"/>
            <x v="23"/>
            <x v="24"/>
            <x v="26"/>
            <x v="31"/>
            <x v="32"/>
            <x v="34"/>
            <x v="38"/>
            <x v="39"/>
            <x v="40"/>
            <x v="41"/>
            <x v="43"/>
            <x v="45"/>
            <x v="47"/>
            <x v="48"/>
          </reference>
        </references>
      </pivotArea>
    </format>
    <format dxfId="14126">
      <pivotArea dataOnly="0" labelOnly="1" outline="0" fieldPosition="0">
        <references count="2">
          <reference field="0" count="1" selected="0">
            <x v="3"/>
          </reference>
          <reference field="1" count="1">
            <x v="111"/>
          </reference>
        </references>
      </pivotArea>
    </format>
    <format dxfId="14125">
      <pivotArea dataOnly="0" labelOnly="1" outline="0" fieldPosition="0">
        <references count="2">
          <reference field="0" count="1" selected="0">
            <x v="4"/>
          </reference>
          <reference field="1" count="1">
            <x v="98"/>
          </reference>
        </references>
      </pivotArea>
    </format>
    <format dxfId="14124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4123">
      <pivotArea dataOnly="0" labelOnly="1" outline="0" fieldPosition="0">
        <references count="2">
          <reference field="0" count="1" selected="0">
            <x v="7"/>
          </reference>
          <reference field="1" count="1">
            <x v="71"/>
          </reference>
        </references>
      </pivotArea>
    </format>
    <format dxfId="14122">
      <pivotArea dataOnly="0" labelOnly="1" outline="0" fieldPosition="0">
        <references count="2">
          <reference field="0" count="1" selected="0">
            <x v="9"/>
          </reference>
          <reference field="1" count="1">
            <x v="103"/>
          </reference>
        </references>
      </pivotArea>
    </format>
    <format dxfId="14121">
      <pivotArea dataOnly="0" labelOnly="1" outline="0" fieldPosition="0">
        <references count="2">
          <reference field="0" count="1" selected="0">
            <x v="10"/>
          </reference>
          <reference field="1" count="1">
            <x v="102"/>
          </reference>
        </references>
      </pivotArea>
    </format>
    <format dxfId="14120">
      <pivotArea dataOnly="0" labelOnly="1" outline="0" fieldPosition="0">
        <references count="2">
          <reference field="0" count="1" selected="0">
            <x v="11"/>
          </reference>
          <reference field="1" count="1">
            <x v="101"/>
          </reference>
        </references>
      </pivotArea>
    </format>
    <format dxfId="14119">
      <pivotArea dataOnly="0" labelOnly="1" outline="0" fieldPosition="0">
        <references count="2">
          <reference field="0" count="1" selected="0">
            <x v="12"/>
          </reference>
          <reference field="1" count="1">
            <x v="104"/>
          </reference>
        </references>
      </pivotArea>
    </format>
    <format dxfId="14118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117">
      <pivotArea dataOnly="0" labelOnly="1" outline="0" fieldPosition="0">
        <references count="2">
          <reference field="0" count="1" selected="0">
            <x v="16"/>
          </reference>
          <reference field="1" count="1">
            <x v="106"/>
          </reference>
        </references>
      </pivotArea>
    </format>
    <format dxfId="14116">
      <pivotArea dataOnly="0" labelOnly="1" outline="0" fieldPosition="0">
        <references count="2">
          <reference field="0" count="1" selected="0">
            <x v="17"/>
          </reference>
          <reference field="1" count="1">
            <x v="105"/>
          </reference>
        </references>
      </pivotArea>
    </format>
    <format dxfId="14115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4114">
      <pivotArea dataOnly="0" labelOnly="1" outline="0" fieldPosition="0">
        <references count="2">
          <reference field="0" count="1" selected="0">
            <x v="19"/>
          </reference>
          <reference field="1" count="1">
            <x v="75"/>
          </reference>
        </references>
      </pivotArea>
    </format>
    <format dxfId="14113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112">
      <pivotArea dataOnly="0" labelOnly="1" outline="0" fieldPosition="0">
        <references count="2">
          <reference field="0" count="1" selected="0">
            <x v="23"/>
          </reference>
          <reference field="1" count="1">
            <x v="96"/>
          </reference>
        </references>
      </pivotArea>
    </format>
    <format dxfId="14111">
      <pivotArea dataOnly="0" labelOnly="1" outline="0" fieldPosition="0">
        <references count="2">
          <reference field="0" count="1" selected="0">
            <x v="24"/>
          </reference>
          <reference field="1" count="1">
            <x v="95"/>
          </reference>
        </references>
      </pivotArea>
    </format>
    <format dxfId="14110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4109">
      <pivotArea dataOnly="0" labelOnly="1" outline="0" fieldPosition="0">
        <references count="2">
          <reference field="0" count="1" selected="0">
            <x v="31"/>
          </reference>
          <reference field="1" count="1">
            <x v="110"/>
          </reference>
        </references>
      </pivotArea>
    </format>
    <format dxfId="14108">
      <pivotArea dataOnly="0" labelOnly="1" outline="0" fieldPosition="0">
        <references count="2">
          <reference field="0" count="1" selected="0">
            <x v="32"/>
          </reference>
          <reference field="1" count="1">
            <x v="100"/>
          </reference>
        </references>
      </pivotArea>
    </format>
    <format dxfId="14107">
      <pivotArea dataOnly="0" labelOnly="1" outline="0" fieldPosition="0">
        <references count="2">
          <reference field="0" count="1" selected="0">
            <x v="34"/>
          </reference>
          <reference field="1" count="1">
            <x v="99"/>
          </reference>
        </references>
      </pivotArea>
    </format>
    <format dxfId="14106">
      <pivotArea dataOnly="0" labelOnly="1" outline="0" fieldPosition="0">
        <references count="2">
          <reference field="0" count="1" selected="0">
            <x v="38"/>
          </reference>
          <reference field="1" count="1">
            <x v="35"/>
          </reference>
        </references>
      </pivotArea>
    </format>
    <format dxfId="14105">
      <pivotArea dataOnly="0" labelOnly="1" outline="0" fieldPosition="0">
        <references count="2">
          <reference field="0" count="1" selected="0">
            <x v="39"/>
          </reference>
          <reference field="1" count="1">
            <x v="37"/>
          </reference>
        </references>
      </pivotArea>
    </format>
    <format dxfId="14104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4103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102">
      <pivotArea dataOnly="0" labelOnly="1" outline="0" fieldPosition="0">
        <references count="2">
          <reference field="0" count="1" selected="0">
            <x v="43"/>
          </reference>
          <reference field="1" count="1">
            <x v="36"/>
          </reference>
        </references>
      </pivotArea>
    </format>
    <format dxfId="14101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100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099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  <format dxfId="14098">
      <pivotArea dataOnly="0" labelOnly="1" outline="0" fieldPosition="0">
        <references count="2">
          <reference field="0" count="1" selected="0">
            <x v="3"/>
          </reference>
          <reference field="1" count="1">
            <x v="111"/>
          </reference>
        </references>
      </pivotArea>
    </format>
    <format dxfId="14097">
      <pivotArea dataOnly="0" labelOnly="1" outline="0" fieldPosition="0">
        <references count="2">
          <reference field="0" count="1" selected="0">
            <x v="4"/>
          </reference>
          <reference field="1" count="1">
            <x v="98"/>
          </reference>
        </references>
      </pivotArea>
    </format>
    <format dxfId="14096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4095">
      <pivotArea dataOnly="0" labelOnly="1" outline="0" fieldPosition="0">
        <references count="2">
          <reference field="0" count="1" selected="0">
            <x v="7"/>
          </reference>
          <reference field="1" count="1">
            <x v="71"/>
          </reference>
        </references>
      </pivotArea>
    </format>
    <format dxfId="14094">
      <pivotArea dataOnly="0" labelOnly="1" outline="0" fieldPosition="0">
        <references count="2">
          <reference field="0" count="1" selected="0">
            <x v="9"/>
          </reference>
          <reference field="1" count="1">
            <x v="103"/>
          </reference>
        </references>
      </pivotArea>
    </format>
    <format dxfId="14093">
      <pivotArea dataOnly="0" labelOnly="1" outline="0" fieldPosition="0">
        <references count="2">
          <reference field="0" count="1" selected="0">
            <x v="10"/>
          </reference>
          <reference field="1" count="1">
            <x v="102"/>
          </reference>
        </references>
      </pivotArea>
    </format>
    <format dxfId="14092">
      <pivotArea dataOnly="0" labelOnly="1" outline="0" fieldPosition="0">
        <references count="2">
          <reference field="0" count="1" selected="0">
            <x v="11"/>
          </reference>
          <reference field="1" count="1">
            <x v="101"/>
          </reference>
        </references>
      </pivotArea>
    </format>
    <format dxfId="14091">
      <pivotArea dataOnly="0" labelOnly="1" outline="0" fieldPosition="0">
        <references count="2">
          <reference field="0" count="1" selected="0">
            <x v="12"/>
          </reference>
          <reference field="1" count="1">
            <x v="104"/>
          </reference>
        </references>
      </pivotArea>
    </format>
    <format dxfId="14090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089">
      <pivotArea dataOnly="0" labelOnly="1" outline="0" fieldPosition="0">
        <references count="2">
          <reference field="0" count="1" selected="0">
            <x v="16"/>
          </reference>
          <reference field="1" count="1">
            <x v="106"/>
          </reference>
        </references>
      </pivotArea>
    </format>
    <format dxfId="14088">
      <pivotArea dataOnly="0" labelOnly="1" outline="0" fieldPosition="0">
        <references count="2">
          <reference field="0" count="1" selected="0">
            <x v="17"/>
          </reference>
          <reference field="1" count="1">
            <x v="105"/>
          </reference>
        </references>
      </pivotArea>
    </format>
    <format dxfId="14087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4086">
      <pivotArea dataOnly="0" labelOnly="1" outline="0" fieldPosition="0">
        <references count="2">
          <reference field="0" count="1" selected="0">
            <x v="19"/>
          </reference>
          <reference field="1" count="1">
            <x v="75"/>
          </reference>
        </references>
      </pivotArea>
    </format>
    <format dxfId="14085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084">
      <pivotArea dataOnly="0" labelOnly="1" outline="0" fieldPosition="0">
        <references count="2">
          <reference field="0" count="1" selected="0">
            <x v="23"/>
          </reference>
          <reference field="1" count="1">
            <x v="96"/>
          </reference>
        </references>
      </pivotArea>
    </format>
    <format dxfId="14083">
      <pivotArea dataOnly="0" labelOnly="1" outline="0" fieldPosition="0">
        <references count="2">
          <reference field="0" count="1" selected="0">
            <x v="24"/>
          </reference>
          <reference field="1" count="1">
            <x v="95"/>
          </reference>
        </references>
      </pivotArea>
    </format>
    <format dxfId="14082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4081">
      <pivotArea dataOnly="0" labelOnly="1" outline="0" fieldPosition="0">
        <references count="2">
          <reference field="0" count="1" selected="0">
            <x v="31"/>
          </reference>
          <reference field="1" count="1">
            <x v="110"/>
          </reference>
        </references>
      </pivotArea>
    </format>
    <format dxfId="14080">
      <pivotArea dataOnly="0" labelOnly="1" outline="0" fieldPosition="0">
        <references count="2">
          <reference field="0" count="1" selected="0">
            <x v="32"/>
          </reference>
          <reference field="1" count="1">
            <x v="100"/>
          </reference>
        </references>
      </pivotArea>
    </format>
    <format dxfId="14079">
      <pivotArea dataOnly="0" labelOnly="1" outline="0" fieldPosition="0">
        <references count="2">
          <reference field="0" count="1" selected="0">
            <x v="34"/>
          </reference>
          <reference field="1" count="1">
            <x v="99"/>
          </reference>
        </references>
      </pivotArea>
    </format>
    <format dxfId="14078">
      <pivotArea dataOnly="0" labelOnly="1" outline="0" fieldPosition="0">
        <references count="2">
          <reference field="0" count="1" selected="0">
            <x v="38"/>
          </reference>
          <reference field="1" count="1">
            <x v="35"/>
          </reference>
        </references>
      </pivotArea>
    </format>
    <format dxfId="14077">
      <pivotArea dataOnly="0" labelOnly="1" outline="0" fieldPosition="0">
        <references count="2">
          <reference field="0" count="1" selected="0">
            <x v="39"/>
          </reference>
          <reference field="1" count="1">
            <x v="37"/>
          </reference>
        </references>
      </pivotArea>
    </format>
    <format dxfId="14076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4075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074">
      <pivotArea dataOnly="0" labelOnly="1" outline="0" fieldPosition="0">
        <references count="2">
          <reference field="0" count="1" selected="0">
            <x v="43"/>
          </reference>
          <reference field="1" count="1">
            <x v="36"/>
          </reference>
        </references>
      </pivotArea>
    </format>
    <format dxfId="14073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072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071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  <format dxfId="14070">
      <pivotArea dataOnly="0" labelOnly="1" outline="0" fieldPosition="0">
        <references count="2">
          <reference field="0" count="1" selected="0">
            <x v="3"/>
          </reference>
          <reference field="1" count="1">
            <x v="111"/>
          </reference>
        </references>
      </pivotArea>
    </format>
    <format dxfId="14069">
      <pivotArea dataOnly="0" labelOnly="1" outline="0" fieldPosition="0">
        <references count="2">
          <reference field="0" count="1" selected="0">
            <x v="4"/>
          </reference>
          <reference field="1" count="1">
            <x v="98"/>
          </reference>
        </references>
      </pivotArea>
    </format>
    <format dxfId="14068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4067">
      <pivotArea dataOnly="0" labelOnly="1" outline="0" fieldPosition="0">
        <references count="2">
          <reference field="0" count="1" selected="0">
            <x v="7"/>
          </reference>
          <reference field="1" count="1">
            <x v="71"/>
          </reference>
        </references>
      </pivotArea>
    </format>
    <format dxfId="14066">
      <pivotArea dataOnly="0" labelOnly="1" outline="0" fieldPosition="0">
        <references count="2">
          <reference field="0" count="1" selected="0">
            <x v="9"/>
          </reference>
          <reference field="1" count="1">
            <x v="103"/>
          </reference>
        </references>
      </pivotArea>
    </format>
    <format dxfId="14065">
      <pivotArea dataOnly="0" labelOnly="1" outline="0" fieldPosition="0">
        <references count="2">
          <reference field="0" count="1" selected="0">
            <x v="10"/>
          </reference>
          <reference field="1" count="1">
            <x v="102"/>
          </reference>
        </references>
      </pivotArea>
    </format>
    <format dxfId="14064">
      <pivotArea dataOnly="0" labelOnly="1" outline="0" fieldPosition="0">
        <references count="2">
          <reference field="0" count="1" selected="0">
            <x v="11"/>
          </reference>
          <reference field="1" count="1">
            <x v="101"/>
          </reference>
        </references>
      </pivotArea>
    </format>
    <format dxfId="14063">
      <pivotArea dataOnly="0" labelOnly="1" outline="0" fieldPosition="0">
        <references count="2">
          <reference field="0" count="1" selected="0">
            <x v="12"/>
          </reference>
          <reference field="1" count="1">
            <x v="104"/>
          </reference>
        </references>
      </pivotArea>
    </format>
    <format dxfId="14062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061">
      <pivotArea dataOnly="0" labelOnly="1" outline="0" fieldPosition="0">
        <references count="2">
          <reference field="0" count="1" selected="0">
            <x v="16"/>
          </reference>
          <reference field="1" count="1">
            <x v="106"/>
          </reference>
        </references>
      </pivotArea>
    </format>
    <format dxfId="14060">
      <pivotArea dataOnly="0" labelOnly="1" outline="0" fieldPosition="0">
        <references count="2">
          <reference field="0" count="1" selected="0">
            <x v="17"/>
          </reference>
          <reference field="1" count="1">
            <x v="105"/>
          </reference>
        </references>
      </pivotArea>
    </format>
    <format dxfId="14059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4058">
      <pivotArea dataOnly="0" labelOnly="1" outline="0" fieldPosition="0">
        <references count="2">
          <reference field="0" count="1" selected="0">
            <x v="19"/>
          </reference>
          <reference field="1" count="1">
            <x v="75"/>
          </reference>
        </references>
      </pivotArea>
    </format>
    <format dxfId="14057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056">
      <pivotArea dataOnly="0" labelOnly="1" outline="0" fieldPosition="0">
        <references count="2">
          <reference field="0" count="1" selected="0">
            <x v="23"/>
          </reference>
          <reference field="1" count="1">
            <x v="96"/>
          </reference>
        </references>
      </pivotArea>
    </format>
    <format dxfId="14055">
      <pivotArea dataOnly="0" labelOnly="1" outline="0" fieldPosition="0">
        <references count="2">
          <reference field="0" count="1" selected="0">
            <x v="24"/>
          </reference>
          <reference field="1" count="1">
            <x v="95"/>
          </reference>
        </references>
      </pivotArea>
    </format>
    <format dxfId="14054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4053">
      <pivotArea dataOnly="0" labelOnly="1" outline="0" fieldPosition="0">
        <references count="2">
          <reference field="0" count="1" selected="0">
            <x v="31"/>
          </reference>
          <reference field="1" count="1">
            <x v="110"/>
          </reference>
        </references>
      </pivotArea>
    </format>
    <format dxfId="14052">
      <pivotArea dataOnly="0" labelOnly="1" outline="0" fieldPosition="0">
        <references count="2">
          <reference field="0" count="1" selected="0">
            <x v="32"/>
          </reference>
          <reference field="1" count="1">
            <x v="100"/>
          </reference>
        </references>
      </pivotArea>
    </format>
    <format dxfId="14051">
      <pivotArea dataOnly="0" labelOnly="1" outline="0" fieldPosition="0">
        <references count="2">
          <reference field="0" count="1" selected="0">
            <x v="34"/>
          </reference>
          <reference field="1" count="1">
            <x v="99"/>
          </reference>
        </references>
      </pivotArea>
    </format>
    <format dxfId="14050">
      <pivotArea dataOnly="0" labelOnly="1" outline="0" fieldPosition="0">
        <references count="2">
          <reference field="0" count="1" selected="0">
            <x v="38"/>
          </reference>
          <reference field="1" count="1">
            <x v="35"/>
          </reference>
        </references>
      </pivotArea>
    </format>
    <format dxfId="14049">
      <pivotArea dataOnly="0" labelOnly="1" outline="0" fieldPosition="0">
        <references count="2">
          <reference field="0" count="1" selected="0">
            <x v="39"/>
          </reference>
          <reference field="1" count="1">
            <x v="37"/>
          </reference>
        </references>
      </pivotArea>
    </format>
    <format dxfId="14048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4047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046">
      <pivotArea dataOnly="0" labelOnly="1" outline="0" fieldPosition="0">
        <references count="2">
          <reference field="0" count="1" selected="0">
            <x v="43"/>
          </reference>
          <reference field="1" count="1">
            <x v="36"/>
          </reference>
        </references>
      </pivotArea>
    </format>
    <format dxfId="14045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044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043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  <format dxfId="14042">
      <pivotArea dataOnly="0" labelOnly="1" outline="0" fieldPosition="0">
        <references count="2">
          <reference field="0" count="1" selected="0">
            <x v="3"/>
          </reference>
          <reference field="1" count="1">
            <x v="111"/>
          </reference>
        </references>
      </pivotArea>
    </format>
    <format dxfId="14041">
      <pivotArea dataOnly="0" labelOnly="1" outline="0" fieldPosition="0">
        <references count="2">
          <reference field="0" count="1" selected="0">
            <x v="4"/>
          </reference>
          <reference field="1" count="1">
            <x v="98"/>
          </reference>
        </references>
      </pivotArea>
    </format>
    <format dxfId="14040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4039">
      <pivotArea dataOnly="0" labelOnly="1" outline="0" fieldPosition="0">
        <references count="2">
          <reference field="0" count="1" selected="0">
            <x v="7"/>
          </reference>
          <reference field="1" count="1">
            <x v="71"/>
          </reference>
        </references>
      </pivotArea>
    </format>
    <format dxfId="14038">
      <pivotArea dataOnly="0" labelOnly="1" outline="0" fieldPosition="0">
        <references count="2">
          <reference field="0" count="1" selected="0">
            <x v="9"/>
          </reference>
          <reference field="1" count="1">
            <x v="103"/>
          </reference>
        </references>
      </pivotArea>
    </format>
    <format dxfId="14037">
      <pivotArea dataOnly="0" labelOnly="1" outline="0" fieldPosition="0">
        <references count="2">
          <reference field="0" count="1" selected="0">
            <x v="10"/>
          </reference>
          <reference field="1" count="1">
            <x v="102"/>
          </reference>
        </references>
      </pivotArea>
    </format>
    <format dxfId="14036">
      <pivotArea dataOnly="0" labelOnly="1" outline="0" fieldPosition="0">
        <references count="2">
          <reference field="0" count="1" selected="0">
            <x v="11"/>
          </reference>
          <reference field="1" count="1">
            <x v="101"/>
          </reference>
        </references>
      </pivotArea>
    </format>
    <format dxfId="14035">
      <pivotArea dataOnly="0" labelOnly="1" outline="0" fieldPosition="0">
        <references count="2">
          <reference field="0" count="1" selected="0">
            <x v="12"/>
          </reference>
          <reference field="1" count="1">
            <x v="104"/>
          </reference>
        </references>
      </pivotArea>
    </format>
    <format dxfId="14034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033">
      <pivotArea dataOnly="0" labelOnly="1" outline="0" fieldPosition="0">
        <references count="2">
          <reference field="0" count="1" selected="0">
            <x v="16"/>
          </reference>
          <reference field="1" count="1">
            <x v="106"/>
          </reference>
        </references>
      </pivotArea>
    </format>
    <format dxfId="14032">
      <pivotArea dataOnly="0" labelOnly="1" outline="0" fieldPosition="0">
        <references count="2">
          <reference field="0" count="1" selected="0">
            <x v="17"/>
          </reference>
          <reference field="1" count="1">
            <x v="105"/>
          </reference>
        </references>
      </pivotArea>
    </format>
    <format dxfId="14031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4030">
      <pivotArea dataOnly="0" labelOnly="1" outline="0" fieldPosition="0">
        <references count="2">
          <reference field="0" count="1" selected="0">
            <x v="19"/>
          </reference>
          <reference field="1" count="1">
            <x v="75"/>
          </reference>
        </references>
      </pivotArea>
    </format>
    <format dxfId="14029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028">
      <pivotArea dataOnly="0" labelOnly="1" outline="0" fieldPosition="0">
        <references count="2">
          <reference field="0" count="1" selected="0">
            <x v="23"/>
          </reference>
          <reference field="1" count="1">
            <x v="96"/>
          </reference>
        </references>
      </pivotArea>
    </format>
    <format dxfId="14027">
      <pivotArea dataOnly="0" labelOnly="1" outline="0" fieldPosition="0">
        <references count="2">
          <reference field="0" count="1" selected="0">
            <x v="24"/>
          </reference>
          <reference field="1" count="1">
            <x v="95"/>
          </reference>
        </references>
      </pivotArea>
    </format>
    <format dxfId="14026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4025">
      <pivotArea dataOnly="0" labelOnly="1" outline="0" fieldPosition="0">
        <references count="2">
          <reference field="0" count="1" selected="0">
            <x v="31"/>
          </reference>
          <reference field="1" count="1">
            <x v="110"/>
          </reference>
        </references>
      </pivotArea>
    </format>
    <format dxfId="14024">
      <pivotArea dataOnly="0" labelOnly="1" outline="0" fieldPosition="0">
        <references count="2">
          <reference field="0" count="1" selected="0">
            <x v="32"/>
          </reference>
          <reference field="1" count="1">
            <x v="100"/>
          </reference>
        </references>
      </pivotArea>
    </format>
    <format dxfId="14023">
      <pivotArea dataOnly="0" labelOnly="1" outline="0" fieldPosition="0">
        <references count="2">
          <reference field="0" count="1" selected="0">
            <x v="34"/>
          </reference>
          <reference field="1" count="1">
            <x v="99"/>
          </reference>
        </references>
      </pivotArea>
    </format>
    <format dxfId="14022">
      <pivotArea dataOnly="0" labelOnly="1" outline="0" fieldPosition="0">
        <references count="2">
          <reference field="0" count="1" selected="0">
            <x v="38"/>
          </reference>
          <reference field="1" count="1">
            <x v="35"/>
          </reference>
        </references>
      </pivotArea>
    </format>
    <format dxfId="14021">
      <pivotArea dataOnly="0" labelOnly="1" outline="0" fieldPosition="0">
        <references count="2">
          <reference field="0" count="1" selected="0">
            <x v="39"/>
          </reference>
          <reference field="1" count="1">
            <x v="37"/>
          </reference>
        </references>
      </pivotArea>
    </format>
    <format dxfId="14020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4019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018">
      <pivotArea dataOnly="0" labelOnly="1" outline="0" fieldPosition="0">
        <references count="2">
          <reference field="0" count="1" selected="0">
            <x v="43"/>
          </reference>
          <reference field="1" count="1">
            <x v="36"/>
          </reference>
        </references>
      </pivotArea>
    </format>
    <format dxfId="14017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016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015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  <format dxfId="14014">
      <pivotArea dataOnly="0" labelOnly="1" outline="0" fieldPosition="0">
        <references count="1">
          <reference field="0" count="22">
            <x v="4"/>
            <x v="5"/>
            <x v="6"/>
            <x v="9"/>
            <x v="10"/>
            <x v="11"/>
            <x v="12"/>
            <x v="14"/>
            <x v="16"/>
            <x v="17"/>
            <x v="19"/>
            <x v="21"/>
            <x v="23"/>
            <x v="24"/>
            <x v="26"/>
            <x v="32"/>
            <x v="33"/>
            <x v="34"/>
            <x v="40"/>
            <x v="41"/>
            <x v="42"/>
            <x v="47"/>
          </reference>
        </references>
      </pivotArea>
    </format>
    <format dxfId="14013">
      <pivotArea dataOnly="0" labelOnly="1" outline="0" fieldPosition="0">
        <references count="1">
          <reference field="0" count="22">
            <x v="4"/>
            <x v="5"/>
            <x v="6"/>
            <x v="9"/>
            <x v="10"/>
            <x v="11"/>
            <x v="12"/>
            <x v="14"/>
            <x v="16"/>
            <x v="17"/>
            <x v="19"/>
            <x v="21"/>
            <x v="23"/>
            <x v="24"/>
            <x v="26"/>
            <x v="32"/>
            <x v="33"/>
            <x v="34"/>
            <x v="40"/>
            <x v="41"/>
            <x v="42"/>
            <x v="47"/>
          </reference>
        </references>
      </pivotArea>
    </format>
    <format dxfId="14012">
      <pivotArea dataOnly="0" labelOnly="1" outline="0" fieldPosition="0">
        <references count="1">
          <reference field="0" count="22">
            <x v="4"/>
            <x v="5"/>
            <x v="6"/>
            <x v="9"/>
            <x v="10"/>
            <x v="11"/>
            <x v="12"/>
            <x v="14"/>
            <x v="16"/>
            <x v="17"/>
            <x v="19"/>
            <x v="21"/>
            <x v="23"/>
            <x v="24"/>
            <x v="26"/>
            <x v="32"/>
            <x v="33"/>
            <x v="34"/>
            <x v="40"/>
            <x v="41"/>
            <x v="42"/>
            <x v="47"/>
          </reference>
        </references>
      </pivotArea>
    </format>
    <format dxfId="14011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4010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4009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4008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4007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4006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4005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004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003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4002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001">
      <pivotArea dataOnly="0" labelOnly="1" outline="0" fieldPosition="0">
        <references count="2">
          <reference field="0" count="1" selected="0">
            <x v="19"/>
          </reference>
          <reference field="1" count="1">
            <x v="134"/>
          </reference>
        </references>
      </pivotArea>
    </format>
    <format dxfId="14000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999">
      <pivotArea dataOnly="0" labelOnly="1" outline="0" fieldPosition="0">
        <references count="2">
          <reference field="0" count="1" selected="0">
            <x v="23"/>
          </reference>
          <reference field="1" count="1">
            <x v="136"/>
          </reference>
        </references>
      </pivotArea>
    </format>
    <format dxfId="13998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3997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3996">
      <pivotArea dataOnly="0" labelOnly="1" outline="0" fieldPosition="0">
        <references count="2">
          <reference field="0" count="1" selected="0">
            <x v="32"/>
          </reference>
          <reference field="1" count="1">
            <x v="138"/>
          </reference>
        </references>
      </pivotArea>
    </format>
    <format dxfId="13995">
      <pivotArea dataOnly="0" labelOnly="1" outline="0" fieldPosition="0">
        <references count="2">
          <reference field="0" count="1" selected="0">
            <x v="33"/>
          </reference>
          <reference field="1" count="1">
            <x v="139"/>
          </reference>
        </references>
      </pivotArea>
    </format>
    <format dxfId="13994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3993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3992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991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3990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3989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988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3987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3986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3985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984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983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982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981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3980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979">
      <pivotArea dataOnly="0" labelOnly="1" outline="0" fieldPosition="0">
        <references count="2">
          <reference field="0" count="1" selected="0">
            <x v="19"/>
          </reference>
          <reference field="1" count="1">
            <x v="134"/>
          </reference>
        </references>
      </pivotArea>
    </format>
    <format dxfId="13978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977">
      <pivotArea dataOnly="0" labelOnly="1" outline="0" fieldPosition="0">
        <references count="2">
          <reference field="0" count="1" selected="0">
            <x v="23"/>
          </reference>
          <reference field="1" count="1">
            <x v="136"/>
          </reference>
        </references>
      </pivotArea>
    </format>
    <format dxfId="13976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3975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3974">
      <pivotArea dataOnly="0" labelOnly="1" outline="0" fieldPosition="0">
        <references count="2">
          <reference field="0" count="1" selected="0">
            <x v="32"/>
          </reference>
          <reference field="1" count="1">
            <x v="138"/>
          </reference>
        </references>
      </pivotArea>
    </format>
    <format dxfId="13973">
      <pivotArea dataOnly="0" labelOnly="1" outline="0" fieldPosition="0">
        <references count="2">
          <reference field="0" count="1" selected="0">
            <x v="33"/>
          </reference>
          <reference field="1" count="1">
            <x v="139"/>
          </reference>
        </references>
      </pivotArea>
    </format>
    <format dxfId="13972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3971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3970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969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3968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3967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966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3965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3964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3963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962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961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960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959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3958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957">
      <pivotArea dataOnly="0" labelOnly="1" outline="0" fieldPosition="0">
        <references count="2">
          <reference field="0" count="1" selected="0">
            <x v="19"/>
          </reference>
          <reference field="1" count="1">
            <x v="134"/>
          </reference>
        </references>
      </pivotArea>
    </format>
    <format dxfId="13956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955">
      <pivotArea dataOnly="0" labelOnly="1" outline="0" fieldPosition="0">
        <references count="2">
          <reference field="0" count="1" selected="0">
            <x v="23"/>
          </reference>
          <reference field="1" count="1">
            <x v="136"/>
          </reference>
        </references>
      </pivotArea>
    </format>
    <format dxfId="13954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3953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3952">
      <pivotArea dataOnly="0" labelOnly="1" outline="0" fieldPosition="0">
        <references count="2">
          <reference field="0" count="1" selected="0">
            <x v="32"/>
          </reference>
          <reference field="1" count="1">
            <x v="138"/>
          </reference>
        </references>
      </pivotArea>
    </format>
    <format dxfId="13951">
      <pivotArea dataOnly="0" labelOnly="1" outline="0" fieldPosition="0">
        <references count="2">
          <reference field="0" count="1" selected="0">
            <x v="33"/>
          </reference>
          <reference field="1" count="1">
            <x v="139"/>
          </reference>
        </references>
      </pivotArea>
    </format>
    <format dxfId="13950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3949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3948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947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3946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3945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944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3943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3942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3941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940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939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938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937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3936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935">
      <pivotArea dataOnly="0" labelOnly="1" outline="0" fieldPosition="0">
        <references count="2">
          <reference field="0" count="1" selected="0">
            <x v="19"/>
          </reference>
          <reference field="1" count="1">
            <x v="134"/>
          </reference>
        </references>
      </pivotArea>
    </format>
    <format dxfId="13934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933">
      <pivotArea dataOnly="0" labelOnly="1" outline="0" fieldPosition="0">
        <references count="2">
          <reference field="0" count="1" selected="0">
            <x v="23"/>
          </reference>
          <reference field="1" count="1">
            <x v="136"/>
          </reference>
        </references>
      </pivotArea>
    </format>
    <format dxfId="13932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3931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3930">
      <pivotArea dataOnly="0" labelOnly="1" outline="0" fieldPosition="0">
        <references count="2">
          <reference field="0" count="1" selected="0">
            <x v="32"/>
          </reference>
          <reference field="1" count="1">
            <x v="138"/>
          </reference>
        </references>
      </pivotArea>
    </format>
    <format dxfId="13929">
      <pivotArea dataOnly="0" labelOnly="1" outline="0" fieldPosition="0">
        <references count="2">
          <reference field="0" count="1" selected="0">
            <x v="33"/>
          </reference>
          <reference field="1" count="1">
            <x v="139"/>
          </reference>
        </references>
      </pivotArea>
    </format>
    <format dxfId="13928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3927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3926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925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3924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3923">
      <pivotArea dataOnly="0" labelOnly="1" outline="0" fieldPosition="0">
        <references count="1">
          <reference field="0" count="36">
            <x v="1"/>
            <x v="2"/>
            <x v="3"/>
            <x v="4"/>
            <x v="5"/>
            <x v="8"/>
            <x v="9"/>
            <x v="10"/>
            <x v="11"/>
            <x v="12"/>
            <x v="13"/>
            <x v="14"/>
            <x v="16"/>
            <x v="17"/>
            <x v="18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4"/>
            <x v="37"/>
            <x v="38"/>
            <x v="40"/>
            <x v="41"/>
            <x v="43"/>
            <x v="44"/>
            <x v="45"/>
            <x v="46"/>
            <x v="47"/>
          </reference>
        </references>
      </pivotArea>
    </format>
    <format dxfId="13922">
      <pivotArea dataOnly="0" labelOnly="1" outline="0" fieldPosition="0">
        <references count="1">
          <reference field="0" count="36">
            <x v="1"/>
            <x v="2"/>
            <x v="3"/>
            <x v="4"/>
            <x v="5"/>
            <x v="8"/>
            <x v="9"/>
            <x v="10"/>
            <x v="11"/>
            <x v="12"/>
            <x v="13"/>
            <x v="14"/>
            <x v="16"/>
            <x v="17"/>
            <x v="18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4"/>
            <x v="37"/>
            <x v="38"/>
            <x v="40"/>
            <x v="41"/>
            <x v="43"/>
            <x v="44"/>
            <x v="45"/>
            <x v="46"/>
            <x v="47"/>
          </reference>
        </references>
      </pivotArea>
    </format>
    <format dxfId="13921">
      <pivotArea dataOnly="0" labelOnly="1" outline="0" fieldPosition="0">
        <references count="1">
          <reference field="0" count="36">
            <x v="1"/>
            <x v="2"/>
            <x v="3"/>
            <x v="4"/>
            <x v="5"/>
            <x v="8"/>
            <x v="9"/>
            <x v="10"/>
            <x v="11"/>
            <x v="12"/>
            <x v="13"/>
            <x v="14"/>
            <x v="16"/>
            <x v="17"/>
            <x v="18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4"/>
            <x v="37"/>
            <x v="38"/>
            <x v="40"/>
            <x v="41"/>
            <x v="43"/>
            <x v="44"/>
            <x v="45"/>
            <x v="46"/>
            <x v="47"/>
          </reference>
        </references>
      </pivotArea>
    </format>
    <format dxfId="13920">
      <pivotArea dataOnly="0" labelOnly="1" outline="0" fieldPosition="0">
        <references count="2">
          <reference field="0" count="1" selected="0">
            <x v="1"/>
          </reference>
          <reference field="1" count="1">
            <x v="163"/>
          </reference>
        </references>
      </pivotArea>
    </format>
    <format dxfId="13919">
      <pivotArea dataOnly="0" labelOnly="1" outline="0" fieldPosition="0">
        <references count="2">
          <reference field="0" count="1" selected="0">
            <x v="2"/>
          </reference>
          <reference field="1" count="1">
            <x v="164"/>
          </reference>
        </references>
      </pivotArea>
    </format>
    <format dxfId="13918">
      <pivotArea dataOnly="0" labelOnly="1" outline="0" fieldPosition="0">
        <references count="2">
          <reference field="0" count="1" selected="0">
            <x v="3"/>
          </reference>
          <reference field="1" count="1">
            <x v="165"/>
          </reference>
        </references>
      </pivotArea>
    </format>
    <format dxfId="13917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916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3915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3914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3913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912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911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910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3909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908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3907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906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3905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904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903">
      <pivotArea dataOnly="0" labelOnly="1" outline="0" fieldPosition="0">
        <references count="2">
          <reference field="0" count="1" selected="0">
            <x v="23"/>
          </reference>
          <reference field="1" count="1">
            <x v="136"/>
          </reference>
        </references>
      </pivotArea>
    </format>
    <format dxfId="13902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3901">
      <pivotArea dataOnly="0" labelOnly="1" outline="0" fieldPosition="0">
        <references count="2">
          <reference field="0" count="1" selected="0">
            <x v="25"/>
          </reference>
          <reference field="1" count="1">
            <x v="168"/>
          </reference>
        </references>
      </pivotArea>
    </format>
    <format dxfId="13900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3899">
      <pivotArea dataOnly="0" labelOnly="1" outline="0" fieldPosition="0">
        <references count="2">
          <reference field="0" count="1" selected="0">
            <x v="27"/>
          </reference>
          <reference field="1" count="1">
            <x v="169"/>
          </reference>
        </references>
      </pivotArea>
    </format>
    <format dxfId="13898">
      <pivotArea dataOnly="0" labelOnly="1" outline="0" fieldPosition="0">
        <references count="2">
          <reference field="0" count="1" selected="0">
            <x v="28"/>
          </reference>
          <reference field="1" count="1">
            <x v="170"/>
          </reference>
        </references>
      </pivotArea>
    </format>
    <format dxfId="13897">
      <pivotArea dataOnly="0" labelOnly="1" outline="0" fieldPosition="0">
        <references count="2">
          <reference field="0" count="1" selected="0">
            <x v="29"/>
          </reference>
          <reference field="1" count="1">
            <x v="171"/>
          </reference>
        </references>
      </pivotArea>
    </format>
    <format dxfId="13896">
      <pivotArea dataOnly="0" labelOnly="1" outline="0" fieldPosition="0">
        <references count="2">
          <reference field="0" count="1" selected="0">
            <x v="30"/>
          </reference>
          <reference field="1" count="1">
            <x v="172"/>
          </reference>
        </references>
      </pivotArea>
    </format>
    <format dxfId="13895">
      <pivotArea dataOnly="0" labelOnly="1" outline="0" fieldPosition="0">
        <references count="2">
          <reference field="0" count="1" selected="0">
            <x v="31"/>
          </reference>
          <reference field="1" count="1">
            <x v="110"/>
          </reference>
        </references>
      </pivotArea>
    </format>
    <format dxfId="13894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3893">
      <pivotArea dataOnly="0" labelOnly="1" outline="0" fieldPosition="0">
        <references count="2">
          <reference field="0" count="1" selected="0">
            <x v="37"/>
          </reference>
          <reference field="1" count="1">
            <x v="173"/>
          </reference>
        </references>
      </pivotArea>
    </format>
    <format dxfId="13892">
      <pivotArea dataOnly="0" labelOnly="1" outline="0" fieldPosition="0">
        <references count="2">
          <reference field="0" count="1" selected="0">
            <x v="38"/>
          </reference>
          <reference field="1" count="1">
            <x v="35"/>
          </reference>
        </references>
      </pivotArea>
    </format>
    <format dxfId="13891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3890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889">
      <pivotArea dataOnly="0" labelOnly="1" outline="0" fieldPosition="0">
        <references count="2">
          <reference field="0" count="1" selected="0">
            <x v="43"/>
          </reference>
          <reference field="1" count="1">
            <x v="174"/>
          </reference>
        </references>
      </pivotArea>
    </format>
    <format dxfId="13888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3887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886">
      <pivotArea dataOnly="0" labelOnly="1" outline="0" fieldPosition="0">
        <references count="2">
          <reference field="0" count="1" selected="0">
            <x v="46"/>
          </reference>
          <reference field="1" count="1">
            <x v="176"/>
          </reference>
        </references>
      </pivotArea>
    </format>
    <format dxfId="13885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3884">
      <pivotArea dataOnly="0" labelOnly="1" outline="0" fieldPosition="0">
        <references count="2">
          <reference field="0" count="1" selected="0">
            <x v="1"/>
          </reference>
          <reference field="1" count="1">
            <x v="163"/>
          </reference>
        </references>
      </pivotArea>
    </format>
    <format dxfId="13883">
      <pivotArea dataOnly="0" labelOnly="1" outline="0" fieldPosition="0">
        <references count="2">
          <reference field="0" count="1" selected="0">
            <x v="2"/>
          </reference>
          <reference field="1" count="1">
            <x v="164"/>
          </reference>
        </references>
      </pivotArea>
    </format>
    <format dxfId="13882">
      <pivotArea dataOnly="0" labelOnly="1" outline="0" fieldPosition="0">
        <references count="2">
          <reference field="0" count="1" selected="0">
            <x v="3"/>
          </reference>
          <reference field="1" count="1">
            <x v="165"/>
          </reference>
        </references>
      </pivotArea>
    </format>
    <format dxfId="13881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880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3879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3878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3877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876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875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874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3873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872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3871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870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3869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868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867">
      <pivotArea dataOnly="0" labelOnly="1" outline="0" fieldPosition="0">
        <references count="2">
          <reference field="0" count="1" selected="0">
            <x v="23"/>
          </reference>
          <reference field="1" count="1">
            <x v="136"/>
          </reference>
        </references>
      </pivotArea>
    </format>
    <format dxfId="13866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3865">
      <pivotArea dataOnly="0" labelOnly="1" outline="0" fieldPosition="0">
        <references count="2">
          <reference field="0" count="1" selected="0">
            <x v="25"/>
          </reference>
          <reference field="1" count="1">
            <x v="168"/>
          </reference>
        </references>
      </pivotArea>
    </format>
    <format dxfId="13864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3863">
      <pivotArea dataOnly="0" labelOnly="1" outline="0" fieldPosition="0">
        <references count="2">
          <reference field="0" count="1" selected="0">
            <x v="27"/>
          </reference>
          <reference field="1" count="1">
            <x v="169"/>
          </reference>
        </references>
      </pivotArea>
    </format>
    <format dxfId="13862">
      <pivotArea dataOnly="0" labelOnly="1" outline="0" fieldPosition="0">
        <references count="2">
          <reference field="0" count="1" selected="0">
            <x v="28"/>
          </reference>
          <reference field="1" count="1">
            <x v="170"/>
          </reference>
        </references>
      </pivotArea>
    </format>
    <format dxfId="13861">
      <pivotArea dataOnly="0" labelOnly="1" outline="0" fieldPosition="0">
        <references count="2">
          <reference field="0" count="1" selected="0">
            <x v="29"/>
          </reference>
          <reference field="1" count="1">
            <x v="171"/>
          </reference>
        </references>
      </pivotArea>
    </format>
    <format dxfId="13860">
      <pivotArea dataOnly="0" labelOnly="1" outline="0" fieldPosition="0">
        <references count="2">
          <reference field="0" count="1" selected="0">
            <x v="30"/>
          </reference>
          <reference field="1" count="1">
            <x v="172"/>
          </reference>
        </references>
      </pivotArea>
    </format>
    <format dxfId="13859">
      <pivotArea dataOnly="0" labelOnly="1" outline="0" fieldPosition="0">
        <references count="2">
          <reference field="0" count="1" selected="0">
            <x v="31"/>
          </reference>
          <reference field="1" count="1">
            <x v="110"/>
          </reference>
        </references>
      </pivotArea>
    </format>
    <format dxfId="13858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3857">
      <pivotArea dataOnly="0" labelOnly="1" outline="0" fieldPosition="0">
        <references count="2">
          <reference field="0" count="1" selected="0">
            <x v="37"/>
          </reference>
          <reference field="1" count="1">
            <x v="173"/>
          </reference>
        </references>
      </pivotArea>
    </format>
    <format dxfId="13856">
      <pivotArea dataOnly="0" labelOnly="1" outline="0" fieldPosition="0">
        <references count="2">
          <reference field="0" count="1" selected="0">
            <x v="38"/>
          </reference>
          <reference field="1" count="1">
            <x v="35"/>
          </reference>
        </references>
      </pivotArea>
    </format>
    <format dxfId="13855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3854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853">
      <pivotArea dataOnly="0" labelOnly="1" outline="0" fieldPosition="0">
        <references count="2">
          <reference field="0" count="1" selected="0">
            <x v="43"/>
          </reference>
          <reference field="1" count="1">
            <x v="174"/>
          </reference>
        </references>
      </pivotArea>
    </format>
    <format dxfId="13852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3851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850">
      <pivotArea dataOnly="0" labelOnly="1" outline="0" fieldPosition="0">
        <references count="2">
          <reference field="0" count="1" selected="0">
            <x v="46"/>
          </reference>
          <reference field="1" count="1">
            <x v="176"/>
          </reference>
        </references>
      </pivotArea>
    </format>
    <format dxfId="13849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3848">
      <pivotArea dataOnly="0" labelOnly="1" outline="0" fieldPosition="0">
        <references count="2">
          <reference field="0" count="1" selected="0">
            <x v="1"/>
          </reference>
          <reference field="1" count="1">
            <x v="163"/>
          </reference>
        </references>
      </pivotArea>
    </format>
    <format dxfId="13847">
      <pivotArea dataOnly="0" labelOnly="1" outline="0" fieldPosition="0">
        <references count="2">
          <reference field="0" count="1" selected="0">
            <x v="2"/>
          </reference>
          <reference field="1" count="1">
            <x v="164"/>
          </reference>
        </references>
      </pivotArea>
    </format>
    <format dxfId="13846">
      <pivotArea dataOnly="0" labelOnly="1" outline="0" fieldPosition="0">
        <references count="2">
          <reference field="0" count="1" selected="0">
            <x v="3"/>
          </reference>
          <reference field="1" count="1">
            <x v="165"/>
          </reference>
        </references>
      </pivotArea>
    </format>
    <format dxfId="13845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844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3843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3842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3841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840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839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838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3837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836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3835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834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3833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832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831">
      <pivotArea dataOnly="0" labelOnly="1" outline="0" fieldPosition="0">
        <references count="2">
          <reference field="0" count="1" selected="0">
            <x v="23"/>
          </reference>
          <reference field="1" count="1">
            <x v="136"/>
          </reference>
        </references>
      </pivotArea>
    </format>
    <format dxfId="13830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3829">
      <pivotArea dataOnly="0" labelOnly="1" outline="0" fieldPosition="0">
        <references count="2">
          <reference field="0" count="1" selected="0">
            <x v="25"/>
          </reference>
          <reference field="1" count="1">
            <x v="168"/>
          </reference>
        </references>
      </pivotArea>
    </format>
    <format dxfId="13828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3827">
      <pivotArea dataOnly="0" labelOnly="1" outline="0" fieldPosition="0">
        <references count="2">
          <reference field="0" count="1" selected="0">
            <x v="27"/>
          </reference>
          <reference field="1" count="1">
            <x v="169"/>
          </reference>
        </references>
      </pivotArea>
    </format>
    <format dxfId="13826">
      <pivotArea dataOnly="0" labelOnly="1" outline="0" fieldPosition="0">
        <references count="2">
          <reference field="0" count="1" selected="0">
            <x v="28"/>
          </reference>
          <reference field="1" count="1">
            <x v="170"/>
          </reference>
        </references>
      </pivotArea>
    </format>
    <format dxfId="13825">
      <pivotArea dataOnly="0" labelOnly="1" outline="0" fieldPosition="0">
        <references count="2">
          <reference field="0" count="1" selected="0">
            <x v="29"/>
          </reference>
          <reference field="1" count="1">
            <x v="171"/>
          </reference>
        </references>
      </pivotArea>
    </format>
    <format dxfId="13824">
      <pivotArea dataOnly="0" labelOnly="1" outline="0" fieldPosition="0">
        <references count="2">
          <reference field="0" count="1" selected="0">
            <x v="30"/>
          </reference>
          <reference field="1" count="1">
            <x v="172"/>
          </reference>
        </references>
      </pivotArea>
    </format>
    <format dxfId="13823">
      <pivotArea dataOnly="0" labelOnly="1" outline="0" fieldPosition="0">
        <references count="2">
          <reference field="0" count="1" selected="0">
            <x v="31"/>
          </reference>
          <reference field="1" count="1">
            <x v="110"/>
          </reference>
        </references>
      </pivotArea>
    </format>
    <format dxfId="13822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3821">
      <pivotArea dataOnly="0" labelOnly="1" outline="0" fieldPosition="0">
        <references count="2">
          <reference field="0" count="1" selected="0">
            <x v="37"/>
          </reference>
          <reference field="1" count="1">
            <x v="173"/>
          </reference>
        </references>
      </pivotArea>
    </format>
    <format dxfId="13820">
      <pivotArea dataOnly="0" labelOnly="1" outline="0" fieldPosition="0">
        <references count="2">
          <reference field="0" count="1" selected="0">
            <x v="38"/>
          </reference>
          <reference field="1" count="1">
            <x v="35"/>
          </reference>
        </references>
      </pivotArea>
    </format>
    <format dxfId="13819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3818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817">
      <pivotArea dataOnly="0" labelOnly="1" outline="0" fieldPosition="0">
        <references count="2">
          <reference field="0" count="1" selected="0">
            <x v="43"/>
          </reference>
          <reference field="1" count="1">
            <x v="174"/>
          </reference>
        </references>
      </pivotArea>
    </format>
    <format dxfId="13816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3815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814">
      <pivotArea dataOnly="0" labelOnly="1" outline="0" fieldPosition="0">
        <references count="2">
          <reference field="0" count="1" selected="0">
            <x v="46"/>
          </reference>
          <reference field="1" count="1">
            <x v="176"/>
          </reference>
        </references>
      </pivotArea>
    </format>
    <format dxfId="13813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3812">
      <pivotArea dataOnly="0" labelOnly="1" outline="0" fieldPosition="0">
        <references count="2">
          <reference field="0" count="1" selected="0">
            <x v="1"/>
          </reference>
          <reference field="1" count="1">
            <x v="163"/>
          </reference>
        </references>
      </pivotArea>
    </format>
    <format dxfId="13811">
      <pivotArea dataOnly="0" labelOnly="1" outline="0" fieldPosition="0">
        <references count="2">
          <reference field="0" count="1" selected="0">
            <x v="2"/>
          </reference>
          <reference field="1" count="1">
            <x v="164"/>
          </reference>
        </references>
      </pivotArea>
    </format>
    <format dxfId="13810">
      <pivotArea dataOnly="0" labelOnly="1" outline="0" fieldPosition="0">
        <references count="2">
          <reference field="0" count="1" selected="0">
            <x v="3"/>
          </reference>
          <reference field="1" count="1">
            <x v="165"/>
          </reference>
        </references>
      </pivotArea>
    </format>
    <format dxfId="13809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808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3807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3806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3805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804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803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802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3801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800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3799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798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3797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796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795">
      <pivotArea dataOnly="0" labelOnly="1" outline="0" fieldPosition="0">
        <references count="2">
          <reference field="0" count="1" selected="0">
            <x v="23"/>
          </reference>
          <reference field="1" count="1">
            <x v="136"/>
          </reference>
        </references>
      </pivotArea>
    </format>
    <format dxfId="13794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3793">
      <pivotArea dataOnly="0" labelOnly="1" outline="0" fieldPosition="0">
        <references count="2">
          <reference field="0" count="1" selected="0">
            <x v="25"/>
          </reference>
          <reference field="1" count="1">
            <x v="168"/>
          </reference>
        </references>
      </pivotArea>
    </format>
    <format dxfId="13792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3791">
      <pivotArea dataOnly="0" labelOnly="1" outline="0" fieldPosition="0">
        <references count="2">
          <reference field="0" count="1" selected="0">
            <x v="27"/>
          </reference>
          <reference field="1" count="1">
            <x v="169"/>
          </reference>
        </references>
      </pivotArea>
    </format>
    <format dxfId="13790">
      <pivotArea dataOnly="0" labelOnly="1" outline="0" fieldPosition="0">
        <references count="2">
          <reference field="0" count="1" selected="0">
            <x v="28"/>
          </reference>
          <reference field="1" count="1">
            <x v="170"/>
          </reference>
        </references>
      </pivotArea>
    </format>
    <format dxfId="13789">
      <pivotArea dataOnly="0" labelOnly="1" outline="0" fieldPosition="0">
        <references count="2">
          <reference field="0" count="1" selected="0">
            <x v="29"/>
          </reference>
          <reference field="1" count="1">
            <x v="171"/>
          </reference>
        </references>
      </pivotArea>
    </format>
    <format dxfId="13788">
      <pivotArea dataOnly="0" labelOnly="1" outline="0" fieldPosition="0">
        <references count="2">
          <reference field="0" count="1" selected="0">
            <x v="30"/>
          </reference>
          <reference field="1" count="1">
            <x v="172"/>
          </reference>
        </references>
      </pivotArea>
    </format>
    <format dxfId="13787">
      <pivotArea dataOnly="0" labelOnly="1" outline="0" fieldPosition="0">
        <references count="2">
          <reference field="0" count="1" selected="0">
            <x v="31"/>
          </reference>
          <reference field="1" count="1">
            <x v="110"/>
          </reference>
        </references>
      </pivotArea>
    </format>
    <format dxfId="13786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3785">
      <pivotArea dataOnly="0" labelOnly="1" outline="0" fieldPosition="0">
        <references count="2">
          <reference field="0" count="1" selected="0">
            <x v="37"/>
          </reference>
          <reference field="1" count="1">
            <x v="173"/>
          </reference>
        </references>
      </pivotArea>
    </format>
    <format dxfId="13784">
      <pivotArea dataOnly="0" labelOnly="1" outline="0" fieldPosition="0">
        <references count="2">
          <reference field="0" count="1" selected="0">
            <x v="38"/>
          </reference>
          <reference field="1" count="1">
            <x v="35"/>
          </reference>
        </references>
      </pivotArea>
    </format>
    <format dxfId="13783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3782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781">
      <pivotArea dataOnly="0" labelOnly="1" outline="0" fieldPosition="0">
        <references count="2">
          <reference field="0" count="1" selected="0">
            <x v="43"/>
          </reference>
          <reference field="1" count="1">
            <x v="174"/>
          </reference>
        </references>
      </pivotArea>
    </format>
    <format dxfId="13780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3779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778">
      <pivotArea dataOnly="0" labelOnly="1" outline="0" fieldPosition="0">
        <references count="2">
          <reference field="0" count="1" selected="0">
            <x v="46"/>
          </reference>
          <reference field="1" count="1">
            <x v="176"/>
          </reference>
        </references>
      </pivotArea>
    </format>
    <format dxfId="13777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3776">
      <pivotArea dataOnly="0" labelOnly="1" outline="0" fieldPosition="0">
        <references count="1">
          <reference field="0" count="10">
            <x v="0"/>
            <x v="8"/>
            <x v="12"/>
            <x v="13"/>
            <x v="15"/>
            <x v="17"/>
            <x v="20"/>
            <x v="26"/>
            <x v="35"/>
            <x v="36"/>
          </reference>
        </references>
      </pivotArea>
    </format>
    <format dxfId="13775">
      <pivotArea dataOnly="0" labelOnly="1" outline="0" fieldPosition="0">
        <references count="1">
          <reference field="0" count="10">
            <x v="0"/>
            <x v="8"/>
            <x v="12"/>
            <x v="13"/>
            <x v="15"/>
            <x v="17"/>
            <x v="20"/>
            <x v="26"/>
            <x v="35"/>
            <x v="36"/>
          </reference>
        </references>
      </pivotArea>
    </format>
    <format dxfId="13774">
      <pivotArea dataOnly="0" labelOnly="1" outline="0" fieldPosition="0">
        <references count="1">
          <reference field="0" count="10">
            <x v="0"/>
            <x v="8"/>
            <x v="12"/>
            <x v="13"/>
            <x v="15"/>
            <x v="17"/>
            <x v="20"/>
            <x v="26"/>
            <x v="35"/>
            <x v="36"/>
          </reference>
        </references>
      </pivotArea>
    </format>
    <format dxfId="13773">
      <pivotArea dataOnly="0" labelOnly="1" outline="0" fieldPosition="0">
        <references count="2">
          <reference field="0" count="1" selected="0">
            <x v="0"/>
          </reference>
          <reference field="1" count="1">
            <x v="208"/>
          </reference>
        </references>
      </pivotArea>
    </format>
    <format dxfId="13772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3771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770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3769">
      <pivotArea dataOnly="0" labelOnly="1" outline="0" fieldPosition="0">
        <references count="2">
          <reference field="0" count="1" selected="0">
            <x v="15"/>
          </reference>
          <reference field="1" count="1">
            <x v="209"/>
          </reference>
        </references>
      </pivotArea>
    </format>
    <format dxfId="13768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767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766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3765">
      <pivotArea dataOnly="0" labelOnly="1" outline="0" fieldPosition="0">
        <references count="2">
          <reference field="0" count="1" selected="0">
            <x v="35"/>
          </reference>
          <reference field="1" count="1">
            <x v="210"/>
          </reference>
        </references>
      </pivotArea>
    </format>
    <format dxfId="13764">
      <pivotArea dataOnly="0" labelOnly="1" outline="0" fieldPosition="0">
        <references count="2">
          <reference field="0" count="1" selected="0">
            <x v="36"/>
          </reference>
          <reference field="1" count="1">
            <x v="211"/>
          </reference>
        </references>
      </pivotArea>
    </format>
    <format dxfId="13763">
      <pivotArea dataOnly="0" labelOnly="1" outline="0" fieldPosition="0">
        <references count="2">
          <reference field="0" count="1" selected="0">
            <x v="0"/>
          </reference>
          <reference field="1" count="1">
            <x v="208"/>
          </reference>
        </references>
      </pivotArea>
    </format>
    <format dxfId="13762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3761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760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3759">
      <pivotArea dataOnly="0" labelOnly="1" outline="0" fieldPosition="0">
        <references count="2">
          <reference field="0" count="1" selected="0">
            <x v="15"/>
          </reference>
          <reference field="1" count="1">
            <x v="209"/>
          </reference>
        </references>
      </pivotArea>
    </format>
    <format dxfId="13758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757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756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3755">
      <pivotArea dataOnly="0" labelOnly="1" outline="0" fieldPosition="0">
        <references count="2">
          <reference field="0" count="1" selected="0">
            <x v="35"/>
          </reference>
          <reference field="1" count="1">
            <x v="210"/>
          </reference>
        </references>
      </pivotArea>
    </format>
    <format dxfId="13754">
      <pivotArea dataOnly="0" labelOnly="1" outline="0" fieldPosition="0">
        <references count="2">
          <reference field="0" count="1" selected="0">
            <x v="36"/>
          </reference>
          <reference field="1" count="1">
            <x v="211"/>
          </reference>
        </references>
      </pivotArea>
    </format>
    <format dxfId="13753">
      <pivotArea dataOnly="0" labelOnly="1" outline="0" fieldPosition="0">
        <references count="2">
          <reference field="0" count="1" selected="0">
            <x v="0"/>
          </reference>
          <reference field="1" count="1">
            <x v="208"/>
          </reference>
        </references>
      </pivotArea>
    </format>
    <format dxfId="13752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3751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750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3749">
      <pivotArea dataOnly="0" labelOnly="1" outline="0" fieldPosition="0">
        <references count="2">
          <reference field="0" count="1" selected="0">
            <x v="15"/>
          </reference>
          <reference field="1" count="1">
            <x v="209"/>
          </reference>
        </references>
      </pivotArea>
    </format>
    <format dxfId="13748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747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746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3745">
      <pivotArea dataOnly="0" labelOnly="1" outline="0" fieldPosition="0">
        <references count="2">
          <reference field="0" count="1" selected="0">
            <x v="35"/>
          </reference>
          <reference field="1" count="1">
            <x v="210"/>
          </reference>
        </references>
      </pivotArea>
    </format>
    <format dxfId="13744">
      <pivotArea dataOnly="0" labelOnly="1" outline="0" fieldPosition="0">
        <references count="2">
          <reference field="0" count="1" selected="0">
            <x v="36"/>
          </reference>
          <reference field="1" count="1">
            <x v="211"/>
          </reference>
        </references>
      </pivotArea>
    </format>
    <format dxfId="13743">
      <pivotArea dataOnly="0" labelOnly="1" outline="0" fieldPosition="0">
        <references count="2">
          <reference field="0" count="1" selected="0">
            <x v="0"/>
          </reference>
          <reference field="1" count="1">
            <x v="208"/>
          </reference>
        </references>
      </pivotArea>
    </format>
    <format dxfId="13742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3741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740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3739">
      <pivotArea dataOnly="0" labelOnly="1" outline="0" fieldPosition="0">
        <references count="2">
          <reference field="0" count="1" selected="0">
            <x v="15"/>
          </reference>
          <reference field="1" count="1">
            <x v="209"/>
          </reference>
        </references>
      </pivotArea>
    </format>
    <format dxfId="13738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737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736">
      <pivotArea dataOnly="0" labelOnly="1" outline="0" fieldPosition="0">
        <references count="2">
          <reference field="0" count="1" selected="0">
            <x v="26"/>
          </reference>
          <reference field="1" count="1">
            <x v="65"/>
          </reference>
        </references>
      </pivotArea>
    </format>
    <format dxfId="13735">
      <pivotArea dataOnly="0" labelOnly="1" outline="0" fieldPosition="0">
        <references count="2">
          <reference field="0" count="1" selected="0">
            <x v="35"/>
          </reference>
          <reference field="1" count="1">
            <x v="210"/>
          </reference>
        </references>
      </pivotArea>
    </format>
    <format dxfId="13734">
      <pivotArea dataOnly="0" labelOnly="1" outline="0" fieldPosition="0">
        <references count="2">
          <reference field="0" count="1" selected="0">
            <x v="36"/>
          </reference>
          <reference field="1" count="1">
            <x v="211"/>
          </reference>
        </references>
      </pivotArea>
    </format>
    <format dxfId="13733">
      <pivotArea dataOnly="0" labelOnly="1" outline="0" fieldPosition="0">
        <references count="1">
          <reference field="0" count="14">
            <x v="4"/>
            <x v="9"/>
            <x v="10"/>
            <x v="17"/>
            <x v="20"/>
            <x v="21"/>
            <x v="22"/>
            <x v="24"/>
            <x v="33"/>
            <x v="34"/>
            <x v="40"/>
            <x v="41"/>
            <x v="44"/>
            <x v="45"/>
          </reference>
        </references>
      </pivotArea>
    </format>
    <format dxfId="13732">
      <pivotArea dataOnly="0" labelOnly="1" outline="0" fieldPosition="0">
        <references count="1">
          <reference field="0" count="14">
            <x v="4"/>
            <x v="9"/>
            <x v="10"/>
            <x v="17"/>
            <x v="20"/>
            <x v="21"/>
            <x v="22"/>
            <x v="24"/>
            <x v="33"/>
            <x v="34"/>
            <x v="40"/>
            <x v="41"/>
            <x v="44"/>
            <x v="45"/>
          </reference>
        </references>
      </pivotArea>
    </format>
    <format dxfId="13731">
      <pivotArea dataOnly="0" labelOnly="1" outline="0" fieldPosition="0">
        <references count="1">
          <reference field="0" count="14">
            <x v="4"/>
            <x v="9"/>
            <x v="10"/>
            <x v="17"/>
            <x v="20"/>
            <x v="21"/>
            <x v="22"/>
            <x v="24"/>
            <x v="33"/>
            <x v="34"/>
            <x v="40"/>
            <x v="41"/>
            <x v="44"/>
            <x v="45"/>
          </reference>
        </references>
      </pivotArea>
    </format>
    <format dxfId="13730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729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3728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727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726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725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724">
      <pivotArea dataOnly="0" labelOnly="1" outline="0" fieldPosition="0">
        <references count="2">
          <reference field="0" count="1" selected="0">
            <x v="22"/>
          </reference>
          <reference field="1" count="1">
            <x v="213"/>
          </reference>
        </references>
      </pivotArea>
    </format>
    <format dxfId="13723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3722">
      <pivotArea dataOnly="0" labelOnly="1" outline="0" fieldPosition="0">
        <references count="2">
          <reference field="0" count="1" selected="0">
            <x v="33"/>
          </reference>
          <reference field="1" count="1">
            <x v="139"/>
          </reference>
        </references>
      </pivotArea>
    </format>
    <format dxfId="13721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3720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3719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718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3717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716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715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3714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713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712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711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710">
      <pivotArea dataOnly="0" labelOnly="1" outline="0" fieldPosition="0">
        <references count="2">
          <reference field="0" count="1" selected="0">
            <x v="22"/>
          </reference>
          <reference field="1" count="1">
            <x v="213"/>
          </reference>
        </references>
      </pivotArea>
    </format>
    <format dxfId="13709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3708">
      <pivotArea dataOnly="0" labelOnly="1" outline="0" fieldPosition="0">
        <references count="2">
          <reference field="0" count="1" selected="0">
            <x v="33"/>
          </reference>
          <reference field="1" count="1">
            <x v="139"/>
          </reference>
        </references>
      </pivotArea>
    </format>
    <format dxfId="13707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3706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3705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704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3703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702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701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3700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699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698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697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696">
      <pivotArea dataOnly="0" labelOnly="1" outline="0" fieldPosition="0">
        <references count="2">
          <reference field="0" count="1" selected="0">
            <x v="22"/>
          </reference>
          <reference field="1" count="1">
            <x v="213"/>
          </reference>
        </references>
      </pivotArea>
    </format>
    <format dxfId="13695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3694">
      <pivotArea dataOnly="0" labelOnly="1" outline="0" fieldPosition="0">
        <references count="2">
          <reference field="0" count="1" selected="0">
            <x v="33"/>
          </reference>
          <reference field="1" count="1">
            <x v="139"/>
          </reference>
        </references>
      </pivotArea>
    </format>
    <format dxfId="13693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3692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3691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690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3689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688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687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3686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685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684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683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682">
      <pivotArea dataOnly="0" labelOnly="1" outline="0" fieldPosition="0">
        <references count="2">
          <reference field="0" count="1" selected="0">
            <x v="22"/>
          </reference>
          <reference field="1" count="1">
            <x v="213"/>
          </reference>
        </references>
      </pivotArea>
    </format>
    <format dxfId="13681">
      <pivotArea dataOnly="0" labelOnly="1" outline="0" fieldPosition="0">
        <references count="2">
          <reference field="0" count="1" selected="0">
            <x v="24"/>
          </reference>
          <reference field="1" count="1">
            <x v="137"/>
          </reference>
        </references>
      </pivotArea>
    </format>
    <format dxfId="13680">
      <pivotArea dataOnly="0" labelOnly="1" outline="0" fieldPosition="0">
        <references count="2">
          <reference field="0" count="1" selected="0">
            <x v="33"/>
          </reference>
          <reference field="1" count="1">
            <x v="139"/>
          </reference>
        </references>
      </pivotArea>
    </format>
    <format dxfId="13679">
      <pivotArea dataOnly="0" labelOnly="1" outline="0" fieldPosition="0">
        <references count="2">
          <reference field="0" count="1" selected="0">
            <x v="34"/>
          </reference>
          <reference field="1" count="1">
            <x v="140"/>
          </reference>
        </references>
      </pivotArea>
    </format>
    <format dxfId="13678">
      <pivotArea dataOnly="0" labelOnly="1" outline="0" fieldPosition="0">
        <references count="2">
          <reference field="0" count="1" selected="0">
            <x v="40"/>
          </reference>
          <reference field="1" count="1">
            <x v="93"/>
          </reference>
        </references>
      </pivotArea>
    </format>
    <format dxfId="13677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676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3675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4000000}" name="Ses_A" cacheId="40" applyNumberFormats="0" applyBorderFormats="0" applyFontFormats="0" applyPatternFormats="0" applyAlignmentFormats="0" applyWidthHeightFormats="1" dataCaption="Data" errorCaption="0" showError="1" updatedVersion="6" showDrill="0" showMemberPropertyTips="0" useAutoFormatting="1" rowGrandTotals="0" colGrandTotals="0" itemPrintTitles="1" createdVersion="1" indent="0" compact="0" compactData="0" gridDropZones="1" fieldListSortAscending="1">
  <location ref="AT10:BB16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2">
        <item m="1" x="15"/>
        <item x="0"/>
        <item x="1"/>
        <item x="2"/>
        <item m="1" x="14"/>
        <item x="3"/>
        <item m="1" x="20"/>
        <item x="4"/>
        <item m="1" x="13"/>
        <item x="5"/>
        <item x="6"/>
        <item x="7"/>
        <item x="8"/>
        <item x="9"/>
        <item x="10"/>
        <item m="1" x="18"/>
        <item m="1" x="19"/>
        <item x="11"/>
        <item x="12"/>
        <item m="1" x="16"/>
        <item m="1" x="21"/>
        <item m="1" x="17"/>
      </items>
    </pivotField>
    <pivotField axis="axisRow" compact="0" outline="0" subtotalTop="0" showAll="0" includeNewItemsInFilter="1" defaultSubtotal="0">
      <items count="30">
        <item m="1" x="22"/>
        <item x="12"/>
        <item m="1" x="17"/>
        <item m="1" x="19"/>
        <item m="1" x="29"/>
        <item x="4"/>
        <item x="10"/>
        <item m="1" x="25"/>
        <item m="1" x="18"/>
        <item m="1" x="23"/>
        <item x="11"/>
        <item m="1" x="13"/>
        <item x="1"/>
        <item m="1" x="27"/>
        <item m="1" x="20"/>
        <item m="1" x="26"/>
        <item m="1" x="16"/>
        <item m="1" x="28"/>
        <item x="0"/>
        <item m="1" x="15"/>
        <item x="2"/>
        <item x="3"/>
        <item x="5"/>
        <item x="6"/>
        <item x="8"/>
        <item x="9"/>
        <item x="7"/>
        <item m="1" x="21"/>
        <item m="1" x="24"/>
        <item m="1" x="14"/>
      </items>
    </pivotField>
    <pivotField axis="axisPage" compact="0" outline="0" subtotalTop="0" showAll="0" includeNewItemsInFilter="1" defaultSubtotal="0">
      <items count="6">
        <item m="1" x="5"/>
        <item x="0"/>
        <item x="1"/>
        <item x="2"/>
        <item h="1" x="3"/>
        <item h="1"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4"/>
    <field x="5"/>
  </rowFields>
  <rowItems count="5">
    <i>
      <x v="1"/>
      <x v="18"/>
    </i>
    <i>
      <x v="2"/>
      <x v="12"/>
    </i>
    <i>
      <x v="3"/>
      <x v="20"/>
    </i>
    <i>
      <x v="5"/>
      <x v="21"/>
    </i>
    <i>
      <x v="7"/>
      <x v="5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6" hier="0"/>
  </pageFields>
  <dataFields count="7">
    <dataField name="Součet z 1" fld="18" baseField="5" baseItem="1" numFmtId="173"/>
    <dataField name="Součet z 2" fld="19" baseField="5" baseItem="1" numFmtId="173"/>
    <dataField name="Součet z 3" fld="20" baseField="5" baseItem="1" numFmtId="173"/>
    <dataField name="Součet z 4" fld="21" baseField="5" baseItem="1" numFmtId="173"/>
    <dataField name="Součet z Plnění RZ(%)" fld="26" baseField="5" baseItem="4" numFmtId="172"/>
    <dataField name="Součet z Rozdil" fld="27" baseField="5" baseItem="1" numFmtId="173"/>
    <dataField name="Součet z SUM" fld="32" baseField="0" baseItem="0" numFmtId="4"/>
  </dataFields>
  <formats count="100">
    <format dxfId="14238">
      <pivotArea outline="0" fieldPosition="0"/>
    </format>
    <format dxfId="14237">
      <pivotArea outline="0" fieldPosition="0"/>
    </format>
    <format dxfId="14236">
      <pivotArea outline="0" fieldPosition="0"/>
    </format>
    <format dxfId="14235">
      <pivotArea outline="0" fieldPosition="0"/>
    </format>
    <format dxfId="14234">
      <pivotArea outline="0" fieldPosition="0">
        <references count="1">
          <reference field="4294967294" count="1">
            <x v="4"/>
          </reference>
        </references>
      </pivotArea>
    </format>
    <format dxfId="14233">
      <pivotArea outline="0" fieldPosition="0">
        <references count="1">
          <reference field="4294967294" count="1">
            <x v="5"/>
          </reference>
        </references>
      </pivotArea>
    </format>
    <format dxfId="14232">
      <pivotArea outline="0" fieldPosition="0">
        <references count="1">
          <reference field="4294967294" count="1">
            <x v="3"/>
          </reference>
        </references>
      </pivotArea>
    </format>
    <format dxfId="14231">
      <pivotArea outline="0" fieldPosition="0">
        <references count="1">
          <reference field="4294967294" count="1">
            <x v="2"/>
          </reference>
        </references>
      </pivotArea>
    </format>
    <format dxfId="14230">
      <pivotArea outline="0" fieldPosition="0">
        <references count="1">
          <reference field="4294967294" count="1">
            <x v="1"/>
          </reference>
        </references>
      </pivotArea>
    </format>
    <format dxfId="14229">
      <pivotArea outline="0" fieldPosition="0">
        <references count="1">
          <reference field="4294967294" count="1">
            <x v="0"/>
          </reference>
        </references>
      </pivotArea>
    </format>
    <format dxfId="14228">
      <pivotArea dataOnly="0" labelOnly="1" outline="0" fieldPosition="0">
        <references count="1">
          <reference field="4" count="8">
            <x v="0"/>
            <x v="1"/>
            <x v="2"/>
            <x v="3"/>
            <x v="4"/>
            <x v="5"/>
            <x v="7"/>
            <x v="8"/>
          </reference>
        </references>
      </pivotArea>
    </format>
    <format dxfId="14227">
      <pivotArea dataOnly="0" labelOnly="1" outline="0" fieldPosition="0">
        <references count="1">
          <reference field="4" count="8">
            <x v="0"/>
            <x v="1"/>
            <x v="2"/>
            <x v="3"/>
            <x v="4"/>
            <x v="5"/>
            <x v="7"/>
            <x v="8"/>
          </reference>
        </references>
      </pivotArea>
    </format>
    <format dxfId="14226">
      <pivotArea dataOnly="0" labelOnly="1" outline="0" fieldPosition="0">
        <references count="1">
          <reference field="4" count="8">
            <x v="0"/>
            <x v="1"/>
            <x v="2"/>
            <x v="3"/>
            <x v="4"/>
            <x v="5"/>
            <x v="7"/>
            <x v="8"/>
          </reference>
        </references>
      </pivotArea>
    </format>
    <format dxfId="14225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224">
      <pivotArea dataOnly="0" labelOnly="1" outline="0" fieldPosition="0">
        <references count="2">
          <reference field="4" count="1" selected="0">
            <x v="1"/>
          </reference>
          <reference field="5" count="1">
            <x v="16"/>
          </reference>
        </references>
      </pivotArea>
    </format>
    <format dxfId="14223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222">
      <pivotArea dataOnly="0" labelOnly="1" outline="0" fieldPosition="0">
        <references count="2">
          <reference field="4" count="1" selected="0">
            <x v="3"/>
          </reference>
          <reference field="5" count="1">
            <x v="15"/>
          </reference>
        </references>
      </pivotArea>
    </format>
    <format dxfId="14221">
      <pivotArea dataOnly="0" labelOnly="1" outline="0" fieldPosition="0">
        <references count="2">
          <reference field="4" count="1" selected="0">
            <x v="4"/>
          </reference>
          <reference field="5" count="1">
            <x v="13"/>
          </reference>
        </references>
      </pivotArea>
    </format>
    <format dxfId="14220">
      <pivotArea dataOnly="0" labelOnly="1" outline="0" fieldPosition="0">
        <references count="2">
          <reference field="4" count="1" selected="0">
            <x v="5"/>
          </reference>
          <reference field="5" count="1">
            <x v="14"/>
          </reference>
        </references>
      </pivotArea>
    </format>
    <format dxfId="14219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218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217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216">
      <pivotArea dataOnly="0" labelOnly="1" outline="0" fieldPosition="0">
        <references count="2">
          <reference field="4" count="1" selected="0">
            <x v="1"/>
          </reference>
          <reference field="5" count="1">
            <x v="16"/>
          </reference>
        </references>
      </pivotArea>
    </format>
    <format dxfId="14215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214">
      <pivotArea dataOnly="0" labelOnly="1" outline="0" fieldPosition="0">
        <references count="2">
          <reference field="4" count="1" selected="0">
            <x v="3"/>
          </reference>
          <reference field="5" count="1">
            <x v="15"/>
          </reference>
        </references>
      </pivotArea>
    </format>
    <format dxfId="14213">
      <pivotArea dataOnly="0" labelOnly="1" outline="0" fieldPosition="0">
        <references count="2">
          <reference field="4" count="1" selected="0">
            <x v="4"/>
          </reference>
          <reference field="5" count="1">
            <x v="13"/>
          </reference>
        </references>
      </pivotArea>
    </format>
    <format dxfId="14212">
      <pivotArea dataOnly="0" labelOnly="1" outline="0" fieldPosition="0">
        <references count="2">
          <reference field="4" count="1" selected="0">
            <x v="5"/>
          </reference>
          <reference field="5" count="1">
            <x v="14"/>
          </reference>
        </references>
      </pivotArea>
    </format>
    <format dxfId="14211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210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209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208">
      <pivotArea dataOnly="0" labelOnly="1" outline="0" fieldPosition="0">
        <references count="2">
          <reference field="4" count="1" selected="0">
            <x v="1"/>
          </reference>
          <reference field="5" count="1">
            <x v="16"/>
          </reference>
        </references>
      </pivotArea>
    </format>
    <format dxfId="14207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206">
      <pivotArea dataOnly="0" labelOnly="1" outline="0" fieldPosition="0">
        <references count="2">
          <reference field="4" count="1" selected="0">
            <x v="3"/>
          </reference>
          <reference field="5" count="1">
            <x v="15"/>
          </reference>
        </references>
      </pivotArea>
    </format>
    <format dxfId="14205">
      <pivotArea dataOnly="0" labelOnly="1" outline="0" fieldPosition="0">
        <references count="2">
          <reference field="4" count="1" selected="0">
            <x v="4"/>
          </reference>
          <reference field="5" count="1">
            <x v="13"/>
          </reference>
        </references>
      </pivotArea>
    </format>
    <format dxfId="14204">
      <pivotArea dataOnly="0" labelOnly="1" outline="0" fieldPosition="0">
        <references count="2">
          <reference field="4" count="1" selected="0">
            <x v="5"/>
          </reference>
          <reference field="5" count="1">
            <x v="14"/>
          </reference>
        </references>
      </pivotArea>
    </format>
    <format dxfId="14203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202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201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200">
      <pivotArea dataOnly="0" labelOnly="1" outline="0" fieldPosition="0">
        <references count="2">
          <reference field="4" count="1" selected="0">
            <x v="1"/>
          </reference>
          <reference field="5" count="1">
            <x v="16"/>
          </reference>
        </references>
      </pivotArea>
    </format>
    <format dxfId="14199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198">
      <pivotArea dataOnly="0" labelOnly="1" outline="0" fieldPosition="0">
        <references count="2">
          <reference field="4" count="1" selected="0">
            <x v="3"/>
          </reference>
          <reference field="5" count="1">
            <x v="15"/>
          </reference>
        </references>
      </pivotArea>
    </format>
    <format dxfId="14197">
      <pivotArea dataOnly="0" labelOnly="1" outline="0" fieldPosition="0">
        <references count="2">
          <reference field="4" count="1" selected="0">
            <x v="4"/>
          </reference>
          <reference field="5" count="1">
            <x v="13"/>
          </reference>
        </references>
      </pivotArea>
    </format>
    <format dxfId="14196">
      <pivotArea dataOnly="0" labelOnly="1" outline="0" fieldPosition="0">
        <references count="2">
          <reference field="4" count="1" selected="0">
            <x v="5"/>
          </reference>
          <reference field="5" count="1">
            <x v="14"/>
          </reference>
        </references>
      </pivotArea>
    </format>
    <format dxfId="14195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194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193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192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191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190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189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188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187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186">
      <pivotArea dataOnly="0" labelOnly="1" outline="0" fieldPosition="0">
        <references count="2">
          <reference field="4" count="1" selected="0">
            <x v="5"/>
          </reference>
          <reference field="5" count="1">
            <x v="21"/>
          </reference>
        </references>
      </pivotArea>
    </format>
    <format dxfId="14185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184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183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182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181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180">
      <pivotArea dataOnly="0" labelOnly="1" outline="0" fieldPosition="0">
        <references count="2">
          <reference field="4" count="1" selected="0">
            <x v="5"/>
          </reference>
          <reference field="5" count="1">
            <x v="21"/>
          </reference>
        </references>
      </pivotArea>
    </format>
    <format dxfId="14179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178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177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176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175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174">
      <pivotArea dataOnly="0" labelOnly="1" outline="0" fieldPosition="0">
        <references count="2">
          <reference field="4" count="1" selected="0">
            <x v="5"/>
          </reference>
          <reference field="5" count="1">
            <x v="21"/>
          </reference>
        </references>
      </pivotArea>
    </format>
    <format dxfId="14173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172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171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170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169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168">
      <pivotArea dataOnly="0" labelOnly="1" outline="0" fieldPosition="0">
        <references count="2">
          <reference field="4" count="1" selected="0">
            <x v="5"/>
          </reference>
          <reference field="5" count="1">
            <x v="21"/>
          </reference>
        </references>
      </pivotArea>
    </format>
    <format dxfId="14167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166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165">
      <pivotArea dataOnly="0" labelOnly="1" outline="0" fieldPosition="0">
        <references count="1">
          <reference field="4" count="6">
            <x v="0"/>
            <x v="1"/>
            <x v="2"/>
            <x v="3"/>
            <x v="6"/>
            <x v="7"/>
          </reference>
        </references>
      </pivotArea>
    </format>
    <format dxfId="14164">
      <pivotArea dataOnly="0" labelOnly="1" outline="0" fieldPosition="0">
        <references count="1">
          <reference field="4" count="6">
            <x v="0"/>
            <x v="1"/>
            <x v="2"/>
            <x v="3"/>
            <x v="6"/>
            <x v="7"/>
          </reference>
        </references>
      </pivotArea>
    </format>
    <format dxfId="14163">
      <pivotArea dataOnly="0" labelOnly="1" outline="0" fieldPosition="0">
        <references count="1">
          <reference field="4" count="6">
            <x v="0"/>
            <x v="1"/>
            <x v="2"/>
            <x v="3"/>
            <x v="6"/>
            <x v="7"/>
          </reference>
        </references>
      </pivotArea>
    </format>
    <format dxfId="14162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161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160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159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158">
      <pivotArea dataOnly="0" labelOnly="1" outline="0" fieldPosition="0">
        <references count="2">
          <reference field="4" count="1" selected="0">
            <x v="6"/>
          </reference>
          <reference field="5" count="1">
            <x v="29"/>
          </reference>
        </references>
      </pivotArea>
    </format>
    <format dxfId="14157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156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155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154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153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152">
      <pivotArea dataOnly="0" labelOnly="1" outline="0" fieldPosition="0">
        <references count="2">
          <reference field="4" count="1" selected="0">
            <x v="6"/>
          </reference>
          <reference field="5" count="1">
            <x v="29"/>
          </reference>
        </references>
      </pivotArea>
    </format>
    <format dxfId="14151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150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149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148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147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146">
      <pivotArea dataOnly="0" labelOnly="1" outline="0" fieldPosition="0">
        <references count="2">
          <reference field="4" count="1" selected="0">
            <x v="6"/>
          </reference>
          <reference field="5" count="1">
            <x v="29"/>
          </reference>
        </references>
      </pivotArea>
    </format>
    <format dxfId="14145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144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143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142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141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140">
      <pivotArea dataOnly="0" labelOnly="1" outline="0" fieldPosition="0">
        <references count="2">
          <reference field="4" count="1" selected="0">
            <x v="6"/>
          </reference>
          <reference field="5" count="1">
            <x v="29"/>
          </reference>
        </references>
      </pivotArea>
    </format>
    <format dxfId="14139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6000000}" name="Trida_A" cacheId="40" applyNumberFormats="0" applyBorderFormats="0" applyFontFormats="0" applyPatternFormats="0" applyAlignmentFormats="0" applyWidthHeightFormats="1" dataCaption="Data" updatedVersion="6" showDrill="0" showMemberPropertyTips="0" useAutoFormatting="1" rowGrandTotals="0" colGrandTotals="0" itemPrintTitles="1" createdVersion="1" indent="0" compact="0" compactData="0" gridDropZones="1">
  <location ref="AH10:AP14" firstHeaderRow="1" firstDataRow="2" firstDataCol="2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6">
        <item m="1" x="5"/>
        <item x="0"/>
        <item x="1"/>
        <item x="2"/>
        <item h="1" x="3"/>
        <item h="1" x="4"/>
      </items>
    </pivotField>
    <pivotField axis="axisRow" compact="0" outline="0" subtotalTop="0" showAll="0" includeNewItemsInFilter="1" defaultSubtotal="0">
      <items count="6">
        <item x="3"/>
        <item m="1" x="5"/>
        <item x="1"/>
        <item x="4"/>
        <item x="0"/>
        <item x="2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6"/>
    <field x="7"/>
  </rowFields>
  <rowItems count="3">
    <i>
      <x v="1"/>
      <x v="4"/>
    </i>
    <i>
      <x v="2"/>
      <x v="2"/>
    </i>
    <i>
      <x v="3"/>
      <x v="5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oučet z 1" fld="18" baseField="7" baseItem="2" numFmtId="173"/>
    <dataField name="Součet z 2" fld="19" baseField="7" baseItem="2" numFmtId="173"/>
    <dataField name="Součet z 3" fld="20" baseField="7" baseItem="3" numFmtId="173"/>
    <dataField name="Součet z 4" fld="21" baseField="7" baseItem="3" numFmtId="173"/>
    <dataField name="Součet z Plnění RZ(%)" fld="26" baseField="7" baseItem="0" numFmtId="172"/>
    <dataField name="Součet z Rozdil" fld="27" baseField="7" baseItem="0" numFmtId="173"/>
    <dataField name="Součet z SUM" fld="32" baseField="7" baseItem="1" numFmtId="4"/>
  </dataFields>
  <formats count="43">
    <format dxfId="14281">
      <pivotArea outline="0" fieldPosition="0"/>
    </format>
    <format dxfId="14280">
      <pivotArea outline="0" fieldPosition="0"/>
    </format>
    <format dxfId="14279">
      <pivotArea field="-2" type="button" dataOnly="0" labelOnly="1" outline="0" axis="axisCol" fieldPosition="0"/>
    </format>
    <format dxfId="14278">
      <pivotArea type="all" dataOnly="0" outline="0" fieldPosition="0"/>
    </format>
    <format dxfId="14277">
      <pivotArea outline="0" fieldPosition="0"/>
    </format>
    <format dxfId="14276">
      <pivotArea type="origin" dataOnly="0" labelOnly="1" outline="0" fieldPosition="0"/>
    </format>
    <format dxfId="14275">
      <pivotArea field="-2" type="button" dataOnly="0" labelOnly="1" outline="0" axis="axisCol" fieldPosition="0"/>
    </format>
    <format dxfId="14274">
      <pivotArea type="topRight" dataOnly="0" labelOnly="1" outline="0" fieldPosition="0"/>
    </format>
    <format dxfId="14273">
      <pivotArea outline="0" fieldPosition="0">
        <references count="1">
          <reference field="4294967294" count="1">
            <x v="0"/>
          </reference>
        </references>
      </pivotArea>
    </format>
    <format dxfId="14272">
      <pivotArea outline="0" fieldPosition="0">
        <references count="1">
          <reference field="4294967294" count="1">
            <x v="1"/>
          </reference>
        </references>
      </pivotArea>
    </format>
    <format dxfId="14271">
      <pivotArea outline="0" fieldPosition="0">
        <references count="1">
          <reference field="4294967294" count="1">
            <x v="2"/>
          </reference>
        </references>
      </pivotArea>
    </format>
    <format dxfId="14270">
      <pivotArea outline="0" fieldPosition="0">
        <references count="1">
          <reference field="4294967294" count="1">
            <x v="3"/>
          </reference>
        </references>
      </pivotArea>
    </format>
    <format dxfId="14269">
      <pivotArea outline="0" fieldPosition="0">
        <references count="1">
          <reference field="4294967294" count="1">
            <x v="4"/>
          </reference>
        </references>
      </pivotArea>
    </format>
    <format dxfId="14268">
      <pivotArea outline="0" fieldPosition="0">
        <references count="1">
          <reference field="4294967294" count="1">
            <x v="4"/>
          </reference>
        </references>
      </pivotArea>
    </format>
    <format dxfId="14267">
      <pivotArea outline="0" fieldPosition="0"/>
    </format>
    <format dxfId="14266">
      <pivotArea outline="0" fieldPosition="0"/>
    </format>
    <format dxfId="14265">
      <pivotArea outline="0" fieldPosition="0"/>
    </format>
    <format dxfId="14264">
      <pivotArea outline="0" fieldPosition="0"/>
    </format>
    <format dxfId="14263">
      <pivotArea outline="0" fieldPosition="0">
        <references count="1">
          <reference field="4294967294" count="1">
            <x v="0"/>
          </reference>
        </references>
      </pivotArea>
    </format>
    <format dxfId="14262">
      <pivotArea outline="0" fieldPosition="0">
        <references count="1">
          <reference field="4294967294" count="1">
            <x v="1"/>
          </reference>
        </references>
      </pivotArea>
    </format>
    <format dxfId="14261">
      <pivotArea outline="0" fieldPosition="0">
        <references count="1">
          <reference field="4294967294" count="1">
            <x v="2"/>
          </reference>
        </references>
      </pivotArea>
    </format>
    <format dxfId="14260">
      <pivotArea outline="0" fieldPosition="0">
        <references count="1">
          <reference field="4294967294" count="1">
            <x v="3"/>
          </reference>
        </references>
      </pivotArea>
    </format>
    <format dxfId="14259">
      <pivotArea outline="0" fieldPosition="0">
        <references count="1">
          <reference field="4294967294" count="1">
            <x v="5"/>
          </reference>
        </references>
      </pivotArea>
    </format>
    <format dxfId="14258">
      <pivotArea outline="0" fieldPosition="0">
        <references count="1">
          <reference field="4294967294" count="1">
            <x v="4"/>
          </reference>
        </references>
      </pivotArea>
    </format>
    <format dxfId="14257">
      <pivotArea dataOnly="0" labelOnly="1" outline="0" fieldPosition="0">
        <references count="1">
          <reference field="6" count="0"/>
        </references>
      </pivotArea>
    </format>
    <format dxfId="14256">
      <pivotArea dataOnly="0" labelOnly="1" outline="0" fieldPosition="0">
        <references count="1">
          <reference field="6" count="0"/>
        </references>
      </pivotArea>
    </format>
    <format dxfId="14255">
      <pivotArea dataOnly="0" labelOnly="1" outline="0" fieldPosition="0">
        <references count="1">
          <reference field="6" count="0"/>
        </references>
      </pivotArea>
    </format>
    <format dxfId="14254">
      <pivotArea dataOnly="0" labelOnly="1" outline="0" fieldPosition="0">
        <references count="2">
          <reference field="6" count="1" selected="0">
            <x v="0"/>
          </reference>
          <reference field="7" count="1">
            <x v="1"/>
          </reference>
        </references>
      </pivotArea>
    </format>
    <format dxfId="14253">
      <pivotArea dataOnly="0" labelOnly="1" outline="0" fieldPosition="0">
        <references count="2">
          <reference field="6" count="1" selected="0">
            <x v="1"/>
          </reference>
          <reference field="7" count="1">
            <x v="4"/>
          </reference>
        </references>
      </pivotArea>
    </format>
    <format dxfId="14252">
      <pivotArea dataOnly="0" labelOnly="1" outline="0" fieldPosition="0">
        <references count="2">
          <reference field="6" count="1" selected="0">
            <x v="2"/>
          </reference>
          <reference field="7" count="1">
            <x v="2"/>
          </reference>
        </references>
      </pivotArea>
    </format>
    <format dxfId="14251">
      <pivotArea dataOnly="0" labelOnly="1" outline="0" fieldPosition="0">
        <references count="2">
          <reference field="6" count="1" selected="0">
            <x v="3"/>
          </reference>
          <reference field="7" count="1">
            <x v="5"/>
          </reference>
        </references>
      </pivotArea>
    </format>
    <format dxfId="14250">
      <pivotArea dataOnly="0" labelOnly="1" outline="0" fieldPosition="0">
        <references count="2">
          <reference field="6" count="1" selected="0">
            <x v="0"/>
          </reference>
          <reference field="7" count="1">
            <x v="1"/>
          </reference>
        </references>
      </pivotArea>
    </format>
    <format dxfId="14249">
      <pivotArea dataOnly="0" labelOnly="1" outline="0" fieldPosition="0">
        <references count="2">
          <reference field="6" count="1" selected="0">
            <x v="1"/>
          </reference>
          <reference field="7" count="1">
            <x v="4"/>
          </reference>
        </references>
      </pivotArea>
    </format>
    <format dxfId="14248">
      <pivotArea dataOnly="0" labelOnly="1" outline="0" fieldPosition="0">
        <references count="2">
          <reference field="6" count="1" selected="0">
            <x v="2"/>
          </reference>
          <reference field="7" count="1">
            <x v="2"/>
          </reference>
        </references>
      </pivotArea>
    </format>
    <format dxfId="14247">
      <pivotArea dataOnly="0" labelOnly="1" outline="0" fieldPosition="0">
        <references count="2">
          <reference field="6" count="1" selected="0">
            <x v="3"/>
          </reference>
          <reference field="7" count="1">
            <x v="5"/>
          </reference>
        </references>
      </pivotArea>
    </format>
    <format dxfId="14246">
      <pivotArea dataOnly="0" labelOnly="1" outline="0" fieldPosition="0">
        <references count="2">
          <reference field="6" count="1" selected="0">
            <x v="0"/>
          </reference>
          <reference field="7" count="1">
            <x v="1"/>
          </reference>
        </references>
      </pivotArea>
    </format>
    <format dxfId="14245">
      <pivotArea dataOnly="0" labelOnly="1" outline="0" fieldPosition="0">
        <references count="2">
          <reference field="6" count="1" selected="0">
            <x v="1"/>
          </reference>
          <reference field="7" count="1">
            <x v="4"/>
          </reference>
        </references>
      </pivotArea>
    </format>
    <format dxfId="14244">
      <pivotArea dataOnly="0" labelOnly="1" outline="0" fieldPosition="0">
        <references count="2">
          <reference field="6" count="1" selected="0">
            <x v="2"/>
          </reference>
          <reference field="7" count="1">
            <x v="2"/>
          </reference>
        </references>
      </pivotArea>
    </format>
    <format dxfId="14243">
      <pivotArea dataOnly="0" labelOnly="1" outline="0" fieldPosition="0">
        <references count="2">
          <reference field="6" count="1" selected="0">
            <x v="3"/>
          </reference>
          <reference field="7" count="1">
            <x v="5"/>
          </reference>
        </references>
      </pivotArea>
    </format>
    <format dxfId="14242">
      <pivotArea dataOnly="0" labelOnly="1" outline="0" fieldPosition="0">
        <references count="2">
          <reference field="6" count="1" selected="0">
            <x v="0"/>
          </reference>
          <reference field="7" count="1">
            <x v="1"/>
          </reference>
        </references>
      </pivotArea>
    </format>
    <format dxfId="14241">
      <pivotArea dataOnly="0" labelOnly="1" outline="0" fieldPosition="0">
        <references count="2">
          <reference field="6" count="1" selected="0">
            <x v="1"/>
          </reference>
          <reference field="7" count="1">
            <x v="4"/>
          </reference>
        </references>
      </pivotArea>
    </format>
    <format dxfId="14240">
      <pivotArea dataOnly="0" labelOnly="1" outline="0" fieldPosition="0">
        <references count="2">
          <reference field="6" count="1" selected="0">
            <x v="2"/>
          </reference>
          <reference field="7" count="1">
            <x v="2"/>
          </reference>
        </references>
      </pivotArea>
    </format>
    <format dxfId="14239">
      <pivotArea dataOnly="0" labelOnly="1" outline="0" fieldPosition="0">
        <references count="2">
          <reference field="6" count="1" selected="0">
            <x v="3"/>
          </reference>
          <reference field="7" count="1">
            <x v="5"/>
          </reference>
        </references>
      </pivotArea>
    </format>
  </formats>
  <pivotTableStyleInfo name="PivotStyleLight22 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ulka1" displayName="Tabulka1" ref="F1:G5" totalsRowShown="0">
  <tableColumns count="2">
    <tableColumn id="1" xr3:uid="{00000000-0010-0000-0100-000001000000}" name="První buňka (pouze data bez hlavičky)"/>
    <tableColumn id="2" xr3:uid="{00000000-0010-0000-0100-000002000000}" name="Název KT"/>
  </tableColumns>
  <tableStyleInfo name="TableStyleMedium1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ulka3" displayName="Tabulka3" ref="H1:I5" totalsRowShown="0">
  <tableColumns count="2">
    <tableColumn id="1" xr3:uid="{00000000-0010-0000-0200-000001000000}" name="První buňka (pouze data bez hlavičky)"/>
    <tableColumn id="2" xr3:uid="{00000000-0010-0000-0200-000002000000}" name="Buňka"/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9.xml"/><Relationship Id="rId3" Type="http://schemas.openxmlformats.org/officeDocument/2006/relationships/pivotTable" Target="../pivotTables/pivotTable14.xml"/><Relationship Id="rId7" Type="http://schemas.openxmlformats.org/officeDocument/2006/relationships/pivotTable" Target="../pivotTables/pivotTable18.xml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Relationship Id="rId6" Type="http://schemas.openxmlformats.org/officeDocument/2006/relationships/pivotTable" Target="../pivotTables/pivotTable17.xml"/><Relationship Id="rId5" Type="http://schemas.openxmlformats.org/officeDocument/2006/relationships/pivotTable" Target="../pivotTables/pivotTable16.xml"/><Relationship Id="rId4" Type="http://schemas.openxmlformats.org/officeDocument/2006/relationships/pivotTable" Target="../pivotTables/pivotTable15.xml"/><Relationship Id="rId9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7.xml"/><Relationship Id="rId3" Type="http://schemas.openxmlformats.org/officeDocument/2006/relationships/pivotTable" Target="../pivotTables/pivotTable22.xml"/><Relationship Id="rId7" Type="http://schemas.openxmlformats.org/officeDocument/2006/relationships/pivotTable" Target="../pivotTables/pivotTable26.xml"/><Relationship Id="rId2" Type="http://schemas.openxmlformats.org/officeDocument/2006/relationships/pivotTable" Target="../pivotTables/pivotTable21.xml"/><Relationship Id="rId1" Type="http://schemas.openxmlformats.org/officeDocument/2006/relationships/pivotTable" Target="../pivotTables/pivotTable20.xml"/><Relationship Id="rId6" Type="http://schemas.openxmlformats.org/officeDocument/2006/relationships/pivotTable" Target="../pivotTables/pivotTable25.xml"/><Relationship Id="rId5" Type="http://schemas.openxmlformats.org/officeDocument/2006/relationships/pivotTable" Target="../pivotTables/pivotTable24.xml"/><Relationship Id="rId4" Type="http://schemas.openxmlformats.org/officeDocument/2006/relationships/pivotTable" Target="../pivotTables/pivotTable23.xml"/><Relationship Id="rId9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35.xml"/><Relationship Id="rId3" Type="http://schemas.openxmlformats.org/officeDocument/2006/relationships/pivotTable" Target="../pivotTables/pivotTable30.xml"/><Relationship Id="rId7" Type="http://schemas.openxmlformats.org/officeDocument/2006/relationships/pivotTable" Target="../pivotTables/pivotTable34.xml"/><Relationship Id="rId2" Type="http://schemas.openxmlformats.org/officeDocument/2006/relationships/pivotTable" Target="../pivotTables/pivotTable29.xml"/><Relationship Id="rId1" Type="http://schemas.openxmlformats.org/officeDocument/2006/relationships/pivotTable" Target="../pivotTables/pivotTable28.xml"/><Relationship Id="rId6" Type="http://schemas.openxmlformats.org/officeDocument/2006/relationships/pivotTable" Target="../pivotTables/pivotTable33.xml"/><Relationship Id="rId5" Type="http://schemas.openxmlformats.org/officeDocument/2006/relationships/pivotTable" Target="../pivotTables/pivotTable32.xml"/><Relationship Id="rId4" Type="http://schemas.openxmlformats.org/officeDocument/2006/relationships/pivotTable" Target="../pivotTables/pivotTable31.xml"/><Relationship Id="rId9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8.xml"/><Relationship Id="rId2" Type="http://schemas.openxmlformats.org/officeDocument/2006/relationships/pivotTable" Target="../pivotTables/pivotTable37.xml"/><Relationship Id="rId1" Type="http://schemas.openxmlformats.org/officeDocument/2006/relationships/pivotTable" Target="../pivotTables/pivotTable36.xml"/><Relationship Id="rId5" Type="http://schemas.openxmlformats.org/officeDocument/2006/relationships/drawing" Target="../drawings/drawing5.xml"/><Relationship Id="rId4" Type="http://schemas.openxmlformats.org/officeDocument/2006/relationships/pivotTable" Target="../pivotTables/pivotTable3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47.xml"/><Relationship Id="rId3" Type="http://schemas.openxmlformats.org/officeDocument/2006/relationships/pivotTable" Target="../pivotTables/pivotTable42.xml"/><Relationship Id="rId7" Type="http://schemas.openxmlformats.org/officeDocument/2006/relationships/pivotTable" Target="../pivotTables/pivotTable46.xml"/><Relationship Id="rId2" Type="http://schemas.openxmlformats.org/officeDocument/2006/relationships/pivotTable" Target="../pivotTables/pivotTable41.xml"/><Relationship Id="rId1" Type="http://schemas.openxmlformats.org/officeDocument/2006/relationships/pivotTable" Target="../pivotTables/pivotTable40.xml"/><Relationship Id="rId6" Type="http://schemas.openxmlformats.org/officeDocument/2006/relationships/pivotTable" Target="../pivotTables/pivotTable45.xml"/><Relationship Id="rId5" Type="http://schemas.openxmlformats.org/officeDocument/2006/relationships/pivotTable" Target="../pivotTables/pivotTable44.xml"/><Relationship Id="rId10" Type="http://schemas.openxmlformats.org/officeDocument/2006/relationships/drawing" Target="../drawings/drawing6.xml"/><Relationship Id="rId4" Type="http://schemas.openxmlformats.org/officeDocument/2006/relationships/pivotTable" Target="../pivotTables/pivotTable43.xml"/><Relationship Id="rId9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4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1.xml"/><Relationship Id="rId13" Type="http://schemas.openxmlformats.org/officeDocument/2006/relationships/table" Target="../tables/table2.xml"/><Relationship Id="rId3" Type="http://schemas.openxmlformats.org/officeDocument/2006/relationships/pivotTable" Target="../pivotTables/pivotTable6.xml"/><Relationship Id="rId7" Type="http://schemas.openxmlformats.org/officeDocument/2006/relationships/pivotTable" Target="../pivotTables/pivotTable10.xml"/><Relationship Id="rId12" Type="http://schemas.openxmlformats.org/officeDocument/2006/relationships/table" Target="../tables/table1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6" Type="http://schemas.openxmlformats.org/officeDocument/2006/relationships/pivotTable" Target="../pivotTables/pivotTable9.xml"/><Relationship Id="rId11" Type="http://schemas.openxmlformats.org/officeDocument/2006/relationships/vmlDrawing" Target="../drawings/vmlDrawing2.vml"/><Relationship Id="rId5" Type="http://schemas.openxmlformats.org/officeDocument/2006/relationships/pivotTable" Target="../pivotTables/pivotTable8.xml"/><Relationship Id="rId10" Type="http://schemas.openxmlformats.org/officeDocument/2006/relationships/drawing" Target="../drawings/drawing3.xml"/><Relationship Id="rId4" Type="http://schemas.openxmlformats.org/officeDocument/2006/relationships/pivotTable" Target="../pivotTables/pivotTable7.xml"/><Relationship Id="rId9" Type="http://schemas.openxmlformats.org/officeDocument/2006/relationships/printerSettings" Target="../printerSettings/printerSettings5.bin"/><Relationship Id="rId1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19"/>
  <sheetViews>
    <sheetView workbookViewId="0"/>
  </sheetViews>
  <sheetFormatPr defaultRowHeight="12" x14ac:dyDescent="0.2"/>
  <sheetData>
    <row r="1" spans="1:1" x14ac:dyDescent="0.2">
      <c r="A1">
        <v>7</v>
      </c>
    </row>
    <row r="3" spans="1:1" hidden="1" x14ac:dyDescent="0.2"/>
    <row r="4" spans="1:1" hidden="1" x14ac:dyDescent="0.2"/>
    <row r="5" spans="1:1" hidden="1" x14ac:dyDescent="0.2"/>
    <row r="6" spans="1:1" hidden="1" x14ac:dyDescent="0.2"/>
    <row r="7" spans="1:1" hidden="1" x14ac:dyDescent="0.2"/>
    <row r="8" spans="1:1" hidden="1" x14ac:dyDescent="0.2"/>
    <row r="9" spans="1:1" hidden="1" x14ac:dyDescent="0.2"/>
    <row r="10" spans="1:1" hidden="1" x14ac:dyDescent="0.2"/>
    <row r="11" spans="1:1" hidden="1" x14ac:dyDescent="0.2"/>
    <row r="12" spans="1:1" hidden="1" x14ac:dyDescent="0.2"/>
    <row r="13" spans="1:1" hidden="1" x14ac:dyDescent="0.2"/>
    <row r="14" spans="1:1" hidden="1" x14ac:dyDescent="0.2"/>
    <row r="15" spans="1:1" hidden="1" x14ac:dyDescent="0.2"/>
    <row r="16" spans="1:1" hidden="1" x14ac:dyDescent="0.2"/>
    <row r="17" hidden="1" x14ac:dyDescent="0.2"/>
    <row r="18" hidden="1" x14ac:dyDescent="0.2"/>
    <row r="19" hidden="1" x14ac:dyDescent="0.2"/>
  </sheetData>
  <dataConsolidate/>
  <phoneticPr fontId="1" type="noConversion"/>
  <pageMargins left="0.78740157499999996" right="0.78740157499999996" top="0.984251969" bottom="0.984251969" header="0.5" footer="0.5"/>
  <headerFooter alignWithMargins="0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9">
    <tabColor theme="9" tint="0.39997558519241921"/>
  </sheetPr>
  <dimension ref="A1:DM139"/>
  <sheetViews>
    <sheetView topLeftCell="BO1" workbookViewId="0">
      <selection activeCell="BJ6" sqref="BJ6"/>
    </sheetView>
  </sheetViews>
  <sheetFormatPr defaultRowHeight="12" x14ac:dyDescent="0.2"/>
  <cols>
    <col min="3" max="3" width="8.5" style="141" customWidth="1"/>
    <col min="4" max="4" width="14.83203125" style="141" customWidth="1"/>
    <col min="5" max="9" width="10.1640625" style="141" customWidth="1"/>
    <col min="10" max="11" width="20.5" style="141" customWidth="1"/>
    <col min="12" max="12" width="14.83203125" style="142" customWidth="1"/>
    <col min="13" max="13" width="13" style="142" customWidth="1"/>
    <col min="14" max="14" width="9.33203125" style="142" customWidth="1"/>
    <col min="15" max="17" width="9.33203125" style="142" hidden="1" customWidth="1"/>
    <col min="18" max="18" width="13.33203125" style="142" customWidth="1"/>
    <col min="19" max="19" width="87.5" style="142" customWidth="1"/>
    <col min="20" max="24" width="10.1640625" style="142" customWidth="1"/>
    <col min="25" max="25" width="20.5" style="142" bestFit="1" customWidth="1"/>
    <col min="26" max="26" width="20.5" style="142" customWidth="1"/>
    <col min="27" max="27" width="14.83203125" style="142" customWidth="1"/>
    <col min="28" max="28" width="13" style="142" customWidth="1"/>
    <col min="29" max="29" width="9.33203125" style="142" customWidth="1"/>
    <col min="30" max="31" width="9.33203125" style="142" hidden="1" customWidth="1"/>
    <col min="32" max="32" width="16.83203125" style="142" customWidth="1"/>
    <col min="33" max="33" width="82" style="142" customWidth="1"/>
    <col min="34" max="38" width="10.1640625" style="142" customWidth="1"/>
    <col min="39" max="39" width="20.5" style="142" bestFit="1" customWidth="1"/>
    <col min="40" max="40" width="20.5" style="142" customWidth="1"/>
    <col min="41" max="41" width="14.83203125" style="142" customWidth="1"/>
    <col min="42" max="42" width="13" style="142" customWidth="1"/>
    <col min="43" max="43" width="9.33203125" style="142" customWidth="1"/>
    <col min="44" max="45" width="9.33203125" style="142" hidden="1" customWidth="1"/>
    <col min="46" max="46" width="10.83203125" style="142" customWidth="1"/>
    <col min="47" max="47" width="63.33203125" style="142" customWidth="1"/>
    <col min="48" max="52" width="10" style="142" customWidth="1"/>
    <col min="53" max="53" width="20.5" style="142" bestFit="1" customWidth="1"/>
    <col min="54" max="54" width="20.5" style="142" customWidth="1"/>
    <col min="55" max="55" width="14.83203125" style="142" customWidth="1"/>
    <col min="56" max="56" width="13" style="142" customWidth="1"/>
    <col min="57" max="57" width="13.83203125" style="142" customWidth="1"/>
    <col min="58" max="60" width="9.33203125" style="142" hidden="1" customWidth="1"/>
    <col min="61" max="61" width="8.5" style="142" customWidth="1"/>
    <col min="62" max="62" width="14.83203125" style="142" customWidth="1"/>
    <col min="63" max="67" width="10.1640625" style="142" customWidth="1"/>
    <col min="68" max="69" width="19" style="142" bestFit="1" customWidth="1"/>
    <col min="70" max="70" width="19" style="142" customWidth="1"/>
    <col min="71" max="71" width="18.33203125" style="142" customWidth="1"/>
    <col min="72" max="72" width="15.5" style="142" bestFit="1" customWidth="1"/>
    <col min="73" max="73" width="11" style="142" customWidth="1"/>
    <col min="74" max="75" width="9.33203125" style="142" hidden="1" customWidth="1"/>
    <col min="76" max="76" width="13.33203125" style="142" customWidth="1"/>
    <col min="77" max="77" width="87.5" style="142" customWidth="1"/>
    <col min="78" max="82" width="10.1640625" style="142" customWidth="1"/>
    <col min="83" max="84" width="19" style="142" bestFit="1" customWidth="1"/>
    <col min="85" max="85" width="19" style="142" customWidth="1"/>
    <col min="86" max="86" width="18.33203125" style="142" customWidth="1"/>
    <col min="87" max="87" width="15.5" style="142" bestFit="1" customWidth="1"/>
    <col min="88" max="88" width="9.33203125" style="142" customWidth="1"/>
    <col min="89" max="90" width="9.33203125" style="142" hidden="1" customWidth="1"/>
    <col min="91" max="91" width="16.83203125" style="142" customWidth="1"/>
    <col min="92" max="92" width="82" style="142" customWidth="1"/>
    <col min="93" max="97" width="10.1640625" style="142" customWidth="1"/>
    <col min="98" max="99" width="19" style="142" bestFit="1" customWidth="1"/>
    <col min="100" max="100" width="19" style="142" customWidth="1"/>
    <col min="101" max="101" width="18.33203125" style="142" customWidth="1"/>
    <col min="102" max="102" width="15.5" style="142" bestFit="1" customWidth="1"/>
    <col min="103" max="103" width="9.33203125" style="142" customWidth="1"/>
    <col min="104" max="105" width="9.33203125" style="142" hidden="1" customWidth="1"/>
    <col min="106" max="106" width="10.83203125" style="142" customWidth="1"/>
    <col min="107" max="107" width="63.33203125" style="142" customWidth="1"/>
    <col min="108" max="112" width="10" style="142" customWidth="1"/>
    <col min="113" max="114" width="19" style="142" bestFit="1" customWidth="1"/>
    <col min="115" max="115" width="19" style="142" customWidth="1"/>
    <col min="116" max="116" width="18.33203125" style="142" customWidth="1"/>
    <col min="117" max="117" width="15.5" style="142" bestFit="1" customWidth="1"/>
    <col min="118" max="16384" width="9.33203125" style="142"/>
  </cols>
  <sheetData>
    <row r="1" spans="3:117" customFormat="1" x14ac:dyDescent="0.2">
      <c r="C1" s="63"/>
      <c r="D1" s="63"/>
      <c r="E1" s="63"/>
      <c r="F1" s="63"/>
      <c r="G1" s="63"/>
      <c r="H1" s="63"/>
      <c r="I1" s="63"/>
      <c r="J1" s="63"/>
      <c r="K1" s="63"/>
    </row>
    <row r="2" spans="3:117" customFormat="1" x14ac:dyDescent="0.2">
      <c r="C2" s="63"/>
      <c r="D2" s="63"/>
      <c r="E2" s="71"/>
      <c r="F2" s="71"/>
      <c r="G2" s="71"/>
      <c r="H2" s="71"/>
      <c r="I2" s="71"/>
      <c r="J2" s="71"/>
      <c r="K2" s="71"/>
    </row>
    <row r="3" spans="3:117" customFormat="1" x14ac:dyDescent="0.2">
      <c r="C3" s="63"/>
      <c r="D3" s="63"/>
      <c r="E3" s="71"/>
      <c r="F3" s="71"/>
      <c r="G3" s="71"/>
      <c r="H3" s="71"/>
      <c r="I3" s="71"/>
      <c r="J3" s="71"/>
      <c r="K3" s="71"/>
    </row>
    <row r="4" spans="3:117" customFormat="1" x14ac:dyDescent="0.2">
      <c r="C4" s="63"/>
      <c r="D4" s="63"/>
      <c r="E4" s="63"/>
      <c r="F4" s="63"/>
      <c r="G4" s="63"/>
      <c r="H4" s="63"/>
      <c r="I4" s="63"/>
      <c r="J4" s="63"/>
      <c r="K4" s="63"/>
    </row>
    <row r="5" spans="3:117" customFormat="1" x14ac:dyDescent="0.2">
      <c r="C5" s="63"/>
      <c r="D5" s="63"/>
      <c r="E5" s="63"/>
      <c r="F5" s="63"/>
      <c r="G5" s="63"/>
      <c r="H5" s="63"/>
      <c r="I5" s="63"/>
      <c r="J5" s="63"/>
      <c r="K5" s="63"/>
    </row>
    <row r="6" spans="3:117" customFormat="1" x14ac:dyDescent="0.2">
      <c r="C6" s="63"/>
      <c r="D6" s="63"/>
      <c r="E6" s="63"/>
      <c r="F6" s="63"/>
      <c r="G6" s="63"/>
      <c r="H6" s="63"/>
      <c r="I6" s="63"/>
      <c r="J6" s="63"/>
      <c r="K6" s="63"/>
    </row>
    <row r="7" spans="3:117" customFormat="1" x14ac:dyDescent="0.2">
      <c r="C7" s="63"/>
      <c r="D7" s="63"/>
      <c r="E7" s="63"/>
      <c r="F7" s="63"/>
      <c r="G7" s="63"/>
      <c r="H7" s="63"/>
      <c r="I7" s="63"/>
      <c r="J7" s="63"/>
      <c r="K7" s="63"/>
    </row>
    <row r="8" spans="3:117" customFormat="1" x14ac:dyDescent="0.2">
      <c r="E8" s="63"/>
      <c r="F8" s="63"/>
      <c r="G8" s="63"/>
      <c r="H8" s="63"/>
      <c r="I8" s="63"/>
      <c r="J8" s="63"/>
      <c r="K8" s="63"/>
      <c r="R8" s="59" t="s">
        <v>547</v>
      </c>
      <c r="S8" t="s">
        <v>68</v>
      </c>
      <c r="AF8" s="59" t="s">
        <v>547</v>
      </c>
      <c r="AG8" t="s">
        <v>68</v>
      </c>
      <c r="AT8" s="59" t="s">
        <v>547</v>
      </c>
      <c r="AU8" t="s">
        <v>68</v>
      </c>
      <c r="BX8" s="59" t="s">
        <v>547</v>
      </c>
      <c r="BY8" t="s">
        <v>68</v>
      </c>
      <c r="CM8" s="59" t="s">
        <v>547</v>
      </c>
      <c r="CN8" t="s">
        <v>68</v>
      </c>
      <c r="DB8" s="59" t="s">
        <v>547</v>
      </c>
      <c r="DC8" t="s">
        <v>68</v>
      </c>
    </row>
    <row r="9" spans="3:117" customFormat="1" x14ac:dyDescent="0.2">
      <c r="C9" s="63"/>
      <c r="D9" s="63"/>
      <c r="E9" s="63"/>
      <c r="F9" s="63"/>
      <c r="G9" s="63"/>
      <c r="H9" s="63"/>
      <c r="I9" s="63"/>
      <c r="J9" s="63"/>
      <c r="K9" s="63"/>
    </row>
    <row r="10" spans="3:117" customFormat="1" x14ac:dyDescent="0.2">
      <c r="C10" s="410"/>
      <c r="D10" s="410"/>
      <c r="E10" s="411" t="s">
        <v>39</v>
      </c>
      <c r="F10" s="410"/>
      <c r="G10" s="410"/>
      <c r="H10" s="410"/>
      <c r="I10" s="410"/>
      <c r="J10" s="410"/>
      <c r="K10" s="410"/>
      <c r="L10" s="410"/>
      <c r="M10" s="410"/>
      <c r="T10" s="59" t="s">
        <v>39</v>
      </c>
      <c r="AH10" s="59" t="s">
        <v>39</v>
      </c>
      <c r="AV10" s="59" t="s">
        <v>39</v>
      </c>
      <c r="BK10" s="59" t="s">
        <v>39</v>
      </c>
      <c r="BZ10" s="59" t="s">
        <v>39</v>
      </c>
      <c r="CO10" s="59" t="s">
        <v>39</v>
      </c>
      <c r="DD10" s="59" t="s">
        <v>39</v>
      </c>
    </row>
    <row r="11" spans="3:117" customFormat="1" x14ac:dyDescent="0.2">
      <c r="C11" s="409" t="s">
        <v>547</v>
      </c>
      <c r="D11" s="409" t="s">
        <v>548</v>
      </c>
      <c r="E11" s="410" t="s">
        <v>40</v>
      </c>
      <c r="F11" s="410" t="s">
        <v>41</v>
      </c>
      <c r="G11" s="410" t="s">
        <v>42</v>
      </c>
      <c r="H11" s="410" t="s">
        <v>72</v>
      </c>
      <c r="I11" s="410" t="s">
        <v>43</v>
      </c>
      <c r="J11" s="410" t="s">
        <v>44</v>
      </c>
      <c r="K11" s="410" t="s">
        <v>73</v>
      </c>
      <c r="L11" s="410" t="s">
        <v>45</v>
      </c>
      <c r="M11" s="410" t="s">
        <v>59</v>
      </c>
      <c r="R11" s="59" t="s">
        <v>539</v>
      </c>
      <c r="S11" s="59" t="s">
        <v>542</v>
      </c>
      <c r="T11" t="s">
        <v>40</v>
      </c>
      <c r="U11" t="s">
        <v>41</v>
      </c>
      <c r="V11" t="s">
        <v>42</v>
      </c>
      <c r="W11" t="s">
        <v>72</v>
      </c>
      <c r="X11" t="s">
        <v>43</v>
      </c>
      <c r="Y11" t="s">
        <v>44</v>
      </c>
      <c r="Z11" t="s">
        <v>73</v>
      </c>
      <c r="AA11" t="s">
        <v>45</v>
      </c>
      <c r="AB11" t="s">
        <v>59</v>
      </c>
      <c r="AF11" s="59" t="s">
        <v>538</v>
      </c>
      <c r="AG11" s="59" t="s">
        <v>541</v>
      </c>
      <c r="AH11" t="s">
        <v>40</v>
      </c>
      <c r="AI11" t="s">
        <v>41</v>
      </c>
      <c r="AJ11" t="s">
        <v>42</v>
      </c>
      <c r="AK11" t="s">
        <v>72</v>
      </c>
      <c r="AL11" t="s">
        <v>43</v>
      </c>
      <c r="AM11" t="s">
        <v>44</v>
      </c>
      <c r="AN11" t="s">
        <v>73</v>
      </c>
      <c r="AO11" t="s">
        <v>45</v>
      </c>
      <c r="AP11" t="s">
        <v>59</v>
      </c>
      <c r="AT11" s="59" t="s">
        <v>537</v>
      </c>
      <c r="AU11" s="59" t="s">
        <v>540</v>
      </c>
      <c r="AV11" t="s">
        <v>40</v>
      </c>
      <c r="AW11" t="s">
        <v>41</v>
      </c>
      <c r="AX11" t="s">
        <v>42</v>
      </c>
      <c r="AY11" t="s">
        <v>72</v>
      </c>
      <c r="AZ11" t="s">
        <v>43</v>
      </c>
      <c r="BA11" t="s">
        <v>44</v>
      </c>
      <c r="BB11" t="s">
        <v>73</v>
      </c>
      <c r="BC11" t="s">
        <v>45</v>
      </c>
      <c r="BD11" t="s">
        <v>59</v>
      </c>
      <c r="BI11" s="59" t="s">
        <v>547</v>
      </c>
      <c r="BJ11" s="59" t="s">
        <v>548</v>
      </c>
      <c r="BK11" t="s">
        <v>48</v>
      </c>
      <c r="BL11" t="s">
        <v>49</v>
      </c>
      <c r="BM11" t="s">
        <v>50</v>
      </c>
      <c r="BN11" t="s">
        <v>40</v>
      </c>
      <c r="BO11" t="s">
        <v>43</v>
      </c>
      <c r="BP11" t="s">
        <v>51</v>
      </c>
      <c r="BQ11" t="s">
        <v>52</v>
      </c>
      <c r="BR11" t="s">
        <v>53</v>
      </c>
      <c r="BS11" t="s">
        <v>54</v>
      </c>
      <c r="BT11" t="s">
        <v>60</v>
      </c>
      <c r="BX11" s="59" t="s">
        <v>539</v>
      </c>
      <c r="BY11" s="59" t="s">
        <v>542</v>
      </c>
      <c r="BZ11" t="s">
        <v>48</v>
      </c>
      <c r="CA11" t="s">
        <v>49</v>
      </c>
      <c r="CB11" t="s">
        <v>50</v>
      </c>
      <c r="CC11" t="s">
        <v>40</v>
      </c>
      <c r="CD11" t="s">
        <v>43</v>
      </c>
      <c r="CE11" t="s">
        <v>51</v>
      </c>
      <c r="CF11" t="s">
        <v>52</v>
      </c>
      <c r="CG11" t="s">
        <v>53</v>
      </c>
      <c r="CH11" t="s">
        <v>54</v>
      </c>
      <c r="CI11" t="s">
        <v>60</v>
      </c>
      <c r="CM11" s="59" t="s">
        <v>538</v>
      </c>
      <c r="CN11" s="59" t="s">
        <v>541</v>
      </c>
      <c r="CO11" t="s">
        <v>48</v>
      </c>
      <c r="CP11" t="s">
        <v>49</v>
      </c>
      <c r="CQ11" t="s">
        <v>50</v>
      </c>
      <c r="CR11" t="s">
        <v>40</v>
      </c>
      <c r="CS11" t="s">
        <v>43</v>
      </c>
      <c r="CT11" t="s">
        <v>51</v>
      </c>
      <c r="CU11" t="s">
        <v>52</v>
      </c>
      <c r="CV11" t="s">
        <v>53</v>
      </c>
      <c r="CW11" t="s">
        <v>54</v>
      </c>
      <c r="CX11" t="s">
        <v>60</v>
      </c>
      <c r="DB11" s="59" t="s">
        <v>537</v>
      </c>
      <c r="DC11" s="59" t="s">
        <v>540</v>
      </c>
      <c r="DD11" t="s">
        <v>48</v>
      </c>
      <c r="DE11" t="s">
        <v>49</v>
      </c>
      <c r="DF11" t="s">
        <v>50</v>
      </c>
      <c r="DG11" t="s">
        <v>40</v>
      </c>
      <c r="DH11" t="s">
        <v>43</v>
      </c>
      <c r="DI11" t="s">
        <v>51</v>
      </c>
      <c r="DJ11" t="s">
        <v>52</v>
      </c>
      <c r="DK11" t="s">
        <v>53</v>
      </c>
      <c r="DL11" t="s">
        <v>54</v>
      </c>
      <c r="DM11" t="s">
        <v>60</v>
      </c>
    </row>
    <row r="12" spans="3:117" ht="24" x14ac:dyDescent="0.2">
      <c r="C12" s="420" t="s">
        <v>61</v>
      </c>
      <c r="D12" s="422" t="s">
        <v>62</v>
      </c>
      <c r="E12" s="417">
        <v>191409.62579000002</v>
      </c>
      <c r="F12" s="418">
        <v>185660.70899999997</v>
      </c>
      <c r="G12" s="418">
        <v>200146.94000000003</v>
      </c>
      <c r="H12" s="418">
        <v>208670.43791000007</v>
      </c>
      <c r="I12" s="418">
        <v>193927.21685000011</v>
      </c>
      <c r="J12" s="419">
        <v>96.8924215628778</v>
      </c>
      <c r="K12" s="419">
        <v>92.934686289219982</v>
      </c>
      <c r="L12" s="418">
        <v>2517.5910600000934</v>
      </c>
      <c r="M12" s="414">
        <v>979814.92955000023</v>
      </c>
      <c r="R12" s="164" t="s">
        <v>831</v>
      </c>
      <c r="S12" s="162" t="s">
        <v>832</v>
      </c>
      <c r="T12" s="284">
        <v>157207.17780999996</v>
      </c>
      <c r="U12" s="284">
        <v>153279.902</v>
      </c>
      <c r="V12" s="284">
        <v>163235.49271000002</v>
      </c>
      <c r="W12" s="284">
        <v>166394.49236000003</v>
      </c>
      <c r="X12" s="284">
        <v>160938.27435999998</v>
      </c>
      <c r="Y12" s="283">
        <v>98.592696776992483</v>
      </c>
      <c r="Z12" s="283">
        <v>96.720914302743068</v>
      </c>
      <c r="AA12" s="284">
        <v>3731.0965500000166</v>
      </c>
      <c r="AB12" s="161">
        <v>801055.33924</v>
      </c>
      <c r="AF12" s="164" t="s">
        <v>829</v>
      </c>
      <c r="AG12" s="162" t="s">
        <v>830</v>
      </c>
      <c r="AH12" s="284">
        <v>110068.41500000001</v>
      </c>
      <c r="AI12" s="284">
        <v>107907.568</v>
      </c>
      <c r="AJ12" s="284">
        <v>112479.41099999999</v>
      </c>
      <c r="AK12" s="284">
        <v>113571.97588</v>
      </c>
      <c r="AL12" s="284">
        <v>111972.302</v>
      </c>
      <c r="AM12" s="283">
        <v>99.549153933603023</v>
      </c>
      <c r="AN12" s="283">
        <v>98.591488905951394</v>
      </c>
      <c r="AO12" s="284">
        <v>1903.8869999999879</v>
      </c>
      <c r="AP12" s="161">
        <v>555999.67188000004</v>
      </c>
      <c r="AT12" s="164" t="s">
        <v>828</v>
      </c>
      <c r="AU12" s="162" t="s">
        <v>651</v>
      </c>
      <c r="AV12" s="284">
        <v>79611.748000000007</v>
      </c>
      <c r="AW12" s="284">
        <v>76426.301000000007</v>
      </c>
      <c r="AX12" s="284">
        <v>79641.005999999994</v>
      </c>
      <c r="AY12" s="284">
        <v>81089.130879999997</v>
      </c>
      <c r="AZ12" s="284">
        <v>79489.456999999995</v>
      </c>
      <c r="BA12" s="283">
        <v>99.809709837166054</v>
      </c>
      <c r="BB12" s="283">
        <v>98.02726473617372</v>
      </c>
      <c r="BC12" s="284">
        <v>-122.29100000001199</v>
      </c>
      <c r="BD12" s="161">
        <v>396257.64288</v>
      </c>
      <c r="BE12" s="143"/>
      <c r="BI12" s="164" t="s">
        <v>61</v>
      </c>
      <c r="BJ12" s="162" t="s">
        <v>62</v>
      </c>
      <c r="BK12" s="284">
        <v>188460.61718999993</v>
      </c>
      <c r="BL12" s="284">
        <v>189074.90727999996</v>
      </c>
      <c r="BM12" s="284">
        <v>199074.40026000017</v>
      </c>
      <c r="BN12" s="284">
        <v>191409.62579000002</v>
      </c>
      <c r="BO12" s="284">
        <v>193927.21685000011</v>
      </c>
      <c r="BP12" s="283">
        <v>100.32595143704783</v>
      </c>
      <c r="BQ12" s="283">
        <v>105.28864095392206</v>
      </c>
      <c r="BR12" s="283">
        <v>96.149794016714552</v>
      </c>
      <c r="BS12" s="283">
        <v>101.31528968285126</v>
      </c>
      <c r="BT12" s="161">
        <v>961946.76737000025</v>
      </c>
      <c r="BX12" s="164" t="s">
        <v>831</v>
      </c>
      <c r="BY12" s="162" t="s">
        <v>832</v>
      </c>
      <c r="BZ12" s="284">
        <v>147850.03641999996</v>
      </c>
      <c r="CA12" s="284">
        <v>152539.91768000004</v>
      </c>
      <c r="CB12" s="284">
        <v>158976.35892</v>
      </c>
      <c r="CC12" s="284">
        <v>157207.17780999996</v>
      </c>
      <c r="CD12" s="284">
        <v>160938.27435999998</v>
      </c>
      <c r="CE12" s="283">
        <v>103.17205282701281</v>
      </c>
      <c r="CF12" s="283">
        <v>104.21951272682762</v>
      </c>
      <c r="CG12" s="283">
        <v>98.887142011542522</v>
      </c>
      <c r="CH12" s="283">
        <v>102.37336271916884</v>
      </c>
      <c r="CI12" s="161">
        <v>777511.76518999995</v>
      </c>
      <c r="CM12" s="164" t="s">
        <v>829</v>
      </c>
      <c r="CN12" s="162" t="s">
        <v>830</v>
      </c>
      <c r="CO12" s="284">
        <v>103239.808</v>
      </c>
      <c r="CP12" s="284">
        <v>106719.64200000001</v>
      </c>
      <c r="CQ12" s="284">
        <v>111128.807</v>
      </c>
      <c r="CR12" s="284">
        <v>110068.41500000001</v>
      </c>
      <c r="CS12" s="284">
        <v>111972.302</v>
      </c>
      <c r="CT12" s="283">
        <v>103.37063199497621</v>
      </c>
      <c r="CU12" s="283">
        <v>104.13154028384015</v>
      </c>
      <c r="CV12" s="283">
        <v>99.045799168886973</v>
      </c>
      <c r="CW12" s="283">
        <v>101.72973054985846</v>
      </c>
      <c r="CX12" s="161">
        <v>543128.97400000005</v>
      </c>
      <c r="DB12" s="164" t="s">
        <v>828</v>
      </c>
      <c r="DC12" s="162" t="s">
        <v>651</v>
      </c>
      <c r="DD12" s="284">
        <v>72457.417000000001</v>
      </c>
      <c r="DE12" s="284">
        <v>76376.357000000004</v>
      </c>
      <c r="DF12" s="284">
        <v>79647.540000000008</v>
      </c>
      <c r="DG12" s="282">
        <v>79611.748000000007</v>
      </c>
      <c r="DH12" s="284">
        <v>79489.456999999995</v>
      </c>
      <c r="DI12" s="283">
        <v>105.40861123989558</v>
      </c>
      <c r="DJ12" s="283">
        <v>104.28297856625971</v>
      </c>
      <c r="DK12" s="283">
        <v>99.955062014470258</v>
      </c>
      <c r="DL12" s="283">
        <v>99.846390761323306</v>
      </c>
      <c r="DM12" s="161">
        <v>387582.51900000003</v>
      </c>
    </row>
    <row r="13" spans="3:117" ht="24" x14ac:dyDescent="0.2">
      <c r="C13" s="420" t="s">
        <v>66</v>
      </c>
      <c r="D13" s="422" t="s">
        <v>67</v>
      </c>
      <c r="E13" s="417">
        <v>6670.1672799999997</v>
      </c>
      <c r="F13" s="418">
        <v>0</v>
      </c>
      <c r="G13" s="418">
        <v>0</v>
      </c>
      <c r="H13" s="418">
        <v>22019.997810000001</v>
      </c>
      <c r="I13" s="418">
        <v>17261.089899999999</v>
      </c>
      <c r="J13" s="419">
        <v>0</v>
      </c>
      <c r="K13" s="419">
        <v>78.388245307459442</v>
      </c>
      <c r="L13" s="418">
        <v>10590.922619999999</v>
      </c>
      <c r="M13" s="414">
        <v>45951.254990000001</v>
      </c>
      <c r="R13" s="164" t="s">
        <v>590</v>
      </c>
      <c r="S13" s="162" t="s">
        <v>591</v>
      </c>
      <c r="T13" s="284">
        <v>30989.596130000002</v>
      </c>
      <c r="U13" s="284">
        <v>29682.155000000006</v>
      </c>
      <c r="V13" s="284">
        <v>33755.816289999995</v>
      </c>
      <c r="W13" s="284">
        <v>37423.391009999999</v>
      </c>
      <c r="X13" s="284">
        <v>28395.643240000001</v>
      </c>
      <c r="Y13" s="283">
        <v>84.120742322004162</v>
      </c>
      <c r="Z13" s="283">
        <v>75.876724352457344</v>
      </c>
      <c r="AA13" s="284">
        <v>-2593.9528900000005</v>
      </c>
      <c r="AB13" s="161">
        <v>160246.60167</v>
      </c>
      <c r="AF13" s="164" t="s">
        <v>858</v>
      </c>
      <c r="AG13" s="162" t="s">
        <v>859</v>
      </c>
      <c r="AH13" s="284">
        <v>5193.6540000000005</v>
      </c>
      <c r="AI13" s="284">
        <v>4096.652</v>
      </c>
      <c r="AJ13" s="284">
        <v>7747.652</v>
      </c>
      <c r="AK13" s="284">
        <v>8231.2719500000003</v>
      </c>
      <c r="AL13" s="284">
        <v>6074.777</v>
      </c>
      <c r="AM13" s="283">
        <v>78.407974441805081</v>
      </c>
      <c r="AN13" s="283">
        <v>73.80119423705834</v>
      </c>
      <c r="AO13" s="284">
        <v>881.12299999999959</v>
      </c>
      <c r="AP13" s="161">
        <v>31344.006950000003</v>
      </c>
      <c r="AT13" s="164" t="s">
        <v>854</v>
      </c>
      <c r="AU13" s="162" t="s">
        <v>855</v>
      </c>
      <c r="AV13" s="284">
        <v>30456.667000000001</v>
      </c>
      <c r="AW13" s="284">
        <v>31481.267</v>
      </c>
      <c r="AX13" s="284">
        <v>32838.404999999999</v>
      </c>
      <c r="AY13" s="284">
        <v>32482.845000000001</v>
      </c>
      <c r="AZ13" s="284">
        <v>32482.845000000001</v>
      </c>
      <c r="BA13" s="283">
        <v>98.917243392302396</v>
      </c>
      <c r="BB13" s="283">
        <v>100</v>
      </c>
      <c r="BC13" s="284">
        <v>2026.1779999999999</v>
      </c>
      <c r="BD13" s="161">
        <v>159742.02900000001</v>
      </c>
      <c r="BE13" s="143"/>
      <c r="BI13" s="164" t="s">
        <v>66</v>
      </c>
      <c r="BJ13" s="162" t="s">
        <v>67</v>
      </c>
      <c r="BK13" s="284">
        <v>56600.409739999996</v>
      </c>
      <c r="BL13" s="284">
        <v>11800.941139999999</v>
      </c>
      <c r="BM13" s="284">
        <v>9148.6372699999993</v>
      </c>
      <c r="BN13" s="284">
        <v>6670.1672799999997</v>
      </c>
      <c r="BO13" s="284">
        <v>17261.089899999999</v>
      </c>
      <c r="BP13" s="283">
        <v>20.849568393954883</v>
      </c>
      <c r="BQ13" s="283">
        <v>77.524641140613298</v>
      </c>
      <c r="BR13" s="283">
        <v>72.908861540206189</v>
      </c>
      <c r="BS13" s="283">
        <v>258.78046494809945</v>
      </c>
      <c r="BT13" s="161">
        <v>101481.24532999998</v>
      </c>
      <c r="BX13" s="164" t="s">
        <v>590</v>
      </c>
      <c r="BY13" s="162" t="s">
        <v>591</v>
      </c>
      <c r="BZ13" s="284">
        <v>34962.151010000001</v>
      </c>
      <c r="CA13" s="284">
        <v>31931.871870000003</v>
      </c>
      <c r="CB13" s="284">
        <v>35045.01165</v>
      </c>
      <c r="CC13" s="284">
        <v>30989.596130000002</v>
      </c>
      <c r="CD13" s="284">
        <v>28395.643240000001</v>
      </c>
      <c r="CE13" s="283">
        <v>91.332686769949404</v>
      </c>
      <c r="CF13" s="283">
        <v>109.7493181504489</v>
      </c>
      <c r="CG13" s="283">
        <v>88.42798067667357</v>
      </c>
      <c r="CH13" s="283">
        <v>91.629600853400987</v>
      </c>
      <c r="CI13" s="161">
        <v>161324.2739</v>
      </c>
      <c r="CM13" s="164" t="s">
        <v>858</v>
      </c>
      <c r="CN13" s="162" t="s">
        <v>859</v>
      </c>
      <c r="CO13" s="284">
        <v>4637.6399999999994</v>
      </c>
      <c r="CP13" s="284">
        <v>5065.8240000000005</v>
      </c>
      <c r="CQ13" s="284">
        <v>5214.9380000000001</v>
      </c>
      <c r="CR13" s="284">
        <v>5193.6540000000005</v>
      </c>
      <c r="CS13" s="284">
        <v>6074.777</v>
      </c>
      <c r="CT13" s="283">
        <v>109.23279944109507</v>
      </c>
      <c r="CU13" s="283">
        <v>102.9435290290385</v>
      </c>
      <c r="CV13" s="283">
        <v>99.591864754672059</v>
      </c>
      <c r="CW13" s="283">
        <v>116.96537736245041</v>
      </c>
      <c r="CX13" s="161">
        <v>26186.832999999999</v>
      </c>
      <c r="DB13" s="164" t="s">
        <v>854</v>
      </c>
      <c r="DC13" s="162" t="s">
        <v>855</v>
      </c>
      <c r="DD13" s="284">
        <v>30782.391</v>
      </c>
      <c r="DE13" s="284">
        <v>30343.285</v>
      </c>
      <c r="DF13" s="284">
        <v>31481.267</v>
      </c>
      <c r="DG13" s="282">
        <v>30456.667000000001</v>
      </c>
      <c r="DH13" s="284">
        <v>32482.845000000001</v>
      </c>
      <c r="DI13" s="283">
        <v>98.573515618068782</v>
      </c>
      <c r="DJ13" s="283">
        <v>103.75035860487749</v>
      </c>
      <c r="DK13" s="283">
        <v>96.745366061664555</v>
      </c>
      <c r="DL13" s="283">
        <v>106.65265834899138</v>
      </c>
      <c r="DM13" s="161">
        <v>155546.45500000002</v>
      </c>
    </row>
    <row r="14" spans="3:117" x14ac:dyDescent="0.2">
      <c r="C14"/>
      <c r="D14"/>
      <c r="E14"/>
      <c r="F14"/>
      <c r="G14"/>
      <c r="H14"/>
      <c r="I14"/>
      <c r="J14"/>
      <c r="K14"/>
      <c r="L14"/>
      <c r="M14"/>
      <c r="R14" s="164" t="s">
        <v>900</v>
      </c>
      <c r="S14" s="162" t="s">
        <v>901</v>
      </c>
      <c r="T14" s="284">
        <v>153.47800000000001</v>
      </c>
      <c r="U14" s="284"/>
      <c r="V14" s="284"/>
      <c r="W14" s="284"/>
      <c r="X14" s="284"/>
      <c r="Y14" s="283">
        <v>0</v>
      </c>
      <c r="Z14" s="283">
        <v>0</v>
      </c>
      <c r="AA14" s="284">
        <v>-153.47800000000001</v>
      </c>
      <c r="AB14" s="161">
        <v>153.47800000000001</v>
      </c>
      <c r="AF14" s="164" t="s">
        <v>868</v>
      </c>
      <c r="AG14" s="162" t="s">
        <v>869</v>
      </c>
      <c r="AH14" s="284">
        <v>38259.785999999993</v>
      </c>
      <c r="AI14" s="284">
        <v>37587.981999999996</v>
      </c>
      <c r="AJ14" s="284">
        <v>39137.125</v>
      </c>
      <c r="AK14" s="284">
        <v>40609.373169999999</v>
      </c>
      <c r="AL14" s="284">
        <v>38989.194000000003</v>
      </c>
      <c r="AM14" s="283">
        <v>99.622018735407877</v>
      </c>
      <c r="AN14" s="283">
        <v>96.010331991046598</v>
      </c>
      <c r="AO14" s="284">
        <v>729.40800000001036</v>
      </c>
      <c r="AP14" s="161">
        <v>194583.46017000001</v>
      </c>
      <c r="AT14" s="164" t="s">
        <v>856</v>
      </c>
      <c r="AU14" s="162" t="s">
        <v>857</v>
      </c>
      <c r="AV14" s="284">
        <v>2117.009</v>
      </c>
      <c r="AW14" s="284">
        <v>877.05199999999991</v>
      </c>
      <c r="AX14" s="284">
        <v>2028.0519999999999</v>
      </c>
      <c r="AY14" s="284">
        <v>2495.1719499999999</v>
      </c>
      <c r="AZ14" s="284">
        <v>1788.0989999999999</v>
      </c>
      <c r="BA14" s="283">
        <v>88.168301404500482</v>
      </c>
      <c r="BB14" s="283">
        <v>71.662355774719259</v>
      </c>
      <c r="BC14" s="284">
        <v>-328.91000000000008</v>
      </c>
      <c r="BD14" s="161">
        <v>9305.3839499999995</v>
      </c>
      <c r="BE14" s="143"/>
      <c r="BI14"/>
      <c r="BJ14"/>
      <c r="BK14"/>
      <c r="BL14"/>
      <c r="BM14"/>
      <c r="BN14"/>
      <c r="BO14"/>
      <c r="BP14"/>
      <c r="BQ14"/>
      <c r="BR14"/>
      <c r="BS14"/>
      <c r="BT14"/>
      <c r="BX14" s="164" t="s">
        <v>900</v>
      </c>
      <c r="BY14" s="162" t="s">
        <v>901</v>
      </c>
      <c r="BZ14" s="284">
        <v>426.63800000000003</v>
      </c>
      <c r="CA14" s="284">
        <v>293.60799999999995</v>
      </c>
      <c r="CB14" s="284">
        <v>100.866</v>
      </c>
      <c r="CC14" s="284">
        <v>153.47800000000001</v>
      </c>
      <c r="CD14" s="284"/>
      <c r="CE14" s="283">
        <v>68.818998776480271</v>
      </c>
      <c r="CF14" s="283">
        <v>34.353968556715081</v>
      </c>
      <c r="CG14" s="283">
        <v>152.16029187238516</v>
      </c>
      <c r="CH14" s="283">
        <v>0</v>
      </c>
      <c r="CI14" s="161">
        <v>974.58999999999992</v>
      </c>
      <c r="CM14" s="164" t="s">
        <v>868</v>
      </c>
      <c r="CN14" s="162" t="s">
        <v>869</v>
      </c>
      <c r="CO14" s="284">
        <v>35977.911999999997</v>
      </c>
      <c r="CP14" s="284">
        <v>37031.965000000004</v>
      </c>
      <c r="CQ14" s="284">
        <v>38608.633000000002</v>
      </c>
      <c r="CR14" s="284">
        <v>38259.785999999993</v>
      </c>
      <c r="CS14" s="284">
        <v>38989.194000000003</v>
      </c>
      <c r="CT14" s="283">
        <v>102.92972254754531</v>
      </c>
      <c r="CU14" s="283">
        <v>104.25758665520448</v>
      </c>
      <c r="CV14" s="283">
        <v>99.09645337611407</v>
      </c>
      <c r="CW14" s="283">
        <v>101.90646126457688</v>
      </c>
      <c r="CX14" s="161">
        <v>188867.49000000002</v>
      </c>
      <c r="DB14" s="164" t="s">
        <v>856</v>
      </c>
      <c r="DC14" s="162" t="s">
        <v>857</v>
      </c>
      <c r="DD14" s="284">
        <v>1617.124</v>
      </c>
      <c r="DE14" s="284">
        <v>1824.336</v>
      </c>
      <c r="DF14" s="284">
        <v>2307.018</v>
      </c>
      <c r="DG14" s="282">
        <v>2117.009</v>
      </c>
      <c r="DH14" s="284">
        <v>1788.0989999999999</v>
      </c>
      <c r="DI14" s="283">
        <v>112.81361231420719</v>
      </c>
      <c r="DJ14" s="283">
        <v>126.45795511353172</v>
      </c>
      <c r="DK14" s="283">
        <v>91.763870069500967</v>
      </c>
      <c r="DL14" s="283">
        <v>84.4634576423624</v>
      </c>
      <c r="DM14" s="161">
        <v>9653.5859999999993</v>
      </c>
    </row>
    <row r="15" spans="3:117" ht="24" x14ac:dyDescent="0.2">
      <c r="C15"/>
      <c r="D15"/>
      <c r="E15"/>
      <c r="F15"/>
      <c r="G15"/>
      <c r="H15"/>
      <c r="I15"/>
      <c r="J15"/>
      <c r="K15"/>
      <c r="L15"/>
      <c r="R15" s="164" t="s">
        <v>65</v>
      </c>
      <c r="S15" s="162" t="s">
        <v>596</v>
      </c>
      <c r="T15" s="284">
        <v>2453.7799999999997</v>
      </c>
      <c r="U15" s="284">
        <v>2173.652</v>
      </c>
      <c r="V15" s="284">
        <v>2437.12</v>
      </c>
      <c r="W15" s="284">
        <v>2597.06729</v>
      </c>
      <c r="X15" s="284">
        <v>2426.5509999999999</v>
      </c>
      <c r="Y15" s="283">
        <v>99.56633239233193</v>
      </c>
      <c r="Z15" s="283">
        <v>93.434275243596019</v>
      </c>
      <c r="AA15" s="284">
        <v>-27.228999999999814</v>
      </c>
      <c r="AB15" s="161">
        <v>12088.170289999998</v>
      </c>
      <c r="AF15" s="164" t="s">
        <v>874</v>
      </c>
      <c r="AG15" s="162" t="s">
        <v>875</v>
      </c>
      <c r="AH15" s="284">
        <v>3685.3228100000001</v>
      </c>
      <c r="AI15" s="284">
        <v>3687.7</v>
      </c>
      <c r="AJ15" s="284">
        <v>3871.3047099999999</v>
      </c>
      <c r="AK15" s="284">
        <v>3981.8713600000001</v>
      </c>
      <c r="AL15" s="284">
        <v>3902.0013599999997</v>
      </c>
      <c r="AM15" s="283">
        <v>100.79292776723845</v>
      </c>
      <c r="AN15" s="283">
        <v>97.99415920859883</v>
      </c>
      <c r="AO15" s="284">
        <v>216.67854999999963</v>
      </c>
      <c r="AP15" s="161">
        <v>19128.200240000002</v>
      </c>
      <c r="AT15" s="164" t="s">
        <v>860</v>
      </c>
      <c r="AU15" s="162" t="s">
        <v>861</v>
      </c>
      <c r="AV15" s="284">
        <v>3076.645</v>
      </c>
      <c r="AW15" s="284">
        <v>3219.6</v>
      </c>
      <c r="AX15" s="284">
        <v>3219.6</v>
      </c>
      <c r="AY15" s="284">
        <v>3236.1</v>
      </c>
      <c r="AZ15" s="284">
        <v>3233.3180000000002</v>
      </c>
      <c r="BA15" s="283">
        <v>100.42607777363648</v>
      </c>
      <c r="BB15" s="283">
        <v>99.914032322857764</v>
      </c>
      <c r="BC15" s="284">
        <v>156.67300000000023</v>
      </c>
      <c r="BD15" s="161">
        <v>15985.263000000001</v>
      </c>
      <c r="BE15" s="143"/>
      <c r="BI15"/>
      <c r="BJ15"/>
      <c r="BK15"/>
      <c r="BL15"/>
      <c r="BM15"/>
      <c r="BN15"/>
      <c r="BO15"/>
      <c r="BP15"/>
      <c r="BQ15"/>
      <c r="BR15"/>
      <c r="BS15"/>
      <c r="BX15" s="164" t="s">
        <v>65</v>
      </c>
      <c r="BY15" s="162" t="s">
        <v>596</v>
      </c>
      <c r="BZ15" s="284">
        <v>3508.2549999999997</v>
      </c>
      <c r="CA15" s="284">
        <v>3875.7740000000008</v>
      </c>
      <c r="CB15" s="284">
        <v>3953.6138999999998</v>
      </c>
      <c r="CC15" s="284">
        <v>2453.7799999999997</v>
      </c>
      <c r="CD15" s="284">
        <v>2426.5509999999999</v>
      </c>
      <c r="CE15" s="283">
        <v>110.47583485236967</v>
      </c>
      <c r="CF15" s="283">
        <v>102.00837045710094</v>
      </c>
      <c r="CG15" s="283">
        <v>62.064229387700195</v>
      </c>
      <c r="CH15" s="283">
        <v>98.89032431595335</v>
      </c>
      <c r="CI15" s="161">
        <v>16217.973900000001</v>
      </c>
      <c r="CM15" s="164" t="s">
        <v>874</v>
      </c>
      <c r="CN15" s="162" t="s">
        <v>875</v>
      </c>
      <c r="CO15" s="284">
        <v>3994.6764200000002</v>
      </c>
      <c r="CP15" s="284">
        <v>3722.48668</v>
      </c>
      <c r="CQ15" s="284">
        <v>4023.98092</v>
      </c>
      <c r="CR15" s="284">
        <v>3685.3228100000001</v>
      </c>
      <c r="CS15" s="284">
        <v>3902.0013599999997</v>
      </c>
      <c r="CT15" s="283">
        <v>93.186188031720476</v>
      </c>
      <c r="CU15" s="283">
        <v>108.09926981390838</v>
      </c>
      <c r="CV15" s="283">
        <v>91.584003087171695</v>
      </c>
      <c r="CW15" s="283">
        <v>105.87949987480201</v>
      </c>
      <c r="CX15" s="161">
        <v>19328.46819</v>
      </c>
      <c r="DB15" s="164" t="s">
        <v>860</v>
      </c>
      <c r="DC15" s="162" t="s">
        <v>861</v>
      </c>
      <c r="DD15" s="284">
        <v>2301.616</v>
      </c>
      <c r="DE15" s="284">
        <v>2336.0529999999999</v>
      </c>
      <c r="DF15" s="284">
        <v>2775.6</v>
      </c>
      <c r="DG15" s="282">
        <v>3076.645</v>
      </c>
      <c r="DH15" s="284">
        <v>3233.3180000000002</v>
      </c>
      <c r="DI15" s="283">
        <v>101.49620961967591</v>
      </c>
      <c r="DJ15" s="283">
        <v>118.81579741555521</v>
      </c>
      <c r="DK15" s="283">
        <v>110.8461233607148</v>
      </c>
      <c r="DL15" s="283">
        <v>105.09233271956955</v>
      </c>
      <c r="DM15" s="161">
        <v>13723.232</v>
      </c>
    </row>
    <row r="16" spans="3:117" x14ac:dyDescent="0.2">
      <c r="C16"/>
      <c r="D16"/>
      <c r="E16"/>
      <c r="F16"/>
      <c r="G16"/>
      <c r="H16"/>
      <c r="I16"/>
      <c r="J16"/>
      <c r="K16"/>
      <c r="L16"/>
      <c r="R16" s="164" t="s">
        <v>928</v>
      </c>
      <c r="S16" s="162" t="s">
        <v>929</v>
      </c>
      <c r="T16" s="284">
        <v>602.14497999999992</v>
      </c>
      <c r="U16" s="284">
        <v>520</v>
      </c>
      <c r="V16" s="284">
        <v>718.053</v>
      </c>
      <c r="W16" s="284">
        <v>1031.4380000000001</v>
      </c>
      <c r="X16" s="284">
        <v>942.69899999999996</v>
      </c>
      <c r="Y16" s="283">
        <v>131.28543436208747</v>
      </c>
      <c r="Z16" s="283">
        <v>91.396574491147291</v>
      </c>
      <c r="AA16" s="284">
        <v>340.55402000000004</v>
      </c>
      <c r="AB16" s="161">
        <v>3814.3349800000001</v>
      </c>
      <c r="AF16" s="164" t="s">
        <v>878</v>
      </c>
      <c r="AG16" s="162" t="s">
        <v>879</v>
      </c>
      <c r="AH16" s="284">
        <v>4530.3421900000003</v>
      </c>
      <c r="AI16" s="284">
        <v>2443</v>
      </c>
      <c r="AJ16" s="284">
        <v>2229.2036900000003</v>
      </c>
      <c r="AK16" s="284">
        <v>3316.2401599999998</v>
      </c>
      <c r="AL16" s="284">
        <v>3150.7630999999997</v>
      </c>
      <c r="AM16" s="283">
        <v>141.34029627413722</v>
      </c>
      <c r="AN16" s="283">
        <v>95.010100233512645</v>
      </c>
      <c r="AO16" s="284">
        <v>-1379.5790900000006</v>
      </c>
      <c r="AP16" s="161">
        <v>15669.549140000001</v>
      </c>
      <c r="AT16" s="164" t="s">
        <v>862</v>
      </c>
      <c r="AU16" s="162" t="s">
        <v>863</v>
      </c>
      <c r="AV16" s="284"/>
      <c r="AW16" s="284">
        <v>0</v>
      </c>
      <c r="AX16" s="284">
        <v>2500</v>
      </c>
      <c r="AY16" s="284">
        <v>2500</v>
      </c>
      <c r="AZ16" s="284">
        <v>1053.3599999999999</v>
      </c>
      <c r="BA16" s="283">
        <v>42.134399999999992</v>
      </c>
      <c r="BB16" s="283">
        <v>42.134399999999992</v>
      </c>
      <c r="BC16" s="284">
        <v>1053.3599999999999</v>
      </c>
      <c r="BD16" s="161">
        <v>6053.36</v>
      </c>
      <c r="BE16" s="143"/>
      <c r="BI16"/>
      <c r="BJ16"/>
      <c r="BK16"/>
      <c r="BL16"/>
      <c r="BM16"/>
      <c r="BN16"/>
      <c r="BO16"/>
      <c r="BP16"/>
      <c r="BQ16"/>
      <c r="BR16"/>
      <c r="BS16"/>
      <c r="BX16" s="164" t="s">
        <v>928</v>
      </c>
      <c r="BY16" s="162" t="s">
        <v>929</v>
      </c>
      <c r="BZ16" s="284">
        <v>575.25010999999995</v>
      </c>
      <c r="CA16" s="284">
        <v>386.00200000000001</v>
      </c>
      <c r="CB16" s="284">
        <v>695.32828000000006</v>
      </c>
      <c r="CC16" s="284">
        <v>602.14497999999992</v>
      </c>
      <c r="CD16" s="284">
        <v>942.69899999999996</v>
      </c>
      <c r="CE16" s="283">
        <v>67.101595165275157</v>
      </c>
      <c r="CF16" s="283">
        <v>180.13592675685618</v>
      </c>
      <c r="CG16" s="283">
        <v>86.59866099506263</v>
      </c>
      <c r="CH16" s="283">
        <v>156.55681460634284</v>
      </c>
      <c r="CI16" s="161">
        <v>3201.4243700000002</v>
      </c>
      <c r="CM16" s="164" t="s">
        <v>878</v>
      </c>
      <c r="CN16" s="162" t="s">
        <v>879</v>
      </c>
      <c r="CO16" s="284">
        <v>4630.6595600000001</v>
      </c>
      <c r="CP16" s="284">
        <v>3877.86922</v>
      </c>
      <c r="CQ16" s="284">
        <v>5557.6849499999998</v>
      </c>
      <c r="CR16" s="284">
        <v>4530.3421900000003</v>
      </c>
      <c r="CS16" s="284">
        <v>3150.7630999999997</v>
      </c>
      <c r="CT16" s="283">
        <v>83.743345192061582</v>
      </c>
      <c r="CU16" s="283">
        <v>143.31800880071967</v>
      </c>
      <c r="CV16" s="283">
        <v>81.514915486528267</v>
      </c>
      <c r="CW16" s="283">
        <v>69.548015753750363</v>
      </c>
      <c r="CX16" s="161">
        <v>21747.319019999999</v>
      </c>
      <c r="DB16" s="164" t="s">
        <v>862</v>
      </c>
      <c r="DC16" s="162" t="s">
        <v>863</v>
      </c>
      <c r="DD16" s="284">
        <v>93.4</v>
      </c>
      <c r="DE16" s="284">
        <v>737.43499999999995</v>
      </c>
      <c r="DF16" s="284">
        <v>132.32</v>
      </c>
      <c r="DG16" s="282"/>
      <c r="DH16" s="284">
        <v>1053.3599999999999</v>
      </c>
      <c r="DI16" s="283">
        <v>789.54496788008555</v>
      </c>
      <c r="DJ16" s="283">
        <v>17.94327635656024</v>
      </c>
      <c r="DK16" s="283">
        <v>0</v>
      </c>
      <c r="DL16" s="283">
        <v>0</v>
      </c>
      <c r="DM16" s="161">
        <v>2016.5149999999999</v>
      </c>
    </row>
    <row r="17" spans="3:117" x14ac:dyDescent="0.2">
      <c r="C17"/>
      <c r="D17"/>
      <c r="E17"/>
      <c r="F17"/>
      <c r="G17"/>
      <c r="H17"/>
      <c r="I17"/>
      <c r="J17"/>
      <c r="K17"/>
      <c r="L17"/>
      <c r="R17" s="164" t="s">
        <v>937</v>
      </c>
      <c r="S17" s="162" t="s">
        <v>938</v>
      </c>
      <c r="T17" s="284">
        <v>0.91786999999999996</v>
      </c>
      <c r="U17" s="284">
        <v>5</v>
      </c>
      <c r="V17" s="284">
        <v>0</v>
      </c>
      <c r="W17" s="284">
        <v>1223.5912499999999</v>
      </c>
      <c r="X17" s="284">
        <v>1223.5912499999999</v>
      </c>
      <c r="Y17" s="283">
        <v>0</v>
      </c>
      <c r="Z17" s="283">
        <v>100</v>
      </c>
      <c r="AA17" s="284">
        <v>1222.67338</v>
      </c>
      <c r="AB17" s="161">
        <v>2453.1003700000001</v>
      </c>
      <c r="AF17" s="164" t="s">
        <v>592</v>
      </c>
      <c r="AG17" s="162" t="s">
        <v>593</v>
      </c>
      <c r="AH17" s="284">
        <v>9.3299300000000009</v>
      </c>
      <c r="AI17" s="284">
        <v>25</v>
      </c>
      <c r="AJ17" s="284">
        <v>12.255050000000001</v>
      </c>
      <c r="AK17" s="284">
        <v>12.431229999999999</v>
      </c>
      <c r="AL17" s="284">
        <v>6.60297</v>
      </c>
      <c r="AM17" s="283">
        <v>53.879584334621235</v>
      </c>
      <c r="AN17" s="283">
        <v>53.115982891475745</v>
      </c>
      <c r="AO17" s="284">
        <v>-2.7269600000000009</v>
      </c>
      <c r="AP17" s="161">
        <v>65.61918</v>
      </c>
      <c r="AT17" s="164" t="s">
        <v>864</v>
      </c>
      <c r="AU17" s="162" t="s">
        <v>865</v>
      </c>
      <c r="AV17" s="284"/>
      <c r="AW17" s="284"/>
      <c r="AX17" s="284"/>
      <c r="AY17" s="284"/>
      <c r="AZ17" s="284"/>
      <c r="BA17" s="283">
        <v>0</v>
      </c>
      <c r="BB17" s="283">
        <v>0</v>
      </c>
      <c r="BC17" s="284">
        <v>0</v>
      </c>
      <c r="BD17" s="161">
        <v>0</v>
      </c>
      <c r="BE17" s="143"/>
      <c r="BI17"/>
      <c r="BJ17"/>
      <c r="BK17"/>
      <c r="BL17"/>
      <c r="BM17"/>
      <c r="BN17"/>
      <c r="BO17"/>
      <c r="BP17"/>
      <c r="BQ17"/>
      <c r="BR17"/>
      <c r="BS17"/>
      <c r="BX17" s="164" t="s">
        <v>937</v>
      </c>
      <c r="BY17" s="162" t="s">
        <v>938</v>
      </c>
      <c r="BZ17" s="284">
        <v>1138.28665</v>
      </c>
      <c r="CA17" s="284">
        <v>47.733729999999994</v>
      </c>
      <c r="CB17" s="284">
        <v>303.22150999999997</v>
      </c>
      <c r="CC17" s="284">
        <v>0.91786999999999996</v>
      </c>
      <c r="CD17" s="284">
        <v>1223.5912499999999</v>
      </c>
      <c r="CE17" s="283">
        <v>4.1934718289105817</v>
      </c>
      <c r="CF17" s="283">
        <v>635.23531473446553</v>
      </c>
      <c r="CG17" s="283">
        <v>0.3027060975984191</v>
      </c>
      <c r="CH17" s="283">
        <v>133307.6851841764</v>
      </c>
      <c r="CI17" s="161">
        <v>2713.75101</v>
      </c>
      <c r="CM17" s="164" t="s">
        <v>592</v>
      </c>
      <c r="CN17" s="162" t="s">
        <v>593</v>
      </c>
      <c r="CO17" s="284">
        <v>90.381619999999998</v>
      </c>
      <c r="CP17" s="284">
        <v>62.3551</v>
      </c>
      <c r="CQ17" s="284">
        <v>18.232769999999999</v>
      </c>
      <c r="CR17" s="284">
        <v>9.3299300000000009</v>
      </c>
      <c r="CS17" s="284">
        <v>6.60297</v>
      </c>
      <c r="CT17" s="283">
        <v>68.990907664633582</v>
      </c>
      <c r="CU17" s="283">
        <v>29.240222531917997</v>
      </c>
      <c r="CV17" s="283">
        <v>51.171215344678842</v>
      </c>
      <c r="CW17" s="283">
        <v>70.771913615643413</v>
      </c>
      <c r="CX17" s="161">
        <v>186.90238999999997</v>
      </c>
      <c r="DB17" s="164" t="s">
        <v>864</v>
      </c>
      <c r="DC17" s="162" t="s">
        <v>865</v>
      </c>
      <c r="DD17" s="284">
        <v>625.5</v>
      </c>
      <c r="DE17" s="284">
        <v>168</v>
      </c>
      <c r="DF17" s="284"/>
      <c r="DG17" s="282"/>
      <c r="DH17" s="284"/>
      <c r="DI17" s="283">
        <v>26.858513189448441</v>
      </c>
      <c r="DJ17" s="283">
        <v>0</v>
      </c>
      <c r="DK17" s="283">
        <v>0</v>
      </c>
      <c r="DL17" s="283">
        <v>0</v>
      </c>
      <c r="DM17" s="161">
        <v>793.5</v>
      </c>
    </row>
    <row r="18" spans="3:117" ht="24" x14ac:dyDescent="0.2">
      <c r="C18" s="142"/>
      <c r="D18" s="142"/>
      <c r="E18" s="142"/>
      <c r="F18" s="142"/>
      <c r="G18" s="142"/>
      <c r="H18" s="142"/>
      <c r="I18" s="142"/>
      <c r="R18" s="164" t="s">
        <v>945</v>
      </c>
      <c r="S18" s="162" t="s">
        <v>944</v>
      </c>
      <c r="T18" s="284">
        <v>2.5310000000000001</v>
      </c>
      <c r="U18" s="284">
        <v>0</v>
      </c>
      <c r="V18" s="284">
        <v>0.45800000000000002</v>
      </c>
      <c r="W18" s="284">
        <v>0.45800000000000002</v>
      </c>
      <c r="X18" s="284">
        <v>0.45800000000000002</v>
      </c>
      <c r="Y18" s="283">
        <v>100</v>
      </c>
      <c r="Z18" s="283">
        <v>100</v>
      </c>
      <c r="AA18" s="284">
        <v>-2.073</v>
      </c>
      <c r="AB18" s="161">
        <v>3.9050000000000007</v>
      </c>
      <c r="AF18" s="164" t="s">
        <v>882</v>
      </c>
      <c r="AG18" s="162" t="s">
        <v>883</v>
      </c>
      <c r="AH18" s="284">
        <v>3615.1310999999996</v>
      </c>
      <c r="AI18" s="284">
        <v>4495</v>
      </c>
      <c r="AJ18" s="284">
        <v>4200.1996100000006</v>
      </c>
      <c r="AK18" s="284">
        <v>5026.4254999999994</v>
      </c>
      <c r="AL18" s="284">
        <v>3728.7755699999998</v>
      </c>
      <c r="AM18" s="283">
        <v>88.776151521998713</v>
      </c>
      <c r="AN18" s="283">
        <v>74.183444477591493</v>
      </c>
      <c r="AO18" s="284">
        <v>113.64447000000018</v>
      </c>
      <c r="AP18" s="161">
        <v>21065.531779999998</v>
      </c>
      <c r="AT18" s="164" t="s">
        <v>866</v>
      </c>
      <c r="AU18" s="162" t="s">
        <v>867</v>
      </c>
      <c r="AV18" s="284">
        <v>28069.366999999998</v>
      </c>
      <c r="AW18" s="284">
        <v>27579.536999999997</v>
      </c>
      <c r="AX18" s="284">
        <v>28716.510000000002</v>
      </c>
      <c r="AY18" s="284">
        <v>29797.63436</v>
      </c>
      <c r="AZ18" s="284">
        <v>28598.715</v>
      </c>
      <c r="BA18" s="283">
        <v>99.589800431876981</v>
      </c>
      <c r="BB18" s="283">
        <v>95.976461266974212</v>
      </c>
      <c r="BC18" s="284">
        <v>529.34800000000178</v>
      </c>
      <c r="BD18" s="161">
        <v>142761.76335999998</v>
      </c>
      <c r="BE18" s="143"/>
      <c r="BX18" s="164" t="s">
        <v>945</v>
      </c>
      <c r="BY18" s="162" t="s">
        <v>944</v>
      </c>
      <c r="BZ18" s="284"/>
      <c r="CA18" s="284"/>
      <c r="CB18" s="284">
        <v>0</v>
      </c>
      <c r="CC18" s="284">
        <v>2.5310000000000001</v>
      </c>
      <c r="CD18" s="284">
        <v>0.45800000000000002</v>
      </c>
      <c r="CE18" s="283">
        <v>0</v>
      </c>
      <c r="CF18" s="283">
        <v>0</v>
      </c>
      <c r="CG18" s="283">
        <v>0</v>
      </c>
      <c r="CH18" s="283">
        <v>18.095614381667325</v>
      </c>
      <c r="CI18" s="161">
        <v>2.9890000000000003</v>
      </c>
      <c r="CM18" s="164" t="s">
        <v>882</v>
      </c>
      <c r="CN18" s="162" t="s">
        <v>883</v>
      </c>
      <c r="CO18" s="284">
        <v>3651.3869099999997</v>
      </c>
      <c r="CP18" s="284">
        <v>2984.3509800000002</v>
      </c>
      <c r="CQ18" s="284">
        <v>3159.0333599999999</v>
      </c>
      <c r="CR18" s="284">
        <v>3615.1310999999996</v>
      </c>
      <c r="CS18" s="284">
        <v>3728.7755699999998</v>
      </c>
      <c r="CT18" s="283">
        <v>81.731984409178935</v>
      </c>
      <c r="CU18" s="283">
        <v>105.85327869177101</v>
      </c>
      <c r="CV18" s="283">
        <v>114.43788931687635</v>
      </c>
      <c r="CW18" s="283">
        <v>103.14357811256141</v>
      </c>
      <c r="CX18" s="161">
        <v>17138.677919999998</v>
      </c>
      <c r="DB18" s="164" t="s">
        <v>866</v>
      </c>
      <c r="DC18" s="162" t="s">
        <v>867</v>
      </c>
      <c r="DD18" s="284">
        <v>26454.319</v>
      </c>
      <c r="DE18" s="284">
        <v>27214.178</v>
      </c>
      <c r="DF18" s="284">
        <v>28327.743999999999</v>
      </c>
      <c r="DG18" s="282">
        <v>28069.366999999998</v>
      </c>
      <c r="DH18" s="284">
        <v>28598.715</v>
      </c>
      <c r="DI18" s="283">
        <v>102.87234383164427</v>
      </c>
      <c r="DJ18" s="283">
        <v>104.09185976515623</v>
      </c>
      <c r="DK18" s="283">
        <v>99.087901246212894</v>
      </c>
      <c r="DL18" s="283">
        <v>101.8858565638477</v>
      </c>
      <c r="DM18" s="161">
        <v>138664.323</v>
      </c>
    </row>
    <row r="19" spans="3:117" x14ac:dyDescent="0.2">
      <c r="C19" s="142"/>
      <c r="D19" s="142"/>
      <c r="E19" s="142"/>
      <c r="F19" s="142"/>
      <c r="G19" s="142"/>
      <c r="H19" s="142"/>
      <c r="I19" s="142"/>
      <c r="R19" s="164" t="s">
        <v>950</v>
      </c>
      <c r="S19" s="162" t="s">
        <v>951</v>
      </c>
      <c r="T19" s="284">
        <v>6670.1672799999997</v>
      </c>
      <c r="U19" s="284">
        <v>0</v>
      </c>
      <c r="V19" s="284">
        <v>0</v>
      </c>
      <c r="W19" s="284">
        <v>22019.997810000001</v>
      </c>
      <c r="X19" s="284">
        <v>17261.089899999999</v>
      </c>
      <c r="Y19" s="283">
        <v>0</v>
      </c>
      <c r="Z19" s="283">
        <v>78.388245307459442</v>
      </c>
      <c r="AA19" s="284">
        <v>10590.922619999999</v>
      </c>
      <c r="AB19" s="161">
        <v>45951.254990000001</v>
      </c>
      <c r="AF19" s="164" t="s">
        <v>594</v>
      </c>
      <c r="AG19" s="162" t="s">
        <v>595</v>
      </c>
      <c r="AH19" s="284">
        <v>20764.48129</v>
      </c>
      <c r="AI19" s="284">
        <v>20939.154999999999</v>
      </c>
      <c r="AJ19" s="284">
        <v>22031.411050000002</v>
      </c>
      <c r="AK19" s="284">
        <v>23475.455909999997</v>
      </c>
      <c r="AL19" s="284">
        <v>18655.379950000002</v>
      </c>
      <c r="AM19" s="283">
        <v>84.676282911075731</v>
      </c>
      <c r="AN19" s="283">
        <v>79.467593820204556</v>
      </c>
      <c r="AO19" s="284">
        <v>-2109.1013399999974</v>
      </c>
      <c r="AP19" s="161">
        <v>105865.88319999998</v>
      </c>
      <c r="AT19" s="164" t="s">
        <v>870</v>
      </c>
      <c r="AU19" s="162" t="s">
        <v>871</v>
      </c>
      <c r="AV19" s="284">
        <v>10190.419</v>
      </c>
      <c r="AW19" s="284">
        <v>10008.445</v>
      </c>
      <c r="AX19" s="284">
        <v>10420.615000000002</v>
      </c>
      <c r="AY19" s="284">
        <v>10811.738809999999</v>
      </c>
      <c r="AZ19" s="284">
        <v>10390.478999999999</v>
      </c>
      <c r="BA19" s="283">
        <v>99.710804016845429</v>
      </c>
      <c r="BB19" s="283">
        <v>96.103681217212085</v>
      </c>
      <c r="BC19" s="284">
        <v>200.05999999999949</v>
      </c>
      <c r="BD19" s="161">
        <v>51821.696809999994</v>
      </c>
      <c r="BE19" s="143"/>
      <c r="BX19" s="164" t="s">
        <v>950</v>
      </c>
      <c r="BY19" s="162" t="s">
        <v>951</v>
      </c>
      <c r="BZ19" s="284">
        <v>56600.409739999996</v>
      </c>
      <c r="CA19" s="284">
        <v>11800.941139999999</v>
      </c>
      <c r="CB19" s="284">
        <v>9148.6372699999993</v>
      </c>
      <c r="CC19" s="284">
        <v>6670.1672799999997</v>
      </c>
      <c r="CD19" s="284">
        <v>17261.089899999999</v>
      </c>
      <c r="CE19" s="283">
        <v>20.849568393954883</v>
      </c>
      <c r="CF19" s="283">
        <v>77.524641140613298</v>
      </c>
      <c r="CG19" s="283">
        <v>72.908861540206189</v>
      </c>
      <c r="CH19" s="283">
        <v>258.78046494809945</v>
      </c>
      <c r="CI19" s="161">
        <v>101481.24532999998</v>
      </c>
      <c r="CM19" s="164" t="s">
        <v>594</v>
      </c>
      <c r="CN19" s="162" t="s">
        <v>595</v>
      </c>
      <c r="CO19" s="284">
        <v>22388.07128</v>
      </c>
      <c r="CP19" s="284">
        <v>21410.201520000002</v>
      </c>
      <c r="CQ19" s="284">
        <v>25144.15984</v>
      </c>
      <c r="CR19" s="284">
        <v>20764.48129</v>
      </c>
      <c r="CS19" s="284">
        <v>18655.379950000002</v>
      </c>
      <c r="CT19" s="283">
        <v>95.632183997584647</v>
      </c>
      <c r="CU19" s="283">
        <v>117.44008955969882</v>
      </c>
      <c r="CV19" s="283">
        <v>82.581726421287343</v>
      </c>
      <c r="CW19" s="283">
        <v>89.842744875039457</v>
      </c>
      <c r="CX19" s="161">
        <v>108362.29388000001</v>
      </c>
      <c r="DB19" s="164" t="s">
        <v>870</v>
      </c>
      <c r="DC19" s="162" t="s">
        <v>871</v>
      </c>
      <c r="DD19" s="284">
        <v>9523.5930000000008</v>
      </c>
      <c r="DE19" s="284">
        <v>9817.7870000000003</v>
      </c>
      <c r="DF19" s="284">
        <v>10280.888999999999</v>
      </c>
      <c r="DG19" s="282">
        <v>10190.419</v>
      </c>
      <c r="DH19" s="284">
        <v>10390.478999999999</v>
      </c>
      <c r="DI19" s="283">
        <v>103.08910723085289</v>
      </c>
      <c r="DJ19" s="283">
        <v>104.7169693129419</v>
      </c>
      <c r="DK19" s="283">
        <v>99.12001773387496</v>
      </c>
      <c r="DL19" s="283">
        <v>101.96321662534189</v>
      </c>
      <c r="DM19" s="161">
        <v>50203.167000000001</v>
      </c>
    </row>
    <row r="20" spans="3:117" x14ac:dyDescent="0.2">
      <c r="C20" s="142"/>
      <c r="D20" s="142"/>
      <c r="E20" s="142"/>
      <c r="F20" s="142"/>
      <c r="G20" s="142"/>
      <c r="H20" s="142"/>
      <c r="I20" s="142"/>
      <c r="R20"/>
      <c r="S20"/>
      <c r="T20"/>
      <c r="U20"/>
      <c r="V20"/>
      <c r="W20"/>
      <c r="X20"/>
      <c r="Y20"/>
      <c r="Z20"/>
      <c r="AA20"/>
      <c r="AB20"/>
      <c r="AF20" s="164" t="s">
        <v>884</v>
      </c>
      <c r="AG20" s="162" t="s">
        <v>885</v>
      </c>
      <c r="AH20" s="284">
        <v>2003.64653</v>
      </c>
      <c r="AI20" s="284">
        <v>1660</v>
      </c>
      <c r="AJ20" s="284">
        <v>4980.4164499999997</v>
      </c>
      <c r="AK20" s="284">
        <v>5217.9577999999992</v>
      </c>
      <c r="AL20" s="284">
        <v>2712.10284</v>
      </c>
      <c r="AM20" s="283">
        <v>54.455342584855536</v>
      </c>
      <c r="AN20" s="283">
        <v>51.976327596976745</v>
      </c>
      <c r="AO20" s="284">
        <v>708.45631000000003</v>
      </c>
      <c r="AP20" s="161">
        <v>16574.123619999998</v>
      </c>
      <c r="AT20" s="164" t="s">
        <v>872</v>
      </c>
      <c r="AU20" s="162" t="s">
        <v>873</v>
      </c>
      <c r="AV20" s="284">
        <v>547.80129999999997</v>
      </c>
      <c r="AW20" s="284">
        <v>573</v>
      </c>
      <c r="AX20" s="284">
        <v>459.17065000000002</v>
      </c>
      <c r="AY20" s="284">
        <v>569.7373</v>
      </c>
      <c r="AZ20" s="284">
        <v>489.8673</v>
      </c>
      <c r="BA20" s="283">
        <v>106.68523783042316</v>
      </c>
      <c r="BB20" s="283">
        <v>85.981258379958632</v>
      </c>
      <c r="BC20" s="284">
        <v>-57.933999999999969</v>
      </c>
      <c r="BD20" s="161">
        <v>2639.5765499999998</v>
      </c>
      <c r="BE20" s="143"/>
      <c r="BX20"/>
      <c r="BY20"/>
      <c r="BZ20"/>
      <c r="CA20"/>
      <c r="CB20"/>
      <c r="CC20"/>
      <c r="CD20"/>
      <c r="CE20"/>
      <c r="CF20"/>
      <c r="CG20"/>
      <c r="CH20"/>
      <c r="CI20"/>
      <c r="CM20" s="164" t="s">
        <v>884</v>
      </c>
      <c r="CN20" s="162" t="s">
        <v>885</v>
      </c>
      <c r="CO20" s="284">
        <v>3868.7082200000009</v>
      </c>
      <c r="CP20" s="284">
        <v>3373.5860600000005</v>
      </c>
      <c r="CQ20" s="284">
        <v>1109.6314800000002</v>
      </c>
      <c r="CR20" s="284">
        <v>2003.64653</v>
      </c>
      <c r="CS20" s="284">
        <v>2712.10284</v>
      </c>
      <c r="CT20" s="283">
        <v>87.201873807893421</v>
      </c>
      <c r="CU20" s="283">
        <v>32.891749617912517</v>
      </c>
      <c r="CV20" s="283">
        <v>180.5686451865983</v>
      </c>
      <c r="CW20" s="283">
        <v>135.35834786188562</v>
      </c>
      <c r="CX20" s="161">
        <v>13067.675130000001</v>
      </c>
      <c r="DB20" s="164" t="s">
        <v>872</v>
      </c>
      <c r="DC20" s="162" t="s">
        <v>873</v>
      </c>
      <c r="DD20" s="284">
        <v>1321.1028900000001</v>
      </c>
      <c r="DE20" s="284">
        <v>1092.53423</v>
      </c>
      <c r="DF20" s="284">
        <v>934.66021000000001</v>
      </c>
      <c r="DG20" s="282">
        <v>547.80129999999997</v>
      </c>
      <c r="DH20" s="284">
        <v>489.8673</v>
      </c>
      <c r="DI20" s="283">
        <v>82.698648096969947</v>
      </c>
      <c r="DJ20" s="283">
        <v>85.549741539905796</v>
      </c>
      <c r="DK20" s="283">
        <v>58.609673776526762</v>
      </c>
      <c r="DL20" s="283">
        <v>89.424267521818592</v>
      </c>
      <c r="DM20" s="161">
        <v>4385.9659300000003</v>
      </c>
    </row>
    <row r="21" spans="3:117" x14ac:dyDescent="0.2">
      <c r="C21" s="142"/>
      <c r="D21" s="142"/>
      <c r="E21" s="142"/>
      <c r="F21" s="142"/>
      <c r="G21" s="142"/>
      <c r="H21" s="142"/>
      <c r="I21" s="142"/>
      <c r="R21"/>
      <c r="S21"/>
      <c r="T21"/>
      <c r="U21"/>
      <c r="V21"/>
      <c r="W21"/>
      <c r="X21"/>
      <c r="Y21"/>
      <c r="Z21"/>
      <c r="AA21"/>
      <c r="AB21"/>
      <c r="AF21" s="164" t="s">
        <v>888</v>
      </c>
      <c r="AG21" s="162" t="s">
        <v>889</v>
      </c>
      <c r="AH21" s="284">
        <v>66.665089999999992</v>
      </c>
      <c r="AI21" s="284">
        <v>120</v>
      </c>
      <c r="AJ21" s="284">
        <v>302.33044000000001</v>
      </c>
      <c r="AK21" s="284">
        <v>374.88040999999998</v>
      </c>
      <c r="AL21" s="284">
        <v>142.01881</v>
      </c>
      <c r="AM21" s="283">
        <v>46.974697618936418</v>
      </c>
      <c r="AN21" s="283">
        <v>37.883764051581146</v>
      </c>
      <c r="AO21" s="284">
        <v>75.35372000000001</v>
      </c>
      <c r="AP21" s="161">
        <v>1005.89475</v>
      </c>
      <c r="AT21" s="164" t="s">
        <v>876</v>
      </c>
      <c r="AU21" s="162" t="s">
        <v>877</v>
      </c>
      <c r="AV21" s="284">
        <v>3137.52151</v>
      </c>
      <c r="AW21" s="284">
        <v>3114.7</v>
      </c>
      <c r="AX21" s="284">
        <v>3412.1340599999999</v>
      </c>
      <c r="AY21" s="284">
        <v>3412.1340599999999</v>
      </c>
      <c r="AZ21" s="284">
        <v>3412.1340599999999</v>
      </c>
      <c r="BA21" s="283">
        <v>100</v>
      </c>
      <c r="BB21" s="283">
        <v>100</v>
      </c>
      <c r="BC21" s="284">
        <v>274.61254999999983</v>
      </c>
      <c r="BD21" s="161">
        <v>16488.62369</v>
      </c>
      <c r="BE21" s="143"/>
      <c r="BX21"/>
      <c r="BY21"/>
      <c r="BZ21"/>
      <c r="CA21"/>
      <c r="CB21"/>
      <c r="CC21"/>
      <c r="CD21"/>
      <c r="CE21"/>
      <c r="CF21"/>
      <c r="CG21"/>
      <c r="CH21"/>
      <c r="CI21"/>
      <c r="CM21" s="164" t="s">
        <v>888</v>
      </c>
      <c r="CN21" s="162" t="s">
        <v>889</v>
      </c>
      <c r="CO21" s="284">
        <v>332.94342</v>
      </c>
      <c r="CP21" s="284">
        <v>223.50899000000001</v>
      </c>
      <c r="CQ21" s="284">
        <v>56.26925</v>
      </c>
      <c r="CR21" s="284">
        <v>66.665089999999992</v>
      </c>
      <c r="CS21" s="284">
        <v>142.01881</v>
      </c>
      <c r="CT21" s="283">
        <v>67.131223076881952</v>
      </c>
      <c r="CU21" s="283">
        <v>25.175385562791007</v>
      </c>
      <c r="CV21" s="283">
        <v>118.47517071935381</v>
      </c>
      <c r="CW21" s="283">
        <v>213.03325323643909</v>
      </c>
      <c r="CX21" s="161">
        <v>821.40555999999992</v>
      </c>
      <c r="DB21" s="164" t="s">
        <v>876</v>
      </c>
      <c r="DC21" s="162" t="s">
        <v>877</v>
      </c>
      <c r="DD21" s="284">
        <v>2673.5735300000001</v>
      </c>
      <c r="DE21" s="284">
        <v>2629.9524500000002</v>
      </c>
      <c r="DF21" s="284">
        <v>3089.32071</v>
      </c>
      <c r="DG21" s="282">
        <v>3137.52151</v>
      </c>
      <c r="DH21" s="284">
        <v>3412.1340599999999</v>
      </c>
      <c r="DI21" s="283">
        <v>98.368435372712568</v>
      </c>
      <c r="DJ21" s="283">
        <v>117.46678956115726</v>
      </c>
      <c r="DK21" s="283">
        <v>101.56023943528997</v>
      </c>
      <c r="DL21" s="283">
        <v>108.7525312296584</v>
      </c>
      <c r="DM21" s="161">
        <v>14942.502260000001</v>
      </c>
    </row>
    <row r="22" spans="3:117" x14ac:dyDescent="0.2">
      <c r="C22" s="142"/>
      <c r="D22" s="142"/>
      <c r="E22" s="142"/>
      <c r="F22" s="142"/>
      <c r="G22" s="142"/>
      <c r="H22" s="142"/>
      <c r="I22" s="142"/>
      <c r="R22"/>
      <c r="S22"/>
      <c r="T22"/>
      <c r="U22"/>
      <c r="V22"/>
      <c r="W22"/>
      <c r="X22"/>
      <c r="Y22"/>
      <c r="Z22"/>
      <c r="AA22"/>
      <c r="AB22"/>
      <c r="AF22" s="164" t="s">
        <v>898</v>
      </c>
      <c r="AG22" s="162" t="s">
        <v>899</v>
      </c>
      <c r="AH22" s="284">
        <v>3.4780000000000002</v>
      </c>
      <c r="AI22" s="284"/>
      <c r="AJ22" s="284"/>
      <c r="AK22" s="284"/>
      <c r="AL22" s="284"/>
      <c r="AM22" s="283">
        <v>0</v>
      </c>
      <c r="AN22" s="283">
        <v>0</v>
      </c>
      <c r="AO22" s="284">
        <v>-3.4780000000000002</v>
      </c>
      <c r="AP22" s="161">
        <v>3.4780000000000002</v>
      </c>
      <c r="AT22" s="164" t="s">
        <v>460</v>
      </c>
      <c r="AU22" s="162" t="s">
        <v>553</v>
      </c>
      <c r="AV22" s="284">
        <v>18.8598</v>
      </c>
      <c r="AW22" s="284">
        <v>10</v>
      </c>
      <c r="AX22" s="284">
        <v>10</v>
      </c>
      <c r="AY22" s="284">
        <v>10.0002</v>
      </c>
      <c r="AZ22" s="284">
        <v>9.0664899999999999</v>
      </c>
      <c r="BA22" s="283">
        <v>90.664900000000003</v>
      </c>
      <c r="BB22" s="283">
        <v>90.663086738265235</v>
      </c>
      <c r="BC22" s="284">
        <v>-9.79331</v>
      </c>
      <c r="BD22" s="161">
        <v>57.926490000000001</v>
      </c>
      <c r="BE22" s="143"/>
      <c r="BX22"/>
      <c r="BY22"/>
      <c r="BZ22"/>
      <c r="CA22"/>
      <c r="CB22"/>
      <c r="CC22"/>
      <c r="CD22"/>
      <c r="CE22"/>
      <c r="CF22"/>
      <c r="CG22"/>
      <c r="CH22"/>
      <c r="CI22"/>
      <c r="CM22" s="164" t="s">
        <v>898</v>
      </c>
      <c r="CN22" s="162" t="s">
        <v>899</v>
      </c>
      <c r="CO22" s="284">
        <v>17.388000000000002</v>
      </c>
      <c r="CP22" s="284">
        <v>20.866</v>
      </c>
      <c r="CQ22" s="284">
        <v>20.866</v>
      </c>
      <c r="CR22" s="284">
        <v>3.4780000000000002</v>
      </c>
      <c r="CS22" s="284"/>
      <c r="CT22" s="283">
        <v>120.00230043708304</v>
      </c>
      <c r="CU22" s="283">
        <v>100</v>
      </c>
      <c r="CV22" s="283">
        <v>16.668264161794308</v>
      </c>
      <c r="CW22" s="283">
        <v>0</v>
      </c>
      <c r="CX22" s="161">
        <v>62.598000000000006</v>
      </c>
      <c r="DB22" s="164" t="s">
        <v>460</v>
      </c>
      <c r="DC22" s="162" t="s">
        <v>553</v>
      </c>
      <c r="DD22" s="284">
        <v>33.107999999999997</v>
      </c>
      <c r="DE22" s="284">
        <v>29.343399999999999</v>
      </c>
      <c r="DF22" s="284">
        <v>20.108000000000001</v>
      </c>
      <c r="DG22" s="282">
        <v>18.8598</v>
      </c>
      <c r="DH22" s="284">
        <v>9.0664899999999999</v>
      </c>
      <c r="DI22" s="283">
        <v>88.629334299867097</v>
      </c>
      <c r="DJ22" s="283">
        <v>68.52648295698522</v>
      </c>
      <c r="DK22" s="283">
        <v>93.792520389894563</v>
      </c>
      <c r="DL22" s="283">
        <v>48.073097275686912</v>
      </c>
      <c r="DM22" s="161">
        <v>110.48569000000001</v>
      </c>
    </row>
    <row r="23" spans="3:117" x14ac:dyDescent="0.2">
      <c r="C23" s="142"/>
      <c r="D23" s="142"/>
      <c r="E23" s="142"/>
      <c r="F23" s="142"/>
      <c r="G23" s="142"/>
      <c r="H23" s="142"/>
      <c r="I23" s="142"/>
      <c r="R23"/>
      <c r="S23"/>
      <c r="T23"/>
      <c r="U23"/>
      <c r="V23"/>
      <c r="W23"/>
      <c r="X23"/>
      <c r="Y23"/>
      <c r="Z23"/>
      <c r="AA23"/>
      <c r="AB23"/>
      <c r="AF23" s="164" t="s">
        <v>904</v>
      </c>
      <c r="AG23" s="162" t="s">
        <v>905</v>
      </c>
      <c r="AH23" s="284">
        <v>150</v>
      </c>
      <c r="AI23" s="284"/>
      <c r="AJ23" s="284"/>
      <c r="AK23" s="284"/>
      <c r="AL23" s="284"/>
      <c r="AM23" s="283">
        <v>0</v>
      </c>
      <c r="AN23" s="283">
        <v>0</v>
      </c>
      <c r="AO23" s="284">
        <v>-150</v>
      </c>
      <c r="AP23" s="161">
        <v>150</v>
      </c>
      <c r="AT23" s="164" t="s">
        <v>420</v>
      </c>
      <c r="AU23" s="162" t="s">
        <v>533</v>
      </c>
      <c r="AV23" s="284">
        <v>52.754179999999998</v>
      </c>
      <c r="AW23" s="284">
        <v>21</v>
      </c>
      <c r="AX23" s="284">
        <v>20</v>
      </c>
      <c r="AY23" s="284">
        <v>28.116289999999999</v>
      </c>
      <c r="AZ23" s="284">
        <v>28.116289999999999</v>
      </c>
      <c r="BA23" s="283">
        <v>140.58144999999999</v>
      </c>
      <c r="BB23" s="283">
        <v>100</v>
      </c>
      <c r="BC23" s="284">
        <v>-24.637889999999999</v>
      </c>
      <c r="BD23" s="161">
        <v>149.98675999999998</v>
      </c>
      <c r="BE23" s="143"/>
      <c r="BX23"/>
      <c r="BY23"/>
      <c r="BZ23"/>
      <c r="CA23"/>
      <c r="CB23"/>
      <c r="CC23"/>
      <c r="CD23"/>
      <c r="CE23"/>
      <c r="CF23"/>
      <c r="CG23"/>
      <c r="CH23"/>
      <c r="CI23"/>
      <c r="CM23" s="164" t="s">
        <v>904</v>
      </c>
      <c r="CN23" s="162" t="s">
        <v>905</v>
      </c>
      <c r="CO23" s="284">
        <v>409.25</v>
      </c>
      <c r="CP23" s="284">
        <v>272.74199999999996</v>
      </c>
      <c r="CQ23" s="284">
        <v>80</v>
      </c>
      <c r="CR23" s="284">
        <v>150</v>
      </c>
      <c r="CS23" s="284"/>
      <c r="CT23" s="283">
        <v>66.644349419670121</v>
      </c>
      <c r="CU23" s="283">
        <v>29.331749418864717</v>
      </c>
      <c r="CV23" s="283">
        <v>187.5</v>
      </c>
      <c r="CW23" s="283">
        <v>0</v>
      </c>
      <c r="CX23" s="161">
        <v>911.99199999999996</v>
      </c>
      <c r="DB23" s="164" t="s">
        <v>420</v>
      </c>
      <c r="DC23" s="162" t="s">
        <v>533</v>
      </c>
      <c r="DD23" s="284">
        <v>7.0652400000000002</v>
      </c>
      <c r="DE23" s="284">
        <v>12.21199</v>
      </c>
      <c r="DF23" s="284">
        <v>33.134059999999998</v>
      </c>
      <c r="DG23" s="282">
        <v>52.754179999999998</v>
      </c>
      <c r="DH23" s="284">
        <v>28.116289999999999</v>
      </c>
      <c r="DI23" s="283">
        <v>172.84607458486903</v>
      </c>
      <c r="DJ23" s="283">
        <v>271.32400206682121</v>
      </c>
      <c r="DK23" s="283">
        <v>159.21435525860701</v>
      </c>
      <c r="DL23" s="283">
        <v>53.296800367288434</v>
      </c>
      <c r="DM23" s="161">
        <v>133.28175999999999</v>
      </c>
    </row>
    <row r="24" spans="3:117" x14ac:dyDescent="0.2">
      <c r="R24"/>
      <c r="S24"/>
      <c r="T24"/>
      <c r="U24"/>
      <c r="V24"/>
      <c r="W24"/>
      <c r="X24"/>
      <c r="Y24"/>
      <c r="Z24"/>
      <c r="AA24"/>
      <c r="AB24"/>
      <c r="AF24" s="164" t="s">
        <v>912</v>
      </c>
      <c r="AG24" s="162" t="s">
        <v>913</v>
      </c>
      <c r="AH24" s="284">
        <v>286.96699999999998</v>
      </c>
      <c r="AI24" s="284">
        <v>0</v>
      </c>
      <c r="AJ24" s="284">
        <v>0</v>
      </c>
      <c r="AK24" s="284">
        <v>0</v>
      </c>
      <c r="AL24" s="284"/>
      <c r="AM24" s="283">
        <v>0</v>
      </c>
      <c r="AN24" s="283">
        <v>0</v>
      </c>
      <c r="AO24" s="284">
        <v>-286.96699999999998</v>
      </c>
      <c r="AP24" s="161">
        <v>286.96699999999998</v>
      </c>
      <c r="AT24" s="164" t="s">
        <v>421</v>
      </c>
      <c r="AU24" s="162" t="s">
        <v>534</v>
      </c>
      <c r="AV24" s="284">
        <v>8.7590000000000003</v>
      </c>
      <c r="AW24" s="284">
        <v>10</v>
      </c>
      <c r="AX24" s="284">
        <v>10</v>
      </c>
      <c r="AY24" s="284">
        <v>10</v>
      </c>
      <c r="AZ24" s="284">
        <v>9.9459599999999995</v>
      </c>
      <c r="BA24" s="283">
        <v>99.459599999999995</v>
      </c>
      <c r="BB24" s="283">
        <v>99.459599999999995</v>
      </c>
      <c r="BC24" s="284">
        <v>1.1869599999999991</v>
      </c>
      <c r="BD24" s="161">
        <v>48.70496</v>
      </c>
      <c r="BE24" s="143"/>
      <c r="BX24"/>
      <c r="BY24"/>
      <c r="BZ24"/>
      <c r="CA24"/>
      <c r="CB24"/>
      <c r="CC24"/>
      <c r="CD24"/>
      <c r="CE24"/>
      <c r="CF24"/>
      <c r="CG24"/>
      <c r="CH24"/>
      <c r="CI24"/>
      <c r="CM24" s="164" t="s">
        <v>912</v>
      </c>
      <c r="CN24" s="162" t="s">
        <v>913</v>
      </c>
      <c r="CO24" s="284">
        <v>1434.837</v>
      </c>
      <c r="CP24" s="284">
        <v>1721.8040000000001</v>
      </c>
      <c r="CQ24" s="284">
        <v>1721.8040000000001</v>
      </c>
      <c r="CR24" s="284">
        <v>286.96699999999998</v>
      </c>
      <c r="CS24" s="284"/>
      <c r="CT24" s="283">
        <v>119.99997212226894</v>
      </c>
      <c r="CU24" s="283">
        <v>100</v>
      </c>
      <c r="CV24" s="283">
        <v>16.666647307126709</v>
      </c>
      <c r="CW24" s="283">
        <v>0</v>
      </c>
      <c r="CX24" s="161">
        <v>5165.4119999999994</v>
      </c>
      <c r="DB24" s="164" t="s">
        <v>421</v>
      </c>
      <c r="DC24" s="162" t="s">
        <v>534</v>
      </c>
      <c r="DD24" s="284">
        <v>10.422000000000001</v>
      </c>
      <c r="DE24" s="284">
        <v>8.2799999999999994</v>
      </c>
      <c r="DF24" s="284">
        <v>6.0193000000000003</v>
      </c>
      <c r="DG24" s="282">
        <v>8.7590000000000003</v>
      </c>
      <c r="DH24" s="284">
        <v>9.9459599999999995</v>
      </c>
      <c r="DI24" s="283">
        <v>79.447322970639021</v>
      </c>
      <c r="DJ24" s="283">
        <v>72.69685990338165</v>
      </c>
      <c r="DK24" s="283">
        <v>145.51525924941438</v>
      </c>
      <c r="DL24" s="283">
        <v>113.55131864368077</v>
      </c>
      <c r="DM24" s="161">
        <v>43.426259999999999</v>
      </c>
    </row>
    <row r="25" spans="3:117" x14ac:dyDescent="0.2">
      <c r="R25"/>
      <c r="S25"/>
      <c r="T25"/>
      <c r="U25"/>
      <c r="V25"/>
      <c r="W25"/>
      <c r="X25"/>
      <c r="Y25"/>
      <c r="Z25"/>
      <c r="AA25"/>
      <c r="AB25"/>
      <c r="AF25" s="164" t="s">
        <v>918</v>
      </c>
      <c r="AG25" s="162" t="s">
        <v>919</v>
      </c>
      <c r="AH25" s="284">
        <v>2128.9679999999998</v>
      </c>
      <c r="AI25" s="284">
        <v>2158.152</v>
      </c>
      <c r="AJ25" s="284">
        <v>2250.3969999999999</v>
      </c>
      <c r="AK25" s="284">
        <v>2410.34429</v>
      </c>
      <c r="AL25" s="284">
        <v>2239.828</v>
      </c>
      <c r="AM25" s="283">
        <v>99.530349533882244</v>
      </c>
      <c r="AN25" s="283">
        <v>92.925645904303565</v>
      </c>
      <c r="AO25" s="284">
        <v>110.86000000000013</v>
      </c>
      <c r="AP25" s="161">
        <v>11187.689289999998</v>
      </c>
      <c r="AT25" s="164" t="s">
        <v>422</v>
      </c>
      <c r="AU25" s="162" t="s">
        <v>575</v>
      </c>
      <c r="AV25" s="284">
        <v>8.0783000000000005</v>
      </c>
      <c r="AW25" s="284">
        <v>25</v>
      </c>
      <c r="AX25" s="284">
        <v>19.064789999999999</v>
      </c>
      <c r="AY25" s="284">
        <v>19.064789999999999</v>
      </c>
      <c r="AZ25" s="284">
        <v>19.064789999999999</v>
      </c>
      <c r="BA25" s="283">
        <v>100</v>
      </c>
      <c r="BB25" s="283">
        <v>100</v>
      </c>
      <c r="BC25" s="284">
        <v>10.986489999999998</v>
      </c>
      <c r="BD25" s="161">
        <v>90.272670000000005</v>
      </c>
      <c r="BE25" s="143"/>
      <c r="BX25"/>
      <c r="BY25"/>
      <c r="BZ25"/>
      <c r="CA25"/>
      <c r="CB25"/>
      <c r="CC25"/>
      <c r="CD25"/>
      <c r="CE25"/>
      <c r="CF25"/>
      <c r="CG25"/>
      <c r="CH25"/>
      <c r="CI25"/>
      <c r="CM25" s="164" t="s">
        <v>918</v>
      </c>
      <c r="CN25" s="162" t="s">
        <v>919</v>
      </c>
      <c r="CO25" s="284">
        <v>2064.5699999999997</v>
      </c>
      <c r="CP25" s="284">
        <v>2128.23</v>
      </c>
      <c r="CQ25" s="284">
        <v>2220.0720000000001</v>
      </c>
      <c r="CR25" s="284">
        <v>2128.9679999999998</v>
      </c>
      <c r="CS25" s="284">
        <v>2239.828</v>
      </c>
      <c r="CT25" s="283">
        <v>103.08345079120593</v>
      </c>
      <c r="CU25" s="283">
        <v>104.31541703669247</v>
      </c>
      <c r="CV25" s="283">
        <v>95.896349307590015</v>
      </c>
      <c r="CW25" s="283">
        <v>105.20721776936055</v>
      </c>
      <c r="CX25" s="161">
        <v>10781.667999999998</v>
      </c>
      <c r="DB25" s="164" t="s">
        <v>422</v>
      </c>
      <c r="DC25" s="162" t="s">
        <v>575</v>
      </c>
      <c r="DD25" s="284">
        <v>22.13</v>
      </c>
      <c r="DE25" s="284">
        <v>24.145689999999998</v>
      </c>
      <c r="DF25" s="284">
        <v>0.50444999999999995</v>
      </c>
      <c r="DG25" s="282">
        <v>8.0783000000000005</v>
      </c>
      <c r="DH25" s="284">
        <v>19.064789999999999</v>
      </c>
      <c r="DI25" s="283">
        <v>109.10840488025303</v>
      </c>
      <c r="DJ25" s="283">
        <v>2.0891927296341501</v>
      </c>
      <c r="DK25" s="283">
        <v>1601.4074734859751</v>
      </c>
      <c r="DL25" s="283">
        <v>236.00002475768412</v>
      </c>
      <c r="DM25" s="161">
        <v>73.92322999999999</v>
      </c>
    </row>
    <row r="26" spans="3:117" x14ac:dyDescent="0.2">
      <c r="R26"/>
      <c r="S26"/>
      <c r="T26"/>
      <c r="U26"/>
      <c r="V26"/>
      <c r="W26"/>
      <c r="X26"/>
      <c r="Y26"/>
      <c r="Z26"/>
      <c r="AA26"/>
      <c r="AB26"/>
      <c r="AF26" s="164" t="s">
        <v>597</v>
      </c>
      <c r="AG26" s="162" t="s">
        <v>598</v>
      </c>
      <c r="AH26" s="284">
        <v>37.844999999999999</v>
      </c>
      <c r="AI26" s="284">
        <v>15.5</v>
      </c>
      <c r="AJ26" s="284">
        <v>186.72300000000001</v>
      </c>
      <c r="AK26" s="284">
        <v>186.72300000000001</v>
      </c>
      <c r="AL26" s="284">
        <v>186.72300000000001</v>
      </c>
      <c r="AM26" s="283">
        <v>100</v>
      </c>
      <c r="AN26" s="283">
        <v>100</v>
      </c>
      <c r="AO26" s="284">
        <v>148.87800000000001</v>
      </c>
      <c r="AP26" s="161">
        <v>613.51400000000012</v>
      </c>
      <c r="AT26" s="164" t="s">
        <v>423</v>
      </c>
      <c r="AU26" s="162" t="s">
        <v>577</v>
      </c>
      <c r="AV26" s="284">
        <v>199.04910999999998</v>
      </c>
      <c r="AW26" s="284">
        <v>187</v>
      </c>
      <c r="AX26" s="284">
        <v>151.4014</v>
      </c>
      <c r="AY26" s="284">
        <v>155.6054</v>
      </c>
      <c r="AZ26" s="284">
        <v>141.16370000000001</v>
      </c>
      <c r="BA26" s="283">
        <v>93.238041391955434</v>
      </c>
      <c r="BB26" s="283">
        <v>90.719023889916414</v>
      </c>
      <c r="BC26" s="284">
        <v>-57.885409999999979</v>
      </c>
      <c r="BD26" s="161">
        <v>834.21960999999999</v>
      </c>
      <c r="BE26" s="143"/>
      <c r="BX26"/>
      <c r="BY26"/>
      <c r="BZ26"/>
      <c r="CA26"/>
      <c r="CB26"/>
      <c r="CC26"/>
      <c r="CD26"/>
      <c r="CE26"/>
      <c r="CF26"/>
      <c r="CG26"/>
      <c r="CH26"/>
      <c r="CI26"/>
      <c r="CM26" s="164" t="s">
        <v>597</v>
      </c>
      <c r="CN26" s="162" t="s">
        <v>598</v>
      </c>
      <c r="CO26" s="284">
        <v>8.8480000000000008</v>
      </c>
      <c r="CP26" s="284">
        <v>25.740000000000002</v>
      </c>
      <c r="CQ26" s="284">
        <v>11.7379</v>
      </c>
      <c r="CR26" s="284">
        <v>37.844999999999999</v>
      </c>
      <c r="CS26" s="284">
        <v>186.72300000000001</v>
      </c>
      <c r="CT26" s="283">
        <v>290.91320072332729</v>
      </c>
      <c r="CU26" s="283">
        <v>45.601787101787103</v>
      </c>
      <c r="CV26" s="283">
        <v>322.41712742483747</v>
      </c>
      <c r="CW26" s="283">
        <v>493.3888228299644</v>
      </c>
      <c r="CX26" s="161">
        <v>270.89390000000003</v>
      </c>
      <c r="DB26" s="164" t="s">
        <v>423</v>
      </c>
      <c r="DC26" s="162" t="s">
        <v>577</v>
      </c>
      <c r="DD26" s="284">
        <v>186.83679999999998</v>
      </c>
      <c r="DE26" s="284">
        <v>207.9682</v>
      </c>
      <c r="DF26" s="284">
        <v>315.99394000000001</v>
      </c>
      <c r="DG26" s="282">
        <v>199.04910999999998</v>
      </c>
      <c r="DH26" s="284">
        <v>141.16370000000001</v>
      </c>
      <c r="DI26" s="283">
        <v>111.31008452296336</v>
      </c>
      <c r="DJ26" s="283">
        <v>151.94339326877861</v>
      </c>
      <c r="DK26" s="283">
        <v>62.991432683803993</v>
      </c>
      <c r="DL26" s="283">
        <v>70.919030986875569</v>
      </c>
      <c r="DM26" s="161">
        <v>1051.0117499999999</v>
      </c>
    </row>
    <row r="27" spans="3:117" x14ac:dyDescent="0.2">
      <c r="R27"/>
      <c r="S27"/>
      <c r="T27"/>
      <c r="U27"/>
      <c r="V27"/>
      <c r="W27"/>
      <c r="X27"/>
      <c r="Y27"/>
      <c r="Z27"/>
      <c r="AA27"/>
      <c r="AB27"/>
      <c r="AF27" s="164" t="s">
        <v>926</v>
      </c>
      <c r="AG27" s="162" t="s">
        <v>927</v>
      </c>
      <c r="AH27" s="284">
        <v>602.14497999999992</v>
      </c>
      <c r="AI27" s="284">
        <v>520</v>
      </c>
      <c r="AJ27" s="284">
        <v>718.053</v>
      </c>
      <c r="AK27" s="284">
        <v>1031.4380000000001</v>
      </c>
      <c r="AL27" s="284">
        <v>942.69899999999996</v>
      </c>
      <c r="AM27" s="283">
        <v>131.28543436208747</v>
      </c>
      <c r="AN27" s="283">
        <v>91.396574491147291</v>
      </c>
      <c r="AO27" s="284">
        <v>340.55402000000004</v>
      </c>
      <c r="AP27" s="161">
        <v>3814.3349800000001</v>
      </c>
      <c r="AT27" s="164" t="s">
        <v>424</v>
      </c>
      <c r="AU27" s="162" t="s">
        <v>535</v>
      </c>
      <c r="AV27" s="284">
        <v>1455.9707000000001</v>
      </c>
      <c r="AW27" s="284">
        <v>300</v>
      </c>
      <c r="AX27" s="284">
        <v>347.59764999999999</v>
      </c>
      <c r="AY27" s="284">
        <v>417.12023999999997</v>
      </c>
      <c r="AZ27" s="284">
        <v>383.52391999999998</v>
      </c>
      <c r="BA27" s="283">
        <v>110.33559058871658</v>
      </c>
      <c r="BB27" s="283">
        <v>91.945650971048536</v>
      </c>
      <c r="BC27" s="284">
        <v>-1072.4467800000002</v>
      </c>
      <c r="BD27" s="161">
        <v>2904.2125100000003</v>
      </c>
      <c r="BE27" s="143"/>
      <c r="BX27"/>
      <c r="BY27"/>
      <c r="BZ27"/>
      <c r="CA27"/>
      <c r="CB27"/>
      <c r="CC27"/>
      <c r="CD27"/>
      <c r="CE27"/>
      <c r="CF27"/>
      <c r="CG27"/>
      <c r="CH27"/>
      <c r="CI27"/>
      <c r="CM27" s="164" t="s">
        <v>926</v>
      </c>
      <c r="CN27" s="162" t="s">
        <v>927</v>
      </c>
      <c r="CO27" s="284">
        <v>262.69600000000003</v>
      </c>
      <c r="CP27" s="284">
        <v>386.00200000000001</v>
      </c>
      <c r="CQ27" s="284">
        <v>623.69500000000005</v>
      </c>
      <c r="CR27" s="284">
        <v>602.14497999999992</v>
      </c>
      <c r="CS27" s="284">
        <v>942.69899999999996</v>
      </c>
      <c r="CT27" s="283">
        <v>146.93866674787586</v>
      </c>
      <c r="CU27" s="283">
        <v>161.5781783514075</v>
      </c>
      <c r="CV27" s="283">
        <v>96.544782305453765</v>
      </c>
      <c r="CW27" s="283">
        <v>156.55681460634284</v>
      </c>
      <c r="CX27" s="161">
        <v>2817.2369800000001</v>
      </c>
      <c r="DB27" s="164" t="s">
        <v>424</v>
      </c>
      <c r="DC27" s="162" t="s">
        <v>535</v>
      </c>
      <c r="DD27" s="284">
        <v>1285.97777</v>
      </c>
      <c r="DE27" s="284">
        <v>1119.1345999999999</v>
      </c>
      <c r="DF27" s="284">
        <v>2364.9417100000001</v>
      </c>
      <c r="DG27" s="282">
        <v>1455.9707000000001</v>
      </c>
      <c r="DH27" s="284">
        <v>383.52391999999998</v>
      </c>
      <c r="DI27" s="283">
        <v>87.025967797250487</v>
      </c>
      <c r="DJ27" s="283">
        <v>211.31879132322427</v>
      </c>
      <c r="DK27" s="283">
        <v>61.564760511581497</v>
      </c>
      <c r="DL27" s="283">
        <v>26.34145865710072</v>
      </c>
      <c r="DM27" s="161">
        <v>6609.5486999999994</v>
      </c>
    </row>
    <row r="28" spans="3:117" x14ac:dyDescent="0.2">
      <c r="R28"/>
      <c r="S28"/>
      <c r="T28"/>
      <c r="U28"/>
      <c r="V28"/>
      <c r="W28"/>
      <c r="X28"/>
      <c r="Y28"/>
      <c r="Z28"/>
      <c r="AA28"/>
      <c r="AB28"/>
      <c r="AF28" s="164" t="s">
        <v>932</v>
      </c>
      <c r="AG28" s="162" t="s">
        <v>933</v>
      </c>
      <c r="AH28" s="284"/>
      <c r="AI28" s="284"/>
      <c r="AJ28" s="284"/>
      <c r="AK28" s="284"/>
      <c r="AL28" s="284"/>
      <c r="AM28" s="283">
        <v>0</v>
      </c>
      <c r="AN28" s="283">
        <v>0</v>
      </c>
      <c r="AO28" s="284">
        <v>0</v>
      </c>
      <c r="AP28" s="161">
        <v>0</v>
      </c>
      <c r="AT28" s="164" t="s">
        <v>425</v>
      </c>
      <c r="AU28" s="162" t="s">
        <v>426</v>
      </c>
      <c r="AV28" s="284">
        <v>2786.8710999999998</v>
      </c>
      <c r="AW28" s="284">
        <v>1890</v>
      </c>
      <c r="AX28" s="284">
        <v>1671.13985</v>
      </c>
      <c r="AY28" s="284">
        <v>2676.3332399999999</v>
      </c>
      <c r="AZ28" s="284">
        <v>2559.88195</v>
      </c>
      <c r="BA28" s="283">
        <v>153.18179085969373</v>
      </c>
      <c r="BB28" s="283">
        <v>95.648849393657713</v>
      </c>
      <c r="BC28" s="284">
        <v>-226.98914999999988</v>
      </c>
      <c r="BD28" s="161">
        <v>11584.226139999999</v>
      </c>
      <c r="BE28" s="143"/>
      <c r="BX28"/>
      <c r="BY28"/>
      <c r="BZ28"/>
      <c r="CA28"/>
      <c r="CB28"/>
      <c r="CC28"/>
      <c r="CD28"/>
      <c r="CE28"/>
      <c r="CF28"/>
      <c r="CG28"/>
      <c r="CH28"/>
      <c r="CI28"/>
      <c r="CM28" s="164" t="s">
        <v>932</v>
      </c>
      <c r="CN28" s="162" t="s">
        <v>933</v>
      </c>
      <c r="CO28" s="284">
        <v>312.55410999999998</v>
      </c>
      <c r="CP28" s="284"/>
      <c r="CQ28" s="284">
        <v>71.633279999999999</v>
      </c>
      <c r="CR28" s="284"/>
      <c r="CS28" s="284"/>
      <c r="CT28" s="283">
        <v>0</v>
      </c>
      <c r="CU28" s="283">
        <v>0</v>
      </c>
      <c r="CV28" s="283">
        <v>0</v>
      </c>
      <c r="CW28" s="283">
        <v>0</v>
      </c>
      <c r="CX28" s="161">
        <v>384.18738999999999</v>
      </c>
      <c r="DB28" s="164" t="s">
        <v>425</v>
      </c>
      <c r="DC28" s="162" t="s">
        <v>426</v>
      </c>
      <c r="DD28" s="284">
        <v>3085.1197499999998</v>
      </c>
      <c r="DE28" s="284">
        <v>2476.7853399999999</v>
      </c>
      <c r="DF28" s="284">
        <v>2816.9834900000001</v>
      </c>
      <c r="DG28" s="282">
        <v>2786.8710999999998</v>
      </c>
      <c r="DH28" s="284">
        <v>2559.88195</v>
      </c>
      <c r="DI28" s="283">
        <v>80.281659731360506</v>
      </c>
      <c r="DJ28" s="283">
        <v>113.73547172238996</v>
      </c>
      <c r="DK28" s="283">
        <v>98.931041303334013</v>
      </c>
      <c r="DL28" s="283">
        <v>91.855053863094</v>
      </c>
      <c r="DM28" s="161">
        <v>13725.641630000002</v>
      </c>
    </row>
    <row r="29" spans="3:117" x14ac:dyDescent="0.2">
      <c r="R29"/>
      <c r="S29"/>
      <c r="T29"/>
      <c r="U29"/>
      <c r="V29"/>
      <c r="W29"/>
      <c r="X29"/>
      <c r="Y29"/>
      <c r="Z29"/>
      <c r="AA29"/>
      <c r="AB29"/>
      <c r="AF29" s="164" t="s">
        <v>936</v>
      </c>
      <c r="AG29" s="162" t="s">
        <v>935</v>
      </c>
      <c r="AH29" s="284"/>
      <c r="AI29" s="284">
        <v>0</v>
      </c>
      <c r="AJ29" s="284">
        <v>0</v>
      </c>
      <c r="AK29" s="284">
        <v>1223.5912499999999</v>
      </c>
      <c r="AL29" s="284">
        <v>1223.5912499999999</v>
      </c>
      <c r="AM29" s="283">
        <v>0</v>
      </c>
      <c r="AN29" s="283">
        <v>100</v>
      </c>
      <c r="AO29" s="284">
        <v>1223.5912499999999</v>
      </c>
      <c r="AP29" s="161">
        <v>2447.1824999999999</v>
      </c>
      <c r="AT29" s="164" t="s">
        <v>880</v>
      </c>
      <c r="AU29" s="162" t="s">
        <v>881</v>
      </c>
      <c r="AV29" s="284">
        <v>9.3299300000000009</v>
      </c>
      <c r="AW29" s="284">
        <v>25</v>
      </c>
      <c r="AX29" s="284">
        <v>12.255050000000001</v>
      </c>
      <c r="AY29" s="284">
        <v>12.431229999999999</v>
      </c>
      <c r="AZ29" s="284">
        <v>6.60297</v>
      </c>
      <c r="BA29" s="283">
        <v>53.879584334621235</v>
      </c>
      <c r="BB29" s="283">
        <v>53.115982891475745</v>
      </c>
      <c r="BC29" s="284">
        <v>-2.7269600000000009</v>
      </c>
      <c r="BD29" s="161">
        <v>65.61918</v>
      </c>
      <c r="BE29" s="143"/>
      <c r="BX29"/>
      <c r="BY29"/>
      <c r="BZ29"/>
      <c r="CA29"/>
      <c r="CB29"/>
      <c r="CC29"/>
      <c r="CD29"/>
      <c r="CE29"/>
      <c r="CF29"/>
      <c r="CG29"/>
      <c r="CH29"/>
      <c r="CI29"/>
      <c r="CM29" s="164" t="s">
        <v>936</v>
      </c>
      <c r="CN29" s="162" t="s">
        <v>935</v>
      </c>
      <c r="CO29" s="284">
        <v>1133.4081100000001</v>
      </c>
      <c r="CP29" s="284">
        <v>43.383679999999998</v>
      </c>
      <c r="CQ29" s="284">
        <v>300.19610999999998</v>
      </c>
      <c r="CR29" s="284"/>
      <c r="CS29" s="284">
        <v>1223.5912499999999</v>
      </c>
      <c r="CT29" s="283">
        <v>3.8277192140437384</v>
      </c>
      <c r="CU29" s="283">
        <v>691.95630707215253</v>
      </c>
      <c r="CV29" s="283">
        <v>0</v>
      </c>
      <c r="CW29" s="283">
        <v>0</v>
      </c>
      <c r="CX29" s="161">
        <v>2700.57915</v>
      </c>
      <c r="DB29" s="164" t="s">
        <v>880</v>
      </c>
      <c r="DC29" s="162" t="s">
        <v>881</v>
      </c>
      <c r="DD29" s="284">
        <v>90.381619999999998</v>
      </c>
      <c r="DE29" s="284">
        <v>62.3551</v>
      </c>
      <c r="DF29" s="284">
        <v>18.232769999999999</v>
      </c>
      <c r="DG29" s="282">
        <v>9.3299300000000009</v>
      </c>
      <c r="DH29" s="284">
        <v>6.60297</v>
      </c>
      <c r="DI29" s="283">
        <v>68.990907664633582</v>
      </c>
      <c r="DJ29" s="283">
        <v>29.240222531917997</v>
      </c>
      <c r="DK29" s="283">
        <v>51.171215344678842</v>
      </c>
      <c r="DL29" s="283">
        <v>70.771913615643413</v>
      </c>
      <c r="DM29" s="161">
        <v>186.90238999999997</v>
      </c>
    </row>
    <row r="30" spans="3:117" x14ac:dyDescent="0.2">
      <c r="AF30" s="164" t="s">
        <v>941</v>
      </c>
      <c r="AG30" s="162" t="s">
        <v>942</v>
      </c>
      <c r="AH30" s="284">
        <v>0.91786999999999996</v>
      </c>
      <c r="AI30" s="284">
        <v>5</v>
      </c>
      <c r="AJ30" s="284">
        <v>0</v>
      </c>
      <c r="AK30" s="284">
        <v>0</v>
      </c>
      <c r="AL30" s="284"/>
      <c r="AM30" s="283">
        <v>0</v>
      </c>
      <c r="AN30" s="283">
        <v>0</v>
      </c>
      <c r="AO30" s="284">
        <v>-0.91786999999999996</v>
      </c>
      <c r="AP30" s="161">
        <v>5.9178699999999997</v>
      </c>
      <c r="AT30" s="164" t="s">
        <v>427</v>
      </c>
      <c r="AU30" s="162" t="s">
        <v>579</v>
      </c>
      <c r="AV30" s="284">
        <v>225.09993</v>
      </c>
      <c r="AW30" s="284">
        <v>270</v>
      </c>
      <c r="AX30" s="284">
        <v>213.98349999999999</v>
      </c>
      <c r="AY30" s="284">
        <v>213.98349999999999</v>
      </c>
      <c r="AZ30" s="284">
        <v>213.98349999999999</v>
      </c>
      <c r="BA30" s="283">
        <v>100</v>
      </c>
      <c r="BB30" s="283">
        <v>100</v>
      </c>
      <c r="BC30" s="284">
        <v>-11.116430000000008</v>
      </c>
      <c r="BD30" s="161">
        <v>1137.05043</v>
      </c>
      <c r="BE30" s="143"/>
      <c r="CM30" s="164" t="s">
        <v>941</v>
      </c>
      <c r="CN30" s="162" t="s">
        <v>942</v>
      </c>
      <c r="CO30" s="284">
        <v>4.8785400000000001</v>
      </c>
      <c r="CP30" s="284">
        <v>4.3500499999999995</v>
      </c>
      <c r="CQ30" s="284">
        <v>3.0253999999999999</v>
      </c>
      <c r="CR30" s="284">
        <v>0.91786999999999996</v>
      </c>
      <c r="CS30" s="284"/>
      <c r="CT30" s="283">
        <v>89.167045878480025</v>
      </c>
      <c r="CU30" s="283">
        <v>69.548625877863486</v>
      </c>
      <c r="CV30" s="283">
        <v>30.338798175447874</v>
      </c>
      <c r="CW30" s="283">
        <v>0</v>
      </c>
      <c r="CX30" s="161">
        <v>13.171860000000001</v>
      </c>
      <c r="DB30" s="164" t="s">
        <v>427</v>
      </c>
      <c r="DC30" s="162" t="s">
        <v>579</v>
      </c>
      <c r="DD30" s="284">
        <v>216.929</v>
      </c>
      <c r="DE30" s="284">
        <v>205.00699999999998</v>
      </c>
      <c r="DF30" s="284">
        <v>199.64454000000001</v>
      </c>
      <c r="DG30" s="282">
        <v>225.09993</v>
      </c>
      <c r="DH30" s="284">
        <v>213.98349999999999</v>
      </c>
      <c r="DI30" s="283">
        <v>94.504192616017207</v>
      </c>
      <c r="DJ30" s="283">
        <v>97.38425517177464</v>
      </c>
      <c r="DK30" s="283">
        <v>112.75035620808865</v>
      </c>
      <c r="DL30" s="283">
        <v>95.061557771252964</v>
      </c>
      <c r="DM30" s="161">
        <v>1060.6639700000001</v>
      </c>
    </row>
    <row r="31" spans="3:117" x14ac:dyDescent="0.2">
      <c r="AF31" s="164" t="s">
        <v>943</v>
      </c>
      <c r="AG31" s="162" t="s">
        <v>944</v>
      </c>
      <c r="AH31" s="284">
        <v>2.5310000000000001</v>
      </c>
      <c r="AI31" s="284">
        <v>0</v>
      </c>
      <c r="AJ31" s="284">
        <v>0.45800000000000002</v>
      </c>
      <c r="AK31" s="284">
        <v>0.45800000000000002</v>
      </c>
      <c r="AL31" s="284">
        <v>0.45800000000000002</v>
      </c>
      <c r="AM31" s="283">
        <v>100</v>
      </c>
      <c r="AN31" s="283">
        <v>100</v>
      </c>
      <c r="AO31" s="284">
        <v>-2.073</v>
      </c>
      <c r="AP31" s="161">
        <v>3.9050000000000007</v>
      </c>
      <c r="AT31" s="164" t="s">
        <v>429</v>
      </c>
      <c r="AU31" s="162" t="s">
        <v>430</v>
      </c>
      <c r="AV31" s="284">
        <v>543.18697999999995</v>
      </c>
      <c r="AW31" s="284">
        <v>500</v>
      </c>
      <c r="AX31" s="284">
        <v>348.24004000000002</v>
      </c>
      <c r="AY31" s="284">
        <v>505.05306000000002</v>
      </c>
      <c r="AZ31" s="284">
        <v>505.05306000000002</v>
      </c>
      <c r="BA31" s="283">
        <v>145.03015219042587</v>
      </c>
      <c r="BB31" s="283">
        <v>100</v>
      </c>
      <c r="BC31" s="284">
        <v>-38.133919999999932</v>
      </c>
      <c r="BD31" s="161">
        <v>2401.53314</v>
      </c>
      <c r="BE31" s="143"/>
      <c r="CM31" s="164" t="s">
        <v>943</v>
      </c>
      <c r="CN31" s="162" t="s">
        <v>944</v>
      </c>
      <c r="CO31" s="284"/>
      <c r="CP31" s="284"/>
      <c r="CQ31" s="284">
        <v>0</v>
      </c>
      <c r="CR31" s="284">
        <v>2.5310000000000001</v>
      </c>
      <c r="CS31" s="284">
        <v>0.45800000000000002</v>
      </c>
      <c r="CT31" s="283">
        <v>0</v>
      </c>
      <c r="CU31" s="283">
        <v>0</v>
      </c>
      <c r="CV31" s="283">
        <v>0</v>
      </c>
      <c r="CW31" s="283">
        <v>18.095614381667325</v>
      </c>
      <c r="CX31" s="161">
        <v>2.9890000000000003</v>
      </c>
      <c r="DB31" s="164" t="s">
        <v>429</v>
      </c>
      <c r="DC31" s="162" t="s">
        <v>430</v>
      </c>
      <c r="DD31" s="284">
        <v>529.07299999999998</v>
      </c>
      <c r="DE31" s="284">
        <v>366.75599999999997</v>
      </c>
      <c r="DF31" s="284">
        <v>416.02319999999997</v>
      </c>
      <c r="DG31" s="282">
        <v>543.18697999999995</v>
      </c>
      <c r="DH31" s="284">
        <v>505.05306000000002</v>
      </c>
      <c r="DI31" s="283">
        <v>69.320490745133469</v>
      </c>
      <c r="DJ31" s="283">
        <v>113.43323626607335</v>
      </c>
      <c r="DK31" s="283">
        <v>130.56651167531041</v>
      </c>
      <c r="DL31" s="283">
        <v>92.979596086783971</v>
      </c>
      <c r="DM31" s="161">
        <v>2360.0922399999999</v>
      </c>
    </row>
    <row r="32" spans="3:117" x14ac:dyDescent="0.2">
      <c r="AF32" s="164" t="s">
        <v>948</v>
      </c>
      <c r="AG32" s="162" t="s">
        <v>949</v>
      </c>
      <c r="AH32" s="284">
        <v>238.14699999999999</v>
      </c>
      <c r="AI32" s="284">
        <v>0</v>
      </c>
      <c r="AJ32" s="284">
        <v>0</v>
      </c>
      <c r="AK32" s="284">
        <v>109.63809999999999</v>
      </c>
      <c r="AL32" s="284">
        <v>109.63809999999999</v>
      </c>
      <c r="AM32" s="283">
        <v>0</v>
      </c>
      <c r="AN32" s="283">
        <v>100</v>
      </c>
      <c r="AO32" s="284">
        <v>-128.50889999999998</v>
      </c>
      <c r="AP32" s="161">
        <v>457.42320000000001</v>
      </c>
      <c r="AT32" s="164" t="s">
        <v>431</v>
      </c>
      <c r="AU32" s="162" t="s">
        <v>432</v>
      </c>
      <c r="AV32" s="284">
        <v>2662.3200999999999</v>
      </c>
      <c r="AW32" s="284">
        <v>3400</v>
      </c>
      <c r="AX32" s="284">
        <v>3342.3670500000003</v>
      </c>
      <c r="AY32" s="284">
        <v>4011.7799200000004</v>
      </c>
      <c r="AZ32" s="284">
        <v>2717.3702200000002</v>
      </c>
      <c r="BA32" s="283">
        <v>81.300772157863392</v>
      </c>
      <c r="BB32" s="283">
        <v>67.734777933680874</v>
      </c>
      <c r="BC32" s="284">
        <v>55.050120000000334</v>
      </c>
      <c r="BD32" s="161">
        <v>16133.837290000001</v>
      </c>
      <c r="BE32" s="143"/>
      <c r="CM32" s="164" t="s">
        <v>948</v>
      </c>
      <c r="CN32" s="162" t="s">
        <v>949</v>
      </c>
      <c r="CO32" s="284"/>
      <c r="CP32" s="284"/>
      <c r="CQ32" s="284"/>
      <c r="CR32" s="284">
        <v>238.14699999999999</v>
      </c>
      <c r="CS32" s="284">
        <v>109.63809999999999</v>
      </c>
      <c r="CT32" s="283">
        <v>0</v>
      </c>
      <c r="CU32" s="283">
        <v>0</v>
      </c>
      <c r="CV32" s="283">
        <v>0</v>
      </c>
      <c r="CW32" s="283">
        <v>46.03799334024783</v>
      </c>
      <c r="CX32" s="161">
        <v>347.7851</v>
      </c>
      <c r="DB32" s="164" t="s">
        <v>431</v>
      </c>
      <c r="DC32" s="162" t="s">
        <v>432</v>
      </c>
      <c r="DD32" s="284">
        <v>2576.6131399999999</v>
      </c>
      <c r="DE32" s="284">
        <v>2152.7730000000001</v>
      </c>
      <c r="DF32" s="284">
        <v>2370.7143000000001</v>
      </c>
      <c r="DG32" s="282">
        <v>2662.3200999999999</v>
      </c>
      <c r="DH32" s="284">
        <v>2717.3702200000002</v>
      </c>
      <c r="DI32" s="283">
        <v>83.550493730696417</v>
      </c>
      <c r="DJ32" s="283">
        <v>110.12374737141353</v>
      </c>
      <c r="DK32" s="283">
        <v>112.30033496655416</v>
      </c>
      <c r="DL32" s="283">
        <v>102.06774985472261</v>
      </c>
      <c r="DM32" s="161">
        <v>12479.79076</v>
      </c>
    </row>
    <row r="33" spans="32:117" x14ac:dyDescent="0.2">
      <c r="AF33" s="164" t="s">
        <v>956</v>
      </c>
      <c r="AG33" s="162" t="s">
        <v>957</v>
      </c>
      <c r="AH33" s="284">
        <v>6432.0202799999997</v>
      </c>
      <c r="AI33" s="284">
        <v>0</v>
      </c>
      <c r="AJ33" s="284">
        <v>0</v>
      </c>
      <c r="AK33" s="284">
        <v>21910.359710000001</v>
      </c>
      <c r="AL33" s="284">
        <v>17151.451799999999</v>
      </c>
      <c r="AM33" s="283">
        <v>0</v>
      </c>
      <c r="AN33" s="283">
        <v>78.280101408704795</v>
      </c>
      <c r="AO33" s="284">
        <v>10719.431519999998</v>
      </c>
      <c r="AP33" s="161">
        <v>45493.831789999997</v>
      </c>
      <c r="AT33" s="164" t="s">
        <v>433</v>
      </c>
      <c r="AU33" s="162" t="s">
        <v>434</v>
      </c>
      <c r="AV33" s="284">
        <v>181.94609</v>
      </c>
      <c r="AW33" s="284">
        <v>320</v>
      </c>
      <c r="AX33" s="284">
        <v>294.23702000000003</v>
      </c>
      <c r="AY33" s="284">
        <v>294.23702000000003</v>
      </c>
      <c r="AZ33" s="284">
        <v>290.99679000000003</v>
      </c>
      <c r="BA33" s="283">
        <v>98.898768754523132</v>
      </c>
      <c r="BB33" s="283">
        <v>98.898768754523132</v>
      </c>
      <c r="BC33" s="284">
        <v>109.05070000000003</v>
      </c>
      <c r="BD33" s="161">
        <v>1381.4169200000001</v>
      </c>
      <c r="BE33" s="143"/>
      <c r="CM33" s="164" t="s">
        <v>956</v>
      </c>
      <c r="CN33" s="162" t="s">
        <v>957</v>
      </c>
      <c r="CO33" s="284">
        <v>56600.409739999996</v>
      </c>
      <c r="CP33" s="284">
        <v>11800.941139999999</v>
      </c>
      <c r="CQ33" s="284">
        <v>9148.6372699999993</v>
      </c>
      <c r="CR33" s="284">
        <v>6432.0202799999997</v>
      </c>
      <c r="CS33" s="284">
        <v>17151.451799999999</v>
      </c>
      <c r="CT33" s="283">
        <v>20.849568393954883</v>
      </c>
      <c r="CU33" s="283">
        <v>77.524641140613298</v>
      </c>
      <c r="CV33" s="283">
        <v>70.305774403054897</v>
      </c>
      <c r="CW33" s="283">
        <v>266.65730289022036</v>
      </c>
      <c r="CX33" s="161">
        <v>101133.46022999998</v>
      </c>
      <c r="DB33" s="164" t="s">
        <v>433</v>
      </c>
      <c r="DC33" s="162" t="s">
        <v>434</v>
      </c>
      <c r="DD33" s="284">
        <v>326.71377000000001</v>
      </c>
      <c r="DE33" s="284">
        <v>257.81097999999997</v>
      </c>
      <c r="DF33" s="284">
        <v>171.92831999999999</v>
      </c>
      <c r="DG33" s="282">
        <v>181.94609</v>
      </c>
      <c r="DH33" s="284">
        <v>290.99679000000003</v>
      </c>
      <c r="DI33" s="283">
        <v>78.910350182056902</v>
      </c>
      <c r="DJ33" s="283">
        <v>66.687741538393752</v>
      </c>
      <c r="DK33" s="283">
        <v>105.82671313254268</v>
      </c>
      <c r="DL33" s="283">
        <v>159.93572052029259</v>
      </c>
      <c r="DM33" s="161">
        <v>1229.3959500000001</v>
      </c>
    </row>
    <row r="34" spans="32:117" x14ac:dyDescent="0.2">
      <c r="AF34"/>
      <c r="AG34"/>
      <c r="AH34"/>
      <c r="AI34"/>
      <c r="AJ34"/>
      <c r="AK34"/>
      <c r="AL34"/>
      <c r="AM34"/>
      <c r="AN34"/>
      <c r="AO34"/>
      <c r="AP34"/>
      <c r="AT34" s="164" t="s">
        <v>467</v>
      </c>
      <c r="AU34" s="162" t="s">
        <v>437</v>
      </c>
      <c r="AV34" s="284">
        <v>2.5779999999999998</v>
      </c>
      <c r="AW34" s="284">
        <v>5</v>
      </c>
      <c r="AX34" s="284">
        <v>1.3720000000000001</v>
      </c>
      <c r="AY34" s="284">
        <v>1.3720000000000001</v>
      </c>
      <c r="AZ34" s="284">
        <v>1.3720000000000001</v>
      </c>
      <c r="BA34" s="283">
        <v>100</v>
      </c>
      <c r="BB34" s="283">
        <v>100</v>
      </c>
      <c r="BC34" s="284">
        <v>-1.2059999999999997</v>
      </c>
      <c r="BD34" s="161">
        <v>11.693999999999999</v>
      </c>
      <c r="BE34" s="143"/>
      <c r="CM34"/>
      <c r="CN34"/>
      <c r="CO34"/>
      <c r="CP34"/>
      <c r="CQ34"/>
      <c r="CR34"/>
      <c r="CS34"/>
      <c r="CT34"/>
      <c r="CU34"/>
      <c r="CV34"/>
      <c r="CW34"/>
      <c r="CX34"/>
      <c r="DB34" s="164" t="s">
        <v>467</v>
      </c>
      <c r="DC34" s="162" t="s">
        <v>437</v>
      </c>
      <c r="DD34" s="284">
        <v>2.0579999999999998</v>
      </c>
      <c r="DE34" s="284">
        <v>2.004</v>
      </c>
      <c r="DF34" s="284">
        <v>0.72299999999999998</v>
      </c>
      <c r="DG34" s="282">
        <v>2.5779999999999998</v>
      </c>
      <c r="DH34" s="284">
        <v>1.3720000000000001</v>
      </c>
      <c r="DI34" s="283">
        <v>97.376093294460659</v>
      </c>
      <c r="DJ34" s="283">
        <v>36.077844311377241</v>
      </c>
      <c r="DK34" s="283">
        <v>356.56984785615487</v>
      </c>
      <c r="DL34" s="283">
        <v>53.219550038789762</v>
      </c>
      <c r="DM34" s="161">
        <v>8.7349999999999994</v>
      </c>
    </row>
    <row r="35" spans="32:117" x14ac:dyDescent="0.2">
      <c r="AF35"/>
      <c r="AG35"/>
      <c r="AH35"/>
      <c r="AI35"/>
      <c r="AJ35"/>
      <c r="AK35"/>
      <c r="AL35"/>
      <c r="AM35"/>
      <c r="AN35"/>
      <c r="AO35"/>
      <c r="AP35"/>
      <c r="AT35" s="164" t="s">
        <v>404</v>
      </c>
      <c r="AU35" s="162" t="s">
        <v>405</v>
      </c>
      <c r="AV35" s="284">
        <v>82.639209999999991</v>
      </c>
      <c r="AW35" s="284">
        <v>110</v>
      </c>
      <c r="AX35" s="284">
        <v>78.295289999999994</v>
      </c>
      <c r="AY35" s="284">
        <v>78.295289999999994</v>
      </c>
      <c r="AZ35" s="284">
        <v>78.295289999999994</v>
      </c>
      <c r="BA35" s="283">
        <v>100</v>
      </c>
      <c r="BB35" s="283">
        <v>100</v>
      </c>
      <c r="BC35" s="284">
        <v>-4.3439199999999971</v>
      </c>
      <c r="BD35" s="161">
        <v>427.52508</v>
      </c>
      <c r="BE35" s="143"/>
      <c r="CM35"/>
      <c r="CN35"/>
      <c r="CO35"/>
      <c r="CP35"/>
      <c r="CQ35"/>
      <c r="CR35"/>
      <c r="CS35"/>
      <c r="CT35"/>
      <c r="CU35"/>
      <c r="CV35"/>
      <c r="CW35"/>
      <c r="CX35"/>
      <c r="DB35" s="164" t="s">
        <v>404</v>
      </c>
      <c r="DC35" s="162" t="s">
        <v>405</v>
      </c>
      <c r="DD35" s="284">
        <v>92.837999999999994</v>
      </c>
      <c r="DE35" s="284">
        <v>90.289150000000006</v>
      </c>
      <c r="DF35" s="284">
        <v>70.16543999999999</v>
      </c>
      <c r="DG35" s="282">
        <v>82.639209999999991</v>
      </c>
      <c r="DH35" s="284">
        <v>78.295289999999994</v>
      </c>
      <c r="DI35" s="283">
        <v>97.254518623839388</v>
      </c>
      <c r="DJ35" s="283">
        <v>77.711928841948321</v>
      </c>
      <c r="DK35" s="283">
        <v>117.77765521031438</v>
      </c>
      <c r="DL35" s="283">
        <v>94.743512189915663</v>
      </c>
      <c r="DM35" s="161">
        <v>414.22708999999998</v>
      </c>
    </row>
    <row r="36" spans="32:117" x14ac:dyDescent="0.2">
      <c r="AF36"/>
      <c r="AG36"/>
      <c r="AH36"/>
      <c r="AI36"/>
      <c r="AJ36"/>
      <c r="AK36"/>
      <c r="AL36"/>
      <c r="AM36"/>
      <c r="AN36"/>
      <c r="AO36"/>
      <c r="AP36"/>
      <c r="AT36" s="164" t="s">
        <v>438</v>
      </c>
      <c r="AU36" s="162" t="s">
        <v>439</v>
      </c>
      <c r="AV36" s="284">
        <v>950.43362000000002</v>
      </c>
      <c r="AW36" s="284">
        <v>1050</v>
      </c>
      <c r="AX36" s="284">
        <v>905.48305000000005</v>
      </c>
      <c r="AY36" s="284">
        <v>905.48305000000005</v>
      </c>
      <c r="AZ36" s="284">
        <v>905.48305000000005</v>
      </c>
      <c r="BA36" s="283">
        <v>100</v>
      </c>
      <c r="BB36" s="283">
        <v>100</v>
      </c>
      <c r="BC36" s="284">
        <v>-44.950569999999971</v>
      </c>
      <c r="BD36" s="161">
        <v>4716.8827700000002</v>
      </c>
      <c r="BE36" s="143"/>
      <c r="CM36"/>
      <c r="CN36"/>
      <c r="CO36"/>
      <c r="CP36"/>
      <c r="CQ36"/>
      <c r="CR36"/>
      <c r="CS36"/>
      <c r="CT36"/>
      <c r="CU36"/>
      <c r="CV36"/>
      <c r="CW36"/>
      <c r="CX36"/>
      <c r="DB36" s="164" t="s">
        <v>438</v>
      </c>
      <c r="DC36" s="162" t="s">
        <v>439</v>
      </c>
      <c r="DD36" s="284">
        <v>1287.68193</v>
      </c>
      <c r="DE36" s="284">
        <v>1107.4773500000001</v>
      </c>
      <c r="DF36" s="284">
        <v>935.08054000000004</v>
      </c>
      <c r="DG36" s="282">
        <v>950.43362000000002</v>
      </c>
      <c r="DH36" s="284">
        <v>905.48305000000005</v>
      </c>
      <c r="DI36" s="283">
        <v>86.005505257031928</v>
      </c>
      <c r="DJ36" s="283">
        <v>84.433378253740358</v>
      </c>
      <c r="DK36" s="283">
        <v>101.6418992100937</v>
      </c>
      <c r="DL36" s="283">
        <v>95.270519786537008</v>
      </c>
      <c r="DM36" s="161">
        <v>5186.1564899999994</v>
      </c>
    </row>
    <row r="37" spans="32:117" x14ac:dyDescent="0.2">
      <c r="AF37"/>
      <c r="AG37"/>
      <c r="AH37"/>
      <c r="AI37"/>
      <c r="AJ37"/>
      <c r="AK37"/>
      <c r="AL37"/>
      <c r="AM37"/>
      <c r="AN37"/>
      <c r="AO37"/>
      <c r="AP37"/>
      <c r="AT37" s="164" t="s">
        <v>440</v>
      </c>
      <c r="AU37" s="162" t="s">
        <v>441</v>
      </c>
      <c r="AV37" s="284">
        <v>135.0025</v>
      </c>
      <c r="AW37" s="284">
        <v>170</v>
      </c>
      <c r="AX37" s="284">
        <v>137.64400000000001</v>
      </c>
      <c r="AY37" s="284">
        <v>168.22899999999998</v>
      </c>
      <c r="AZ37" s="284">
        <v>160.113</v>
      </c>
      <c r="BA37" s="283">
        <v>116.32399523408212</v>
      </c>
      <c r="BB37" s="283">
        <v>95.175623703404298</v>
      </c>
      <c r="BC37" s="284">
        <v>25.110500000000002</v>
      </c>
      <c r="BD37" s="161">
        <v>770.98849999999993</v>
      </c>
      <c r="BE37" s="143"/>
      <c r="CM37"/>
      <c r="CN37"/>
      <c r="CO37"/>
      <c r="CP37"/>
      <c r="CQ37"/>
      <c r="CR37"/>
      <c r="CS37"/>
      <c r="CT37"/>
      <c r="CU37"/>
      <c r="CV37"/>
      <c r="CW37"/>
      <c r="CX37"/>
      <c r="DB37" s="164" t="s">
        <v>440</v>
      </c>
      <c r="DC37" s="162" t="s">
        <v>441</v>
      </c>
      <c r="DD37" s="284">
        <v>201.80572000000001</v>
      </c>
      <c r="DE37" s="284">
        <v>198.19277</v>
      </c>
      <c r="DF37" s="284">
        <v>138.62126999999998</v>
      </c>
      <c r="DG37" s="282">
        <v>135.0025</v>
      </c>
      <c r="DH37" s="284">
        <v>160.113</v>
      </c>
      <c r="DI37" s="283">
        <v>98.209689001877649</v>
      </c>
      <c r="DJ37" s="283">
        <v>69.942647251965838</v>
      </c>
      <c r="DK37" s="283">
        <v>97.389455456583264</v>
      </c>
      <c r="DL37" s="283">
        <v>118.60002592544583</v>
      </c>
      <c r="DM37" s="161">
        <v>833.73526000000015</v>
      </c>
    </row>
    <row r="38" spans="32:117" x14ac:dyDescent="0.2">
      <c r="AF38"/>
      <c r="AG38"/>
      <c r="AH38"/>
      <c r="AI38"/>
      <c r="AJ38"/>
      <c r="AK38"/>
      <c r="AL38"/>
      <c r="AM38"/>
      <c r="AN38"/>
      <c r="AO38"/>
      <c r="AP38"/>
      <c r="AT38" s="164" t="s">
        <v>442</v>
      </c>
      <c r="AU38" s="162" t="s">
        <v>443</v>
      </c>
      <c r="AV38" s="284">
        <v>3990.7767899999999</v>
      </c>
      <c r="AW38" s="284">
        <v>6680.08</v>
      </c>
      <c r="AX38" s="284">
        <v>5127.6928699999999</v>
      </c>
      <c r="AY38" s="284">
        <v>5127.6928699999999</v>
      </c>
      <c r="AZ38" s="284">
        <v>5127.6928699999999</v>
      </c>
      <c r="BA38" s="283">
        <v>100</v>
      </c>
      <c r="BB38" s="283">
        <v>100</v>
      </c>
      <c r="BC38" s="284">
        <v>1136.91608</v>
      </c>
      <c r="BD38" s="161">
        <v>26053.935399999998</v>
      </c>
      <c r="BE38" s="143"/>
      <c r="CM38"/>
      <c r="CN38"/>
      <c r="CO38"/>
      <c r="CP38"/>
      <c r="CQ38"/>
      <c r="CR38"/>
      <c r="CS38"/>
      <c r="CT38"/>
      <c r="CU38"/>
      <c r="CV38"/>
      <c r="CW38"/>
      <c r="CX38"/>
      <c r="DB38" s="164" t="s">
        <v>442</v>
      </c>
      <c r="DC38" s="162" t="s">
        <v>443</v>
      </c>
      <c r="DD38" s="284">
        <v>4000.5559600000001</v>
      </c>
      <c r="DE38" s="284">
        <v>3477.5540799999999</v>
      </c>
      <c r="DF38" s="284">
        <v>4646.3983699999999</v>
      </c>
      <c r="DG38" s="282">
        <v>3990.7767899999999</v>
      </c>
      <c r="DH38" s="284">
        <v>5127.6928699999999</v>
      </c>
      <c r="DI38" s="283">
        <v>86.926770048230992</v>
      </c>
      <c r="DJ38" s="283">
        <v>133.61110318088856</v>
      </c>
      <c r="DK38" s="283">
        <v>85.889682119529496</v>
      </c>
      <c r="DL38" s="283">
        <v>128.488591064498</v>
      </c>
      <c r="DM38" s="161">
        <v>21242.978069999997</v>
      </c>
    </row>
    <row r="39" spans="32:117" x14ac:dyDescent="0.2">
      <c r="AF39"/>
      <c r="AG39"/>
      <c r="AH39"/>
      <c r="AI39"/>
      <c r="AJ39"/>
      <c r="AK39"/>
      <c r="AL39"/>
      <c r="AM39"/>
      <c r="AN39"/>
      <c r="AO39"/>
      <c r="AP39"/>
      <c r="AT39" s="164" t="s">
        <v>406</v>
      </c>
      <c r="AU39" s="162" t="s">
        <v>407</v>
      </c>
      <c r="AV39" s="284">
        <v>70.66</v>
      </c>
      <c r="AW39" s="284">
        <v>200</v>
      </c>
      <c r="AX39" s="284">
        <v>172.71972</v>
      </c>
      <c r="AY39" s="284">
        <v>217.71972</v>
      </c>
      <c r="AZ39" s="284">
        <v>217.71972</v>
      </c>
      <c r="BA39" s="283">
        <v>126.05377081435751</v>
      </c>
      <c r="BB39" s="283">
        <v>100</v>
      </c>
      <c r="BC39" s="284">
        <v>147.05972</v>
      </c>
      <c r="BD39" s="161">
        <v>878.81916000000001</v>
      </c>
      <c r="BE39" s="143"/>
      <c r="CM39"/>
      <c r="CN39"/>
      <c r="CO39"/>
      <c r="CP39"/>
      <c r="CQ39"/>
      <c r="CR39"/>
      <c r="CS39"/>
      <c r="CT39"/>
      <c r="CU39"/>
      <c r="CV39"/>
      <c r="CW39"/>
      <c r="CX39"/>
      <c r="DB39" s="164" t="s">
        <v>406</v>
      </c>
      <c r="DC39" s="162" t="s">
        <v>407</v>
      </c>
      <c r="DD39" s="284">
        <v>235.60399999999998</v>
      </c>
      <c r="DE39" s="284">
        <v>207.82879</v>
      </c>
      <c r="DF39" s="284">
        <v>137.7225</v>
      </c>
      <c r="DG39" s="282">
        <v>70.66</v>
      </c>
      <c r="DH39" s="284">
        <v>217.71972</v>
      </c>
      <c r="DI39" s="283">
        <v>88.211061781633589</v>
      </c>
      <c r="DJ39" s="283">
        <v>66.267286644934998</v>
      </c>
      <c r="DK39" s="283">
        <v>51.306068362104952</v>
      </c>
      <c r="DL39" s="283">
        <v>308.1230116048684</v>
      </c>
      <c r="DM39" s="161">
        <v>869.53500999999994</v>
      </c>
    </row>
    <row r="40" spans="32:117" x14ac:dyDescent="0.2">
      <c r="AF40"/>
      <c r="AG40"/>
      <c r="AH40"/>
      <c r="AI40"/>
      <c r="AJ40"/>
      <c r="AK40"/>
      <c r="AL40"/>
      <c r="AM40"/>
      <c r="AN40"/>
      <c r="AO40"/>
      <c r="AP40"/>
      <c r="AT40" s="164" t="s">
        <v>444</v>
      </c>
      <c r="AU40" s="162" t="s">
        <v>445</v>
      </c>
      <c r="AV40" s="284">
        <v>370.46702000000005</v>
      </c>
      <c r="AW40" s="284">
        <v>200</v>
      </c>
      <c r="AX40" s="284">
        <v>212.22719000000001</v>
      </c>
      <c r="AY40" s="284">
        <v>212.22719000000001</v>
      </c>
      <c r="AZ40" s="284">
        <v>191.58238999999998</v>
      </c>
      <c r="BA40" s="283">
        <v>90.272311479033377</v>
      </c>
      <c r="BB40" s="283">
        <v>90.272311479033377</v>
      </c>
      <c r="BC40" s="284">
        <v>-178.88463000000007</v>
      </c>
      <c r="BD40" s="161">
        <v>1186.5037900000002</v>
      </c>
      <c r="BE40" s="143"/>
      <c r="CM40"/>
      <c r="CN40"/>
      <c r="CO40"/>
      <c r="CP40"/>
      <c r="CQ40"/>
      <c r="CR40"/>
      <c r="CS40"/>
      <c r="CT40"/>
      <c r="CU40"/>
      <c r="CV40"/>
      <c r="CW40"/>
      <c r="CX40"/>
      <c r="DB40" s="164" t="s">
        <v>444</v>
      </c>
      <c r="DC40" s="162" t="s">
        <v>445</v>
      </c>
      <c r="DD40" s="284">
        <v>557.45180000000005</v>
      </c>
      <c r="DE40" s="284">
        <v>364.64512000000002</v>
      </c>
      <c r="DF40" s="284">
        <v>427.05624</v>
      </c>
      <c r="DG40" s="282">
        <v>370.46702000000005</v>
      </c>
      <c r="DH40" s="284">
        <v>191.58238999999998</v>
      </c>
      <c r="DI40" s="283">
        <v>65.412851837593848</v>
      </c>
      <c r="DJ40" s="283">
        <v>117.11557801733368</v>
      </c>
      <c r="DK40" s="283">
        <v>86.749000553182427</v>
      </c>
      <c r="DL40" s="283">
        <v>51.713750389980717</v>
      </c>
      <c r="DM40" s="161">
        <v>1911.2025700000002</v>
      </c>
    </row>
    <row r="41" spans="32:117" ht="24" x14ac:dyDescent="0.2">
      <c r="AF41"/>
      <c r="AG41"/>
      <c r="AH41"/>
      <c r="AI41"/>
      <c r="AJ41"/>
      <c r="AK41"/>
      <c r="AL41"/>
      <c r="AM41"/>
      <c r="AN41"/>
      <c r="AO41"/>
      <c r="AP41"/>
      <c r="AT41" s="164" t="s">
        <v>446</v>
      </c>
      <c r="AU41" s="162" t="s">
        <v>468</v>
      </c>
      <c r="AV41" s="284">
        <v>3163.8941199999999</v>
      </c>
      <c r="AW41" s="284">
        <v>2000</v>
      </c>
      <c r="AX41" s="284">
        <v>2658.8051800000003</v>
      </c>
      <c r="AY41" s="284">
        <v>2929.82132</v>
      </c>
      <c r="AZ41" s="284">
        <v>2621.1639100000002</v>
      </c>
      <c r="BA41" s="283">
        <v>98.584278747343191</v>
      </c>
      <c r="BB41" s="283">
        <v>89.464974949393849</v>
      </c>
      <c r="BC41" s="284">
        <v>-542.73020999999972</v>
      </c>
      <c r="BD41" s="161">
        <v>13373.684529999999</v>
      </c>
      <c r="BE41" s="143"/>
      <c r="CM41"/>
      <c r="CN41"/>
      <c r="CO41"/>
      <c r="CP41"/>
      <c r="CQ41"/>
      <c r="CR41"/>
      <c r="CS41"/>
      <c r="CT41"/>
      <c r="CU41"/>
      <c r="CV41"/>
      <c r="CW41"/>
      <c r="CX41"/>
      <c r="DB41" s="164" t="s">
        <v>446</v>
      </c>
      <c r="DC41" s="162" t="s">
        <v>468</v>
      </c>
      <c r="DD41" s="284">
        <v>1637.0680199999999</v>
      </c>
      <c r="DE41" s="284">
        <v>1852.24047</v>
      </c>
      <c r="DF41" s="284">
        <v>2935.1235500000003</v>
      </c>
      <c r="DG41" s="282">
        <v>3163.8941199999999</v>
      </c>
      <c r="DH41" s="284">
        <v>2621.1639100000002</v>
      </c>
      <c r="DI41" s="283">
        <v>113.14376967671753</v>
      </c>
      <c r="DJ41" s="283">
        <v>158.46341754966625</v>
      </c>
      <c r="DK41" s="283">
        <v>107.79423987109502</v>
      </c>
      <c r="DL41" s="283">
        <v>82.846132347817004</v>
      </c>
      <c r="DM41" s="161">
        <v>12209.49007</v>
      </c>
    </row>
    <row r="42" spans="32:117" x14ac:dyDescent="0.2">
      <c r="AF42"/>
      <c r="AG42"/>
      <c r="AH42"/>
      <c r="AI42"/>
      <c r="AJ42"/>
      <c r="AK42"/>
      <c r="AL42"/>
      <c r="AM42"/>
      <c r="AN42"/>
      <c r="AO42"/>
      <c r="AP42"/>
      <c r="AT42" s="164" t="s">
        <v>63</v>
      </c>
      <c r="AU42" s="162" t="s">
        <v>64</v>
      </c>
      <c r="AV42" s="284">
        <v>12000.608030000001</v>
      </c>
      <c r="AW42" s="284">
        <v>10529.075000000001</v>
      </c>
      <c r="AX42" s="284">
        <v>12738.543750000001</v>
      </c>
      <c r="AY42" s="284">
        <v>13835.98747</v>
      </c>
      <c r="AZ42" s="284">
        <v>9353.3297199999997</v>
      </c>
      <c r="BA42" s="283">
        <v>73.425423687067834</v>
      </c>
      <c r="BB42" s="283">
        <v>67.601461336102233</v>
      </c>
      <c r="BC42" s="284">
        <v>-2647.2783100000015</v>
      </c>
      <c r="BD42" s="161">
        <v>58457.543969999999</v>
      </c>
      <c r="BE42" s="143"/>
      <c r="CM42"/>
      <c r="CN42"/>
      <c r="CO42"/>
      <c r="CP42"/>
      <c r="CQ42"/>
      <c r="CR42"/>
      <c r="CS42"/>
      <c r="CT42"/>
      <c r="CU42"/>
      <c r="CV42"/>
      <c r="CW42"/>
      <c r="CX42"/>
      <c r="DB42" s="164" t="s">
        <v>63</v>
      </c>
      <c r="DC42" s="162" t="s">
        <v>64</v>
      </c>
      <c r="DD42" s="284">
        <v>14375.065850000001</v>
      </c>
      <c r="DE42" s="284">
        <v>14111.97379</v>
      </c>
      <c r="DF42" s="284">
        <v>15853.99193</v>
      </c>
      <c r="DG42" s="282">
        <v>12000.608030000001</v>
      </c>
      <c r="DH42" s="284">
        <v>9353.3297199999997</v>
      </c>
      <c r="DI42" s="283">
        <v>98.169802749112264</v>
      </c>
      <c r="DJ42" s="283">
        <v>112.34425577826983</v>
      </c>
      <c r="DK42" s="283">
        <v>75.694551145138632</v>
      </c>
      <c r="DL42" s="283">
        <v>77.940465154914307</v>
      </c>
      <c r="DM42" s="161">
        <v>65694.969320000004</v>
      </c>
    </row>
    <row r="43" spans="32:117" x14ac:dyDescent="0.2">
      <c r="AF43"/>
      <c r="AG43"/>
      <c r="AH43"/>
      <c r="AI43"/>
      <c r="AJ43"/>
      <c r="AK43"/>
      <c r="AL43"/>
      <c r="AM43"/>
      <c r="AN43"/>
      <c r="AO43"/>
      <c r="AP43"/>
      <c r="AT43" s="164" t="s">
        <v>447</v>
      </c>
      <c r="AU43" s="162" t="s">
        <v>448</v>
      </c>
      <c r="AV43" s="284">
        <v>1065.6893399999999</v>
      </c>
      <c r="AW43" s="284">
        <v>300</v>
      </c>
      <c r="AX43" s="284">
        <v>1772.8182099999999</v>
      </c>
      <c r="AY43" s="284">
        <v>1930.6737199999998</v>
      </c>
      <c r="AZ43" s="284">
        <v>325.56066999999996</v>
      </c>
      <c r="BA43" s="283">
        <v>18.364018835298403</v>
      </c>
      <c r="BB43" s="283">
        <v>16.862542159635339</v>
      </c>
      <c r="BC43" s="284">
        <v>-740.12866999999994</v>
      </c>
      <c r="BD43" s="161">
        <v>5394.7419399999999</v>
      </c>
      <c r="BE43" s="143"/>
      <c r="CM43"/>
      <c r="CN43"/>
      <c r="CO43"/>
      <c r="CP43"/>
      <c r="CQ43"/>
      <c r="CR43"/>
      <c r="CS43"/>
      <c r="CT43"/>
      <c r="CU43"/>
      <c r="CV43"/>
      <c r="CW43"/>
      <c r="CX43"/>
      <c r="DB43" s="164" t="s">
        <v>447</v>
      </c>
      <c r="DC43" s="162" t="s">
        <v>448</v>
      </c>
      <c r="DD43" s="284">
        <v>1232.4376199999999</v>
      </c>
      <c r="DE43" s="284">
        <v>1530.5863400000001</v>
      </c>
      <c r="DF43" s="284">
        <v>624.96151000000009</v>
      </c>
      <c r="DG43" s="282">
        <v>1065.6893399999999</v>
      </c>
      <c r="DH43" s="284">
        <v>325.56066999999996</v>
      </c>
      <c r="DI43" s="283">
        <v>124.19178992604918</v>
      </c>
      <c r="DJ43" s="283">
        <v>40.83150970758043</v>
      </c>
      <c r="DK43" s="283">
        <v>170.52079575268559</v>
      </c>
      <c r="DL43" s="283">
        <v>30.549303420826185</v>
      </c>
      <c r="DM43" s="161">
        <v>4779.2354799999994</v>
      </c>
    </row>
    <row r="44" spans="32:117" x14ac:dyDescent="0.2">
      <c r="AF44"/>
      <c r="AG44"/>
      <c r="AH44"/>
      <c r="AI44"/>
      <c r="AJ44"/>
      <c r="AK44"/>
      <c r="AL44"/>
      <c r="AM44"/>
      <c r="AN44"/>
      <c r="AO44"/>
      <c r="AP44"/>
      <c r="AT44" s="164" t="s">
        <v>449</v>
      </c>
      <c r="AU44" s="162" t="s">
        <v>581</v>
      </c>
      <c r="AV44" s="284">
        <v>16.835439999999998</v>
      </c>
      <c r="AW44" s="284">
        <v>0</v>
      </c>
      <c r="AX44" s="284">
        <v>8.4388000000000005</v>
      </c>
      <c r="AY44" s="284">
        <v>8.4388000000000005</v>
      </c>
      <c r="AZ44" s="284">
        <v>8.4388000000000005</v>
      </c>
      <c r="BA44" s="283">
        <v>100</v>
      </c>
      <c r="BB44" s="283">
        <v>100</v>
      </c>
      <c r="BC44" s="284">
        <v>-8.3966399999999979</v>
      </c>
      <c r="BD44" s="161">
        <v>42.15184</v>
      </c>
      <c r="BE44" s="143"/>
      <c r="CM44"/>
      <c r="CN44"/>
      <c r="CO44"/>
      <c r="CP44"/>
      <c r="CQ44"/>
      <c r="CR44"/>
      <c r="CS44"/>
      <c r="CT44"/>
      <c r="CU44"/>
      <c r="CV44"/>
      <c r="CW44"/>
      <c r="CX44"/>
      <c r="DB44" s="164" t="s">
        <v>449</v>
      </c>
      <c r="DC44" s="162" t="s">
        <v>581</v>
      </c>
      <c r="DD44" s="284">
        <v>43.620500000000007</v>
      </c>
      <c r="DE44" s="284"/>
      <c r="DF44" s="284">
        <v>121.11618</v>
      </c>
      <c r="DG44" s="282">
        <v>16.835439999999998</v>
      </c>
      <c r="DH44" s="284">
        <v>8.4388000000000005</v>
      </c>
      <c r="DI44" s="283">
        <v>0</v>
      </c>
      <c r="DJ44" s="283">
        <v>0</v>
      </c>
      <c r="DK44" s="283">
        <v>13.900240248660417</v>
      </c>
      <c r="DL44" s="283">
        <v>50.125212052669852</v>
      </c>
      <c r="DM44" s="161">
        <v>190.01092</v>
      </c>
    </row>
    <row r="45" spans="32:117" x14ac:dyDescent="0.2">
      <c r="AF45"/>
      <c r="AG45"/>
      <c r="AH45"/>
      <c r="AI45"/>
      <c r="AJ45"/>
      <c r="AK45"/>
      <c r="AL45"/>
      <c r="AM45"/>
      <c r="AN45"/>
      <c r="AO45"/>
      <c r="AP45"/>
      <c r="AT45" s="164" t="s">
        <v>450</v>
      </c>
      <c r="AU45" s="162" t="s">
        <v>451</v>
      </c>
      <c r="AV45" s="284">
        <v>673.25337000000002</v>
      </c>
      <c r="AW45" s="284">
        <v>1150</v>
      </c>
      <c r="AX45" s="284">
        <v>2046.60987</v>
      </c>
      <c r="AY45" s="284">
        <v>2118.2957099999999</v>
      </c>
      <c r="AZ45" s="284">
        <v>1450.8738000000001</v>
      </c>
      <c r="BA45" s="283">
        <v>70.891566647237951</v>
      </c>
      <c r="BB45" s="283">
        <v>68.492505231953672</v>
      </c>
      <c r="BC45" s="284">
        <v>777.62043000000006</v>
      </c>
      <c r="BD45" s="161">
        <v>7439.0327500000003</v>
      </c>
      <c r="BE45" s="143"/>
      <c r="CM45"/>
      <c r="CN45"/>
      <c r="CO45"/>
      <c r="CP45"/>
      <c r="CQ45"/>
      <c r="CR45"/>
      <c r="CS45"/>
      <c r="CT45"/>
      <c r="CU45"/>
      <c r="CV45"/>
      <c r="CW45"/>
      <c r="CX45"/>
      <c r="DB45" s="164" t="s">
        <v>450</v>
      </c>
      <c r="DC45" s="162" t="s">
        <v>451</v>
      </c>
      <c r="DD45" s="284">
        <v>1997.1639399999999</v>
      </c>
      <c r="DE45" s="284">
        <v>1479.6950499999998</v>
      </c>
      <c r="DF45" s="284">
        <v>215.65629000000001</v>
      </c>
      <c r="DG45" s="282">
        <v>673.25337000000002</v>
      </c>
      <c r="DH45" s="284">
        <v>1450.8738000000001</v>
      </c>
      <c r="DI45" s="283">
        <v>74.089814079058527</v>
      </c>
      <c r="DJ45" s="283">
        <v>14.574373956309447</v>
      </c>
      <c r="DK45" s="283">
        <v>312.18814438475226</v>
      </c>
      <c r="DL45" s="283">
        <v>215.50189938150629</v>
      </c>
      <c r="DM45" s="161">
        <v>5816.6424500000003</v>
      </c>
    </row>
    <row r="46" spans="32:117" x14ac:dyDescent="0.2">
      <c r="AF46"/>
      <c r="AG46"/>
      <c r="AH46"/>
      <c r="AI46"/>
      <c r="AJ46"/>
      <c r="AK46"/>
      <c r="AL46"/>
      <c r="AM46"/>
      <c r="AN46"/>
      <c r="AO46"/>
      <c r="AP46"/>
      <c r="AT46" s="164" t="s">
        <v>452</v>
      </c>
      <c r="AU46" s="162" t="s">
        <v>453</v>
      </c>
      <c r="AV46" s="284">
        <v>212.45100000000002</v>
      </c>
      <c r="AW46" s="284">
        <v>155</v>
      </c>
      <c r="AX46" s="284">
        <v>1091.3748399999999</v>
      </c>
      <c r="AY46" s="284">
        <v>1099.3748399999999</v>
      </c>
      <c r="AZ46" s="284">
        <v>866.05484000000001</v>
      </c>
      <c r="BA46" s="283">
        <v>79.354480995731961</v>
      </c>
      <c r="BB46" s="283">
        <v>78.777029316042928</v>
      </c>
      <c r="BC46" s="284">
        <v>653.60383999999999</v>
      </c>
      <c r="BD46" s="161">
        <v>3424.2555200000002</v>
      </c>
      <c r="BE46" s="143"/>
      <c r="CM46"/>
      <c r="CN46"/>
      <c r="CO46"/>
      <c r="CP46"/>
      <c r="CQ46"/>
      <c r="CR46"/>
      <c r="CS46"/>
      <c r="CT46"/>
      <c r="CU46"/>
      <c r="CV46"/>
      <c r="CW46"/>
      <c r="CX46"/>
      <c r="DB46" s="164" t="s">
        <v>452</v>
      </c>
      <c r="DC46" s="162" t="s">
        <v>453</v>
      </c>
      <c r="DD46" s="284">
        <v>530.94217000000003</v>
      </c>
      <c r="DE46" s="284">
        <v>309.06799999999998</v>
      </c>
      <c r="DF46" s="284">
        <v>124.24650000000001</v>
      </c>
      <c r="DG46" s="282">
        <v>212.45100000000002</v>
      </c>
      <c r="DH46" s="284">
        <v>866.05484000000001</v>
      </c>
      <c r="DI46" s="283">
        <v>58.211236074919412</v>
      </c>
      <c r="DJ46" s="283">
        <v>40.2003766161492</v>
      </c>
      <c r="DK46" s="283">
        <v>170.99153698494524</v>
      </c>
      <c r="DL46" s="283">
        <v>407.64921793731253</v>
      </c>
      <c r="DM46" s="161">
        <v>2042.76251</v>
      </c>
    </row>
    <row r="47" spans="32:117" x14ac:dyDescent="0.2">
      <c r="AF47"/>
      <c r="AG47"/>
      <c r="AH47"/>
      <c r="AI47"/>
      <c r="AJ47"/>
      <c r="AK47"/>
      <c r="AL47"/>
      <c r="AM47"/>
      <c r="AN47"/>
      <c r="AO47"/>
      <c r="AP47"/>
      <c r="AT47" s="164" t="s">
        <v>454</v>
      </c>
      <c r="AU47" s="162" t="s">
        <v>582</v>
      </c>
      <c r="AV47" s="284">
        <v>10.758369999999999</v>
      </c>
      <c r="AW47" s="284">
        <v>22</v>
      </c>
      <c r="AX47" s="284">
        <v>39.443730000000002</v>
      </c>
      <c r="AY47" s="284">
        <v>39.443730000000002</v>
      </c>
      <c r="AZ47" s="284">
        <v>39.443730000000002</v>
      </c>
      <c r="BA47" s="283">
        <v>100</v>
      </c>
      <c r="BB47" s="283">
        <v>100</v>
      </c>
      <c r="BC47" s="284">
        <v>28.685360000000003</v>
      </c>
      <c r="BD47" s="161">
        <v>151.08956000000001</v>
      </c>
      <c r="BE47" s="143"/>
      <c r="CM47"/>
      <c r="CN47"/>
      <c r="CO47"/>
      <c r="CP47"/>
      <c r="CQ47"/>
      <c r="CR47"/>
      <c r="CS47"/>
      <c r="CT47"/>
      <c r="CU47"/>
      <c r="CV47"/>
      <c r="CW47"/>
      <c r="CX47"/>
      <c r="DB47" s="164" t="s">
        <v>454</v>
      </c>
      <c r="DC47" s="162" t="s">
        <v>582</v>
      </c>
      <c r="DD47" s="284">
        <v>39.457610000000003</v>
      </c>
      <c r="DE47" s="284">
        <v>32.758670000000002</v>
      </c>
      <c r="DF47" s="284">
        <v>2.42</v>
      </c>
      <c r="DG47" s="282">
        <v>10.758369999999999</v>
      </c>
      <c r="DH47" s="284">
        <v>39.443730000000002</v>
      </c>
      <c r="DI47" s="283">
        <v>83.022438510594029</v>
      </c>
      <c r="DJ47" s="283">
        <v>7.3873573011358511</v>
      </c>
      <c r="DK47" s="283">
        <v>444.56074380165285</v>
      </c>
      <c r="DL47" s="283">
        <v>366.63295647946671</v>
      </c>
      <c r="DM47" s="161">
        <v>124.83838000000002</v>
      </c>
    </row>
    <row r="48" spans="32:117" x14ac:dyDescent="0.2">
      <c r="AF48"/>
      <c r="AG48"/>
      <c r="AH48"/>
      <c r="AI48"/>
      <c r="AJ48"/>
      <c r="AK48"/>
      <c r="AL48"/>
      <c r="AM48"/>
      <c r="AN48"/>
      <c r="AO48"/>
      <c r="AP48"/>
      <c r="AT48" s="164" t="s">
        <v>455</v>
      </c>
      <c r="AU48" s="162" t="s">
        <v>456</v>
      </c>
      <c r="AV48" s="284">
        <v>24.659009999999999</v>
      </c>
      <c r="AW48" s="284">
        <v>33</v>
      </c>
      <c r="AX48" s="284">
        <v>21.731000000000002</v>
      </c>
      <c r="AY48" s="284">
        <v>21.731000000000002</v>
      </c>
      <c r="AZ48" s="284">
        <v>21.731000000000002</v>
      </c>
      <c r="BA48" s="283">
        <v>100</v>
      </c>
      <c r="BB48" s="283">
        <v>100</v>
      </c>
      <c r="BC48" s="284">
        <v>-2.9280099999999969</v>
      </c>
      <c r="BD48" s="161">
        <v>122.85200999999998</v>
      </c>
      <c r="BE48" s="143"/>
      <c r="CM48"/>
      <c r="CN48"/>
      <c r="CO48"/>
      <c r="CP48"/>
      <c r="CQ48"/>
      <c r="CR48"/>
      <c r="CS48"/>
      <c r="CT48"/>
      <c r="CU48"/>
      <c r="CV48"/>
      <c r="CW48"/>
      <c r="CX48"/>
      <c r="DB48" s="164" t="s">
        <v>455</v>
      </c>
      <c r="DC48" s="162" t="s">
        <v>456</v>
      </c>
      <c r="DD48" s="284">
        <v>25.086379999999998</v>
      </c>
      <c r="DE48" s="284">
        <v>21.478000000000002</v>
      </c>
      <c r="DF48" s="284">
        <v>21.231000000000002</v>
      </c>
      <c r="DG48" s="282">
        <v>24.659009999999999</v>
      </c>
      <c r="DH48" s="284">
        <v>21.731000000000002</v>
      </c>
      <c r="DI48" s="283">
        <v>85.616178978393862</v>
      </c>
      <c r="DJ48" s="283">
        <v>98.849986032219022</v>
      </c>
      <c r="DK48" s="283">
        <v>116.14624841034336</v>
      </c>
      <c r="DL48" s="283">
        <v>88.126003436472118</v>
      </c>
      <c r="DM48" s="161">
        <v>114.18538999999998</v>
      </c>
    </row>
    <row r="49" spans="32:117" x14ac:dyDescent="0.2">
      <c r="AF49"/>
      <c r="AG49"/>
      <c r="AH49"/>
      <c r="AI49"/>
      <c r="AJ49"/>
      <c r="AK49"/>
      <c r="AL49"/>
      <c r="AM49"/>
      <c r="AN49"/>
      <c r="AO49"/>
      <c r="AP49"/>
      <c r="AT49" s="164" t="s">
        <v>886</v>
      </c>
      <c r="AU49" s="162" t="s">
        <v>887</v>
      </c>
      <c r="AV49" s="284"/>
      <c r="AW49" s="284">
        <v>0</v>
      </c>
      <c r="AX49" s="284">
        <v>0</v>
      </c>
      <c r="AY49" s="284">
        <v>0</v>
      </c>
      <c r="AZ49" s="284"/>
      <c r="BA49" s="283">
        <v>0</v>
      </c>
      <c r="BB49" s="283">
        <v>0</v>
      </c>
      <c r="BC49" s="284">
        <v>0</v>
      </c>
      <c r="BD49" s="161">
        <v>0</v>
      </c>
      <c r="BE49" s="143"/>
      <c r="CM49"/>
      <c r="CN49"/>
      <c r="CO49"/>
      <c r="CP49"/>
      <c r="CQ49"/>
      <c r="CR49"/>
      <c r="CS49"/>
      <c r="CT49"/>
      <c r="CU49"/>
      <c r="CV49"/>
      <c r="CW49"/>
      <c r="CX49"/>
      <c r="DB49" s="164" t="s">
        <v>886</v>
      </c>
      <c r="DC49" s="162" t="s">
        <v>887</v>
      </c>
      <c r="DD49" s="284"/>
      <c r="DE49" s="284">
        <v>38.290700000000001</v>
      </c>
      <c r="DF49" s="284"/>
      <c r="DG49" s="282"/>
      <c r="DH49" s="284"/>
      <c r="DI49" s="283">
        <v>0</v>
      </c>
      <c r="DJ49" s="283">
        <v>0</v>
      </c>
      <c r="DK49" s="283">
        <v>0</v>
      </c>
      <c r="DL49" s="283">
        <v>0</v>
      </c>
      <c r="DM49" s="161">
        <v>38.290700000000001</v>
      </c>
    </row>
    <row r="50" spans="32:117" x14ac:dyDescent="0.2">
      <c r="AF50"/>
      <c r="AG50"/>
      <c r="AH50"/>
      <c r="AI50"/>
      <c r="AJ50"/>
      <c r="AK50"/>
      <c r="AL50"/>
      <c r="AM50"/>
      <c r="AN50"/>
      <c r="AO50"/>
      <c r="AP50"/>
      <c r="AT50" s="164" t="s">
        <v>890</v>
      </c>
      <c r="AU50" s="162" t="s">
        <v>891</v>
      </c>
      <c r="AV50" s="284">
        <v>66.665089999999992</v>
      </c>
      <c r="AW50" s="284">
        <v>57</v>
      </c>
      <c r="AX50" s="284">
        <v>125.76281</v>
      </c>
      <c r="AY50" s="284">
        <v>170.64778000000001</v>
      </c>
      <c r="AZ50" s="284">
        <v>142.01881</v>
      </c>
      <c r="BA50" s="283">
        <v>112.9259198327391</v>
      </c>
      <c r="BB50" s="283">
        <v>83.223356319080153</v>
      </c>
      <c r="BC50" s="284">
        <v>75.35372000000001</v>
      </c>
      <c r="BD50" s="161">
        <v>562.09448999999995</v>
      </c>
      <c r="BE50" s="143"/>
      <c r="CM50"/>
      <c r="CN50"/>
      <c r="CO50"/>
      <c r="CP50"/>
      <c r="CQ50"/>
      <c r="CR50"/>
      <c r="CS50"/>
      <c r="CT50"/>
      <c r="CU50"/>
      <c r="CV50"/>
      <c r="CW50"/>
      <c r="CX50"/>
      <c r="DB50" s="164" t="s">
        <v>890</v>
      </c>
      <c r="DC50" s="162" t="s">
        <v>891</v>
      </c>
      <c r="DD50" s="284">
        <v>123.32541999999999</v>
      </c>
      <c r="DE50" s="284">
        <v>22.20729</v>
      </c>
      <c r="DF50" s="284">
        <v>7.7962500000000006</v>
      </c>
      <c r="DG50" s="282">
        <v>66.665089999999992</v>
      </c>
      <c r="DH50" s="284">
        <v>142.01881</v>
      </c>
      <c r="DI50" s="283">
        <v>18.007066183111316</v>
      </c>
      <c r="DJ50" s="283">
        <v>35.106714957115436</v>
      </c>
      <c r="DK50" s="283">
        <v>855.09174282507593</v>
      </c>
      <c r="DL50" s="283">
        <v>213.03325323643909</v>
      </c>
      <c r="DM50" s="161">
        <v>362.01285999999993</v>
      </c>
    </row>
    <row r="51" spans="32:117" x14ac:dyDescent="0.2">
      <c r="AF51"/>
      <c r="AG51"/>
      <c r="AH51"/>
      <c r="AI51"/>
      <c r="AJ51"/>
      <c r="AK51"/>
      <c r="AL51"/>
      <c r="AM51"/>
      <c r="AN51"/>
      <c r="AO51"/>
      <c r="AP51"/>
      <c r="AT51" s="164" t="s">
        <v>892</v>
      </c>
      <c r="AU51" s="162" t="s">
        <v>893</v>
      </c>
      <c r="AV51" s="284"/>
      <c r="AW51" s="284">
        <v>15</v>
      </c>
      <c r="AX51" s="284">
        <v>0</v>
      </c>
      <c r="AY51" s="284">
        <v>0</v>
      </c>
      <c r="AZ51" s="284"/>
      <c r="BA51" s="283">
        <v>0</v>
      </c>
      <c r="BB51" s="283">
        <v>0</v>
      </c>
      <c r="BC51" s="284">
        <v>0</v>
      </c>
      <c r="BD51" s="161">
        <v>15</v>
      </c>
      <c r="BE51" s="143"/>
      <c r="CM51"/>
      <c r="CN51"/>
      <c r="CO51"/>
      <c r="CP51"/>
      <c r="CQ51"/>
      <c r="CR51"/>
      <c r="CS51"/>
      <c r="CT51"/>
      <c r="CU51"/>
      <c r="CV51"/>
      <c r="CW51"/>
      <c r="CX51"/>
      <c r="DB51" s="164" t="s">
        <v>892</v>
      </c>
      <c r="DC51" s="162" t="s">
        <v>893</v>
      </c>
      <c r="DD51" s="284">
        <v>24.109000000000002</v>
      </c>
      <c r="DE51" s="284">
        <v>9.9280000000000008</v>
      </c>
      <c r="DF51" s="284"/>
      <c r="DG51" s="282"/>
      <c r="DH51" s="284"/>
      <c r="DI51" s="283">
        <v>41.179642457173671</v>
      </c>
      <c r="DJ51" s="283">
        <v>0</v>
      </c>
      <c r="DK51" s="283">
        <v>0</v>
      </c>
      <c r="DL51" s="283">
        <v>0</v>
      </c>
      <c r="DM51" s="161">
        <v>34.037000000000006</v>
      </c>
    </row>
    <row r="52" spans="32:117" x14ac:dyDescent="0.2">
      <c r="AF52"/>
      <c r="AG52"/>
      <c r="AH52"/>
      <c r="AI52"/>
      <c r="AJ52"/>
      <c r="AK52"/>
      <c r="AL52"/>
      <c r="AM52"/>
      <c r="AN52"/>
      <c r="AO52"/>
      <c r="AP52"/>
      <c r="AT52" s="164" t="s">
        <v>894</v>
      </c>
      <c r="AU52" s="162" t="s">
        <v>895</v>
      </c>
      <c r="AV52" s="284"/>
      <c r="AW52" s="284">
        <v>48</v>
      </c>
      <c r="AX52" s="284">
        <v>176.56763000000001</v>
      </c>
      <c r="AY52" s="284">
        <v>204.23263</v>
      </c>
      <c r="AZ52" s="284"/>
      <c r="BA52" s="283">
        <v>0</v>
      </c>
      <c r="BB52" s="283">
        <v>0</v>
      </c>
      <c r="BC52" s="284">
        <v>0</v>
      </c>
      <c r="BD52" s="161">
        <v>428.80025999999998</v>
      </c>
      <c r="BE52" s="143"/>
      <c r="CM52"/>
      <c r="CN52"/>
      <c r="CO52"/>
      <c r="CP52"/>
      <c r="CQ52"/>
      <c r="CR52"/>
      <c r="CS52"/>
      <c r="CT52"/>
      <c r="CU52"/>
      <c r="CV52"/>
      <c r="CW52"/>
      <c r="CX52"/>
      <c r="DB52" s="164" t="s">
        <v>894</v>
      </c>
      <c r="DC52" s="162" t="s">
        <v>895</v>
      </c>
      <c r="DD52" s="284">
        <v>185.50900000000001</v>
      </c>
      <c r="DE52" s="284">
        <v>153.083</v>
      </c>
      <c r="DF52" s="284">
        <v>48.472999999999999</v>
      </c>
      <c r="DG52" s="282"/>
      <c r="DH52" s="284"/>
      <c r="DI52" s="283">
        <v>82.520524610665774</v>
      </c>
      <c r="DJ52" s="283">
        <v>31.664521860689952</v>
      </c>
      <c r="DK52" s="283">
        <v>0</v>
      </c>
      <c r="DL52" s="283">
        <v>0</v>
      </c>
      <c r="DM52" s="161">
        <v>387.065</v>
      </c>
    </row>
    <row r="53" spans="32:117" ht="24" x14ac:dyDescent="0.2">
      <c r="AF53"/>
      <c r="AG53"/>
      <c r="AH53"/>
      <c r="AI53"/>
      <c r="AJ53"/>
      <c r="AK53"/>
      <c r="AL53"/>
      <c r="AM53"/>
      <c r="AN53"/>
      <c r="AO53"/>
      <c r="AP53"/>
      <c r="AT53" s="164" t="s">
        <v>896</v>
      </c>
      <c r="AU53" s="162" t="s">
        <v>897</v>
      </c>
      <c r="AV53" s="284">
        <v>3.4780000000000002</v>
      </c>
      <c r="AW53" s="284"/>
      <c r="AX53" s="284"/>
      <c r="AY53" s="284"/>
      <c r="AZ53" s="284"/>
      <c r="BA53" s="283">
        <v>0</v>
      </c>
      <c r="BB53" s="283">
        <v>0</v>
      </c>
      <c r="BC53" s="284">
        <v>-3.4780000000000002</v>
      </c>
      <c r="BD53" s="161">
        <v>3.4780000000000002</v>
      </c>
      <c r="BE53" s="143"/>
      <c r="CM53"/>
      <c r="CN53"/>
      <c r="CO53"/>
      <c r="CP53"/>
      <c r="CQ53"/>
      <c r="CR53"/>
      <c r="CS53"/>
      <c r="CT53"/>
      <c r="CU53"/>
      <c r="CV53"/>
      <c r="CW53"/>
      <c r="CX53"/>
      <c r="DB53" s="164" t="s">
        <v>896</v>
      </c>
      <c r="DC53" s="162" t="s">
        <v>897</v>
      </c>
      <c r="DD53" s="284">
        <v>17.388000000000002</v>
      </c>
      <c r="DE53" s="284">
        <v>20.866</v>
      </c>
      <c r="DF53" s="284">
        <v>20.866</v>
      </c>
      <c r="DG53" s="282">
        <v>3.4780000000000002</v>
      </c>
      <c r="DH53" s="284"/>
      <c r="DI53" s="283">
        <v>120.00230043708304</v>
      </c>
      <c r="DJ53" s="283">
        <v>100</v>
      </c>
      <c r="DK53" s="283">
        <v>16.668264161794308</v>
      </c>
      <c r="DL53" s="283">
        <v>0</v>
      </c>
      <c r="DM53" s="161">
        <v>62.598000000000006</v>
      </c>
    </row>
    <row r="54" spans="32:117" ht="24" x14ac:dyDescent="0.2">
      <c r="AF54"/>
      <c r="AG54"/>
      <c r="AH54"/>
      <c r="AI54"/>
      <c r="AJ54"/>
      <c r="AK54"/>
      <c r="AL54"/>
      <c r="AM54"/>
      <c r="AN54"/>
      <c r="AO54"/>
      <c r="AP54"/>
      <c r="AT54" s="164" t="s">
        <v>902</v>
      </c>
      <c r="AU54" s="162" t="s">
        <v>903</v>
      </c>
      <c r="AV54" s="284">
        <v>80</v>
      </c>
      <c r="AW54" s="284"/>
      <c r="AX54" s="284"/>
      <c r="AY54" s="284"/>
      <c r="AZ54" s="284"/>
      <c r="BA54" s="283">
        <v>0</v>
      </c>
      <c r="BB54" s="283">
        <v>0</v>
      </c>
      <c r="BC54" s="284">
        <v>-80</v>
      </c>
      <c r="BD54" s="161">
        <v>80</v>
      </c>
      <c r="BE54" s="143"/>
      <c r="CM54"/>
      <c r="CN54"/>
      <c r="CO54"/>
      <c r="CP54"/>
      <c r="CQ54"/>
      <c r="CR54"/>
      <c r="CS54"/>
      <c r="CT54"/>
      <c r="CU54"/>
      <c r="CV54"/>
      <c r="CW54"/>
      <c r="CX54"/>
      <c r="DB54" s="164" t="s">
        <v>902</v>
      </c>
      <c r="DC54" s="162" t="s">
        <v>903</v>
      </c>
      <c r="DD54" s="284">
        <v>140</v>
      </c>
      <c r="DE54" s="284">
        <v>120</v>
      </c>
      <c r="DF54" s="284">
        <v>80</v>
      </c>
      <c r="DG54" s="282">
        <v>80</v>
      </c>
      <c r="DH54" s="284"/>
      <c r="DI54" s="283">
        <v>85.714285714285708</v>
      </c>
      <c r="DJ54" s="283">
        <v>66.666666666666657</v>
      </c>
      <c r="DK54" s="283">
        <v>100</v>
      </c>
      <c r="DL54" s="283">
        <v>0</v>
      </c>
      <c r="DM54" s="161">
        <v>420</v>
      </c>
    </row>
    <row r="55" spans="32:117" x14ac:dyDescent="0.2">
      <c r="AF55"/>
      <c r="AG55"/>
      <c r="AH55"/>
      <c r="AI55"/>
      <c r="AJ55"/>
      <c r="AK55"/>
      <c r="AL55"/>
      <c r="AM55"/>
      <c r="AN55"/>
      <c r="AO55"/>
      <c r="AP55"/>
      <c r="AT55" s="164" t="s">
        <v>906</v>
      </c>
      <c r="AU55" s="162" t="s">
        <v>907</v>
      </c>
      <c r="AV55" s="284">
        <v>40</v>
      </c>
      <c r="AW55" s="284"/>
      <c r="AX55" s="284"/>
      <c r="AY55" s="284"/>
      <c r="AZ55" s="284"/>
      <c r="BA55" s="283">
        <v>0</v>
      </c>
      <c r="BB55" s="283">
        <v>0</v>
      </c>
      <c r="BC55" s="284">
        <v>-40</v>
      </c>
      <c r="BD55" s="161">
        <v>40</v>
      </c>
      <c r="BE55" s="143"/>
      <c r="CM55"/>
      <c r="CN55"/>
      <c r="CO55"/>
      <c r="CP55"/>
      <c r="CQ55"/>
      <c r="CR55"/>
      <c r="CS55"/>
      <c r="CT55"/>
      <c r="CU55"/>
      <c r="CV55"/>
      <c r="CW55"/>
      <c r="CX55"/>
      <c r="DB55" s="164" t="s">
        <v>906</v>
      </c>
      <c r="DC55" s="162" t="s">
        <v>907</v>
      </c>
      <c r="DD55" s="284">
        <v>259.25</v>
      </c>
      <c r="DE55" s="284">
        <v>152.74199999999999</v>
      </c>
      <c r="DF55" s="284"/>
      <c r="DG55" s="282">
        <v>40</v>
      </c>
      <c r="DH55" s="284"/>
      <c r="DI55" s="283">
        <v>58.916875602700088</v>
      </c>
      <c r="DJ55" s="283">
        <v>0</v>
      </c>
      <c r="DK55" s="283">
        <v>0</v>
      </c>
      <c r="DL55" s="283">
        <v>0</v>
      </c>
      <c r="DM55" s="161">
        <v>451.99199999999996</v>
      </c>
    </row>
    <row r="56" spans="32:117" x14ac:dyDescent="0.2">
      <c r="AF56"/>
      <c r="AG56"/>
      <c r="AH56"/>
      <c r="AI56"/>
      <c r="AJ56"/>
      <c r="AK56"/>
      <c r="AL56"/>
      <c r="AM56"/>
      <c r="AN56"/>
      <c r="AO56"/>
      <c r="AP56"/>
      <c r="AT56" s="164" t="s">
        <v>908</v>
      </c>
      <c r="AU56" s="162" t="s">
        <v>909</v>
      </c>
      <c r="AV56" s="284">
        <v>30</v>
      </c>
      <c r="AW56" s="284"/>
      <c r="AX56" s="284"/>
      <c r="AY56" s="284"/>
      <c r="AZ56" s="284"/>
      <c r="BA56" s="283">
        <v>0</v>
      </c>
      <c r="BB56" s="283">
        <v>0</v>
      </c>
      <c r="BC56" s="284">
        <v>-30</v>
      </c>
      <c r="BD56" s="161">
        <v>30</v>
      </c>
      <c r="BE56" s="143"/>
      <c r="CM56"/>
      <c r="CN56"/>
      <c r="CO56"/>
      <c r="CP56"/>
      <c r="CQ56"/>
      <c r="CR56"/>
      <c r="CS56"/>
      <c r="CT56"/>
      <c r="CU56"/>
      <c r="CV56"/>
      <c r="CW56"/>
      <c r="CX56"/>
      <c r="DB56" s="164" t="s">
        <v>908</v>
      </c>
      <c r="DC56" s="162" t="s">
        <v>909</v>
      </c>
      <c r="DD56" s="284">
        <v>10</v>
      </c>
      <c r="DE56" s="284"/>
      <c r="DF56" s="284"/>
      <c r="DG56" s="282">
        <v>30</v>
      </c>
      <c r="DH56" s="284"/>
      <c r="DI56" s="283">
        <v>0</v>
      </c>
      <c r="DJ56" s="283">
        <v>0</v>
      </c>
      <c r="DK56" s="283">
        <v>0</v>
      </c>
      <c r="DL56" s="283">
        <v>0</v>
      </c>
      <c r="DM56" s="161">
        <v>40</v>
      </c>
    </row>
    <row r="57" spans="32:117" x14ac:dyDescent="0.2">
      <c r="AF57"/>
      <c r="AG57"/>
      <c r="AH57"/>
      <c r="AI57"/>
      <c r="AJ57"/>
      <c r="AK57"/>
      <c r="AL57"/>
      <c r="AM57"/>
      <c r="AN57"/>
      <c r="AO57"/>
      <c r="AP57"/>
      <c r="AT57" s="164" t="s">
        <v>910</v>
      </c>
      <c r="AU57" s="162" t="s">
        <v>911</v>
      </c>
      <c r="AV57" s="284">
        <v>204.024</v>
      </c>
      <c r="AW57" s="284"/>
      <c r="AX57" s="284"/>
      <c r="AY57" s="284"/>
      <c r="AZ57" s="284"/>
      <c r="BA57" s="283">
        <v>0</v>
      </c>
      <c r="BB57" s="283">
        <v>0</v>
      </c>
      <c r="BC57" s="284">
        <v>-204.024</v>
      </c>
      <c r="BD57" s="161">
        <v>204.024</v>
      </c>
      <c r="BE57" s="143"/>
      <c r="CM57"/>
      <c r="CN57"/>
      <c r="CO57"/>
      <c r="CP57"/>
      <c r="CQ57"/>
      <c r="CR57"/>
      <c r="CS57"/>
      <c r="CT57"/>
      <c r="CU57"/>
      <c r="CV57"/>
      <c r="CW57"/>
      <c r="CX57"/>
      <c r="DB57" s="164" t="s">
        <v>910</v>
      </c>
      <c r="DC57" s="162" t="s">
        <v>911</v>
      </c>
      <c r="DD57" s="284">
        <v>1020.117</v>
      </c>
      <c r="DE57" s="284">
        <v>1224.1400000000001</v>
      </c>
      <c r="DF57" s="284">
        <v>1224.1400000000001</v>
      </c>
      <c r="DG57" s="282">
        <v>204.024</v>
      </c>
      <c r="DH57" s="284"/>
      <c r="DI57" s="283">
        <v>119.99996078881151</v>
      </c>
      <c r="DJ57" s="283">
        <v>100</v>
      </c>
      <c r="DK57" s="283">
        <v>16.66672112666852</v>
      </c>
      <c r="DL57" s="283">
        <v>0</v>
      </c>
      <c r="DM57" s="161">
        <v>3672.4209999999998</v>
      </c>
    </row>
    <row r="58" spans="32:117" x14ac:dyDescent="0.2">
      <c r="AF58"/>
      <c r="AG58"/>
      <c r="AH58"/>
      <c r="AI58"/>
      <c r="AJ58"/>
      <c r="AK58"/>
      <c r="AL58"/>
      <c r="AM58"/>
      <c r="AN58"/>
      <c r="AO58"/>
      <c r="AP58"/>
      <c r="AT58" s="164" t="s">
        <v>914</v>
      </c>
      <c r="AU58" s="162" t="s">
        <v>915</v>
      </c>
      <c r="AV58" s="284">
        <v>82.942999999999998</v>
      </c>
      <c r="AW58" s="284">
        <v>0</v>
      </c>
      <c r="AX58" s="284">
        <v>0</v>
      </c>
      <c r="AY58" s="284">
        <v>0</v>
      </c>
      <c r="AZ58" s="284"/>
      <c r="BA58" s="283">
        <v>0</v>
      </c>
      <c r="BB58" s="283">
        <v>0</v>
      </c>
      <c r="BC58" s="284">
        <v>-82.942999999999998</v>
      </c>
      <c r="BD58" s="161">
        <v>82.942999999999998</v>
      </c>
      <c r="BE58" s="143"/>
      <c r="CM58"/>
      <c r="CN58"/>
      <c r="CO58"/>
      <c r="CP58"/>
      <c r="CQ58"/>
      <c r="CR58"/>
      <c r="CS58"/>
      <c r="CT58"/>
      <c r="CU58"/>
      <c r="CV58"/>
      <c r="CW58"/>
      <c r="CX58"/>
      <c r="DB58" s="164" t="s">
        <v>914</v>
      </c>
      <c r="DC58" s="162" t="s">
        <v>915</v>
      </c>
      <c r="DD58" s="284">
        <v>414.72</v>
      </c>
      <c r="DE58" s="284">
        <v>497.66399999999999</v>
      </c>
      <c r="DF58" s="284">
        <v>497.66399999999999</v>
      </c>
      <c r="DG58" s="282">
        <v>82.942999999999998</v>
      </c>
      <c r="DH58" s="284"/>
      <c r="DI58" s="283">
        <v>120</v>
      </c>
      <c r="DJ58" s="283">
        <v>100</v>
      </c>
      <c r="DK58" s="283">
        <v>16.666465727880659</v>
      </c>
      <c r="DL58" s="283">
        <v>0</v>
      </c>
      <c r="DM58" s="161">
        <v>1492.991</v>
      </c>
    </row>
    <row r="59" spans="32:117" ht="24" x14ac:dyDescent="0.2">
      <c r="AT59" s="164" t="s">
        <v>916</v>
      </c>
      <c r="AU59" s="162" t="s">
        <v>917</v>
      </c>
      <c r="AV59" s="284">
        <v>2128.9679999999998</v>
      </c>
      <c r="AW59" s="284">
        <v>2158.152</v>
      </c>
      <c r="AX59" s="284">
        <v>2250.3969999999999</v>
      </c>
      <c r="AY59" s="284">
        <v>2410.34429</v>
      </c>
      <c r="AZ59" s="284">
        <v>2239.828</v>
      </c>
      <c r="BA59" s="283">
        <v>99.530349533882244</v>
      </c>
      <c r="BB59" s="283">
        <v>92.925645904303565</v>
      </c>
      <c r="BC59" s="284">
        <v>110.86000000000013</v>
      </c>
      <c r="BD59" s="161">
        <v>11187.689289999998</v>
      </c>
      <c r="BE59" s="143"/>
      <c r="DB59" s="164" t="s">
        <v>916</v>
      </c>
      <c r="DC59" s="162" t="s">
        <v>917</v>
      </c>
      <c r="DD59" s="284">
        <v>2064.5699999999997</v>
      </c>
      <c r="DE59" s="284">
        <v>2128.23</v>
      </c>
      <c r="DF59" s="284">
        <v>2220.0720000000001</v>
      </c>
      <c r="DG59" s="282">
        <v>2128.9679999999998</v>
      </c>
      <c r="DH59" s="284">
        <v>2239.828</v>
      </c>
      <c r="DI59" s="283">
        <v>103.08345079120593</v>
      </c>
      <c r="DJ59" s="283">
        <v>104.31541703669247</v>
      </c>
      <c r="DK59" s="283">
        <v>95.896349307590015</v>
      </c>
      <c r="DL59" s="283">
        <v>105.20721776936055</v>
      </c>
      <c r="DM59" s="161">
        <v>10781.667999999998</v>
      </c>
    </row>
    <row r="60" spans="32:117" x14ac:dyDescent="0.2">
      <c r="AT60" s="164" t="s">
        <v>599</v>
      </c>
      <c r="AU60" s="162" t="s">
        <v>600</v>
      </c>
      <c r="AV60" s="284">
        <v>18.62</v>
      </c>
      <c r="AW60" s="284">
        <v>15.5</v>
      </c>
      <c r="AX60" s="284">
        <v>5.56</v>
      </c>
      <c r="AY60" s="284">
        <v>5.56</v>
      </c>
      <c r="AZ60" s="284">
        <v>5.56</v>
      </c>
      <c r="BA60" s="283">
        <v>100</v>
      </c>
      <c r="BB60" s="283">
        <v>100</v>
      </c>
      <c r="BC60" s="284">
        <v>-13.060000000000002</v>
      </c>
      <c r="BD60" s="161">
        <v>50.800000000000011</v>
      </c>
      <c r="BE60" s="143"/>
      <c r="DB60" s="164" t="s">
        <v>599</v>
      </c>
      <c r="DC60" s="162" t="s">
        <v>600</v>
      </c>
      <c r="DD60" s="284">
        <v>7.5</v>
      </c>
      <c r="DE60" s="284">
        <v>25.240000000000002</v>
      </c>
      <c r="DF60" s="284">
        <v>8.6999999999999993</v>
      </c>
      <c r="DG60" s="282">
        <v>18.62</v>
      </c>
      <c r="DH60" s="284">
        <v>5.56</v>
      </c>
      <c r="DI60" s="283">
        <v>336.53333333333336</v>
      </c>
      <c r="DJ60" s="283">
        <v>34.469096671949281</v>
      </c>
      <c r="DK60" s="283">
        <v>214.02298850574715</v>
      </c>
      <c r="DL60" s="283">
        <v>29.860365198711058</v>
      </c>
      <c r="DM60" s="161">
        <v>65.62</v>
      </c>
    </row>
    <row r="61" spans="32:117" x14ac:dyDescent="0.2">
      <c r="AT61" s="164" t="s">
        <v>920</v>
      </c>
      <c r="AU61" s="162" t="s">
        <v>921</v>
      </c>
      <c r="AV61" s="284">
        <v>18.169</v>
      </c>
      <c r="AW61" s="284">
        <v>0</v>
      </c>
      <c r="AX61" s="284">
        <v>180.39500000000001</v>
      </c>
      <c r="AY61" s="284">
        <v>180.39500000000001</v>
      </c>
      <c r="AZ61" s="284">
        <v>180.39500000000001</v>
      </c>
      <c r="BA61" s="283">
        <v>100</v>
      </c>
      <c r="BB61" s="283">
        <v>100</v>
      </c>
      <c r="BC61" s="284">
        <v>162.226</v>
      </c>
      <c r="BD61" s="161">
        <v>559.35400000000004</v>
      </c>
      <c r="BE61" s="143"/>
      <c r="DB61" s="164" t="s">
        <v>920</v>
      </c>
      <c r="DC61" s="162" t="s">
        <v>921</v>
      </c>
      <c r="DD61" s="284"/>
      <c r="DE61" s="284"/>
      <c r="DF61" s="284">
        <v>3.0379</v>
      </c>
      <c r="DG61" s="282">
        <v>18.169</v>
      </c>
      <c r="DH61" s="284">
        <v>180.39500000000001</v>
      </c>
      <c r="DI61" s="283">
        <v>0</v>
      </c>
      <c r="DJ61" s="283">
        <v>0</v>
      </c>
      <c r="DK61" s="283">
        <v>598.07761940814373</v>
      </c>
      <c r="DL61" s="283">
        <v>992.87247509494193</v>
      </c>
      <c r="DM61" s="161">
        <v>201.60190000000003</v>
      </c>
    </row>
    <row r="62" spans="32:117" x14ac:dyDescent="0.2">
      <c r="AT62" s="164" t="s">
        <v>922</v>
      </c>
      <c r="AU62" s="162" t="s">
        <v>923</v>
      </c>
      <c r="AV62" s="284">
        <v>1.056</v>
      </c>
      <c r="AW62" s="284">
        <v>0</v>
      </c>
      <c r="AX62" s="284">
        <v>0.76800000000000002</v>
      </c>
      <c r="AY62" s="284">
        <v>0.76800000000000002</v>
      </c>
      <c r="AZ62" s="284">
        <v>0.76800000000000002</v>
      </c>
      <c r="BA62" s="283">
        <v>100</v>
      </c>
      <c r="BB62" s="283">
        <v>100</v>
      </c>
      <c r="BC62" s="284">
        <v>-0.28800000000000003</v>
      </c>
      <c r="BD62" s="161">
        <v>3.3600000000000003</v>
      </c>
      <c r="DB62" s="164" t="s">
        <v>922</v>
      </c>
      <c r="DC62" s="162" t="s">
        <v>923</v>
      </c>
      <c r="DD62" s="284">
        <v>1.3480000000000001</v>
      </c>
      <c r="DE62" s="284">
        <v>0.5</v>
      </c>
      <c r="DF62" s="284"/>
      <c r="DG62" s="282">
        <v>1.056</v>
      </c>
      <c r="DH62" s="284">
        <v>0.76800000000000002</v>
      </c>
      <c r="DI62" s="283">
        <v>37.091988130563799</v>
      </c>
      <c r="DJ62" s="283">
        <v>0</v>
      </c>
      <c r="DK62" s="283">
        <v>0</v>
      </c>
      <c r="DL62" s="283">
        <v>72.727272727272734</v>
      </c>
      <c r="DM62" s="161">
        <v>3.6720000000000002</v>
      </c>
    </row>
    <row r="63" spans="32:117" x14ac:dyDescent="0.2">
      <c r="AT63" s="164" t="s">
        <v>924</v>
      </c>
      <c r="AU63" s="162" t="s">
        <v>925</v>
      </c>
      <c r="AV63" s="284">
        <v>602.14497999999992</v>
      </c>
      <c r="AW63" s="284">
        <v>520</v>
      </c>
      <c r="AX63" s="284">
        <v>718.053</v>
      </c>
      <c r="AY63" s="284">
        <v>1031.4380000000001</v>
      </c>
      <c r="AZ63" s="284">
        <v>942.69899999999996</v>
      </c>
      <c r="BA63" s="283">
        <v>131.28543436208747</v>
      </c>
      <c r="BB63" s="283">
        <v>91.396574491147291</v>
      </c>
      <c r="BC63" s="284">
        <v>340.55402000000004</v>
      </c>
      <c r="BD63" s="161">
        <v>3814.3349800000001</v>
      </c>
      <c r="DB63" s="164" t="s">
        <v>924</v>
      </c>
      <c r="DC63" s="162" t="s">
        <v>925</v>
      </c>
      <c r="DD63" s="284">
        <v>262.69600000000003</v>
      </c>
      <c r="DE63" s="284">
        <v>386.00200000000001</v>
      </c>
      <c r="DF63" s="284">
        <v>623.69500000000005</v>
      </c>
      <c r="DG63" s="282">
        <v>602.14497999999992</v>
      </c>
      <c r="DH63" s="284">
        <v>942.69899999999996</v>
      </c>
      <c r="DI63" s="283">
        <v>146.93866674787586</v>
      </c>
      <c r="DJ63" s="283">
        <v>161.5781783514075</v>
      </c>
      <c r="DK63" s="283">
        <v>96.544782305453765</v>
      </c>
      <c r="DL63" s="283">
        <v>156.55681460634284</v>
      </c>
      <c r="DM63" s="161">
        <v>2817.2369800000001</v>
      </c>
    </row>
    <row r="64" spans="32:117" x14ac:dyDescent="0.2">
      <c r="AT64" s="164" t="s">
        <v>930</v>
      </c>
      <c r="AU64" s="162" t="s">
        <v>931</v>
      </c>
      <c r="AV64" s="284"/>
      <c r="AW64" s="284"/>
      <c r="AX64" s="284"/>
      <c r="AY64" s="284"/>
      <c r="AZ64" s="284"/>
      <c r="BA64" s="283">
        <v>0</v>
      </c>
      <c r="BB64" s="283">
        <v>0</v>
      </c>
      <c r="BC64" s="284">
        <v>0</v>
      </c>
      <c r="BD64" s="161">
        <v>0</v>
      </c>
      <c r="DB64" s="164" t="s">
        <v>930</v>
      </c>
      <c r="DC64" s="162" t="s">
        <v>931</v>
      </c>
      <c r="DD64" s="284">
        <v>312.55410999999998</v>
      </c>
      <c r="DE64" s="284"/>
      <c r="DF64" s="284">
        <v>71.633279999999999</v>
      </c>
      <c r="DG64" s="282"/>
      <c r="DH64" s="284"/>
      <c r="DI64" s="283">
        <v>0</v>
      </c>
      <c r="DJ64" s="283">
        <v>0</v>
      </c>
      <c r="DK64" s="283">
        <v>0</v>
      </c>
      <c r="DL64" s="283">
        <v>0</v>
      </c>
      <c r="DM64" s="161">
        <v>384.18738999999999</v>
      </c>
    </row>
    <row r="65" spans="46:117" x14ac:dyDescent="0.2">
      <c r="AT65" s="164" t="s">
        <v>934</v>
      </c>
      <c r="AU65" s="162" t="s">
        <v>935</v>
      </c>
      <c r="AV65" s="284"/>
      <c r="AW65" s="284">
        <v>0</v>
      </c>
      <c r="AX65" s="284">
        <v>0</v>
      </c>
      <c r="AY65" s="284">
        <v>1223.5912499999999</v>
      </c>
      <c r="AZ65" s="284">
        <v>1223.5912499999999</v>
      </c>
      <c r="BA65" s="283">
        <v>0</v>
      </c>
      <c r="BB65" s="283">
        <v>100</v>
      </c>
      <c r="BC65" s="284">
        <v>1223.5912499999999</v>
      </c>
      <c r="BD65" s="161">
        <v>2447.1824999999999</v>
      </c>
      <c r="DB65" s="164" t="s">
        <v>934</v>
      </c>
      <c r="DC65" s="162" t="s">
        <v>935</v>
      </c>
      <c r="DD65" s="284">
        <v>1133.4081100000001</v>
      </c>
      <c r="DE65" s="284">
        <v>43.383679999999998</v>
      </c>
      <c r="DF65" s="284">
        <v>300.19610999999998</v>
      </c>
      <c r="DG65" s="282"/>
      <c r="DH65" s="284">
        <v>1223.5912499999999</v>
      </c>
      <c r="DI65" s="283">
        <v>3.8277192140437384</v>
      </c>
      <c r="DJ65" s="283">
        <v>691.95630707215253</v>
      </c>
      <c r="DK65" s="283">
        <v>0</v>
      </c>
      <c r="DL65" s="283">
        <v>0</v>
      </c>
      <c r="DM65" s="161">
        <v>2700.57915</v>
      </c>
    </row>
    <row r="66" spans="46:117" x14ac:dyDescent="0.2">
      <c r="AT66" s="164" t="s">
        <v>939</v>
      </c>
      <c r="AU66" s="162" t="s">
        <v>940</v>
      </c>
      <c r="AV66" s="284">
        <v>0.91786999999999996</v>
      </c>
      <c r="AW66" s="284">
        <v>5</v>
      </c>
      <c r="AX66" s="284">
        <v>0</v>
      </c>
      <c r="AY66" s="284">
        <v>0</v>
      </c>
      <c r="AZ66" s="284"/>
      <c r="BA66" s="283">
        <v>0</v>
      </c>
      <c r="BB66" s="283">
        <v>0</v>
      </c>
      <c r="BC66" s="284">
        <v>-0.91786999999999996</v>
      </c>
      <c r="BD66" s="161">
        <v>5.9178699999999997</v>
      </c>
      <c r="DB66" s="164" t="s">
        <v>939</v>
      </c>
      <c r="DC66" s="162" t="s">
        <v>940</v>
      </c>
      <c r="DD66" s="284">
        <v>4.8785400000000001</v>
      </c>
      <c r="DE66" s="284">
        <v>4.3500499999999995</v>
      </c>
      <c r="DF66" s="284">
        <v>3.0253999999999999</v>
      </c>
      <c r="DG66" s="282">
        <v>0.91786999999999996</v>
      </c>
      <c r="DH66" s="284"/>
      <c r="DI66" s="283">
        <v>89.167045878480025</v>
      </c>
      <c r="DJ66" s="283">
        <v>69.548625877863486</v>
      </c>
      <c r="DK66" s="283">
        <v>30.338798175447874</v>
      </c>
      <c r="DL66" s="283">
        <v>0</v>
      </c>
      <c r="DM66" s="161">
        <v>13.171860000000001</v>
      </c>
    </row>
    <row r="67" spans="46:117" ht="24" x14ac:dyDescent="0.2">
      <c r="AT67" s="164" t="s">
        <v>563</v>
      </c>
      <c r="AU67" s="162" t="s">
        <v>564</v>
      </c>
      <c r="AV67" s="284">
        <v>2.5310000000000001</v>
      </c>
      <c r="AW67" s="284"/>
      <c r="AX67" s="284"/>
      <c r="AY67" s="284"/>
      <c r="AZ67" s="284"/>
      <c r="BA67" s="283">
        <v>0</v>
      </c>
      <c r="BB67" s="283">
        <v>0</v>
      </c>
      <c r="BC67" s="284">
        <v>-2.5310000000000001</v>
      </c>
      <c r="BD67" s="161">
        <v>2.5310000000000001</v>
      </c>
      <c r="DB67" s="164" t="s">
        <v>563</v>
      </c>
      <c r="DC67" s="162" t="s">
        <v>564</v>
      </c>
      <c r="DD67" s="284"/>
      <c r="DE67" s="284"/>
      <c r="DF67" s="284"/>
      <c r="DG67" s="282">
        <v>2.5310000000000001</v>
      </c>
      <c r="DH67" s="284"/>
      <c r="DI67" s="283">
        <v>0</v>
      </c>
      <c r="DJ67" s="283">
        <v>0</v>
      </c>
      <c r="DK67" s="283">
        <v>0</v>
      </c>
      <c r="DL67" s="283">
        <v>0</v>
      </c>
      <c r="DM67" s="161">
        <v>2.5310000000000001</v>
      </c>
    </row>
    <row r="68" spans="46:117" x14ac:dyDescent="0.2">
      <c r="AT68" s="164" t="s">
        <v>457</v>
      </c>
      <c r="AU68" s="162" t="s">
        <v>458</v>
      </c>
      <c r="AV68" s="284">
        <v>0</v>
      </c>
      <c r="AW68" s="284">
        <v>0</v>
      </c>
      <c r="AX68" s="284">
        <v>0.45800000000000002</v>
      </c>
      <c r="AY68" s="284">
        <v>0.45800000000000002</v>
      </c>
      <c r="AZ68" s="284">
        <v>0.45800000000000002</v>
      </c>
      <c r="BA68" s="283">
        <v>100</v>
      </c>
      <c r="BB68" s="283">
        <v>100</v>
      </c>
      <c r="BC68" s="284">
        <v>0.45800000000000002</v>
      </c>
      <c r="BD68" s="161">
        <v>1.3740000000000001</v>
      </c>
      <c r="DB68" s="164" t="s">
        <v>457</v>
      </c>
      <c r="DC68" s="162" t="s">
        <v>458</v>
      </c>
      <c r="DD68" s="284"/>
      <c r="DE68" s="284"/>
      <c r="DF68" s="284">
        <v>0</v>
      </c>
      <c r="DG68" s="282">
        <v>0</v>
      </c>
      <c r="DH68" s="284">
        <v>0.45800000000000002</v>
      </c>
      <c r="DI68" s="283">
        <v>0</v>
      </c>
      <c r="DJ68" s="283">
        <v>0</v>
      </c>
      <c r="DK68" s="283">
        <v>0</v>
      </c>
      <c r="DL68" s="283">
        <v>0</v>
      </c>
      <c r="DM68" s="161">
        <v>0.45800000000000002</v>
      </c>
    </row>
    <row r="69" spans="46:117" x14ac:dyDescent="0.2">
      <c r="AT69" s="164" t="s">
        <v>946</v>
      </c>
      <c r="AU69" s="162" t="s">
        <v>947</v>
      </c>
      <c r="AV69" s="284">
        <v>238.14699999999999</v>
      </c>
      <c r="AW69" s="284">
        <v>0</v>
      </c>
      <c r="AX69" s="284">
        <v>0</v>
      </c>
      <c r="AY69" s="284">
        <v>109.63809999999999</v>
      </c>
      <c r="AZ69" s="284">
        <v>109.63809999999999</v>
      </c>
      <c r="BA69" s="283">
        <v>0</v>
      </c>
      <c r="BB69" s="283">
        <v>100</v>
      </c>
      <c r="BC69" s="284">
        <v>-128.50889999999998</v>
      </c>
      <c r="BD69" s="161">
        <v>457.42320000000001</v>
      </c>
      <c r="DB69" s="164" t="s">
        <v>946</v>
      </c>
      <c r="DC69" s="162" t="s">
        <v>947</v>
      </c>
      <c r="DD69" s="284"/>
      <c r="DE69" s="284"/>
      <c r="DF69" s="284"/>
      <c r="DG69" s="282">
        <v>238.14699999999999</v>
      </c>
      <c r="DH69" s="284">
        <v>109.63809999999999</v>
      </c>
      <c r="DI69" s="283">
        <v>0</v>
      </c>
      <c r="DJ69" s="283">
        <v>0</v>
      </c>
      <c r="DK69" s="283">
        <v>0</v>
      </c>
      <c r="DL69" s="283">
        <v>46.03799334024783</v>
      </c>
      <c r="DM69" s="161">
        <v>347.7851</v>
      </c>
    </row>
    <row r="70" spans="46:117" x14ac:dyDescent="0.2">
      <c r="AT70" s="164" t="s">
        <v>954</v>
      </c>
      <c r="AU70" s="162" t="s">
        <v>955</v>
      </c>
      <c r="AV70" s="284">
        <v>1541.11835</v>
      </c>
      <c r="AW70" s="284">
        <v>0</v>
      </c>
      <c r="AX70" s="284">
        <v>0</v>
      </c>
      <c r="AY70" s="284">
        <v>17915.318160000003</v>
      </c>
      <c r="AZ70" s="284">
        <v>13156.4139</v>
      </c>
      <c r="BA70" s="283">
        <v>0</v>
      </c>
      <c r="BB70" s="283">
        <v>73.436674596015081</v>
      </c>
      <c r="BC70" s="284">
        <v>11615.295549999999</v>
      </c>
      <c r="BD70" s="161">
        <v>32612.850410000003</v>
      </c>
      <c r="DB70" s="164" t="s">
        <v>954</v>
      </c>
      <c r="DC70" s="162" t="s">
        <v>955</v>
      </c>
      <c r="DD70" s="284">
        <v>55321.676249999997</v>
      </c>
      <c r="DE70" s="284">
        <v>7502.8698400000003</v>
      </c>
      <c r="DF70" s="284">
        <v>7923.54</v>
      </c>
      <c r="DG70" s="282">
        <v>1541.11835</v>
      </c>
      <c r="DH70" s="284">
        <v>13156.4139</v>
      </c>
      <c r="DI70" s="283">
        <v>13.56226048916947</v>
      </c>
      <c r="DJ70" s="283">
        <v>105.60679005461728</v>
      </c>
      <c r="DK70" s="283">
        <v>19.449871522072204</v>
      </c>
      <c r="DL70" s="283">
        <v>853.6926382065335</v>
      </c>
      <c r="DM70" s="161">
        <v>85445.618340000001</v>
      </c>
    </row>
    <row r="71" spans="46:117" x14ac:dyDescent="0.2">
      <c r="AT71" s="164" t="s">
        <v>958</v>
      </c>
      <c r="AU71" s="162" t="s">
        <v>959</v>
      </c>
      <c r="AV71" s="284">
        <v>2778.3755000000001</v>
      </c>
      <c r="AW71" s="284">
        <v>0</v>
      </c>
      <c r="AX71" s="284">
        <v>0</v>
      </c>
      <c r="AY71" s="284">
        <v>0</v>
      </c>
      <c r="AZ71" s="284"/>
      <c r="BA71" s="283">
        <v>0</v>
      </c>
      <c r="BB71" s="283">
        <v>0</v>
      </c>
      <c r="BC71" s="284">
        <v>-2778.3755000000001</v>
      </c>
      <c r="BD71" s="161">
        <v>2778.3755000000001</v>
      </c>
      <c r="DB71" s="164" t="s">
        <v>958</v>
      </c>
      <c r="DC71" s="162" t="s">
        <v>959</v>
      </c>
      <c r="DD71" s="284"/>
      <c r="DE71" s="284">
        <v>1933.7253000000001</v>
      </c>
      <c r="DF71" s="284">
        <v>1225.09727</v>
      </c>
      <c r="DG71" s="282">
        <v>2778.3755000000001</v>
      </c>
      <c r="DH71" s="284"/>
      <c r="DI71" s="283">
        <v>0</v>
      </c>
      <c r="DJ71" s="283">
        <v>63.354255643239497</v>
      </c>
      <c r="DK71" s="283">
        <v>226.78815536010458</v>
      </c>
      <c r="DL71" s="283">
        <v>0</v>
      </c>
      <c r="DM71" s="161">
        <v>5937.1980700000004</v>
      </c>
    </row>
    <row r="72" spans="46:117" x14ac:dyDescent="0.2">
      <c r="AT72" s="164" t="s">
        <v>960</v>
      </c>
      <c r="AU72" s="162" t="s">
        <v>961</v>
      </c>
      <c r="AV72" s="284">
        <v>1250.90065</v>
      </c>
      <c r="AW72" s="284">
        <v>0</v>
      </c>
      <c r="AX72" s="284">
        <v>0</v>
      </c>
      <c r="AY72" s="284">
        <v>1568.71075</v>
      </c>
      <c r="AZ72" s="284">
        <v>1568.71075</v>
      </c>
      <c r="BA72" s="283">
        <v>0</v>
      </c>
      <c r="BB72" s="283">
        <v>100</v>
      </c>
      <c r="BC72" s="284">
        <v>317.81009999999992</v>
      </c>
      <c r="BD72" s="161">
        <v>4388.32215</v>
      </c>
      <c r="DB72" s="164" t="s">
        <v>960</v>
      </c>
      <c r="DC72" s="162" t="s">
        <v>961</v>
      </c>
      <c r="DD72" s="284"/>
      <c r="DE72" s="284">
        <v>1088.672</v>
      </c>
      <c r="DF72" s="284"/>
      <c r="DG72" s="282">
        <v>1250.90065</v>
      </c>
      <c r="DH72" s="284">
        <v>1568.71075</v>
      </c>
      <c r="DI72" s="283">
        <v>0</v>
      </c>
      <c r="DJ72" s="283">
        <v>0</v>
      </c>
      <c r="DK72" s="283">
        <v>0</v>
      </c>
      <c r="DL72" s="283">
        <v>125.40650210710179</v>
      </c>
      <c r="DM72" s="161">
        <v>3908.2833999999998</v>
      </c>
    </row>
    <row r="73" spans="46:117" x14ac:dyDescent="0.2">
      <c r="AT73" s="164" t="s">
        <v>962</v>
      </c>
      <c r="AU73" s="162" t="s">
        <v>963</v>
      </c>
      <c r="AV73" s="284">
        <v>861.62577999999996</v>
      </c>
      <c r="AW73" s="284">
        <v>0</v>
      </c>
      <c r="AX73" s="284">
        <v>0</v>
      </c>
      <c r="AY73" s="284">
        <v>2426.3308000000002</v>
      </c>
      <c r="AZ73" s="284">
        <v>2426.3271500000001</v>
      </c>
      <c r="BA73" s="283">
        <v>0</v>
      </c>
      <c r="BB73" s="283">
        <v>99.999849567091175</v>
      </c>
      <c r="BC73" s="284">
        <v>1564.7013700000002</v>
      </c>
      <c r="BD73" s="161">
        <v>5714.2837300000001</v>
      </c>
      <c r="DB73" s="164" t="s">
        <v>962</v>
      </c>
      <c r="DC73" s="162" t="s">
        <v>963</v>
      </c>
      <c r="DD73" s="284">
        <v>1278.7334900000001</v>
      </c>
      <c r="DE73" s="284">
        <v>1275.674</v>
      </c>
      <c r="DF73" s="284">
        <v>0</v>
      </c>
      <c r="DG73" s="282">
        <v>861.62577999999996</v>
      </c>
      <c r="DH73" s="284">
        <v>2426.3271500000001</v>
      </c>
      <c r="DI73" s="283">
        <v>99.760740605925619</v>
      </c>
      <c r="DJ73" s="283">
        <v>0</v>
      </c>
      <c r="DK73" s="283">
        <v>0</v>
      </c>
      <c r="DL73" s="283">
        <v>281.59871794922384</v>
      </c>
      <c r="DM73" s="161">
        <v>5842.3604200000009</v>
      </c>
    </row>
    <row r="74" spans="46:117" x14ac:dyDescent="0.2">
      <c r="AT74"/>
      <c r="AU74"/>
      <c r="AV74"/>
      <c r="AW74"/>
      <c r="AX74"/>
      <c r="AY74"/>
      <c r="AZ74"/>
      <c r="BA74"/>
      <c r="BB74"/>
      <c r="BC74"/>
      <c r="BD74"/>
      <c r="DB74"/>
      <c r="DC74"/>
      <c r="DD74"/>
      <c r="DE74"/>
      <c r="DF74"/>
      <c r="DG74"/>
      <c r="DH74"/>
      <c r="DI74"/>
      <c r="DJ74"/>
      <c r="DK74"/>
      <c r="DL74"/>
      <c r="DM74"/>
    </row>
    <row r="75" spans="46:117" x14ac:dyDescent="0.2">
      <c r="AT75"/>
      <c r="AU75"/>
      <c r="AV75"/>
      <c r="AW75"/>
      <c r="AX75"/>
      <c r="AY75"/>
      <c r="AZ75"/>
      <c r="BA75"/>
      <c r="BB75"/>
      <c r="BC75"/>
      <c r="BD75"/>
      <c r="DB75"/>
      <c r="DC75"/>
      <c r="DD75"/>
      <c r="DE75"/>
      <c r="DF75"/>
      <c r="DG75"/>
      <c r="DH75"/>
      <c r="DI75"/>
      <c r="DJ75"/>
      <c r="DK75"/>
      <c r="DL75"/>
      <c r="DM75"/>
    </row>
    <row r="76" spans="46:117" x14ac:dyDescent="0.2">
      <c r="AT76"/>
      <c r="AU76"/>
      <c r="AV76"/>
      <c r="AW76"/>
      <c r="AX76"/>
      <c r="AY76"/>
      <c r="AZ76"/>
      <c r="BA76"/>
      <c r="BB76"/>
      <c r="BC76"/>
      <c r="BD76"/>
      <c r="DB76"/>
      <c r="DC76"/>
      <c r="DD76"/>
      <c r="DE76"/>
      <c r="DF76"/>
      <c r="DG76"/>
      <c r="DH76"/>
      <c r="DI76"/>
      <c r="DJ76"/>
      <c r="DK76"/>
      <c r="DL76"/>
      <c r="DM76"/>
    </row>
    <row r="77" spans="46:117" x14ac:dyDescent="0.2">
      <c r="AT77"/>
      <c r="AU77"/>
      <c r="AV77"/>
      <c r="AW77"/>
      <c r="AX77"/>
      <c r="AY77"/>
      <c r="AZ77"/>
      <c r="BA77"/>
      <c r="BB77"/>
      <c r="BC77"/>
      <c r="BD77"/>
      <c r="DB77"/>
      <c r="DC77"/>
      <c r="DD77"/>
      <c r="DE77"/>
      <c r="DF77"/>
      <c r="DG77"/>
      <c r="DH77"/>
      <c r="DI77"/>
      <c r="DJ77"/>
      <c r="DK77"/>
      <c r="DL77"/>
      <c r="DM77"/>
    </row>
    <row r="78" spans="46:117" x14ac:dyDescent="0.2">
      <c r="AT78"/>
      <c r="AU78"/>
      <c r="AV78"/>
      <c r="AW78"/>
      <c r="AX78"/>
      <c r="AY78"/>
      <c r="AZ78"/>
      <c r="BA78"/>
      <c r="BB78"/>
      <c r="BC78"/>
      <c r="BD78"/>
      <c r="DB78"/>
      <c r="DC78"/>
      <c r="DD78"/>
      <c r="DE78"/>
      <c r="DF78"/>
      <c r="DG78"/>
      <c r="DH78"/>
      <c r="DI78"/>
      <c r="DJ78"/>
      <c r="DK78"/>
      <c r="DL78"/>
      <c r="DM78"/>
    </row>
    <row r="79" spans="46:117" x14ac:dyDescent="0.2">
      <c r="AT79"/>
      <c r="AU79"/>
      <c r="AV79"/>
      <c r="AW79"/>
      <c r="AX79"/>
      <c r="AY79"/>
      <c r="AZ79"/>
      <c r="BA79"/>
      <c r="BB79"/>
      <c r="BC79"/>
      <c r="BD79"/>
      <c r="DB79"/>
      <c r="DC79"/>
      <c r="DD79"/>
      <c r="DE79"/>
      <c r="DF79"/>
      <c r="DG79"/>
      <c r="DH79"/>
      <c r="DI79"/>
      <c r="DJ79"/>
      <c r="DK79"/>
      <c r="DL79"/>
      <c r="DM79"/>
    </row>
    <row r="80" spans="46:117" x14ac:dyDescent="0.2">
      <c r="AT80"/>
      <c r="AU80"/>
      <c r="AV80"/>
      <c r="AW80"/>
      <c r="AX80"/>
      <c r="AY80"/>
      <c r="AZ80"/>
      <c r="BA80"/>
      <c r="BB80"/>
      <c r="BC80"/>
      <c r="BD80"/>
      <c r="DB80"/>
      <c r="DC80"/>
      <c r="DD80"/>
      <c r="DE80"/>
      <c r="DF80"/>
      <c r="DG80"/>
      <c r="DH80"/>
      <c r="DI80"/>
      <c r="DJ80"/>
      <c r="DK80"/>
      <c r="DL80"/>
      <c r="DM80"/>
    </row>
    <row r="81" spans="46:117" x14ac:dyDescent="0.2">
      <c r="AT81"/>
      <c r="AU81"/>
      <c r="AV81"/>
      <c r="AW81"/>
      <c r="AX81"/>
      <c r="AY81"/>
      <c r="AZ81"/>
      <c r="BA81"/>
      <c r="BB81"/>
      <c r="BC81"/>
      <c r="BD81"/>
      <c r="DB81"/>
      <c r="DC81"/>
      <c r="DD81"/>
      <c r="DE81"/>
      <c r="DF81"/>
      <c r="DG81"/>
      <c r="DH81"/>
      <c r="DI81"/>
      <c r="DJ81"/>
      <c r="DK81"/>
      <c r="DL81"/>
      <c r="DM81"/>
    </row>
    <row r="82" spans="46:117" x14ac:dyDescent="0.2">
      <c r="AT82"/>
      <c r="AU82"/>
      <c r="AV82"/>
      <c r="AW82"/>
      <c r="AX82"/>
      <c r="AY82"/>
      <c r="AZ82"/>
      <c r="BA82"/>
      <c r="BB82"/>
      <c r="BC82"/>
      <c r="BD82"/>
      <c r="DB82"/>
      <c r="DC82"/>
      <c r="DD82"/>
      <c r="DE82"/>
      <c r="DF82"/>
      <c r="DG82"/>
      <c r="DH82"/>
      <c r="DI82"/>
      <c r="DJ82"/>
      <c r="DK82"/>
      <c r="DL82"/>
      <c r="DM82"/>
    </row>
    <row r="83" spans="46:117" x14ac:dyDescent="0.2">
      <c r="AT83"/>
      <c r="AU83"/>
      <c r="AV83"/>
      <c r="AW83"/>
      <c r="AX83"/>
      <c r="AY83"/>
      <c r="AZ83"/>
      <c r="BA83"/>
      <c r="BB83"/>
      <c r="BC83"/>
      <c r="BD83"/>
      <c r="DB83"/>
      <c r="DC83"/>
      <c r="DD83"/>
      <c r="DE83"/>
      <c r="DF83"/>
      <c r="DG83"/>
      <c r="DH83"/>
      <c r="DI83"/>
      <c r="DJ83"/>
      <c r="DK83"/>
      <c r="DL83"/>
      <c r="DM83"/>
    </row>
    <row r="84" spans="46:117" x14ac:dyDescent="0.2">
      <c r="AT84"/>
      <c r="AU84"/>
      <c r="AV84"/>
      <c r="AW84"/>
      <c r="AX84"/>
      <c r="AY84"/>
      <c r="AZ84"/>
      <c r="BA84"/>
      <c r="BB84"/>
      <c r="BC84"/>
      <c r="BD84"/>
      <c r="DB84"/>
      <c r="DC84"/>
      <c r="DD84"/>
      <c r="DE84"/>
      <c r="DF84"/>
      <c r="DG84"/>
      <c r="DH84"/>
      <c r="DI84"/>
      <c r="DJ84"/>
      <c r="DK84"/>
      <c r="DL84"/>
      <c r="DM84"/>
    </row>
    <row r="85" spans="46:117" x14ac:dyDescent="0.2">
      <c r="AT85"/>
      <c r="AU85"/>
      <c r="AV85"/>
      <c r="AW85"/>
      <c r="AX85"/>
      <c r="AY85"/>
      <c r="AZ85"/>
      <c r="BA85"/>
      <c r="BB85"/>
      <c r="BC85"/>
      <c r="BD85"/>
      <c r="DB85"/>
      <c r="DC85"/>
      <c r="DD85"/>
      <c r="DE85"/>
      <c r="DF85"/>
      <c r="DG85"/>
      <c r="DH85"/>
      <c r="DI85"/>
      <c r="DJ85"/>
      <c r="DK85"/>
      <c r="DL85"/>
      <c r="DM85"/>
    </row>
    <row r="86" spans="46:117" x14ac:dyDescent="0.2">
      <c r="AT86"/>
      <c r="AU86"/>
      <c r="AV86"/>
      <c r="AW86"/>
      <c r="AX86"/>
      <c r="AY86"/>
      <c r="AZ86"/>
      <c r="BA86"/>
      <c r="BB86"/>
      <c r="BC86"/>
      <c r="BD86"/>
      <c r="DB86"/>
      <c r="DC86"/>
      <c r="DD86"/>
      <c r="DE86"/>
      <c r="DF86"/>
      <c r="DG86"/>
      <c r="DH86"/>
      <c r="DI86"/>
      <c r="DJ86"/>
      <c r="DK86"/>
      <c r="DL86"/>
      <c r="DM86"/>
    </row>
    <row r="87" spans="46:117" x14ac:dyDescent="0.2">
      <c r="AT87"/>
      <c r="AU87"/>
      <c r="AV87"/>
      <c r="AW87"/>
      <c r="AX87"/>
      <c r="AY87"/>
      <c r="AZ87"/>
      <c r="BA87"/>
      <c r="BB87"/>
      <c r="BC87"/>
      <c r="BD87"/>
      <c r="DB87"/>
      <c r="DC87"/>
      <c r="DD87"/>
      <c r="DE87"/>
      <c r="DF87"/>
      <c r="DG87"/>
      <c r="DH87"/>
      <c r="DI87"/>
      <c r="DJ87"/>
      <c r="DK87"/>
      <c r="DL87"/>
      <c r="DM87"/>
    </row>
    <row r="88" spans="46:117" x14ac:dyDescent="0.2">
      <c r="AT88"/>
      <c r="AU88"/>
      <c r="AV88"/>
      <c r="AW88"/>
      <c r="AX88"/>
      <c r="AY88"/>
      <c r="AZ88"/>
      <c r="BA88"/>
      <c r="BB88"/>
      <c r="BC88"/>
      <c r="BD88"/>
      <c r="DB88"/>
      <c r="DC88"/>
      <c r="DD88"/>
      <c r="DE88"/>
      <c r="DF88"/>
      <c r="DG88"/>
      <c r="DH88"/>
      <c r="DI88"/>
      <c r="DJ88"/>
      <c r="DK88"/>
      <c r="DL88"/>
      <c r="DM88"/>
    </row>
    <row r="89" spans="46:117" x14ac:dyDescent="0.2">
      <c r="AT89"/>
      <c r="AU89"/>
      <c r="AV89"/>
      <c r="AW89"/>
      <c r="AX89"/>
      <c r="AY89"/>
      <c r="AZ89"/>
      <c r="BA89"/>
      <c r="BB89"/>
      <c r="BC89"/>
      <c r="BD89"/>
      <c r="DB89"/>
      <c r="DC89"/>
      <c r="DD89"/>
      <c r="DE89"/>
      <c r="DF89"/>
      <c r="DG89"/>
      <c r="DH89"/>
      <c r="DI89"/>
      <c r="DJ89"/>
      <c r="DK89"/>
      <c r="DL89"/>
      <c r="DM89"/>
    </row>
    <row r="90" spans="46:117" x14ac:dyDescent="0.2">
      <c r="AT90"/>
      <c r="AU90"/>
      <c r="AV90"/>
      <c r="AW90"/>
      <c r="AX90"/>
      <c r="AY90"/>
      <c r="AZ90"/>
      <c r="BA90"/>
      <c r="BB90"/>
      <c r="BC90"/>
      <c r="BD90"/>
      <c r="DB90"/>
      <c r="DC90"/>
      <c r="DD90"/>
      <c r="DE90"/>
      <c r="DF90"/>
      <c r="DG90"/>
      <c r="DH90"/>
      <c r="DI90"/>
      <c r="DJ90"/>
      <c r="DK90"/>
      <c r="DL90"/>
      <c r="DM90"/>
    </row>
    <row r="91" spans="46:117" x14ac:dyDescent="0.2">
      <c r="AT91"/>
      <c r="AU91"/>
      <c r="AV91"/>
      <c r="AW91"/>
      <c r="AX91"/>
      <c r="AY91"/>
      <c r="AZ91"/>
      <c r="BA91"/>
      <c r="BB91"/>
      <c r="BC91"/>
      <c r="BD91"/>
      <c r="DB91"/>
      <c r="DC91"/>
      <c r="DD91"/>
      <c r="DE91"/>
      <c r="DF91"/>
      <c r="DG91"/>
      <c r="DH91"/>
      <c r="DI91"/>
      <c r="DJ91"/>
      <c r="DK91"/>
      <c r="DL91"/>
      <c r="DM91"/>
    </row>
    <row r="92" spans="46:117" x14ac:dyDescent="0.2">
      <c r="AT92"/>
      <c r="AU92"/>
      <c r="AV92"/>
      <c r="AW92"/>
      <c r="AX92"/>
      <c r="AY92"/>
      <c r="AZ92"/>
      <c r="BA92"/>
      <c r="BB92"/>
      <c r="BC92"/>
      <c r="BD92"/>
      <c r="DB92"/>
      <c r="DC92"/>
      <c r="DD92"/>
      <c r="DE92"/>
      <c r="DF92"/>
      <c r="DG92"/>
      <c r="DH92"/>
      <c r="DI92"/>
      <c r="DJ92"/>
      <c r="DK92"/>
      <c r="DL92"/>
      <c r="DM92"/>
    </row>
    <row r="93" spans="46:117" x14ac:dyDescent="0.2">
      <c r="AT93"/>
      <c r="AU93"/>
      <c r="AV93"/>
      <c r="AW93"/>
      <c r="AX93"/>
      <c r="AY93"/>
      <c r="AZ93"/>
      <c r="BA93"/>
      <c r="BB93"/>
      <c r="BC93"/>
      <c r="BD93"/>
      <c r="DB93"/>
      <c r="DC93"/>
      <c r="DD93"/>
      <c r="DE93"/>
      <c r="DF93"/>
      <c r="DG93"/>
      <c r="DH93"/>
      <c r="DI93"/>
      <c r="DJ93"/>
      <c r="DK93"/>
      <c r="DL93"/>
      <c r="DM93"/>
    </row>
    <row r="94" spans="46:117" x14ac:dyDescent="0.2">
      <c r="AT94"/>
      <c r="AU94"/>
      <c r="AV94"/>
      <c r="AW94"/>
      <c r="AX94"/>
      <c r="AY94"/>
      <c r="AZ94"/>
      <c r="BA94"/>
      <c r="BB94"/>
      <c r="BC94"/>
      <c r="BD94"/>
      <c r="DB94"/>
      <c r="DC94"/>
      <c r="DD94"/>
      <c r="DE94"/>
      <c r="DF94"/>
      <c r="DG94"/>
      <c r="DH94"/>
      <c r="DI94"/>
      <c r="DJ94"/>
      <c r="DK94"/>
      <c r="DL94"/>
      <c r="DM94"/>
    </row>
    <row r="95" spans="46:117" x14ac:dyDescent="0.2">
      <c r="AT95"/>
      <c r="AU95"/>
      <c r="AV95"/>
      <c r="AW95"/>
      <c r="AX95"/>
      <c r="AY95"/>
      <c r="AZ95"/>
      <c r="BA95"/>
      <c r="BB95"/>
      <c r="BC95"/>
      <c r="BD95"/>
      <c r="DB95"/>
      <c r="DC95"/>
      <c r="DD95"/>
      <c r="DE95"/>
      <c r="DF95"/>
      <c r="DG95"/>
      <c r="DH95"/>
      <c r="DI95"/>
      <c r="DJ95"/>
      <c r="DK95"/>
      <c r="DL95"/>
      <c r="DM95"/>
    </row>
    <row r="96" spans="46:117" x14ac:dyDescent="0.2">
      <c r="AT96"/>
      <c r="AU96"/>
      <c r="AV96"/>
      <c r="AW96"/>
      <c r="AX96"/>
      <c r="AY96"/>
      <c r="AZ96"/>
      <c r="BA96"/>
      <c r="BB96"/>
      <c r="BC96"/>
      <c r="BD96"/>
      <c r="DB96"/>
      <c r="DC96"/>
      <c r="DD96"/>
      <c r="DE96"/>
      <c r="DF96"/>
      <c r="DG96"/>
      <c r="DH96"/>
      <c r="DI96"/>
      <c r="DJ96"/>
      <c r="DK96"/>
      <c r="DL96"/>
      <c r="DM96"/>
    </row>
    <row r="97" spans="46:117" x14ac:dyDescent="0.2">
      <c r="AT97"/>
      <c r="AU97"/>
      <c r="AV97"/>
      <c r="AW97"/>
      <c r="AX97"/>
      <c r="AY97"/>
      <c r="AZ97"/>
      <c r="BA97"/>
      <c r="BB97"/>
      <c r="BC97"/>
      <c r="BD97"/>
      <c r="DB97"/>
      <c r="DC97"/>
      <c r="DD97"/>
      <c r="DE97"/>
      <c r="DF97"/>
      <c r="DG97"/>
      <c r="DH97"/>
      <c r="DI97"/>
      <c r="DJ97"/>
      <c r="DK97"/>
      <c r="DL97"/>
      <c r="DM97"/>
    </row>
    <row r="98" spans="46:117" x14ac:dyDescent="0.2">
      <c r="AT98"/>
      <c r="AU98"/>
      <c r="AV98"/>
      <c r="AW98"/>
      <c r="AX98"/>
      <c r="AY98"/>
      <c r="AZ98"/>
      <c r="BA98"/>
      <c r="BB98"/>
      <c r="BC98"/>
      <c r="BD98"/>
      <c r="DB98"/>
      <c r="DC98"/>
      <c r="DD98"/>
      <c r="DE98"/>
      <c r="DF98"/>
      <c r="DG98"/>
      <c r="DH98"/>
      <c r="DI98"/>
      <c r="DJ98"/>
      <c r="DK98"/>
      <c r="DL98"/>
      <c r="DM98"/>
    </row>
    <row r="99" spans="46:117" x14ac:dyDescent="0.2">
      <c r="AT99"/>
      <c r="AU99"/>
      <c r="AV99"/>
      <c r="AW99"/>
      <c r="AX99"/>
      <c r="AY99"/>
      <c r="AZ99"/>
      <c r="BA99"/>
      <c r="BB99"/>
      <c r="BC99"/>
      <c r="BD99"/>
      <c r="DB99"/>
      <c r="DC99"/>
      <c r="DD99"/>
      <c r="DE99"/>
      <c r="DF99"/>
      <c r="DG99"/>
      <c r="DH99"/>
      <c r="DI99"/>
      <c r="DJ99"/>
      <c r="DK99"/>
      <c r="DL99"/>
      <c r="DM99"/>
    </row>
    <row r="100" spans="46:117" x14ac:dyDescent="0.2">
      <c r="AT100"/>
      <c r="AU100"/>
      <c r="AV100"/>
      <c r="AW100"/>
      <c r="AX100"/>
      <c r="AY100"/>
      <c r="AZ100"/>
      <c r="BA100"/>
      <c r="BB100"/>
      <c r="BC100"/>
      <c r="BD100"/>
      <c r="DB100"/>
      <c r="DC100"/>
      <c r="DD100"/>
      <c r="DE100"/>
      <c r="DF100"/>
      <c r="DG100"/>
      <c r="DH100"/>
      <c r="DI100"/>
      <c r="DJ100"/>
      <c r="DK100"/>
      <c r="DL100"/>
      <c r="DM100"/>
    </row>
    <row r="101" spans="46:117" x14ac:dyDescent="0.2">
      <c r="AT101"/>
      <c r="AU101"/>
      <c r="AV101"/>
      <c r="AW101"/>
      <c r="AX101"/>
      <c r="AY101"/>
      <c r="AZ101"/>
      <c r="BA101"/>
      <c r="BB101"/>
      <c r="BC101"/>
      <c r="BD101"/>
      <c r="DB101"/>
      <c r="DC101"/>
      <c r="DD101"/>
      <c r="DE101"/>
      <c r="DF101"/>
      <c r="DG101"/>
      <c r="DH101"/>
      <c r="DI101"/>
      <c r="DJ101"/>
      <c r="DK101"/>
      <c r="DL101"/>
      <c r="DM101"/>
    </row>
    <row r="102" spans="46:117" x14ac:dyDescent="0.2">
      <c r="AT102"/>
      <c r="AU102"/>
      <c r="AV102"/>
      <c r="AW102"/>
      <c r="AX102"/>
      <c r="AY102"/>
      <c r="AZ102"/>
      <c r="BA102"/>
      <c r="BB102"/>
      <c r="BC102"/>
      <c r="BD102"/>
      <c r="DB102"/>
      <c r="DC102"/>
      <c r="DD102"/>
      <c r="DE102"/>
      <c r="DF102"/>
      <c r="DG102"/>
      <c r="DH102"/>
      <c r="DI102"/>
      <c r="DJ102"/>
      <c r="DK102"/>
      <c r="DL102"/>
      <c r="DM102"/>
    </row>
    <row r="103" spans="46:117" x14ac:dyDescent="0.2">
      <c r="AT103"/>
      <c r="AU103"/>
      <c r="AV103"/>
      <c r="AW103"/>
      <c r="AX103"/>
      <c r="AY103"/>
      <c r="AZ103"/>
      <c r="BA103"/>
      <c r="BB103"/>
      <c r="BC103"/>
      <c r="BD103"/>
      <c r="DB103"/>
      <c r="DC103"/>
      <c r="DD103"/>
      <c r="DE103"/>
      <c r="DF103"/>
      <c r="DG103"/>
      <c r="DH103"/>
      <c r="DI103"/>
      <c r="DJ103"/>
      <c r="DK103"/>
      <c r="DL103"/>
      <c r="DM103"/>
    </row>
    <row r="104" spans="46:117" x14ac:dyDescent="0.2">
      <c r="AT104"/>
      <c r="AU104"/>
      <c r="AV104"/>
      <c r="AW104"/>
      <c r="AX104"/>
      <c r="AY104"/>
      <c r="AZ104"/>
      <c r="BA104"/>
      <c r="BB104"/>
      <c r="BC104"/>
      <c r="BD104"/>
      <c r="DB104"/>
      <c r="DC104"/>
      <c r="DD104"/>
      <c r="DE104"/>
      <c r="DF104"/>
      <c r="DG104"/>
      <c r="DH104"/>
      <c r="DI104"/>
      <c r="DJ104"/>
      <c r="DK104"/>
      <c r="DL104"/>
      <c r="DM104"/>
    </row>
    <row r="105" spans="46:117" x14ac:dyDescent="0.2">
      <c r="AT105"/>
      <c r="AU105"/>
      <c r="AV105"/>
      <c r="AW105"/>
      <c r="AX105"/>
      <c r="AY105"/>
      <c r="AZ105"/>
      <c r="BA105"/>
      <c r="BB105"/>
      <c r="BC105"/>
      <c r="BD105"/>
      <c r="DB105"/>
      <c r="DC105"/>
      <c r="DD105"/>
      <c r="DE105"/>
      <c r="DF105"/>
      <c r="DG105"/>
      <c r="DH105"/>
      <c r="DI105"/>
      <c r="DJ105"/>
      <c r="DK105"/>
      <c r="DL105"/>
      <c r="DM105"/>
    </row>
    <row r="106" spans="46:117" x14ac:dyDescent="0.2">
      <c r="AT106"/>
      <c r="AU106"/>
      <c r="AV106"/>
      <c r="AW106"/>
      <c r="AX106"/>
      <c r="AY106"/>
      <c r="AZ106"/>
      <c r="BA106"/>
      <c r="BB106"/>
      <c r="BC106"/>
      <c r="BD106"/>
      <c r="DB106"/>
      <c r="DC106"/>
      <c r="DD106"/>
      <c r="DE106"/>
      <c r="DF106"/>
      <c r="DG106"/>
      <c r="DH106"/>
      <c r="DI106"/>
      <c r="DJ106"/>
      <c r="DK106"/>
      <c r="DL106"/>
      <c r="DM106"/>
    </row>
    <row r="107" spans="46:117" x14ac:dyDescent="0.2">
      <c r="AT107"/>
      <c r="AU107"/>
      <c r="AV107"/>
      <c r="AW107"/>
      <c r="AX107"/>
      <c r="AY107"/>
      <c r="AZ107"/>
      <c r="BA107"/>
      <c r="BB107"/>
      <c r="BC107"/>
      <c r="BD107"/>
      <c r="DB107"/>
      <c r="DC107"/>
      <c r="DD107"/>
      <c r="DE107"/>
      <c r="DF107"/>
      <c r="DG107"/>
      <c r="DH107"/>
      <c r="DI107"/>
      <c r="DJ107"/>
      <c r="DK107"/>
      <c r="DL107"/>
      <c r="DM107"/>
    </row>
    <row r="108" spans="46:117" x14ac:dyDescent="0.2">
      <c r="AT108"/>
      <c r="AU108"/>
      <c r="AV108"/>
      <c r="AW108"/>
      <c r="AX108"/>
      <c r="AY108"/>
      <c r="AZ108"/>
      <c r="BA108"/>
      <c r="BB108"/>
      <c r="BC108"/>
      <c r="BD108"/>
      <c r="DB108"/>
      <c r="DC108"/>
      <c r="DD108"/>
      <c r="DE108"/>
      <c r="DF108"/>
      <c r="DG108"/>
      <c r="DH108"/>
      <c r="DI108"/>
      <c r="DJ108"/>
      <c r="DK108"/>
      <c r="DL108"/>
      <c r="DM108"/>
    </row>
    <row r="109" spans="46:117" x14ac:dyDescent="0.2">
      <c r="AT109"/>
      <c r="AU109"/>
      <c r="AV109"/>
      <c r="AW109"/>
      <c r="AX109"/>
      <c r="AY109"/>
      <c r="AZ109"/>
      <c r="BA109"/>
      <c r="BB109"/>
      <c r="BC109"/>
      <c r="BD109"/>
      <c r="DB109"/>
      <c r="DC109"/>
      <c r="DD109"/>
      <c r="DE109"/>
      <c r="DF109"/>
      <c r="DG109"/>
      <c r="DH109"/>
      <c r="DI109"/>
      <c r="DJ109"/>
      <c r="DK109"/>
      <c r="DL109"/>
      <c r="DM109"/>
    </row>
    <row r="110" spans="46:117" x14ac:dyDescent="0.2">
      <c r="AT110"/>
      <c r="AU110"/>
      <c r="AV110"/>
      <c r="AW110"/>
      <c r="AX110"/>
      <c r="AY110"/>
      <c r="AZ110"/>
      <c r="BA110"/>
      <c r="BB110"/>
      <c r="BC110"/>
      <c r="BD110"/>
      <c r="DB110"/>
      <c r="DC110"/>
      <c r="DD110"/>
      <c r="DE110"/>
      <c r="DF110"/>
      <c r="DG110"/>
      <c r="DH110"/>
      <c r="DI110"/>
      <c r="DJ110"/>
      <c r="DK110"/>
      <c r="DL110"/>
      <c r="DM110"/>
    </row>
    <row r="111" spans="46:117" x14ac:dyDescent="0.2">
      <c r="AT111"/>
      <c r="AU111"/>
      <c r="AV111"/>
      <c r="AW111"/>
      <c r="AX111"/>
      <c r="AY111"/>
      <c r="AZ111"/>
      <c r="BA111"/>
      <c r="BB111"/>
      <c r="BC111"/>
      <c r="BD111"/>
      <c r="DB111"/>
      <c r="DC111"/>
      <c r="DD111"/>
      <c r="DE111"/>
      <c r="DF111"/>
      <c r="DG111"/>
      <c r="DH111"/>
      <c r="DI111"/>
      <c r="DJ111"/>
      <c r="DK111"/>
      <c r="DL111"/>
      <c r="DM111"/>
    </row>
    <row r="112" spans="46:117" x14ac:dyDescent="0.2">
      <c r="AT112"/>
      <c r="AU112"/>
      <c r="AV112"/>
      <c r="AW112"/>
      <c r="AX112"/>
      <c r="AY112"/>
      <c r="AZ112"/>
      <c r="BA112"/>
      <c r="BB112"/>
      <c r="BC112"/>
      <c r="BD112"/>
      <c r="DB112"/>
      <c r="DC112"/>
      <c r="DD112"/>
      <c r="DE112"/>
      <c r="DF112"/>
      <c r="DG112"/>
      <c r="DH112"/>
      <c r="DI112"/>
      <c r="DJ112"/>
      <c r="DK112"/>
      <c r="DL112"/>
      <c r="DM112"/>
    </row>
    <row r="113" spans="46:117" x14ac:dyDescent="0.2">
      <c r="AT113"/>
      <c r="AU113"/>
      <c r="AV113"/>
      <c r="AW113"/>
      <c r="AX113"/>
      <c r="AY113"/>
      <c r="AZ113"/>
      <c r="BA113"/>
      <c r="BB113"/>
      <c r="BC113"/>
      <c r="BD113"/>
      <c r="DB113"/>
      <c r="DC113"/>
      <c r="DD113"/>
      <c r="DE113"/>
      <c r="DF113"/>
      <c r="DG113"/>
      <c r="DH113"/>
      <c r="DI113"/>
      <c r="DJ113"/>
      <c r="DK113"/>
      <c r="DL113"/>
      <c r="DM113"/>
    </row>
    <row r="114" spans="46:117" x14ac:dyDescent="0.2">
      <c r="AT114"/>
      <c r="AU114"/>
      <c r="AV114"/>
      <c r="AW114"/>
      <c r="AX114"/>
      <c r="AY114"/>
      <c r="AZ114"/>
      <c r="BA114"/>
      <c r="BB114"/>
      <c r="BC114"/>
      <c r="BD114"/>
      <c r="DB114"/>
      <c r="DC114"/>
      <c r="DD114"/>
      <c r="DE114"/>
      <c r="DF114"/>
      <c r="DG114"/>
      <c r="DH114"/>
      <c r="DI114"/>
      <c r="DJ114"/>
      <c r="DK114"/>
      <c r="DL114"/>
      <c r="DM114"/>
    </row>
    <row r="115" spans="46:117" x14ac:dyDescent="0.2">
      <c r="AT115"/>
      <c r="AU115"/>
      <c r="AV115"/>
      <c r="AW115"/>
      <c r="AX115"/>
      <c r="AY115"/>
      <c r="AZ115"/>
      <c r="BA115"/>
      <c r="BB115"/>
      <c r="BC115"/>
      <c r="BD115"/>
      <c r="DB115"/>
      <c r="DC115"/>
      <c r="DD115"/>
      <c r="DE115"/>
      <c r="DF115"/>
      <c r="DG115"/>
      <c r="DH115"/>
      <c r="DI115"/>
      <c r="DJ115"/>
      <c r="DK115"/>
      <c r="DL115"/>
      <c r="DM115"/>
    </row>
    <row r="116" spans="46:117" x14ac:dyDescent="0.2">
      <c r="AT116"/>
      <c r="AU116"/>
      <c r="AV116"/>
      <c r="AW116"/>
      <c r="AX116"/>
      <c r="AY116"/>
      <c r="AZ116"/>
      <c r="BA116"/>
      <c r="BB116"/>
      <c r="BC116"/>
      <c r="BD116"/>
      <c r="DB116"/>
      <c r="DC116"/>
      <c r="DD116"/>
      <c r="DE116"/>
      <c r="DF116"/>
      <c r="DG116"/>
      <c r="DH116"/>
      <c r="DI116"/>
      <c r="DJ116"/>
      <c r="DK116"/>
      <c r="DL116"/>
      <c r="DM116"/>
    </row>
    <row r="117" spans="46:117" x14ac:dyDescent="0.2">
      <c r="AT117"/>
      <c r="AU117"/>
      <c r="AV117"/>
      <c r="AW117"/>
      <c r="AX117"/>
      <c r="AY117"/>
      <c r="AZ117"/>
      <c r="BA117"/>
      <c r="BB117"/>
      <c r="BC117"/>
      <c r="BD117"/>
      <c r="DB117"/>
      <c r="DC117"/>
      <c r="DD117"/>
      <c r="DE117"/>
      <c r="DF117"/>
      <c r="DG117"/>
      <c r="DH117"/>
      <c r="DI117"/>
      <c r="DJ117"/>
      <c r="DK117"/>
      <c r="DL117"/>
      <c r="DM117"/>
    </row>
    <row r="118" spans="46:117" x14ac:dyDescent="0.2">
      <c r="AT118"/>
      <c r="AU118"/>
      <c r="AV118"/>
      <c r="AW118"/>
      <c r="AX118"/>
      <c r="AY118"/>
      <c r="AZ118"/>
      <c r="BA118"/>
      <c r="BB118"/>
      <c r="BC118"/>
      <c r="BD118"/>
      <c r="DB118"/>
      <c r="DC118"/>
      <c r="DD118"/>
      <c r="DE118"/>
      <c r="DF118"/>
      <c r="DG118"/>
      <c r="DH118"/>
      <c r="DI118"/>
      <c r="DJ118"/>
      <c r="DK118"/>
      <c r="DL118"/>
      <c r="DM118"/>
    </row>
    <row r="119" spans="46:117" x14ac:dyDescent="0.2">
      <c r="AT119"/>
      <c r="AU119"/>
      <c r="AV119"/>
      <c r="AW119"/>
      <c r="AX119"/>
      <c r="AY119"/>
      <c r="AZ119"/>
      <c r="BA119"/>
      <c r="BB119"/>
      <c r="BC119"/>
      <c r="BD119"/>
      <c r="DB119"/>
      <c r="DC119"/>
      <c r="DD119"/>
      <c r="DE119"/>
      <c r="DF119"/>
      <c r="DG119"/>
      <c r="DH119"/>
      <c r="DI119"/>
      <c r="DJ119"/>
      <c r="DK119"/>
      <c r="DL119"/>
      <c r="DM119"/>
    </row>
    <row r="120" spans="46:117" x14ac:dyDescent="0.2">
      <c r="AT120"/>
      <c r="AU120"/>
      <c r="AV120"/>
      <c r="AW120"/>
      <c r="AX120"/>
      <c r="AY120"/>
      <c r="AZ120"/>
      <c r="BA120"/>
      <c r="BB120"/>
      <c r="BC120"/>
      <c r="BD120"/>
      <c r="DB120"/>
      <c r="DC120"/>
      <c r="DD120"/>
      <c r="DE120"/>
      <c r="DF120"/>
      <c r="DG120"/>
      <c r="DH120"/>
      <c r="DI120"/>
      <c r="DJ120"/>
      <c r="DK120"/>
      <c r="DL120"/>
      <c r="DM120"/>
    </row>
    <row r="121" spans="46:117" x14ac:dyDescent="0.2">
      <c r="AT121"/>
      <c r="AU121"/>
      <c r="AV121"/>
      <c r="AW121"/>
      <c r="AX121"/>
      <c r="AY121"/>
      <c r="AZ121"/>
      <c r="BA121"/>
      <c r="BB121"/>
      <c r="BC121"/>
      <c r="BD121"/>
      <c r="DB121"/>
      <c r="DC121"/>
      <c r="DD121"/>
      <c r="DE121"/>
      <c r="DF121"/>
      <c r="DG121"/>
      <c r="DH121"/>
      <c r="DI121"/>
      <c r="DJ121"/>
      <c r="DK121"/>
      <c r="DL121"/>
      <c r="DM121"/>
    </row>
    <row r="122" spans="46:117" x14ac:dyDescent="0.2">
      <c r="AT122"/>
      <c r="AU122"/>
      <c r="AV122"/>
      <c r="AW122"/>
      <c r="AX122"/>
      <c r="AY122"/>
      <c r="AZ122"/>
      <c r="BA122"/>
      <c r="BB122"/>
      <c r="BC122"/>
      <c r="BD122"/>
      <c r="DB122"/>
      <c r="DC122"/>
      <c r="DD122"/>
      <c r="DE122"/>
      <c r="DF122"/>
      <c r="DG122"/>
      <c r="DH122"/>
      <c r="DI122"/>
      <c r="DJ122"/>
      <c r="DK122"/>
      <c r="DL122"/>
      <c r="DM122"/>
    </row>
    <row r="123" spans="46:117" x14ac:dyDescent="0.2">
      <c r="AT123"/>
      <c r="AU123"/>
      <c r="AV123"/>
      <c r="AW123"/>
      <c r="AX123"/>
      <c r="AY123"/>
      <c r="AZ123"/>
      <c r="BA123"/>
      <c r="BB123"/>
      <c r="BC123"/>
      <c r="BD123"/>
      <c r="DB123"/>
      <c r="DC123"/>
      <c r="DD123"/>
      <c r="DE123"/>
      <c r="DF123"/>
      <c r="DG123"/>
      <c r="DH123"/>
      <c r="DI123"/>
      <c r="DJ123"/>
      <c r="DK123"/>
      <c r="DL123"/>
      <c r="DM123"/>
    </row>
    <row r="124" spans="46:117" x14ac:dyDescent="0.2">
      <c r="AT124"/>
      <c r="AU124"/>
      <c r="AV124"/>
      <c r="AW124"/>
      <c r="AX124"/>
      <c r="AY124"/>
      <c r="AZ124"/>
      <c r="BA124"/>
      <c r="BB124"/>
      <c r="BC124"/>
      <c r="BD124"/>
      <c r="DB124"/>
      <c r="DC124"/>
      <c r="DD124"/>
      <c r="DE124"/>
      <c r="DF124"/>
      <c r="DG124"/>
      <c r="DH124"/>
      <c r="DI124"/>
      <c r="DJ124"/>
      <c r="DK124"/>
      <c r="DL124"/>
      <c r="DM124"/>
    </row>
    <row r="125" spans="46:117" x14ac:dyDescent="0.2">
      <c r="AT125"/>
      <c r="AU125"/>
      <c r="AV125"/>
      <c r="AW125"/>
      <c r="AX125"/>
      <c r="AY125"/>
      <c r="AZ125"/>
      <c r="BA125"/>
      <c r="BB125"/>
      <c r="BC125"/>
      <c r="BD125"/>
      <c r="DB125"/>
      <c r="DC125"/>
      <c r="DD125"/>
      <c r="DE125"/>
      <c r="DF125"/>
      <c r="DG125"/>
      <c r="DH125"/>
      <c r="DI125"/>
      <c r="DJ125"/>
      <c r="DK125"/>
      <c r="DL125"/>
      <c r="DM125"/>
    </row>
    <row r="126" spans="46:117" x14ac:dyDescent="0.2">
      <c r="AT126"/>
      <c r="AU126"/>
      <c r="AV126"/>
      <c r="AW126"/>
      <c r="AX126"/>
      <c r="AY126"/>
      <c r="AZ126"/>
      <c r="BA126"/>
      <c r="BB126"/>
      <c r="BC126"/>
      <c r="BD126"/>
      <c r="DB126"/>
      <c r="DC126"/>
      <c r="DD126"/>
      <c r="DE126"/>
      <c r="DF126"/>
      <c r="DG126"/>
      <c r="DH126"/>
      <c r="DI126"/>
      <c r="DJ126"/>
      <c r="DK126"/>
      <c r="DL126"/>
      <c r="DM126"/>
    </row>
    <row r="127" spans="46:117" x14ac:dyDescent="0.2">
      <c r="AT127"/>
      <c r="AU127"/>
      <c r="AV127"/>
      <c r="AW127"/>
      <c r="AX127"/>
      <c r="AY127"/>
      <c r="AZ127"/>
      <c r="BA127"/>
      <c r="BB127"/>
      <c r="BC127"/>
      <c r="BD127"/>
      <c r="DB127"/>
      <c r="DC127"/>
      <c r="DD127"/>
      <c r="DE127"/>
      <c r="DF127"/>
      <c r="DG127"/>
      <c r="DH127"/>
      <c r="DI127"/>
      <c r="DJ127"/>
      <c r="DK127"/>
      <c r="DL127"/>
      <c r="DM127"/>
    </row>
    <row r="128" spans="46:117" x14ac:dyDescent="0.2">
      <c r="AT128"/>
      <c r="AU128"/>
      <c r="AV128"/>
      <c r="AW128"/>
      <c r="AX128"/>
      <c r="AY128"/>
      <c r="AZ128"/>
      <c r="BA128"/>
      <c r="BB128"/>
      <c r="BC128"/>
      <c r="BD128"/>
      <c r="DB128"/>
      <c r="DC128"/>
      <c r="DD128"/>
      <c r="DE128"/>
      <c r="DF128"/>
      <c r="DG128"/>
      <c r="DH128"/>
      <c r="DI128"/>
      <c r="DJ128"/>
      <c r="DK128"/>
      <c r="DL128"/>
      <c r="DM128"/>
    </row>
    <row r="129" spans="46:117" x14ac:dyDescent="0.2">
      <c r="AT129"/>
      <c r="AU129"/>
      <c r="AV129"/>
      <c r="AW129"/>
      <c r="AX129"/>
      <c r="AY129"/>
      <c r="AZ129"/>
      <c r="BA129"/>
      <c r="BB129"/>
      <c r="BC129"/>
      <c r="BD129"/>
      <c r="DB129"/>
      <c r="DC129"/>
      <c r="DD129"/>
      <c r="DE129"/>
      <c r="DF129"/>
      <c r="DG129"/>
      <c r="DH129"/>
      <c r="DI129"/>
      <c r="DJ129"/>
      <c r="DK129"/>
      <c r="DL129"/>
      <c r="DM129"/>
    </row>
    <row r="130" spans="46:117" x14ac:dyDescent="0.2">
      <c r="AT130"/>
      <c r="AU130"/>
      <c r="AV130"/>
      <c r="AW130"/>
      <c r="AX130"/>
      <c r="AY130"/>
      <c r="AZ130"/>
      <c r="BA130"/>
      <c r="BB130"/>
      <c r="BC130"/>
      <c r="BD130"/>
      <c r="DB130"/>
      <c r="DC130"/>
      <c r="DD130"/>
      <c r="DE130"/>
      <c r="DF130"/>
      <c r="DG130"/>
      <c r="DH130"/>
      <c r="DI130"/>
      <c r="DJ130"/>
      <c r="DK130"/>
      <c r="DL130"/>
      <c r="DM130"/>
    </row>
    <row r="131" spans="46:117" x14ac:dyDescent="0.2">
      <c r="AT131"/>
      <c r="AU131"/>
      <c r="AV131"/>
      <c r="AW131"/>
      <c r="AX131"/>
      <c r="AY131"/>
      <c r="AZ131"/>
      <c r="BA131"/>
      <c r="BB131"/>
      <c r="BC131"/>
      <c r="BD131"/>
      <c r="DB131"/>
      <c r="DC131"/>
      <c r="DD131"/>
      <c r="DE131"/>
      <c r="DF131"/>
      <c r="DG131"/>
      <c r="DH131"/>
      <c r="DI131"/>
      <c r="DJ131"/>
      <c r="DK131"/>
      <c r="DL131"/>
      <c r="DM131"/>
    </row>
    <row r="132" spans="46:117" x14ac:dyDescent="0.2">
      <c r="AT132"/>
      <c r="AU132"/>
      <c r="AV132"/>
      <c r="AW132"/>
      <c r="AX132"/>
      <c r="AY132"/>
      <c r="AZ132"/>
      <c r="BA132"/>
      <c r="BB132"/>
      <c r="BC132"/>
      <c r="BD132"/>
      <c r="DB132"/>
      <c r="DC132"/>
      <c r="DD132"/>
      <c r="DE132"/>
      <c r="DF132"/>
      <c r="DG132"/>
      <c r="DH132"/>
      <c r="DI132"/>
      <c r="DJ132"/>
      <c r="DK132"/>
      <c r="DL132"/>
      <c r="DM132"/>
    </row>
    <row r="133" spans="46:117" x14ac:dyDescent="0.2">
      <c r="AT133"/>
      <c r="AU133"/>
      <c r="AV133"/>
      <c r="AW133"/>
      <c r="AX133"/>
      <c r="AY133"/>
      <c r="AZ133"/>
      <c r="BA133"/>
      <c r="BB133"/>
      <c r="BC133"/>
      <c r="BD133"/>
      <c r="DB133"/>
      <c r="DC133"/>
      <c r="DD133"/>
      <c r="DE133"/>
      <c r="DF133"/>
      <c r="DG133"/>
      <c r="DH133"/>
      <c r="DI133"/>
      <c r="DJ133"/>
      <c r="DK133"/>
      <c r="DL133"/>
      <c r="DM133"/>
    </row>
    <row r="134" spans="46:117" x14ac:dyDescent="0.2">
      <c r="AT134"/>
      <c r="AU134"/>
      <c r="AV134"/>
      <c r="AW134"/>
      <c r="AX134"/>
      <c r="AY134"/>
      <c r="AZ134"/>
      <c r="BA134"/>
      <c r="BB134"/>
      <c r="BC134"/>
      <c r="BD134"/>
      <c r="DB134"/>
      <c r="DC134"/>
      <c r="DD134"/>
      <c r="DE134"/>
      <c r="DF134"/>
      <c r="DG134"/>
      <c r="DH134"/>
      <c r="DI134"/>
      <c r="DJ134"/>
      <c r="DK134"/>
      <c r="DL134"/>
      <c r="DM134"/>
    </row>
    <row r="135" spans="46:117" x14ac:dyDescent="0.2">
      <c r="AT135"/>
      <c r="AU135"/>
      <c r="AV135"/>
      <c r="AW135"/>
      <c r="AX135"/>
      <c r="AY135"/>
      <c r="AZ135"/>
      <c r="BA135"/>
      <c r="BB135"/>
      <c r="BC135"/>
      <c r="BD135"/>
      <c r="DB135"/>
      <c r="DC135"/>
      <c r="DD135"/>
      <c r="DE135"/>
      <c r="DF135"/>
      <c r="DG135"/>
      <c r="DH135"/>
      <c r="DI135"/>
      <c r="DJ135"/>
      <c r="DK135"/>
      <c r="DL135"/>
      <c r="DM135"/>
    </row>
    <row r="136" spans="46:117" x14ac:dyDescent="0.2">
      <c r="AT136"/>
      <c r="AU136"/>
      <c r="AV136"/>
      <c r="AW136"/>
      <c r="AX136"/>
      <c r="AY136"/>
      <c r="AZ136"/>
      <c r="BA136"/>
      <c r="BB136"/>
      <c r="BC136"/>
      <c r="BD136"/>
      <c r="DB136"/>
      <c r="DC136"/>
      <c r="DD136"/>
      <c r="DE136"/>
      <c r="DF136"/>
      <c r="DG136"/>
      <c r="DH136"/>
      <c r="DI136"/>
      <c r="DJ136"/>
      <c r="DK136"/>
      <c r="DL136"/>
      <c r="DM136"/>
    </row>
    <row r="137" spans="46:117" x14ac:dyDescent="0.2">
      <c r="AT137"/>
      <c r="AU137"/>
      <c r="AV137"/>
      <c r="AW137"/>
      <c r="AX137"/>
      <c r="AY137"/>
      <c r="AZ137"/>
      <c r="BA137"/>
      <c r="BB137"/>
      <c r="BC137"/>
      <c r="BD137"/>
      <c r="DB137"/>
      <c r="DC137"/>
      <c r="DD137"/>
      <c r="DE137"/>
      <c r="DF137"/>
      <c r="DG137"/>
      <c r="DH137"/>
      <c r="DI137"/>
      <c r="DJ137"/>
      <c r="DK137"/>
      <c r="DL137"/>
      <c r="DM137"/>
    </row>
    <row r="138" spans="46:117" x14ac:dyDescent="0.2">
      <c r="AT138"/>
      <c r="AU138"/>
      <c r="AV138"/>
      <c r="AW138"/>
      <c r="AX138"/>
      <c r="AY138"/>
      <c r="AZ138"/>
      <c r="BA138"/>
      <c r="BB138"/>
      <c r="BC138"/>
      <c r="BD138"/>
      <c r="DB138"/>
      <c r="DC138"/>
      <c r="DD138"/>
      <c r="DE138"/>
      <c r="DF138"/>
      <c r="DG138"/>
      <c r="DH138"/>
      <c r="DI138"/>
      <c r="DJ138"/>
      <c r="DK138"/>
      <c r="DL138"/>
      <c r="DM138"/>
    </row>
    <row r="139" spans="46:117" x14ac:dyDescent="0.2">
      <c r="AT139"/>
      <c r="AU139"/>
      <c r="AV139"/>
      <c r="AW139"/>
      <c r="AX139"/>
      <c r="AY139"/>
      <c r="AZ139"/>
      <c r="BA139"/>
      <c r="BB139"/>
      <c r="BC139"/>
      <c r="BD139"/>
      <c r="DB139"/>
      <c r="DC139"/>
      <c r="DD139"/>
      <c r="DE139"/>
      <c r="DF139"/>
      <c r="DG139"/>
      <c r="DH139"/>
      <c r="DI139"/>
      <c r="DJ139"/>
      <c r="DK139"/>
      <c r="DL139"/>
      <c r="DM139"/>
    </row>
  </sheetData>
  <dataConsolidate/>
  <pageMargins left="0.7" right="0.7" top="0.78740157499999996" bottom="0.78740157499999996" header="0.3" footer="0.3"/>
  <pageSetup paperSize="9" orientation="portrait"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2">
    <pageSetUpPr fitToPage="1"/>
  </sheetPr>
  <dimension ref="A1:L103"/>
  <sheetViews>
    <sheetView topLeftCell="A70" workbookViewId="0">
      <selection activeCell="C102" sqref="C102"/>
    </sheetView>
  </sheetViews>
  <sheetFormatPr defaultRowHeight="12" x14ac:dyDescent="0.2"/>
  <cols>
    <col min="1" max="2" width="9.33203125" style="33"/>
    <col min="3" max="3" width="5.6640625" style="57" customWidth="1"/>
    <col min="4" max="4" width="54.1640625" style="33" customWidth="1"/>
    <col min="5" max="9" width="14.33203125" style="33" customWidth="1"/>
    <col min="10" max="11" width="12.33203125" style="33" customWidth="1"/>
    <col min="12" max="12" width="13.83203125" style="33" customWidth="1"/>
    <col min="13" max="13" width="15.33203125" style="33" bestFit="1" customWidth="1"/>
    <col min="14" max="16384" width="9.33203125" style="33"/>
  </cols>
  <sheetData>
    <row r="1" spans="1:12" ht="15.75" x14ac:dyDescent="0.25">
      <c r="A1"/>
      <c r="C1" s="32" t="s">
        <v>74</v>
      </c>
      <c r="L1" s="351" t="s">
        <v>75</v>
      </c>
    </row>
    <row r="2" spans="1:12" x14ac:dyDescent="0.2">
      <c r="C2" s="34" t="str">
        <f>"kapitola: "&amp;BW_TAB1A!T31 &amp; " " &amp; BW_TAB1A!U31</f>
        <v>kapitola: 355 Ústav pro studium totalitních režimů</v>
      </c>
      <c r="L2" s="35" t="str">
        <f>"vygenerováno: " &amp; BW_TAB1A!I4</f>
        <v>vygenerováno: 06.02.2023</v>
      </c>
    </row>
    <row r="3" spans="1:12" x14ac:dyDescent="0.2">
      <c r="C3" s="34" t="str">
        <f>"období: " &amp; RIGHT(BW_TAB1A!F29,7)</f>
        <v>období: 12.2022</v>
      </c>
      <c r="J3" s="36"/>
      <c r="K3" s="36"/>
    </row>
    <row r="4" spans="1:12" ht="12.75" customHeight="1" x14ac:dyDescent="0.2">
      <c r="C4" s="994"/>
      <c r="D4" s="995"/>
      <c r="E4" s="68">
        <f>F4-1</f>
        <v>2021</v>
      </c>
      <c r="F4" s="978" t="str">
        <f>RIGHT(BW_TAB1A!F29,4)</f>
        <v>2022</v>
      </c>
      <c r="G4" s="979"/>
      <c r="H4" s="979"/>
      <c r="I4" s="980"/>
      <c r="J4" s="990" t="s">
        <v>38</v>
      </c>
      <c r="K4" s="990" t="s">
        <v>76</v>
      </c>
      <c r="L4" s="1002" t="s">
        <v>32</v>
      </c>
    </row>
    <row r="5" spans="1:12" ht="24" x14ac:dyDescent="0.2">
      <c r="C5" s="996"/>
      <c r="D5" s="997"/>
      <c r="E5" s="69" t="s">
        <v>19</v>
      </c>
      <c r="F5" s="40" t="s">
        <v>20</v>
      </c>
      <c r="G5" s="40" t="s">
        <v>21</v>
      </c>
      <c r="H5" s="40" t="s">
        <v>22</v>
      </c>
      <c r="I5" s="70" t="s">
        <v>19</v>
      </c>
      <c r="J5" s="991"/>
      <c r="K5" s="991"/>
      <c r="L5" s="1003"/>
    </row>
    <row r="6" spans="1:12" ht="12.75" customHeight="1" x14ac:dyDescent="0.2">
      <c r="C6" s="73"/>
      <c r="D6" s="53" t="s">
        <v>31</v>
      </c>
      <c r="E6" s="74"/>
      <c r="F6" s="74"/>
      <c r="G6" s="74"/>
      <c r="H6" s="74"/>
      <c r="I6" s="74"/>
      <c r="J6" s="74"/>
      <c r="K6" s="74"/>
      <c r="L6" s="75"/>
    </row>
    <row r="7" spans="1:12" ht="11.25" customHeight="1" x14ac:dyDescent="0.2">
      <c r="C7" s="444" t="s">
        <v>61</v>
      </c>
      <c r="D7" s="445" t="s">
        <v>62</v>
      </c>
      <c r="E7" s="446">
        <v>191409.62579000002</v>
      </c>
      <c r="F7" s="446">
        <v>185660.70899999997</v>
      </c>
      <c r="G7" s="446">
        <v>200146.94000000003</v>
      </c>
      <c r="H7" s="446">
        <v>208670.43791000007</v>
      </c>
      <c r="I7" s="446">
        <v>193927.21685000011</v>
      </c>
      <c r="J7" s="447">
        <v>96.8924215628778</v>
      </c>
      <c r="K7" s="447">
        <v>92.934686289219982</v>
      </c>
      <c r="L7" s="446">
        <v>2517.5910600000934</v>
      </c>
    </row>
    <row r="8" spans="1:12" ht="11.25" customHeight="1" x14ac:dyDescent="0.2">
      <c r="C8" s="428" t="s">
        <v>66</v>
      </c>
      <c r="D8" s="429" t="s">
        <v>67</v>
      </c>
      <c r="E8" s="430">
        <v>6670.1672799999997</v>
      </c>
      <c r="F8" s="430">
        <v>0</v>
      </c>
      <c r="G8" s="430">
        <v>0</v>
      </c>
      <c r="H8" s="430">
        <v>22019.997810000001</v>
      </c>
      <c r="I8" s="430">
        <v>17261.089899999999</v>
      </c>
      <c r="J8" s="431">
        <v>0</v>
      </c>
      <c r="K8" s="431">
        <v>78.388245307459442</v>
      </c>
      <c r="L8" s="430">
        <v>10590.922619999999</v>
      </c>
    </row>
    <row r="9" spans="1:12" ht="11.25" customHeight="1" x14ac:dyDescent="0.2">
      <c r="C9" s="73"/>
      <c r="D9" s="334" t="s">
        <v>601</v>
      </c>
      <c r="E9" s="74"/>
      <c r="F9" s="74"/>
      <c r="G9" s="74"/>
      <c r="H9" s="74"/>
      <c r="I9" s="74"/>
      <c r="J9" s="74"/>
      <c r="K9" s="74"/>
      <c r="L9" s="75"/>
    </row>
    <row r="10" spans="1:12" ht="11.25" customHeight="1" x14ac:dyDescent="0.2">
      <c r="C10" s="391" t="s">
        <v>831</v>
      </c>
      <c r="D10" s="388" t="s">
        <v>832</v>
      </c>
      <c r="E10" s="389">
        <v>157207.17780999996</v>
      </c>
      <c r="F10" s="389">
        <v>153279.902</v>
      </c>
      <c r="G10" s="389">
        <v>163235.49271000002</v>
      </c>
      <c r="H10" s="389">
        <v>166394.49236000003</v>
      </c>
      <c r="I10" s="389">
        <v>160938.27435999998</v>
      </c>
      <c r="J10" s="390">
        <v>98.592696776992483</v>
      </c>
      <c r="K10" s="390">
        <v>96.720914302743068</v>
      </c>
      <c r="L10" s="389">
        <v>3731.0965500000166</v>
      </c>
    </row>
    <row r="11" spans="1:12" x14ac:dyDescent="0.2">
      <c r="C11" s="391" t="s">
        <v>590</v>
      </c>
      <c r="D11" s="388" t="s">
        <v>591</v>
      </c>
      <c r="E11" s="389">
        <v>30989.596130000002</v>
      </c>
      <c r="F11" s="389">
        <v>29682.155000000006</v>
      </c>
      <c r="G11" s="389">
        <v>33755.816289999995</v>
      </c>
      <c r="H11" s="389">
        <v>37423.391009999999</v>
      </c>
      <c r="I11" s="389">
        <v>28395.643240000001</v>
      </c>
      <c r="J11" s="390">
        <v>84.120742322004162</v>
      </c>
      <c r="K11" s="390">
        <v>75.876724352457344</v>
      </c>
      <c r="L11" s="389">
        <v>-2593.9528900000005</v>
      </c>
    </row>
    <row r="12" spans="1:12" x14ac:dyDescent="0.2">
      <c r="C12" s="391" t="s">
        <v>900</v>
      </c>
      <c r="D12" s="388" t="s">
        <v>901</v>
      </c>
      <c r="E12" s="389">
        <v>153.47800000000001</v>
      </c>
      <c r="F12" s="389"/>
      <c r="G12" s="389"/>
      <c r="H12" s="389"/>
      <c r="I12" s="389"/>
      <c r="J12" s="390">
        <v>0</v>
      </c>
      <c r="K12" s="390">
        <v>0</v>
      </c>
      <c r="L12" s="389">
        <v>-153.47800000000001</v>
      </c>
    </row>
    <row r="13" spans="1:12" ht="24" x14ac:dyDescent="0.2">
      <c r="C13" s="391" t="s">
        <v>65</v>
      </c>
      <c r="D13" s="388" t="s">
        <v>596</v>
      </c>
      <c r="E13" s="389">
        <v>2453.7799999999997</v>
      </c>
      <c r="F13" s="389">
        <v>2173.652</v>
      </c>
      <c r="G13" s="389">
        <v>2437.12</v>
      </c>
      <c r="H13" s="389">
        <v>2597.06729</v>
      </c>
      <c r="I13" s="389">
        <v>2426.5509999999999</v>
      </c>
      <c r="J13" s="390">
        <v>99.56633239233193</v>
      </c>
      <c r="K13" s="390">
        <v>93.434275243596019</v>
      </c>
      <c r="L13" s="389">
        <v>-27.228999999999814</v>
      </c>
    </row>
    <row r="14" spans="1:12" ht="24" x14ac:dyDescent="0.2">
      <c r="C14" s="391" t="s">
        <v>928</v>
      </c>
      <c r="D14" s="388" t="s">
        <v>929</v>
      </c>
      <c r="E14" s="389">
        <v>602.14497999999992</v>
      </c>
      <c r="F14" s="389">
        <v>520</v>
      </c>
      <c r="G14" s="389">
        <v>718.053</v>
      </c>
      <c r="H14" s="389">
        <v>1031.4380000000001</v>
      </c>
      <c r="I14" s="389">
        <v>942.69899999999996</v>
      </c>
      <c r="J14" s="390">
        <v>131.28543436208747</v>
      </c>
      <c r="K14" s="390">
        <v>91.396574491147291</v>
      </c>
      <c r="L14" s="389">
        <v>340.55402000000004</v>
      </c>
    </row>
    <row r="15" spans="1:12" x14ac:dyDescent="0.2">
      <c r="C15" s="391" t="s">
        <v>937</v>
      </c>
      <c r="D15" s="388" t="s">
        <v>938</v>
      </c>
      <c r="E15" s="389">
        <v>0.91786999999999996</v>
      </c>
      <c r="F15" s="389">
        <v>5</v>
      </c>
      <c r="G15" s="389">
        <v>0</v>
      </c>
      <c r="H15" s="389">
        <v>1223.5912499999999</v>
      </c>
      <c r="I15" s="389">
        <v>1223.5912499999999</v>
      </c>
      <c r="J15" s="390">
        <v>0</v>
      </c>
      <c r="K15" s="390">
        <v>100</v>
      </c>
      <c r="L15" s="389">
        <v>1222.67338</v>
      </c>
    </row>
    <row r="16" spans="1:12" x14ac:dyDescent="0.2">
      <c r="C16" s="391" t="s">
        <v>945</v>
      </c>
      <c r="D16" s="388" t="s">
        <v>944</v>
      </c>
      <c r="E16" s="389">
        <v>2.5310000000000001</v>
      </c>
      <c r="F16" s="389">
        <v>0</v>
      </c>
      <c r="G16" s="389">
        <v>0.45800000000000002</v>
      </c>
      <c r="H16" s="389">
        <v>0.45800000000000002</v>
      </c>
      <c r="I16" s="389">
        <v>0.45800000000000002</v>
      </c>
      <c r="J16" s="390">
        <v>100</v>
      </c>
      <c r="K16" s="390">
        <v>100</v>
      </c>
      <c r="L16" s="389">
        <v>-2.073</v>
      </c>
    </row>
    <row r="17" spans="3:12" x14ac:dyDescent="0.2">
      <c r="C17" s="392" t="s">
        <v>950</v>
      </c>
      <c r="D17" s="163" t="s">
        <v>951</v>
      </c>
      <c r="E17" s="285">
        <v>6670.1672799999997</v>
      </c>
      <c r="F17" s="285">
        <v>0</v>
      </c>
      <c r="G17" s="285">
        <v>0</v>
      </c>
      <c r="H17" s="285">
        <v>22019.997810000001</v>
      </c>
      <c r="I17" s="285">
        <v>17261.089899999999</v>
      </c>
      <c r="J17" s="286">
        <v>0</v>
      </c>
      <c r="K17" s="286">
        <v>78.388245307459442</v>
      </c>
      <c r="L17" s="285">
        <v>10590.922619999999</v>
      </c>
    </row>
    <row r="18" spans="3:12" x14ac:dyDescent="0.2">
      <c r="C18" s="73"/>
      <c r="D18" s="334" t="s">
        <v>602</v>
      </c>
      <c r="E18" s="74"/>
      <c r="F18" s="74"/>
      <c r="G18" s="74"/>
      <c r="H18" s="74"/>
      <c r="I18" s="74"/>
      <c r="J18" s="74"/>
      <c r="K18" s="74"/>
      <c r="L18" s="75"/>
    </row>
    <row r="19" spans="3:12" x14ac:dyDescent="0.2">
      <c r="C19" s="391" t="s">
        <v>829</v>
      </c>
      <c r="D19" s="388" t="s">
        <v>830</v>
      </c>
      <c r="E19" s="389">
        <v>110068.41500000001</v>
      </c>
      <c r="F19" s="389">
        <v>107907.568</v>
      </c>
      <c r="G19" s="389">
        <v>112479.41099999999</v>
      </c>
      <c r="H19" s="389">
        <v>113571.97588</v>
      </c>
      <c r="I19" s="389">
        <v>111972.302</v>
      </c>
      <c r="J19" s="390">
        <v>99.549153933603023</v>
      </c>
      <c r="K19" s="390">
        <v>98.591488905951394</v>
      </c>
      <c r="L19" s="389">
        <v>1903.8869999999879</v>
      </c>
    </row>
    <row r="20" spans="3:12" x14ac:dyDescent="0.2">
      <c r="C20" s="391" t="s">
        <v>858</v>
      </c>
      <c r="D20" s="388" t="s">
        <v>859</v>
      </c>
      <c r="E20" s="389">
        <v>5193.6540000000005</v>
      </c>
      <c r="F20" s="389">
        <v>4096.652</v>
      </c>
      <c r="G20" s="389">
        <v>7747.652</v>
      </c>
      <c r="H20" s="389">
        <v>8231.2719500000003</v>
      </c>
      <c r="I20" s="389">
        <v>6074.777</v>
      </c>
      <c r="J20" s="390">
        <v>78.407974441805081</v>
      </c>
      <c r="K20" s="390">
        <v>73.80119423705834</v>
      </c>
      <c r="L20" s="389">
        <v>881.12299999999959</v>
      </c>
    </row>
    <row r="21" spans="3:12" x14ac:dyDescent="0.2">
      <c r="C21" s="391" t="s">
        <v>868</v>
      </c>
      <c r="D21" s="388" t="s">
        <v>869</v>
      </c>
      <c r="E21" s="389">
        <v>38259.785999999993</v>
      </c>
      <c r="F21" s="389">
        <v>37587.981999999996</v>
      </c>
      <c r="G21" s="389">
        <v>39137.125</v>
      </c>
      <c r="H21" s="389">
        <v>40609.373169999999</v>
      </c>
      <c r="I21" s="389">
        <v>38989.194000000003</v>
      </c>
      <c r="J21" s="390">
        <v>99.622018735407877</v>
      </c>
      <c r="K21" s="390">
        <v>96.010331991046598</v>
      </c>
      <c r="L21" s="389">
        <v>729.40800000001036</v>
      </c>
    </row>
    <row r="22" spans="3:12" x14ac:dyDescent="0.2">
      <c r="C22" s="391" t="s">
        <v>874</v>
      </c>
      <c r="D22" s="388" t="s">
        <v>875</v>
      </c>
      <c r="E22" s="389">
        <v>3685.3228100000001</v>
      </c>
      <c r="F22" s="389">
        <v>3687.7</v>
      </c>
      <c r="G22" s="389">
        <v>3871.3047099999999</v>
      </c>
      <c r="H22" s="389">
        <v>3981.8713600000001</v>
      </c>
      <c r="I22" s="389">
        <v>3902.0013599999997</v>
      </c>
      <c r="J22" s="390">
        <v>100.79292776723845</v>
      </c>
      <c r="K22" s="390">
        <v>97.99415920859883</v>
      </c>
      <c r="L22" s="389">
        <v>216.67854999999963</v>
      </c>
    </row>
    <row r="23" spans="3:12" x14ac:dyDescent="0.2">
      <c r="C23" s="391" t="s">
        <v>878</v>
      </c>
      <c r="D23" s="388" t="s">
        <v>879</v>
      </c>
      <c r="E23" s="389">
        <v>4530.3421900000003</v>
      </c>
      <c r="F23" s="389">
        <v>2443</v>
      </c>
      <c r="G23" s="389">
        <v>2229.2036900000003</v>
      </c>
      <c r="H23" s="389">
        <v>3316.2401599999998</v>
      </c>
      <c r="I23" s="389">
        <v>3150.7630999999997</v>
      </c>
      <c r="J23" s="390">
        <v>141.34029627413722</v>
      </c>
      <c r="K23" s="390">
        <v>95.010100233512645</v>
      </c>
      <c r="L23" s="389">
        <v>-1379.5790900000006</v>
      </c>
    </row>
    <row r="24" spans="3:12" x14ac:dyDescent="0.2">
      <c r="C24" s="391" t="s">
        <v>592</v>
      </c>
      <c r="D24" s="388" t="s">
        <v>593</v>
      </c>
      <c r="E24" s="389">
        <v>9.3299300000000009</v>
      </c>
      <c r="F24" s="389">
        <v>25</v>
      </c>
      <c r="G24" s="389">
        <v>12.255050000000001</v>
      </c>
      <c r="H24" s="389">
        <v>12.431229999999999</v>
      </c>
      <c r="I24" s="389">
        <v>6.60297</v>
      </c>
      <c r="J24" s="390">
        <v>53.879584334621235</v>
      </c>
      <c r="K24" s="390">
        <v>53.115982891475745</v>
      </c>
      <c r="L24" s="389">
        <v>-2.7269600000000009</v>
      </c>
    </row>
    <row r="25" spans="3:12" x14ac:dyDescent="0.2">
      <c r="C25" s="391" t="s">
        <v>882</v>
      </c>
      <c r="D25" s="388" t="s">
        <v>883</v>
      </c>
      <c r="E25" s="389">
        <v>3615.1310999999996</v>
      </c>
      <c r="F25" s="389">
        <v>4495</v>
      </c>
      <c r="G25" s="389">
        <v>4200.1996100000006</v>
      </c>
      <c r="H25" s="389">
        <v>5026.4254999999994</v>
      </c>
      <c r="I25" s="389">
        <v>3728.7755699999998</v>
      </c>
      <c r="J25" s="390">
        <v>88.776151521998713</v>
      </c>
      <c r="K25" s="390">
        <v>74.183444477591493</v>
      </c>
      <c r="L25" s="389">
        <v>113.64447000000018</v>
      </c>
    </row>
    <row r="26" spans="3:12" x14ac:dyDescent="0.2">
      <c r="C26" s="391" t="s">
        <v>594</v>
      </c>
      <c r="D26" s="388" t="s">
        <v>595</v>
      </c>
      <c r="E26" s="389">
        <v>20764.48129</v>
      </c>
      <c r="F26" s="389">
        <v>20939.154999999999</v>
      </c>
      <c r="G26" s="389">
        <v>22031.411050000002</v>
      </c>
      <c r="H26" s="389">
        <v>23475.455909999997</v>
      </c>
      <c r="I26" s="389">
        <v>18655.379950000002</v>
      </c>
      <c r="J26" s="390">
        <v>84.676282911075731</v>
      </c>
      <c r="K26" s="390">
        <v>79.467593820204556</v>
      </c>
      <c r="L26" s="389">
        <v>-2109.1013399999974</v>
      </c>
    </row>
    <row r="27" spans="3:12" x14ac:dyDescent="0.2">
      <c r="C27" s="391" t="s">
        <v>884</v>
      </c>
      <c r="D27" s="388" t="s">
        <v>885</v>
      </c>
      <c r="E27" s="389">
        <v>2003.64653</v>
      </c>
      <c r="F27" s="389">
        <v>1660</v>
      </c>
      <c r="G27" s="389">
        <v>4980.4164499999997</v>
      </c>
      <c r="H27" s="389">
        <v>5217.9577999999992</v>
      </c>
      <c r="I27" s="389">
        <v>2712.10284</v>
      </c>
      <c r="J27" s="390">
        <v>54.455342584855536</v>
      </c>
      <c r="K27" s="390">
        <v>51.976327596976745</v>
      </c>
      <c r="L27" s="389">
        <v>708.45631000000003</v>
      </c>
    </row>
    <row r="28" spans="3:12" ht="24" x14ac:dyDescent="0.2">
      <c r="C28" s="391" t="s">
        <v>888</v>
      </c>
      <c r="D28" s="388" t="s">
        <v>889</v>
      </c>
      <c r="E28" s="389">
        <v>66.665089999999992</v>
      </c>
      <c r="F28" s="389">
        <v>120</v>
      </c>
      <c r="G28" s="389">
        <v>302.33044000000001</v>
      </c>
      <c r="H28" s="389">
        <v>374.88040999999998</v>
      </c>
      <c r="I28" s="389">
        <v>142.01881</v>
      </c>
      <c r="J28" s="390">
        <v>46.974697618936418</v>
      </c>
      <c r="K28" s="390">
        <v>37.883764051581146</v>
      </c>
      <c r="L28" s="389">
        <v>75.35372000000001</v>
      </c>
    </row>
    <row r="29" spans="3:12" x14ac:dyDescent="0.2">
      <c r="C29" s="391" t="s">
        <v>898</v>
      </c>
      <c r="D29" s="388" t="s">
        <v>899</v>
      </c>
      <c r="E29" s="389">
        <v>3.4780000000000002</v>
      </c>
      <c r="F29" s="389"/>
      <c r="G29" s="389"/>
      <c r="H29" s="389"/>
      <c r="I29" s="389"/>
      <c r="J29" s="390">
        <v>0</v>
      </c>
      <c r="K29" s="390">
        <v>0</v>
      </c>
      <c r="L29" s="389">
        <v>-3.4780000000000002</v>
      </c>
    </row>
    <row r="30" spans="3:12" ht="24" x14ac:dyDescent="0.2">
      <c r="C30" s="391" t="s">
        <v>904</v>
      </c>
      <c r="D30" s="388" t="s">
        <v>905</v>
      </c>
      <c r="E30" s="389">
        <v>150</v>
      </c>
      <c r="F30" s="389"/>
      <c r="G30" s="389"/>
      <c r="H30" s="389"/>
      <c r="I30" s="389"/>
      <c r="J30" s="390">
        <v>0</v>
      </c>
      <c r="K30" s="390">
        <v>0</v>
      </c>
      <c r="L30" s="389">
        <v>-150</v>
      </c>
    </row>
    <row r="31" spans="3:12" ht="24" x14ac:dyDescent="0.2">
      <c r="C31" s="391" t="s">
        <v>912</v>
      </c>
      <c r="D31" s="388" t="s">
        <v>913</v>
      </c>
      <c r="E31" s="389">
        <v>286.96699999999998</v>
      </c>
      <c r="F31" s="389">
        <v>0</v>
      </c>
      <c r="G31" s="389">
        <v>0</v>
      </c>
      <c r="H31" s="389">
        <v>0</v>
      </c>
      <c r="I31" s="389"/>
      <c r="J31" s="390">
        <v>0</v>
      </c>
      <c r="K31" s="390">
        <v>0</v>
      </c>
      <c r="L31" s="389">
        <v>-286.96699999999998</v>
      </c>
    </row>
    <row r="32" spans="3:12" ht="24" x14ac:dyDescent="0.2">
      <c r="C32" s="391" t="s">
        <v>918</v>
      </c>
      <c r="D32" s="388" t="s">
        <v>919</v>
      </c>
      <c r="E32" s="389">
        <v>2128.9679999999998</v>
      </c>
      <c r="F32" s="389">
        <v>2158.152</v>
      </c>
      <c r="G32" s="389">
        <v>2250.3969999999999</v>
      </c>
      <c r="H32" s="389">
        <v>2410.34429</v>
      </c>
      <c r="I32" s="389">
        <v>2239.828</v>
      </c>
      <c r="J32" s="390">
        <v>99.530349533882244</v>
      </c>
      <c r="K32" s="390">
        <v>92.925645904303565</v>
      </c>
      <c r="L32" s="389">
        <v>110.86000000000013</v>
      </c>
    </row>
    <row r="33" spans="3:12" ht="24" x14ac:dyDescent="0.2">
      <c r="C33" s="391" t="s">
        <v>597</v>
      </c>
      <c r="D33" s="388" t="s">
        <v>598</v>
      </c>
      <c r="E33" s="389">
        <v>37.844999999999999</v>
      </c>
      <c r="F33" s="389">
        <v>15.5</v>
      </c>
      <c r="G33" s="389">
        <v>186.72300000000001</v>
      </c>
      <c r="H33" s="389">
        <v>186.72300000000001</v>
      </c>
      <c r="I33" s="389">
        <v>186.72300000000001</v>
      </c>
      <c r="J33" s="390">
        <v>100</v>
      </c>
      <c r="K33" s="390">
        <v>100</v>
      </c>
      <c r="L33" s="389">
        <v>148.87800000000001</v>
      </c>
    </row>
    <row r="34" spans="3:12" x14ac:dyDescent="0.2">
      <c r="C34" s="391" t="s">
        <v>926</v>
      </c>
      <c r="D34" s="388" t="s">
        <v>927</v>
      </c>
      <c r="E34" s="389">
        <v>602.14497999999992</v>
      </c>
      <c r="F34" s="389">
        <v>520</v>
      </c>
      <c r="G34" s="389">
        <v>718.053</v>
      </c>
      <c r="H34" s="389">
        <v>1031.4380000000001</v>
      </c>
      <c r="I34" s="389">
        <v>942.69899999999996</v>
      </c>
      <c r="J34" s="390">
        <v>131.28543436208747</v>
      </c>
      <c r="K34" s="390">
        <v>91.396574491147291</v>
      </c>
      <c r="L34" s="389">
        <v>340.55402000000004</v>
      </c>
    </row>
    <row r="35" spans="3:12" x14ac:dyDescent="0.2">
      <c r="C35" s="391" t="s">
        <v>936</v>
      </c>
      <c r="D35" s="388" t="s">
        <v>935</v>
      </c>
      <c r="E35" s="389"/>
      <c r="F35" s="389">
        <v>0</v>
      </c>
      <c r="G35" s="389">
        <v>0</v>
      </c>
      <c r="H35" s="389">
        <v>1223.5912499999999</v>
      </c>
      <c r="I35" s="389">
        <v>1223.5912499999999</v>
      </c>
      <c r="J35" s="390">
        <v>0</v>
      </c>
      <c r="K35" s="390">
        <v>100</v>
      </c>
      <c r="L35" s="389">
        <v>1223.5912499999999</v>
      </c>
    </row>
    <row r="36" spans="3:12" x14ac:dyDescent="0.2">
      <c r="C36" s="391" t="s">
        <v>941</v>
      </c>
      <c r="D36" s="388" t="s">
        <v>942</v>
      </c>
      <c r="E36" s="389">
        <v>0.91786999999999996</v>
      </c>
      <c r="F36" s="389">
        <v>5</v>
      </c>
      <c r="G36" s="389">
        <v>0</v>
      </c>
      <c r="H36" s="389">
        <v>0</v>
      </c>
      <c r="I36" s="389"/>
      <c r="J36" s="390">
        <v>0</v>
      </c>
      <c r="K36" s="390">
        <v>0</v>
      </c>
      <c r="L36" s="389">
        <v>-0.91786999999999996</v>
      </c>
    </row>
    <row r="37" spans="3:12" x14ac:dyDescent="0.2">
      <c r="C37" s="391" t="s">
        <v>943</v>
      </c>
      <c r="D37" s="388" t="s">
        <v>944</v>
      </c>
      <c r="E37" s="389">
        <v>2.5310000000000001</v>
      </c>
      <c r="F37" s="389">
        <v>0</v>
      </c>
      <c r="G37" s="389">
        <v>0.45800000000000002</v>
      </c>
      <c r="H37" s="389">
        <v>0.45800000000000002</v>
      </c>
      <c r="I37" s="389">
        <v>0.45800000000000002</v>
      </c>
      <c r="J37" s="390">
        <v>100</v>
      </c>
      <c r="K37" s="390">
        <v>100</v>
      </c>
      <c r="L37" s="389">
        <v>-2.073</v>
      </c>
    </row>
    <row r="38" spans="3:12" x14ac:dyDescent="0.2">
      <c r="C38" s="391" t="s">
        <v>948</v>
      </c>
      <c r="D38" s="388" t="s">
        <v>949</v>
      </c>
      <c r="E38" s="389">
        <v>238.14699999999999</v>
      </c>
      <c r="F38" s="389">
        <v>0</v>
      </c>
      <c r="G38" s="389">
        <v>0</v>
      </c>
      <c r="H38" s="389">
        <v>109.63809999999999</v>
      </c>
      <c r="I38" s="389">
        <v>109.63809999999999</v>
      </c>
      <c r="J38" s="390">
        <v>0</v>
      </c>
      <c r="K38" s="390">
        <v>100</v>
      </c>
      <c r="L38" s="389">
        <v>-128.50889999999998</v>
      </c>
    </row>
    <row r="39" spans="3:12" x14ac:dyDescent="0.2">
      <c r="C39" s="392" t="s">
        <v>956</v>
      </c>
      <c r="D39" s="163" t="s">
        <v>957</v>
      </c>
      <c r="E39" s="285">
        <v>6432.0202799999997</v>
      </c>
      <c r="F39" s="285">
        <v>0</v>
      </c>
      <c r="G39" s="285">
        <v>0</v>
      </c>
      <c r="H39" s="285">
        <v>21910.359710000001</v>
      </c>
      <c r="I39" s="285">
        <v>17151.451799999999</v>
      </c>
      <c r="J39" s="286">
        <v>0</v>
      </c>
      <c r="K39" s="286">
        <v>78.280101408704795</v>
      </c>
      <c r="L39" s="285">
        <v>10719.431519999998</v>
      </c>
    </row>
    <row r="40" spans="3:12" x14ac:dyDescent="0.2">
      <c r="C40" s="73"/>
      <c r="D40" s="334" t="s">
        <v>13</v>
      </c>
      <c r="E40" s="74"/>
      <c r="F40" s="74"/>
      <c r="G40" s="74"/>
      <c r="H40" s="74"/>
      <c r="I40" s="74"/>
      <c r="J40" s="74"/>
      <c r="K40" s="74"/>
      <c r="L40" s="75"/>
    </row>
    <row r="41" spans="3:12" ht="24" x14ac:dyDescent="0.2">
      <c r="C41" s="391" t="s">
        <v>828</v>
      </c>
      <c r="D41" s="388" t="s">
        <v>651</v>
      </c>
      <c r="E41" s="389">
        <v>79611.748000000007</v>
      </c>
      <c r="F41" s="389">
        <v>76426.301000000007</v>
      </c>
      <c r="G41" s="389">
        <v>79641.005999999994</v>
      </c>
      <c r="H41" s="389">
        <v>81089.130879999997</v>
      </c>
      <c r="I41" s="389">
        <v>79489.456999999995</v>
      </c>
      <c r="J41" s="390">
        <v>99.809709837166054</v>
      </c>
      <c r="K41" s="390">
        <v>98.02726473617372</v>
      </c>
      <c r="L41" s="389">
        <v>-122.29100000001199</v>
      </c>
    </row>
    <row r="42" spans="3:12" ht="24" x14ac:dyDescent="0.2">
      <c r="C42" s="391" t="s">
        <v>854</v>
      </c>
      <c r="D42" s="388" t="s">
        <v>855</v>
      </c>
      <c r="E42" s="389">
        <v>30456.667000000001</v>
      </c>
      <c r="F42" s="389">
        <v>31481.267</v>
      </c>
      <c r="G42" s="389">
        <v>32838.404999999999</v>
      </c>
      <c r="H42" s="389">
        <v>32482.845000000001</v>
      </c>
      <c r="I42" s="389">
        <v>32482.845000000001</v>
      </c>
      <c r="J42" s="390">
        <v>98.917243392302396</v>
      </c>
      <c r="K42" s="390">
        <v>100</v>
      </c>
      <c r="L42" s="389">
        <v>2026.1779999999999</v>
      </c>
    </row>
    <row r="43" spans="3:12" x14ac:dyDescent="0.2">
      <c r="C43" s="391" t="s">
        <v>856</v>
      </c>
      <c r="D43" s="388" t="s">
        <v>857</v>
      </c>
      <c r="E43" s="389">
        <v>2117.009</v>
      </c>
      <c r="F43" s="389">
        <v>877.05199999999991</v>
      </c>
      <c r="G43" s="389">
        <v>2028.0519999999999</v>
      </c>
      <c r="H43" s="389">
        <v>2495.1719499999999</v>
      </c>
      <c r="I43" s="389">
        <v>1788.0989999999999</v>
      </c>
      <c r="J43" s="390">
        <v>88.168301404500482</v>
      </c>
      <c r="K43" s="390">
        <v>71.662355774719259</v>
      </c>
      <c r="L43" s="389">
        <v>-328.91000000000008</v>
      </c>
    </row>
    <row r="44" spans="3:12" x14ac:dyDescent="0.2">
      <c r="C44" s="391" t="s">
        <v>860</v>
      </c>
      <c r="D44" s="388" t="s">
        <v>861</v>
      </c>
      <c r="E44" s="389">
        <v>3076.645</v>
      </c>
      <c r="F44" s="389">
        <v>3219.6</v>
      </c>
      <c r="G44" s="389">
        <v>3219.6</v>
      </c>
      <c r="H44" s="389">
        <v>3236.1</v>
      </c>
      <c r="I44" s="389">
        <v>3233.3180000000002</v>
      </c>
      <c r="J44" s="390">
        <v>100.42607777363648</v>
      </c>
      <c r="K44" s="390">
        <v>99.914032322857764</v>
      </c>
      <c r="L44" s="389">
        <v>156.67300000000023</v>
      </c>
    </row>
    <row r="45" spans="3:12" x14ac:dyDescent="0.2">
      <c r="C45" s="391" t="s">
        <v>862</v>
      </c>
      <c r="D45" s="388" t="s">
        <v>863</v>
      </c>
      <c r="E45" s="389"/>
      <c r="F45" s="389">
        <v>0</v>
      </c>
      <c r="G45" s="389">
        <v>2500</v>
      </c>
      <c r="H45" s="389">
        <v>2500</v>
      </c>
      <c r="I45" s="389">
        <v>1053.3599999999999</v>
      </c>
      <c r="J45" s="390">
        <v>42.134399999999992</v>
      </c>
      <c r="K45" s="390">
        <v>42.134399999999992</v>
      </c>
      <c r="L45" s="389">
        <v>1053.3599999999999</v>
      </c>
    </row>
    <row r="46" spans="3:12" ht="24" x14ac:dyDescent="0.2">
      <c r="C46" s="391" t="s">
        <v>866</v>
      </c>
      <c r="D46" s="388" t="s">
        <v>867</v>
      </c>
      <c r="E46" s="389">
        <v>28069.366999999998</v>
      </c>
      <c r="F46" s="389">
        <v>27579.536999999997</v>
      </c>
      <c r="G46" s="389">
        <v>28716.510000000002</v>
      </c>
      <c r="H46" s="389">
        <v>29797.63436</v>
      </c>
      <c r="I46" s="389">
        <v>28598.715</v>
      </c>
      <c r="J46" s="390">
        <v>99.589800431876981</v>
      </c>
      <c r="K46" s="390">
        <v>95.976461266974212</v>
      </c>
      <c r="L46" s="389">
        <v>529.34800000000178</v>
      </c>
    </row>
    <row r="47" spans="3:12" x14ac:dyDescent="0.2">
      <c r="C47" s="391" t="s">
        <v>870</v>
      </c>
      <c r="D47" s="388" t="s">
        <v>871</v>
      </c>
      <c r="E47" s="389">
        <v>10190.419</v>
      </c>
      <c r="F47" s="389">
        <v>10008.445</v>
      </c>
      <c r="G47" s="389">
        <v>10420.615000000002</v>
      </c>
      <c r="H47" s="389">
        <v>10811.738809999999</v>
      </c>
      <c r="I47" s="389">
        <v>10390.478999999999</v>
      </c>
      <c r="J47" s="390">
        <v>99.710804016845429</v>
      </c>
      <c r="K47" s="390">
        <v>96.103681217212085</v>
      </c>
      <c r="L47" s="389">
        <v>200.05999999999949</v>
      </c>
    </row>
    <row r="48" spans="3:12" x14ac:dyDescent="0.2">
      <c r="C48" s="391" t="s">
        <v>872</v>
      </c>
      <c r="D48" s="388" t="s">
        <v>873</v>
      </c>
      <c r="E48" s="389">
        <v>547.80129999999997</v>
      </c>
      <c r="F48" s="389">
        <v>573</v>
      </c>
      <c r="G48" s="389">
        <v>459.17065000000002</v>
      </c>
      <c r="H48" s="389">
        <v>569.7373</v>
      </c>
      <c r="I48" s="389">
        <v>489.8673</v>
      </c>
      <c r="J48" s="390">
        <v>106.68523783042316</v>
      </c>
      <c r="K48" s="390">
        <v>85.981258379958632</v>
      </c>
      <c r="L48" s="389">
        <v>-57.933999999999969</v>
      </c>
    </row>
    <row r="49" spans="3:12" x14ac:dyDescent="0.2">
      <c r="C49" s="391" t="s">
        <v>876</v>
      </c>
      <c r="D49" s="388" t="s">
        <v>877</v>
      </c>
      <c r="E49" s="389">
        <v>3137.52151</v>
      </c>
      <c r="F49" s="389">
        <v>3114.7</v>
      </c>
      <c r="G49" s="389">
        <v>3412.1340599999999</v>
      </c>
      <c r="H49" s="389">
        <v>3412.1340599999999</v>
      </c>
      <c r="I49" s="389">
        <v>3412.1340599999999</v>
      </c>
      <c r="J49" s="390">
        <v>100</v>
      </c>
      <c r="K49" s="390">
        <v>100</v>
      </c>
      <c r="L49" s="389">
        <v>274.61254999999983</v>
      </c>
    </row>
    <row r="50" spans="3:12" x14ac:dyDescent="0.2">
      <c r="C50" s="391" t="s">
        <v>460</v>
      </c>
      <c r="D50" s="388" t="s">
        <v>553</v>
      </c>
      <c r="E50" s="389">
        <v>18.8598</v>
      </c>
      <c r="F50" s="389">
        <v>10</v>
      </c>
      <c r="G50" s="389">
        <v>10</v>
      </c>
      <c r="H50" s="389">
        <v>10.0002</v>
      </c>
      <c r="I50" s="389">
        <v>9.0664899999999999</v>
      </c>
      <c r="J50" s="390">
        <v>90.664900000000003</v>
      </c>
      <c r="K50" s="390">
        <v>90.663086738265235</v>
      </c>
      <c r="L50" s="389">
        <v>-9.79331</v>
      </c>
    </row>
    <row r="51" spans="3:12" x14ac:dyDescent="0.2">
      <c r="C51" s="391" t="s">
        <v>420</v>
      </c>
      <c r="D51" s="388" t="s">
        <v>533</v>
      </c>
      <c r="E51" s="389">
        <v>52.754179999999998</v>
      </c>
      <c r="F51" s="389">
        <v>21</v>
      </c>
      <c r="G51" s="389">
        <v>20</v>
      </c>
      <c r="H51" s="389">
        <v>28.116289999999999</v>
      </c>
      <c r="I51" s="389">
        <v>28.116289999999999</v>
      </c>
      <c r="J51" s="390">
        <v>140.58144999999999</v>
      </c>
      <c r="K51" s="390">
        <v>100</v>
      </c>
      <c r="L51" s="389">
        <v>-24.637889999999999</v>
      </c>
    </row>
    <row r="52" spans="3:12" x14ac:dyDescent="0.2">
      <c r="C52" s="391" t="s">
        <v>421</v>
      </c>
      <c r="D52" s="388" t="s">
        <v>534</v>
      </c>
      <c r="E52" s="389">
        <v>8.7590000000000003</v>
      </c>
      <c r="F52" s="389">
        <v>10</v>
      </c>
      <c r="G52" s="389">
        <v>10</v>
      </c>
      <c r="H52" s="389">
        <v>10</v>
      </c>
      <c r="I52" s="389">
        <v>9.9459599999999995</v>
      </c>
      <c r="J52" s="390">
        <v>99.459599999999995</v>
      </c>
      <c r="K52" s="390">
        <v>99.459599999999995</v>
      </c>
      <c r="L52" s="389">
        <v>1.1869599999999991</v>
      </c>
    </row>
    <row r="53" spans="3:12" x14ac:dyDescent="0.2">
      <c r="C53" s="391" t="s">
        <v>422</v>
      </c>
      <c r="D53" s="388" t="s">
        <v>575</v>
      </c>
      <c r="E53" s="389">
        <v>8.0783000000000005</v>
      </c>
      <c r="F53" s="389">
        <v>25</v>
      </c>
      <c r="G53" s="389">
        <v>19.064789999999999</v>
      </c>
      <c r="H53" s="389">
        <v>19.064789999999999</v>
      </c>
      <c r="I53" s="389">
        <v>19.064789999999999</v>
      </c>
      <c r="J53" s="390">
        <v>100</v>
      </c>
      <c r="K53" s="390">
        <v>100</v>
      </c>
      <c r="L53" s="389">
        <v>10.986489999999998</v>
      </c>
    </row>
    <row r="54" spans="3:12" x14ac:dyDescent="0.2">
      <c r="C54" s="391" t="s">
        <v>423</v>
      </c>
      <c r="D54" s="388" t="s">
        <v>577</v>
      </c>
      <c r="E54" s="389">
        <v>199.04910999999998</v>
      </c>
      <c r="F54" s="389">
        <v>187</v>
      </c>
      <c r="G54" s="389">
        <v>151.4014</v>
      </c>
      <c r="H54" s="389">
        <v>155.6054</v>
      </c>
      <c r="I54" s="389">
        <v>141.16370000000001</v>
      </c>
      <c r="J54" s="390">
        <v>93.238041391955434</v>
      </c>
      <c r="K54" s="390">
        <v>90.719023889916414</v>
      </c>
      <c r="L54" s="389">
        <v>-57.885409999999979</v>
      </c>
    </row>
    <row r="55" spans="3:12" x14ac:dyDescent="0.2">
      <c r="C55" s="391" t="s">
        <v>424</v>
      </c>
      <c r="D55" s="388" t="s">
        <v>535</v>
      </c>
      <c r="E55" s="389">
        <v>1455.9707000000001</v>
      </c>
      <c r="F55" s="389">
        <v>300</v>
      </c>
      <c r="G55" s="389">
        <v>347.59764999999999</v>
      </c>
      <c r="H55" s="389">
        <v>417.12023999999997</v>
      </c>
      <c r="I55" s="389">
        <v>383.52391999999998</v>
      </c>
      <c r="J55" s="390">
        <v>110.33559058871658</v>
      </c>
      <c r="K55" s="390">
        <v>91.945650971048536</v>
      </c>
      <c r="L55" s="389">
        <v>-1072.4467800000002</v>
      </c>
    </row>
    <row r="56" spans="3:12" x14ac:dyDescent="0.2">
      <c r="C56" s="391" t="s">
        <v>425</v>
      </c>
      <c r="D56" s="388" t="s">
        <v>426</v>
      </c>
      <c r="E56" s="389">
        <v>2786.8710999999998</v>
      </c>
      <c r="F56" s="389">
        <v>1890</v>
      </c>
      <c r="G56" s="389">
        <v>1671.13985</v>
      </c>
      <c r="H56" s="389">
        <v>2676.3332399999999</v>
      </c>
      <c r="I56" s="389">
        <v>2559.88195</v>
      </c>
      <c r="J56" s="390">
        <v>153.18179085969373</v>
      </c>
      <c r="K56" s="390">
        <v>95.648849393657713</v>
      </c>
      <c r="L56" s="389">
        <v>-226.98914999999988</v>
      </c>
    </row>
    <row r="57" spans="3:12" x14ac:dyDescent="0.2">
      <c r="C57" s="391" t="s">
        <v>880</v>
      </c>
      <c r="D57" s="388" t="s">
        <v>881</v>
      </c>
      <c r="E57" s="389">
        <v>9.3299300000000009</v>
      </c>
      <c r="F57" s="389">
        <v>25</v>
      </c>
      <c r="G57" s="389">
        <v>12.255050000000001</v>
      </c>
      <c r="H57" s="389">
        <v>12.431229999999999</v>
      </c>
      <c r="I57" s="389">
        <v>6.60297</v>
      </c>
      <c r="J57" s="390">
        <v>53.879584334621235</v>
      </c>
      <c r="K57" s="390">
        <v>53.115982891475745</v>
      </c>
      <c r="L57" s="389">
        <v>-2.7269600000000009</v>
      </c>
    </row>
    <row r="58" spans="3:12" ht="24" x14ac:dyDescent="0.2">
      <c r="C58" s="391" t="s">
        <v>427</v>
      </c>
      <c r="D58" s="388" t="s">
        <v>579</v>
      </c>
      <c r="E58" s="389">
        <v>225.09993</v>
      </c>
      <c r="F58" s="389">
        <v>270</v>
      </c>
      <c r="G58" s="389">
        <v>213.98349999999999</v>
      </c>
      <c r="H58" s="389">
        <v>213.98349999999999</v>
      </c>
      <c r="I58" s="389">
        <v>213.98349999999999</v>
      </c>
      <c r="J58" s="390">
        <v>100</v>
      </c>
      <c r="K58" s="390">
        <v>100</v>
      </c>
      <c r="L58" s="389">
        <v>-11.116430000000008</v>
      </c>
    </row>
    <row r="59" spans="3:12" x14ac:dyDescent="0.2">
      <c r="C59" s="391" t="s">
        <v>429</v>
      </c>
      <c r="D59" s="388" t="s">
        <v>430</v>
      </c>
      <c r="E59" s="389">
        <v>543.18697999999995</v>
      </c>
      <c r="F59" s="389">
        <v>500</v>
      </c>
      <c r="G59" s="389">
        <v>348.24004000000002</v>
      </c>
      <c r="H59" s="389">
        <v>505.05306000000002</v>
      </c>
      <c r="I59" s="389">
        <v>505.05306000000002</v>
      </c>
      <c r="J59" s="390">
        <v>145.03015219042587</v>
      </c>
      <c r="K59" s="390">
        <v>100</v>
      </c>
      <c r="L59" s="389">
        <v>-38.133919999999932</v>
      </c>
    </row>
    <row r="60" spans="3:12" x14ac:dyDescent="0.2">
      <c r="C60" s="391" t="s">
        <v>431</v>
      </c>
      <c r="D60" s="388" t="s">
        <v>432</v>
      </c>
      <c r="E60" s="389">
        <v>2662.3200999999999</v>
      </c>
      <c r="F60" s="389">
        <v>3400</v>
      </c>
      <c r="G60" s="389">
        <v>3342.3670500000003</v>
      </c>
      <c r="H60" s="389">
        <v>4011.7799200000004</v>
      </c>
      <c r="I60" s="389">
        <v>2717.3702200000002</v>
      </c>
      <c r="J60" s="390">
        <v>81.300772157863392</v>
      </c>
      <c r="K60" s="390">
        <v>67.734777933680874</v>
      </c>
      <c r="L60" s="389">
        <v>55.050120000000334</v>
      </c>
    </row>
    <row r="61" spans="3:12" x14ac:dyDescent="0.2">
      <c r="C61" s="391" t="s">
        <v>433</v>
      </c>
      <c r="D61" s="388" t="s">
        <v>434</v>
      </c>
      <c r="E61" s="389">
        <v>181.94609</v>
      </c>
      <c r="F61" s="389">
        <v>320</v>
      </c>
      <c r="G61" s="389">
        <v>294.23702000000003</v>
      </c>
      <c r="H61" s="389">
        <v>294.23702000000003</v>
      </c>
      <c r="I61" s="389">
        <v>290.99679000000003</v>
      </c>
      <c r="J61" s="390">
        <v>98.898768754523132</v>
      </c>
      <c r="K61" s="390">
        <v>98.898768754523132</v>
      </c>
      <c r="L61" s="389">
        <v>109.05070000000003</v>
      </c>
    </row>
    <row r="62" spans="3:12" x14ac:dyDescent="0.2">
      <c r="C62" s="391" t="s">
        <v>467</v>
      </c>
      <c r="D62" s="388" t="s">
        <v>437</v>
      </c>
      <c r="E62" s="389">
        <v>2.5779999999999998</v>
      </c>
      <c r="F62" s="389">
        <v>5</v>
      </c>
      <c r="G62" s="389">
        <v>1.3720000000000001</v>
      </c>
      <c r="H62" s="389">
        <v>1.3720000000000001</v>
      </c>
      <c r="I62" s="389">
        <v>1.3720000000000001</v>
      </c>
      <c r="J62" s="390">
        <v>100</v>
      </c>
      <c r="K62" s="390">
        <v>100</v>
      </c>
      <c r="L62" s="389">
        <v>-1.2059999999999997</v>
      </c>
    </row>
    <row r="63" spans="3:12" x14ac:dyDescent="0.2">
      <c r="C63" s="391" t="s">
        <v>404</v>
      </c>
      <c r="D63" s="388" t="s">
        <v>405</v>
      </c>
      <c r="E63" s="389">
        <v>82.639209999999991</v>
      </c>
      <c r="F63" s="389">
        <v>110</v>
      </c>
      <c r="G63" s="389">
        <v>78.295289999999994</v>
      </c>
      <c r="H63" s="389">
        <v>78.295289999999994</v>
      </c>
      <c r="I63" s="389">
        <v>78.295289999999994</v>
      </c>
      <c r="J63" s="390">
        <v>100</v>
      </c>
      <c r="K63" s="390">
        <v>100</v>
      </c>
      <c r="L63" s="389">
        <v>-4.3439199999999971</v>
      </c>
    </row>
    <row r="64" spans="3:12" x14ac:dyDescent="0.2">
      <c r="C64" s="391" t="s">
        <v>438</v>
      </c>
      <c r="D64" s="388" t="s">
        <v>439</v>
      </c>
      <c r="E64" s="389">
        <v>950.43362000000002</v>
      </c>
      <c r="F64" s="389">
        <v>1050</v>
      </c>
      <c r="G64" s="389">
        <v>905.48305000000005</v>
      </c>
      <c r="H64" s="389">
        <v>905.48305000000005</v>
      </c>
      <c r="I64" s="389">
        <v>905.48305000000005</v>
      </c>
      <c r="J64" s="390">
        <v>100</v>
      </c>
      <c r="K64" s="390">
        <v>100</v>
      </c>
      <c r="L64" s="389">
        <v>-44.950569999999971</v>
      </c>
    </row>
    <row r="65" spans="3:12" x14ac:dyDescent="0.2">
      <c r="C65" s="391" t="s">
        <v>440</v>
      </c>
      <c r="D65" s="388" t="s">
        <v>441</v>
      </c>
      <c r="E65" s="389">
        <v>135.0025</v>
      </c>
      <c r="F65" s="389">
        <v>170</v>
      </c>
      <c r="G65" s="389">
        <v>137.64400000000001</v>
      </c>
      <c r="H65" s="389">
        <v>168.22899999999998</v>
      </c>
      <c r="I65" s="389">
        <v>160.113</v>
      </c>
      <c r="J65" s="390">
        <v>116.32399523408212</v>
      </c>
      <c r="K65" s="390">
        <v>95.175623703404298</v>
      </c>
      <c r="L65" s="389">
        <v>25.110500000000002</v>
      </c>
    </row>
    <row r="66" spans="3:12" x14ac:dyDescent="0.2">
      <c r="C66" s="391" t="s">
        <v>442</v>
      </c>
      <c r="D66" s="388" t="s">
        <v>443</v>
      </c>
      <c r="E66" s="389">
        <v>3990.7767899999999</v>
      </c>
      <c r="F66" s="389">
        <v>6680.08</v>
      </c>
      <c r="G66" s="389">
        <v>5127.6928699999999</v>
      </c>
      <c r="H66" s="389">
        <v>5127.6928699999999</v>
      </c>
      <c r="I66" s="389">
        <v>5127.6928699999999</v>
      </c>
      <c r="J66" s="390">
        <v>100</v>
      </c>
      <c r="K66" s="390">
        <v>100</v>
      </c>
      <c r="L66" s="389">
        <v>1136.91608</v>
      </c>
    </row>
    <row r="67" spans="3:12" x14ac:dyDescent="0.2">
      <c r="C67" s="391" t="s">
        <v>406</v>
      </c>
      <c r="D67" s="388" t="s">
        <v>407</v>
      </c>
      <c r="E67" s="389">
        <v>70.66</v>
      </c>
      <c r="F67" s="389">
        <v>200</v>
      </c>
      <c r="G67" s="389">
        <v>172.71972</v>
      </c>
      <c r="H67" s="389">
        <v>217.71972</v>
      </c>
      <c r="I67" s="389">
        <v>217.71972</v>
      </c>
      <c r="J67" s="390">
        <v>126.05377081435751</v>
      </c>
      <c r="K67" s="390">
        <v>100</v>
      </c>
      <c r="L67" s="389">
        <v>147.05972</v>
      </c>
    </row>
    <row r="68" spans="3:12" x14ac:dyDescent="0.2">
      <c r="C68" s="391" t="s">
        <v>444</v>
      </c>
      <c r="D68" s="388" t="s">
        <v>445</v>
      </c>
      <c r="E68" s="389">
        <v>370.46702000000005</v>
      </c>
      <c r="F68" s="389">
        <v>200</v>
      </c>
      <c r="G68" s="389">
        <v>212.22719000000001</v>
      </c>
      <c r="H68" s="389">
        <v>212.22719000000001</v>
      </c>
      <c r="I68" s="389">
        <v>191.58238999999998</v>
      </c>
      <c r="J68" s="390">
        <v>90.272311479033377</v>
      </c>
      <c r="K68" s="390">
        <v>90.272311479033377</v>
      </c>
      <c r="L68" s="389">
        <v>-178.88463000000007</v>
      </c>
    </row>
    <row r="69" spans="3:12" ht="24" x14ac:dyDescent="0.2">
      <c r="C69" s="391" t="s">
        <v>446</v>
      </c>
      <c r="D69" s="388" t="s">
        <v>468</v>
      </c>
      <c r="E69" s="389">
        <v>3163.8941199999999</v>
      </c>
      <c r="F69" s="389">
        <v>2000</v>
      </c>
      <c r="G69" s="389">
        <v>2658.8051800000003</v>
      </c>
      <c r="H69" s="389">
        <v>2929.82132</v>
      </c>
      <c r="I69" s="389">
        <v>2621.1639100000002</v>
      </c>
      <c r="J69" s="390">
        <v>98.584278747343191</v>
      </c>
      <c r="K69" s="390">
        <v>89.464974949393849</v>
      </c>
      <c r="L69" s="389">
        <v>-542.73020999999972</v>
      </c>
    </row>
    <row r="70" spans="3:12" x14ac:dyDescent="0.2">
      <c r="C70" s="391" t="s">
        <v>63</v>
      </c>
      <c r="D70" s="388" t="s">
        <v>64</v>
      </c>
      <c r="E70" s="389">
        <v>12000.608030000001</v>
      </c>
      <c r="F70" s="389">
        <v>10529.075000000001</v>
      </c>
      <c r="G70" s="389">
        <v>12738.543750000001</v>
      </c>
      <c r="H70" s="389">
        <v>13835.98747</v>
      </c>
      <c r="I70" s="389">
        <v>9353.3297199999997</v>
      </c>
      <c r="J70" s="390">
        <v>73.425423687067834</v>
      </c>
      <c r="K70" s="390">
        <v>67.601461336102233</v>
      </c>
      <c r="L70" s="389">
        <v>-2647.2783100000015</v>
      </c>
    </row>
    <row r="71" spans="3:12" x14ac:dyDescent="0.2">
      <c r="C71" s="391" t="s">
        <v>447</v>
      </c>
      <c r="D71" s="388" t="s">
        <v>448</v>
      </c>
      <c r="E71" s="389">
        <v>1065.6893399999999</v>
      </c>
      <c r="F71" s="389">
        <v>300</v>
      </c>
      <c r="G71" s="389">
        <v>1772.8182099999999</v>
      </c>
      <c r="H71" s="389">
        <v>1930.6737199999998</v>
      </c>
      <c r="I71" s="389">
        <v>325.56066999999996</v>
      </c>
      <c r="J71" s="390">
        <v>18.364018835298403</v>
      </c>
      <c r="K71" s="390">
        <v>16.862542159635339</v>
      </c>
      <c r="L71" s="389">
        <v>-740.12866999999994</v>
      </c>
    </row>
    <row r="72" spans="3:12" x14ac:dyDescent="0.2">
      <c r="C72" s="391" t="s">
        <v>449</v>
      </c>
      <c r="D72" s="388" t="s">
        <v>581</v>
      </c>
      <c r="E72" s="389">
        <v>16.835439999999998</v>
      </c>
      <c r="F72" s="389">
        <v>0</v>
      </c>
      <c r="G72" s="389">
        <v>8.4388000000000005</v>
      </c>
      <c r="H72" s="389">
        <v>8.4388000000000005</v>
      </c>
      <c r="I72" s="389">
        <v>8.4388000000000005</v>
      </c>
      <c r="J72" s="390">
        <v>100</v>
      </c>
      <c r="K72" s="390">
        <v>100</v>
      </c>
      <c r="L72" s="389">
        <v>-8.3966399999999979</v>
      </c>
    </row>
    <row r="73" spans="3:12" x14ac:dyDescent="0.2">
      <c r="C73" s="391" t="s">
        <v>450</v>
      </c>
      <c r="D73" s="388" t="s">
        <v>451</v>
      </c>
      <c r="E73" s="389">
        <v>673.25337000000002</v>
      </c>
      <c r="F73" s="389">
        <v>1150</v>
      </c>
      <c r="G73" s="389">
        <v>2046.60987</v>
      </c>
      <c r="H73" s="389">
        <v>2118.2957099999999</v>
      </c>
      <c r="I73" s="389">
        <v>1450.8738000000001</v>
      </c>
      <c r="J73" s="390">
        <v>70.891566647237951</v>
      </c>
      <c r="K73" s="390">
        <v>68.492505231953672</v>
      </c>
      <c r="L73" s="389">
        <v>777.62043000000006</v>
      </c>
    </row>
    <row r="74" spans="3:12" x14ac:dyDescent="0.2">
      <c r="C74" s="391" t="s">
        <v>452</v>
      </c>
      <c r="D74" s="388" t="s">
        <v>453</v>
      </c>
      <c r="E74" s="389">
        <v>212.45100000000002</v>
      </c>
      <c r="F74" s="389">
        <v>155</v>
      </c>
      <c r="G74" s="389">
        <v>1091.3748399999999</v>
      </c>
      <c r="H74" s="389">
        <v>1099.3748399999999</v>
      </c>
      <c r="I74" s="389">
        <v>866.05484000000001</v>
      </c>
      <c r="J74" s="390">
        <v>79.354480995731961</v>
      </c>
      <c r="K74" s="390">
        <v>78.777029316042928</v>
      </c>
      <c r="L74" s="389">
        <v>653.60383999999999</v>
      </c>
    </row>
    <row r="75" spans="3:12" x14ac:dyDescent="0.2">
      <c r="C75" s="391" t="s">
        <v>454</v>
      </c>
      <c r="D75" s="388" t="s">
        <v>582</v>
      </c>
      <c r="E75" s="389">
        <v>10.758369999999999</v>
      </c>
      <c r="F75" s="389">
        <v>22</v>
      </c>
      <c r="G75" s="389">
        <v>39.443730000000002</v>
      </c>
      <c r="H75" s="389">
        <v>39.443730000000002</v>
      </c>
      <c r="I75" s="389">
        <v>39.443730000000002</v>
      </c>
      <c r="J75" s="390">
        <v>100</v>
      </c>
      <c r="K75" s="390">
        <v>100</v>
      </c>
      <c r="L75" s="389">
        <v>28.685360000000003</v>
      </c>
    </row>
    <row r="76" spans="3:12" x14ac:dyDescent="0.2">
      <c r="C76" s="391" t="s">
        <v>455</v>
      </c>
      <c r="D76" s="388" t="s">
        <v>456</v>
      </c>
      <c r="E76" s="389">
        <v>24.659009999999999</v>
      </c>
      <c r="F76" s="389">
        <v>33</v>
      </c>
      <c r="G76" s="389">
        <v>21.731000000000002</v>
      </c>
      <c r="H76" s="389">
        <v>21.731000000000002</v>
      </c>
      <c r="I76" s="389">
        <v>21.731000000000002</v>
      </c>
      <c r="J76" s="390">
        <v>100</v>
      </c>
      <c r="K76" s="390">
        <v>100</v>
      </c>
      <c r="L76" s="389">
        <v>-2.9280099999999969</v>
      </c>
    </row>
    <row r="77" spans="3:12" x14ac:dyDescent="0.2">
      <c r="C77" s="391" t="s">
        <v>890</v>
      </c>
      <c r="D77" s="388" t="s">
        <v>891</v>
      </c>
      <c r="E77" s="389">
        <v>66.665089999999992</v>
      </c>
      <c r="F77" s="389">
        <v>57</v>
      </c>
      <c r="G77" s="389">
        <v>125.76281</v>
      </c>
      <c r="H77" s="389">
        <v>170.64778000000001</v>
      </c>
      <c r="I77" s="389">
        <v>142.01881</v>
      </c>
      <c r="J77" s="390">
        <v>112.9259198327391</v>
      </c>
      <c r="K77" s="390">
        <v>83.223356319080153</v>
      </c>
      <c r="L77" s="389">
        <v>75.35372000000001</v>
      </c>
    </row>
    <row r="78" spans="3:12" x14ac:dyDescent="0.2">
      <c r="C78" s="391" t="s">
        <v>892</v>
      </c>
      <c r="D78" s="388" t="s">
        <v>893</v>
      </c>
      <c r="E78" s="389"/>
      <c r="F78" s="389">
        <v>15</v>
      </c>
      <c r="G78" s="389">
        <v>0</v>
      </c>
      <c r="H78" s="389">
        <v>0</v>
      </c>
      <c r="I78" s="389"/>
      <c r="J78" s="390">
        <v>0</v>
      </c>
      <c r="K78" s="390">
        <v>0</v>
      </c>
      <c r="L78" s="389">
        <v>0</v>
      </c>
    </row>
    <row r="79" spans="3:12" ht="24" x14ac:dyDescent="0.2">
      <c r="C79" s="391" t="s">
        <v>894</v>
      </c>
      <c r="D79" s="388" t="s">
        <v>895</v>
      </c>
      <c r="E79" s="389"/>
      <c r="F79" s="389">
        <v>48</v>
      </c>
      <c r="G79" s="389">
        <v>176.56763000000001</v>
      </c>
      <c r="H79" s="389">
        <v>204.23263</v>
      </c>
      <c r="I79" s="389"/>
      <c r="J79" s="390">
        <v>0</v>
      </c>
      <c r="K79" s="390">
        <v>0</v>
      </c>
      <c r="L79" s="389">
        <v>0</v>
      </c>
    </row>
    <row r="80" spans="3:12" ht="24" x14ac:dyDescent="0.2">
      <c r="C80" s="391" t="s">
        <v>896</v>
      </c>
      <c r="D80" s="388" t="s">
        <v>897</v>
      </c>
      <c r="E80" s="389">
        <v>3.4780000000000002</v>
      </c>
      <c r="F80" s="389"/>
      <c r="G80" s="389"/>
      <c r="H80" s="389"/>
      <c r="I80" s="389"/>
      <c r="J80" s="390">
        <v>0</v>
      </c>
      <c r="K80" s="390">
        <v>0</v>
      </c>
      <c r="L80" s="389">
        <v>-3.4780000000000002</v>
      </c>
    </row>
    <row r="81" spans="3:12" ht="24" x14ac:dyDescent="0.2">
      <c r="C81" s="391" t="s">
        <v>902</v>
      </c>
      <c r="D81" s="388" t="s">
        <v>903</v>
      </c>
      <c r="E81" s="389">
        <v>80</v>
      </c>
      <c r="F81" s="389"/>
      <c r="G81" s="389"/>
      <c r="H81" s="389"/>
      <c r="I81" s="389"/>
      <c r="J81" s="390">
        <v>0</v>
      </c>
      <c r="K81" s="390">
        <v>0</v>
      </c>
      <c r="L81" s="389">
        <v>-80</v>
      </c>
    </row>
    <row r="82" spans="3:12" x14ac:dyDescent="0.2">
      <c r="C82" s="391" t="s">
        <v>906</v>
      </c>
      <c r="D82" s="388" t="s">
        <v>907</v>
      </c>
      <c r="E82" s="389">
        <v>40</v>
      </c>
      <c r="F82" s="389"/>
      <c r="G82" s="389"/>
      <c r="H82" s="389"/>
      <c r="I82" s="389"/>
      <c r="J82" s="390">
        <v>0</v>
      </c>
      <c r="K82" s="390">
        <v>0</v>
      </c>
      <c r="L82" s="389">
        <v>-40</v>
      </c>
    </row>
    <row r="83" spans="3:12" ht="24" x14ac:dyDescent="0.2">
      <c r="C83" s="391" t="s">
        <v>908</v>
      </c>
      <c r="D83" s="388" t="s">
        <v>909</v>
      </c>
      <c r="E83" s="389">
        <v>30</v>
      </c>
      <c r="F83" s="389"/>
      <c r="G83" s="389"/>
      <c r="H83" s="389"/>
      <c r="I83" s="389"/>
      <c r="J83" s="390">
        <v>0</v>
      </c>
      <c r="K83" s="390">
        <v>0</v>
      </c>
      <c r="L83" s="389">
        <v>-30</v>
      </c>
    </row>
    <row r="84" spans="3:12" x14ac:dyDescent="0.2">
      <c r="C84" s="391" t="s">
        <v>910</v>
      </c>
      <c r="D84" s="388" t="s">
        <v>911</v>
      </c>
      <c r="E84" s="389">
        <v>204.024</v>
      </c>
      <c r="F84" s="389"/>
      <c r="G84" s="389"/>
      <c r="H84" s="389"/>
      <c r="I84" s="389"/>
      <c r="J84" s="390">
        <v>0</v>
      </c>
      <c r="K84" s="390">
        <v>0</v>
      </c>
      <c r="L84" s="389">
        <v>-204.024</v>
      </c>
    </row>
    <row r="85" spans="3:12" x14ac:dyDescent="0.2">
      <c r="C85" s="391" t="s">
        <v>914</v>
      </c>
      <c r="D85" s="388" t="s">
        <v>915</v>
      </c>
      <c r="E85" s="389">
        <v>82.942999999999998</v>
      </c>
      <c r="F85" s="389">
        <v>0</v>
      </c>
      <c r="G85" s="389">
        <v>0</v>
      </c>
      <c r="H85" s="389">
        <v>0</v>
      </c>
      <c r="I85" s="389"/>
      <c r="J85" s="390">
        <v>0</v>
      </c>
      <c r="K85" s="390">
        <v>0</v>
      </c>
      <c r="L85" s="389">
        <v>-82.942999999999998</v>
      </c>
    </row>
    <row r="86" spans="3:12" ht="24" x14ac:dyDescent="0.2">
      <c r="C86" s="391" t="s">
        <v>916</v>
      </c>
      <c r="D86" s="388" t="s">
        <v>917</v>
      </c>
      <c r="E86" s="389">
        <v>2128.9679999999998</v>
      </c>
      <c r="F86" s="389">
        <v>2158.152</v>
      </c>
      <c r="G86" s="389">
        <v>2250.3969999999999</v>
      </c>
      <c r="H86" s="389">
        <v>2410.34429</v>
      </c>
      <c r="I86" s="389">
        <v>2239.828</v>
      </c>
      <c r="J86" s="390">
        <v>99.530349533882244</v>
      </c>
      <c r="K86" s="390">
        <v>92.925645904303565</v>
      </c>
      <c r="L86" s="389">
        <v>110.86000000000013</v>
      </c>
    </row>
    <row r="87" spans="3:12" x14ac:dyDescent="0.2">
      <c r="C87" s="391" t="s">
        <v>599</v>
      </c>
      <c r="D87" s="388" t="s">
        <v>600</v>
      </c>
      <c r="E87" s="389">
        <v>18.62</v>
      </c>
      <c r="F87" s="389">
        <v>15.5</v>
      </c>
      <c r="G87" s="389">
        <v>5.56</v>
      </c>
      <c r="H87" s="389">
        <v>5.56</v>
      </c>
      <c r="I87" s="389">
        <v>5.56</v>
      </c>
      <c r="J87" s="390">
        <v>100</v>
      </c>
      <c r="K87" s="390">
        <v>100</v>
      </c>
      <c r="L87" s="389">
        <v>-13.060000000000002</v>
      </c>
    </row>
    <row r="88" spans="3:12" x14ac:dyDescent="0.2">
      <c r="C88" s="391" t="s">
        <v>920</v>
      </c>
      <c r="D88" s="388" t="s">
        <v>921</v>
      </c>
      <c r="E88" s="389">
        <v>18.169</v>
      </c>
      <c r="F88" s="389">
        <v>0</v>
      </c>
      <c r="G88" s="389">
        <v>180.39500000000001</v>
      </c>
      <c r="H88" s="389">
        <v>180.39500000000001</v>
      </c>
      <c r="I88" s="389">
        <v>180.39500000000001</v>
      </c>
      <c r="J88" s="390">
        <v>100</v>
      </c>
      <c r="K88" s="390">
        <v>100</v>
      </c>
      <c r="L88" s="389">
        <v>162.226</v>
      </c>
    </row>
    <row r="89" spans="3:12" x14ac:dyDescent="0.2">
      <c r="C89" s="391" t="s">
        <v>922</v>
      </c>
      <c r="D89" s="388" t="s">
        <v>923</v>
      </c>
      <c r="E89" s="389">
        <v>1.056</v>
      </c>
      <c r="F89" s="389">
        <v>0</v>
      </c>
      <c r="G89" s="389">
        <v>0.76800000000000002</v>
      </c>
      <c r="H89" s="389">
        <v>0.76800000000000002</v>
      </c>
      <c r="I89" s="389">
        <v>0.76800000000000002</v>
      </c>
      <c r="J89" s="390">
        <v>100</v>
      </c>
      <c r="K89" s="390">
        <v>100</v>
      </c>
      <c r="L89" s="389">
        <v>-0.28800000000000003</v>
      </c>
    </row>
    <row r="90" spans="3:12" ht="24" x14ac:dyDescent="0.2">
      <c r="C90" s="391" t="s">
        <v>924</v>
      </c>
      <c r="D90" s="388" t="s">
        <v>925</v>
      </c>
      <c r="E90" s="389">
        <v>602.14497999999992</v>
      </c>
      <c r="F90" s="389">
        <v>520</v>
      </c>
      <c r="G90" s="389">
        <v>718.053</v>
      </c>
      <c r="H90" s="389">
        <v>1031.4380000000001</v>
      </c>
      <c r="I90" s="389">
        <v>942.69899999999996</v>
      </c>
      <c r="J90" s="390">
        <v>131.28543436208747</v>
      </c>
      <c r="K90" s="390">
        <v>91.396574491147291</v>
      </c>
      <c r="L90" s="389">
        <v>340.55402000000004</v>
      </c>
    </row>
    <row r="91" spans="3:12" x14ac:dyDescent="0.2">
      <c r="C91" s="391" t="s">
        <v>934</v>
      </c>
      <c r="D91" s="388" t="s">
        <v>935</v>
      </c>
      <c r="E91" s="389"/>
      <c r="F91" s="389">
        <v>0</v>
      </c>
      <c r="G91" s="389">
        <v>0</v>
      </c>
      <c r="H91" s="389">
        <v>1223.5912499999999</v>
      </c>
      <c r="I91" s="389">
        <v>1223.5912499999999</v>
      </c>
      <c r="J91" s="390">
        <v>0</v>
      </c>
      <c r="K91" s="390">
        <v>100</v>
      </c>
      <c r="L91" s="389">
        <v>1223.5912499999999</v>
      </c>
    </row>
    <row r="92" spans="3:12" ht="24" x14ac:dyDescent="0.2">
      <c r="C92" s="391" t="s">
        <v>939</v>
      </c>
      <c r="D92" s="388" t="s">
        <v>940</v>
      </c>
      <c r="E92" s="389">
        <v>0.91786999999999996</v>
      </c>
      <c r="F92" s="389">
        <v>5</v>
      </c>
      <c r="G92" s="389">
        <v>0</v>
      </c>
      <c r="H92" s="389">
        <v>0</v>
      </c>
      <c r="I92" s="389"/>
      <c r="J92" s="390">
        <v>0</v>
      </c>
      <c r="K92" s="390">
        <v>0</v>
      </c>
      <c r="L92" s="389">
        <v>-0.91786999999999996</v>
      </c>
    </row>
    <row r="93" spans="3:12" ht="24" x14ac:dyDescent="0.2">
      <c r="C93" s="391" t="s">
        <v>563</v>
      </c>
      <c r="D93" s="388" t="s">
        <v>564</v>
      </c>
      <c r="E93" s="389">
        <v>2.5310000000000001</v>
      </c>
      <c r="F93" s="389"/>
      <c r="G93" s="389"/>
      <c r="H93" s="389"/>
      <c r="I93" s="389"/>
      <c r="J93" s="390">
        <v>0</v>
      </c>
      <c r="K93" s="390">
        <v>0</v>
      </c>
      <c r="L93" s="389">
        <v>-2.5310000000000001</v>
      </c>
    </row>
    <row r="94" spans="3:12" x14ac:dyDescent="0.2">
      <c r="C94" s="391" t="s">
        <v>457</v>
      </c>
      <c r="D94" s="388" t="s">
        <v>458</v>
      </c>
      <c r="E94" s="389">
        <v>0</v>
      </c>
      <c r="F94" s="389">
        <v>0</v>
      </c>
      <c r="G94" s="389">
        <v>0.45800000000000002</v>
      </c>
      <c r="H94" s="389">
        <v>0.45800000000000002</v>
      </c>
      <c r="I94" s="389">
        <v>0.45800000000000002</v>
      </c>
      <c r="J94" s="390">
        <v>100</v>
      </c>
      <c r="K94" s="390">
        <v>100</v>
      </c>
      <c r="L94" s="389">
        <v>0.45800000000000002</v>
      </c>
    </row>
    <row r="95" spans="3:12" x14ac:dyDescent="0.2">
      <c r="C95" s="391" t="s">
        <v>946</v>
      </c>
      <c r="D95" s="388" t="s">
        <v>947</v>
      </c>
      <c r="E95" s="389">
        <v>238.14699999999999</v>
      </c>
      <c r="F95" s="389">
        <v>0</v>
      </c>
      <c r="G95" s="389">
        <v>0</v>
      </c>
      <c r="H95" s="389">
        <v>109.63809999999999</v>
      </c>
      <c r="I95" s="389">
        <v>109.63809999999999</v>
      </c>
      <c r="J95" s="390">
        <v>0</v>
      </c>
      <c r="K95" s="390">
        <v>100</v>
      </c>
      <c r="L95" s="389">
        <v>-128.50889999999998</v>
      </c>
    </row>
    <row r="96" spans="3:12" x14ac:dyDescent="0.2">
      <c r="C96" s="391" t="s">
        <v>954</v>
      </c>
      <c r="D96" s="388" t="s">
        <v>955</v>
      </c>
      <c r="E96" s="389">
        <v>1541.11835</v>
      </c>
      <c r="F96" s="389">
        <v>0</v>
      </c>
      <c r="G96" s="389">
        <v>0</v>
      </c>
      <c r="H96" s="389">
        <v>17915.318160000003</v>
      </c>
      <c r="I96" s="389">
        <v>13156.4139</v>
      </c>
      <c r="J96" s="390">
        <v>0</v>
      </c>
      <c r="K96" s="390">
        <v>73.436674596015081</v>
      </c>
      <c r="L96" s="389">
        <v>11615.295549999999</v>
      </c>
    </row>
    <row r="97" spans="3:12" x14ac:dyDescent="0.2">
      <c r="C97" s="391" t="s">
        <v>958</v>
      </c>
      <c r="D97" s="388" t="s">
        <v>959</v>
      </c>
      <c r="E97" s="389">
        <v>2778.3755000000001</v>
      </c>
      <c r="F97" s="389">
        <v>0</v>
      </c>
      <c r="G97" s="389">
        <v>0</v>
      </c>
      <c r="H97" s="389">
        <v>0</v>
      </c>
      <c r="I97" s="389"/>
      <c r="J97" s="390">
        <v>0</v>
      </c>
      <c r="K97" s="390">
        <v>0</v>
      </c>
      <c r="L97" s="389">
        <v>-2778.3755000000001</v>
      </c>
    </row>
    <row r="98" spans="3:12" x14ac:dyDescent="0.2">
      <c r="C98" s="391" t="s">
        <v>960</v>
      </c>
      <c r="D98" s="388" t="s">
        <v>961</v>
      </c>
      <c r="E98" s="389">
        <v>1250.90065</v>
      </c>
      <c r="F98" s="389">
        <v>0</v>
      </c>
      <c r="G98" s="389">
        <v>0</v>
      </c>
      <c r="H98" s="389">
        <v>1568.71075</v>
      </c>
      <c r="I98" s="389">
        <v>1568.71075</v>
      </c>
      <c r="J98" s="390">
        <v>0</v>
      </c>
      <c r="K98" s="390">
        <v>100</v>
      </c>
      <c r="L98" s="389">
        <v>317.81009999999992</v>
      </c>
    </row>
    <row r="99" spans="3:12" x14ac:dyDescent="0.2">
      <c r="C99" s="392" t="s">
        <v>962</v>
      </c>
      <c r="D99" s="163" t="s">
        <v>963</v>
      </c>
      <c r="E99" s="285">
        <v>861.62577999999996</v>
      </c>
      <c r="F99" s="285">
        <v>0</v>
      </c>
      <c r="G99" s="285">
        <v>0</v>
      </c>
      <c r="H99" s="285">
        <v>2426.3308000000002</v>
      </c>
      <c r="I99" s="285">
        <v>2426.3271500000001</v>
      </c>
      <c r="J99" s="286">
        <v>0</v>
      </c>
      <c r="K99" s="286">
        <v>99.999849567091175</v>
      </c>
      <c r="L99" s="285">
        <v>1564.7013700000002</v>
      </c>
    </row>
    <row r="100" spans="3:12" x14ac:dyDescent="0.2">
      <c r="C100" s="130" t="s">
        <v>155</v>
      </c>
    </row>
    <row r="101" spans="3:12" x14ac:dyDescent="0.2">
      <c r="C101" s="130"/>
    </row>
    <row r="102" spans="3:12" x14ac:dyDescent="0.2">
      <c r="C102" s="140" t="s">
        <v>970</v>
      </c>
    </row>
    <row r="103" spans="3:12" x14ac:dyDescent="0.2">
      <c r="C103" s="140" t="s">
        <v>158</v>
      </c>
    </row>
  </sheetData>
  <mergeCells count="5">
    <mergeCell ref="C4:D5"/>
    <mergeCell ref="F4:I4"/>
    <mergeCell ref="J4:J5"/>
    <mergeCell ref="K4:K5"/>
    <mergeCell ref="L4:L5"/>
  </mergeCells>
  <pageMargins left="0.70866141732283472" right="0.70866141732283472" top="0.78740157480314965" bottom="0.78740157480314965" header="0.31496062992125984" footer="0.31496062992125984"/>
  <pageSetup paperSize="9" scale="95" fitToHeight="1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4">
    <pageSetUpPr fitToPage="1"/>
  </sheetPr>
  <dimension ref="A1:M107"/>
  <sheetViews>
    <sheetView topLeftCell="A73" workbookViewId="0">
      <selection activeCell="C106" sqref="C106"/>
    </sheetView>
  </sheetViews>
  <sheetFormatPr defaultRowHeight="12" x14ac:dyDescent="0.2"/>
  <cols>
    <col min="1" max="2" width="9.33203125" style="33"/>
    <col min="3" max="3" width="5.6640625" style="57" customWidth="1"/>
    <col min="4" max="4" width="54.33203125" style="33" customWidth="1"/>
    <col min="5" max="9" width="14.33203125" style="33" customWidth="1"/>
    <col min="10" max="13" width="9.33203125" style="33"/>
    <col min="14" max="14" width="15.33203125" style="33" bestFit="1" customWidth="1"/>
    <col min="15" max="16384" width="9.33203125" style="33"/>
  </cols>
  <sheetData>
    <row r="1" spans="1:13" ht="15.75" x14ac:dyDescent="0.25">
      <c r="A1"/>
      <c r="C1" s="32" t="s">
        <v>77</v>
      </c>
      <c r="M1" s="351" t="s">
        <v>78</v>
      </c>
    </row>
    <row r="2" spans="1:13" x14ac:dyDescent="0.2">
      <c r="C2" s="34" t="str">
        <f>"kapitola: "&amp;BW_TAB1A!T31 &amp; " " &amp; BW_TAB1A!U31</f>
        <v>kapitola: 355 Ústav pro studium totalitních režimů</v>
      </c>
      <c r="M2" s="35" t="str">
        <f>"vygenerováno: " &amp; BW_TAB1A!I4</f>
        <v>vygenerováno: 06.02.2023</v>
      </c>
    </row>
    <row r="3" spans="1:13" x14ac:dyDescent="0.2">
      <c r="C3" s="34" t="str">
        <f>"období: " &amp; MID(BW_TAB1B!C5,2,3) &amp; E5 &amp; " - " &amp; MID(BW_TAB1B!C5,2,7)</f>
        <v>období: 12.2018 - 12.2022</v>
      </c>
      <c r="I3" s="36"/>
    </row>
    <row r="4" spans="1:13" ht="12.75" customHeight="1" x14ac:dyDescent="0.2">
      <c r="C4" s="994"/>
      <c r="D4" s="995"/>
      <c r="E4" s="998" t="s">
        <v>19</v>
      </c>
      <c r="F4" s="999"/>
      <c r="G4" s="999"/>
      <c r="H4" s="999"/>
      <c r="I4" s="999"/>
      <c r="J4" s="1000" t="s">
        <v>58</v>
      </c>
      <c r="K4" s="1000"/>
      <c r="L4" s="1000"/>
      <c r="M4" s="1001"/>
    </row>
    <row r="5" spans="1:13" ht="12.75" customHeight="1" x14ac:dyDescent="0.2">
      <c r="C5" s="996"/>
      <c r="D5" s="997"/>
      <c r="E5" s="68">
        <f>F5-1</f>
        <v>2018</v>
      </c>
      <c r="F5" s="67">
        <f>G5-1</f>
        <v>2019</v>
      </c>
      <c r="G5" s="67">
        <f>H5-1</f>
        <v>2020</v>
      </c>
      <c r="H5" s="67">
        <f>I5-1</f>
        <v>2021</v>
      </c>
      <c r="I5" s="67" t="str">
        <f>RIGHT(BW_TAB1B!C5,4)</f>
        <v>2022</v>
      </c>
      <c r="J5" s="68" t="str">
        <f>F5&amp;"/"&amp;E5</f>
        <v>2019/2018</v>
      </c>
      <c r="K5" s="67" t="str">
        <f>G5&amp;"/"&amp;F5</f>
        <v>2020/2019</v>
      </c>
      <c r="L5" s="67" t="str">
        <f>H5&amp;"/"&amp;G5</f>
        <v>2021/2020</v>
      </c>
      <c r="M5" s="67" t="str">
        <f>I5&amp;"/"&amp;H5</f>
        <v>2022/2021</v>
      </c>
    </row>
    <row r="6" spans="1:13" ht="12.75" customHeight="1" x14ac:dyDescent="0.2">
      <c r="C6" s="333"/>
      <c r="D6" s="334" t="s">
        <v>31</v>
      </c>
      <c r="E6" s="335"/>
      <c r="F6" s="335"/>
      <c r="G6" s="335"/>
      <c r="H6" s="335"/>
      <c r="I6" s="336"/>
      <c r="J6" s="335"/>
      <c r="K6" s="335"/>
      <c r="L6" s="335"/>
      <c r="M6" s="336"/>
    </row>
    <row r="7" spans="1:13" x14ac:dyDescent="0.2">
      <c r="C7" s="391" t="s">
        <v>61</v>
      </c>
      <c r="D7" s="388" t="s">
        <v>62</v>
      </c>
      <c r="E7" s="389">
        <v>188460.61718999993</v>
      </c>
      <c r="F7" s="389">
        <v>189074.90727999996</v>
      </c>
      <c r="G7" s="389">
        <v>199074.40026000017</v>
      </c>
      <c r="H7" s="389">
        <v>191409.62579000002</v>
      </c>
      <c r="I7" s="389">
        <v>193927.21685000011</v>
      </c>
      <c r="J7" s="390">
        <v>100.32595143704783</v>
      </c>
      <c r="K7" s="390">
        <v>105.28864095392206</v>
      </c>
      <c r="L7" s="390">
        <v>96.149794016714552</v>
      </c>
      <c r="M7" s="390">
        <v>101.31528968285126</v>
      </c>
    </row>
    <row r="8" spans="1:13" x14ac:dyDescent="0.2">
      <c r="C8" s="392" t="s">
        <v>66</v>
      </c>
      <c r="D8" s="163" t="s">
        <v>67</v>
      </c>
      <c r="E8" s="285">
        <v>56600.409739999996</v>
      </c>
      <c r="F8" s="285">
        <v>11800.941139999999</v>
      </c>
      <c r="G8" s="285">
        <v>9148.6372699999993</v>
      </c>
      <c r="H8" s="285">
        <v>6670.1672799999997</v>
      </c>
      <c r="I8" s="285">
        <v>17261.089899999999</v>
      </c>
      <c r="J8" s="286">
        <v>20.849568393954883</v>
      </c>
      <c r="K8" s="286">
        <v>77.524641140613298</v>
      </c>
      <c r="L8" s="286">
        <v>72.908861540206189</v>
      </c>
      <c r="M8" s="286">
        <v>258.78046494809945</v>
      </c>
    </row>
    <row r="9" spans="1:13" x14ac:dyDescent="0.2">
      <c r="C9" s="333"/>
      <c r="D9" s="334" t="s">
        <v>601</v>
      </c>
      <c r="E9" s="335"/>
      <c r="F9" s="335"/>
      <c r="G9" s="335"/>
      <c r="H9" s="335"/>
      <c r="I9" s="336"/>
      <c r="J9" s="335"/>
      <c r="K9" s="335"/>
      <c r="L9" s="335"/>
      <c r="M9" s="336"/>
    </row>
    <row r="10" spans="1:13" x14ac:dyDescent="0.2">
      <c r="C10" s="391" t="s">
        <v>831</v>
      </c>
      <c r="D10" s="388" t="s">
        <v>832</v>
      </c>
      <c r="E10" s="389">
        <v>147850.03641999996</v>
      </c>
      <c r="F10" s="389">
        <v>152539.91768000004</v>
      </c>
      <c r="G10" s="389">
        <v>158976.35892</v>
      </c>
      <c r="H10" s="389">
        <v>157207.17780999996</v>
      </c>
      <c r="I10" s="389">
        <v>160938.27435999998</v>
      </c>
      <c r="J10" s="390">
        <v>103.17205282701281</v>
      </c>
      <c r="K10" s="390">
        <v>104.21951272682762</v>
      </c>
      <c r="L10" s="390">
        <v>98.887142011542522</v>
      </c>
      <c r="M10" s="390">
        <v>102.37336271916884</v>
      </c>
    </row>
    <row r="11" spans="1:13" x14ac:dyDescent="0.2">
      <c r="C11" s="391" t="s">
        <v>590</v>
      </c>
      <c r="D11" s="388" t="s">
        <v>591</v>
      </c>
      <c r="E11" s="389">
        <v>34962.151010000001</v>
      </c>
      <c r="F11" s="389">
        <v>31931.871870000003</v>
      </c>
      <c r="G11" s="389">
        <v>35045.01165</v>
      </c>
      <c r="H11" s="389">
        <v>30989.596130000002</v>
      </c>
      <c r="I11" s="389">
        <v>28395.643240000001</v>
      </c>
      <c r="J11" s="390">
        <v>91.332686769949404</v>
      </c>
      <c r="K11" s="390">
        <v>109.7493181504489</v>
      </c>
      <c r="L11" s="390">
        <v>88.42798067667357</v>
      </c>
      <c r="M11" s="390">
        <v>91.629600853400987</v>
      </c>
    </row>
    <row r="12" spans="1:13" x14ac:dyDescent="0.2">
      <c r="C12" s="391" t="s">
        <v>900</v>
      </c>
      <c r="D12" s="388" t="s">
        <v>901</v>
      </c>
      <c r="E12" s="389">
        <v>426.63800000000003</v>
      </c>
      <c r="F12" s="389">
        <v>293.60799999999995</v>
      </c>
      <c r="G12" s="389">
        <v>100.866</v>
      </c>
      <c r="H12" s="389">
        <v>153.47800000000001</v>
      </c>
      <c r="I12" s="389"/>
      <c r="J12" s="390">
        <v>68.818998776480271</v>
      </c>
      <c r="K12" s="390">
        <v>34.353968556715081</v>
      </c>
      <c r="L12" s="390">
        <v>152.16029187238516</v>
      </c>
      <c r="M12" s="390">
        <v>0</v>
      </c>
    </row>
    <row r="13" spans="1:13" ht="24" x14ac:dyDescent="0.2">
      <c r="C13" s="391" t="s">
        <v>65</v>
      </c>
      <c r="D13" s="388" t="s">
        <v>596</v>
      </c>
      <c r="E13" s="389">
        <v>3508.2549999999997</v>
      </c>
      <c r="F13" s="389">
        <v>3875.7740000000008</v>
      </c>
      <c r="G13" s="389">
        <v>3953.6138999999998</v>
      </c>
      <c r="H13" s="389">
        <v>2453.7799999999997</v>
      </c>
      <c r="I13" s="389">
        <v>2426.5509999999999</v>
      </c>
      <c r="J13" s="390">
        <v>110.47583485236967</v>
      </c>
      <c r="K13" s="390">
        <v>102.00837045710094</v>
      </c>
      <c r="L13" s="390">
        <v>62.064229387700195</v>
      </c>
      <c r="M13" s="390">
        <v>98.89032431595335</v>
      </c>
    </row>
    <row r="14" spans="1:13" ht="24" x14ac:dyDescent="0.2">
      <c r="C14" s="391" t="s">
        <v>928</v>
      </c>
      <c r="D14" s="388" t="s">
        <v>929</v>
      </c>
      <c r="E14" s="389">
        <v>575.25010999999995</v>
      </c>
      <c r="F14" s="389">
        <v>386.00200000000001</v>
      </c>
      <c r="G14" s="389">
        <v>695.32828000000006</v>
      </c>
      <c r="H14" s="389">
        <v>602.14497999999992</v>
      </c>
      <c r="I14" s="389">
        <v>942.69899999999996</v>
      </c>
      <c r="J14" s="390">
        <v>67.101595165275157</v>
      </c>
      <c r="K14" s="390">
        <v>180.13592675685618</v>
      </c>
      <c r="L14" s="390">
        <v>86.59866099506263</v>
      </c>
      <c r="M14" s="390">
        <v>156.55681460634284</v>
      </c>
    </row>
    <row r="15" spans="1:13" x14ac:dyDescent="0.2">
      <c r="C15" s="391" t="s">
        <v>937</v>
      </c>
      <c r="D15" s="388" t="s">
        <v>938</v>
      </c>
      <c r="E15" s="389">
        <v>1138.28665</v>
      </c>
      <c r="F15" s="389">
        <v>47.733729999999994</v>
      </c>
      <c r="G15" s="389">
        <v>303.22150999999997</v>
      </c>
      <c r="H15" s="389">
        <v>0.91786999999999996</v>
      </c>
      <c r="I15" s="389">
        <v>1223.5912499999999</v>
      </c>
      <c r="J15" s="390">
        <v>4.1934718289105817</v>
      </c>
      <c r="K15" s="390">
        <v>635.23531473446553</v>
      </c>
      <c r="L15" s="390">
        <v>0.3027060975984191</v>
      </c>
      <c r="M15" s="390">
        <v>133307.6851841764</v>
      </c>
    </row>
    <row r="16" spans="1:13" x14ac:dyDescent="0.2">
      <c r="C16" s="391" t="s">
        <v>945</v>
      </c>
      <c r="D16" s="388" t="s">
        <v>944</v>
      </c>
      <c r="E16" s="389"/>
      <c r="F16" s="389"/>
      <c r="G16" s="389">
        <v>0</v>
      </c>
      <c r="H16" s="389">
        <v>2.5310000000000001</v>
      </c>
      <c r="I16" s="389">
        <v>0.45800000000000002</v>
      </c>
      <c r="J16" s="390">
        <v>0</v>
      </c>
      <c r="K16" s="390">
        <v>0</v>
      </c>
      <c r="L16" s="390">
        <v>0</v>
      </c>
      <c r="M16" s="390">
        <v>18.095614381667325</v>
      </c>
    </row>
    <row r="17" spans="3:13" x14ac:dyDescent="0.2">
      <c r="C17" s="392" t="s">
        <v>950</v>
      </c>
      <c r="D17" s="163" t="s">
        <v>951</v>
      </c>
      <c r="E17" s="285">
        <v>56600.409739999996</v>
      </c>
      <c r="F17" s="285">
        <v>11800.941139999999</v>
      </c>
      <c r="G17" s="285">
        <v>9148.6372699999993</v>
      </c>
      <c r="H17" s="285">
        <v>6670.1672799999997</v>
      </c>
      <c r="I17" s="285">
        <v>17261.089899999999</v>
      </c>
      <c r="J17" s="286">
        <v>20.849568393954883</v>
      </c>
      <c r="K17" s="286">
        <v>77.524641140613298</v>
      </c>
      <c r="L17" s="286">
        <v>72.908861540206189</v>
      </c>
      <c r="M17" s="286">
        <v>258.78046494809945</v>
      </c>
    </row>
    <row r="18" spans="3:13" x14ac:dyDescent="0.2">
      <c r="C18" s="333"/>
      <c r="D18" s="334" t="s">
        <v>602</v>
      </c>
      <c r="E18" s="335"/>
      <c r="F18" s="335"/>
      <c r="G18" s="335"/>
      <c r="H18" s="335"/>
      <c r="I18" s="336"/>
      <c r="J18" s="335"/>
      <c r="K18" s="335"/>
      <c r="L18" s="335"/>
      <c r="M18" s="336"/>
    </row>
    <row r="19" spans="3:13" x14ac:dyDescent="0.2">
      <c r="C19" s="391" t="s">
        <v>829</v>
      </c>
      <c r="D19" s="388" t="s">
        <v>830</v>
      </c>
      <c r="E19" s="389">
        <v>103239.808</v>
      </c>
      <c r="F19" s="389">
        <v>106719.64200000001</v>
      </c>
      <c r="G19" s="389">
        <v>111128.807</v>
      </c>
      <c r="H19" s="389">
        <v>110068.41500000001</v>
      </c>
      <c r="I19" s="389">
        <v>111972.302</v>
      </c>
      <c r="J19" s="390">
        <v>103.37063199497621</v>
      </c>
      <c r="K19" s="390">
        <v>104.13154028384015</v>
      </c>
      <c r="L19" s="390">
        <v>99.045799168886973</v>
      </c>
      <c r="M19" s="390">
        <v>101.72973054985846</v>
      </c>
    </row>
    <row r="20" spans="3:13" x14ac:dyDescent="0.2">
      <c r="C20" s="391" t="s">
        <v>858</v>
      </c>
      <c r="D20" s="388" t="s">
        <v>859</v>
      </c>
      <c r="E20" s="389">
        <v>4637.6399999999994</v>
      </c>
      <c r="F20" s="389">
        <v>5065.8240000000005</v>
      </c>
      <c r="G20" s="389">
        <v>5214.9380000000001</v>
      </c>
      <c r="H20" s="389">
        <v>5193.6540000000005</v>
      </c>
      <c r="I20" s="389">
        <v>6074.777</v>
      </c>
      <c r="J20" s="390">
        <v>109.23279944109507</v>
      </c>
      <c r="K20" s="390">
        <v>102.9435290290385</v>
      </c>
      <c r="L20" s="390">
        <v>99.591864754672059</v>
      </c>
      <c r="M20" s="390">
        <v>116.96537736245041</v>
      </c>
    </row>
    <row r="21" spans="3:13" x14ac:dyDescent="0.2">
      <c r="C21" s="391" t="s">
        <v>868</v>
      </c>
      <c r="D21" s="388" t="s">
        <v>869</v>
      </c>
      <c r="E21" s="389">
        <v>35977.911999999997</v>
      </c>
      <c r="F21" s="389">
        <v>37031.965000000004</v>
      </c>
      <c r="G21" s="389">
        <v>38608.633000000002</v>
      </c>
      <c r="H21" s="389">
        <v>38259.785999999993</v>
      </c>
      <c r="I21" s="389">
        <v>38989.194000000003</v>
      </c>
      <c r="J21" s="390">
        <v>102.92972254754531</v>
      </c>
      <c r="K21" s="390">
        <v>104.25758665520448</v>
      </c>
      <c r="L21" s="390">
        <v>99.09645337611407</v>
      </c>
      <c r="M21" s="390">
        <v>101.90646126457688</v>
      </c>
    </row>
    <row r="22" spans="3:13" x14ac:dyDescent="0.2">
      <c r="C22" s="391" t="s">
        <v>874</v>
      </c>
      <c r="D22" s="388" t="s">
        <v>875</v>
      </c>
      <c r="E22" s="389">
        <v>3994.6764200000002</v>
      </c>
      <c r="F22" s="389">
        <v>3722.48668</v>
      </c>
      <c r="G22" s="389">
        <v>4023.98092</v>
      </c>
      <c r="H22" s="389">
        <v>3685.3228100000001</v>
      </c>
      <c r="I22" s="389">
        <v>3902.0013599999997</v>
      </c>
      <c r="J22" s="390">
        <v>93.186188031720476</v>
      </c>
      <c r="K22" s="390">
        <v>108.09926981390838</v>
      </c>
      <c r="L22" s="390">
        <v>91.584003087171695</v>
      </c>
      <c r="M22" s="390">
        <v>105.87949987480201</v>
      </c>
    </row>
    <row r="23" spans="3:13" x14ac:dyDescent="0.2">
      <c r="C23" s="391" t="s">
        <v>878</v>
      </c>
      <c r="D23" s="388" t="s">
        <v>879</v>
      </c>
      <c r="E23" s="389">
        <v>4630.6595600000001</v>
      </c>
      <c r="F23" s="389">
        <v>3877.86922</v>
      </c>
      <c r="G23" s="389">
        <v>5557.6849499999998</v>
      </c>
      <c r="H23" s="389">
        <v>4530.3421900000003</v>
      </c>
      <c r="I23" s="389">
        <v>3150.7630999999997</v>
      </c>
      <c r="J23" s="390">
        <v>83.743345192061582</v>
      </c>
      <c r="K23" s="390">
        <v>143.31800880071967</v>
      </c>
      <c r="L23" s="390">
        <v>81.514915486528267</v>
      </c>
      <c r="M23" s="390">
        <v>69.548015753750363</v>
      </c>
    </row>
    <row r="24" spans="3:13" x14ac:dyDescent="0.2">
      <c r="C24" s="391" t="s">
        <v>592</v>
      </c>
      <c r="D24" s="388" t="s">
        <v>593</v>
      </c>
      <c r="E24" s="389">
        <v>90.381619999999998</v>
      </c>
      <c r="F24" s="389">
        <v>62.3551</v>
      </c>
      <c r="G24" s="389">
        <v>18.232769999999999</v>
      </c>
      <c r="H24" s="389">
        <v>9.3299300000000009</v>
      </c>
      <c r="I24" s="389">
        <v>6.60297</v>
      </c>
      <c r="J24" s="390">
        <v>68.990907664633582</v>
      </c>
      <c r="K24" s="390">
        <v>29.240222531917997</v>
      </c>
      <c r="L24" s="390">
        <v>51.171215344678842</v>
      </c>
      <c r="M24" s="390">
        <v>70.771913615643413</v>
      </c>
    </row>
    <row r="25" spans="3:13" x14ac:dyDescent="0.2">
      <c r="C25" s="391" t="s">
        <v>882</v>
      </c>
      <c r="D25" s="388" t="s">
        <v>883</v>
      </c>
      <c r="E25" s="389">
        <v>3651.3869099999997</v>
      </c>
      <c r="F25" s="389">
        <v>2984.3509800000002</v>
      </c>
      <c r="G25" s="389">
        <v>3159.0333599999999</v>
      </c>
      <c r="H25" s="389">
        <v>3615.1310999999996</v>
      </c>
      <c r="I25" s="389">
        <v>3728.7755699999998</v>
      </c>
      <c r="J25" s="390">
        <v>81.731984409178935</v>
      </c>
      <c r="K25" s="390">
        <v>105.85327869177101</v>
      </c>
      <c r="L25" s="390">
        <v>114.43788931687635</v>
      </c>
      <c r="M25" s="390">
        <v>103.14357811256141</v>
      </c>
    </row>
    <row r="26" spans="3:13" x14ac:dyDescent="0.2">
      <c r="C26" s="391" t="s">
        <v>594</v>
      </c>
      <c r="D26" s="388" t="s">
        <v>595</v>
      </c>
      <c r="E26" s="389">
        <v>22388.07128</v>
      </c>
      <c r="F26" s="389">
        <v>21410.201520000002</v>
      </c>
      <c r="G26" s="389">
        <v>25144.15984</v>
      </c>
      <c r="H26" s="389">
        <v>20764.48129</v>
      </c>
      <c r="I26" s="389">
        <v>18655.379950000002</v>
      </c>
      <c r="J26" s="390">
        <v>95.632183997584647</v>
      </c>
      <c r="K26" s="390">
        <v>117.44008955969882</v>
      </c>
      <c r="L26" s="390">
        <v>82.581726421287343</v>
      </c>
      <c r="M26" s="390">
        <v>89.842744875039457</v>
      </c>
    </row>
    <row r="27" spans="3:13" x14ac:dyDescent="0.2">
      <c r="C27" s="391" t="s">
        <v>884</v>
      </c>
      <c r="D27" s="388" t="s">
        <v>885</v>
      </c>
      <c r="E27" s="389">
        <v>3868.7082200000009</v>
      </c>
      <c r="F27" s="389">
        <v>3373.5860600000005</v>
      </c>
      <c r="G27" s="389">
        <v>1109.6314800000002</v>
      </c>
      <c r="H27" s="389">
        <v>2003.64653</v>
      </c>
      <c r="I27" s="389">
        <v>2712.10284</v>
      </c>
      <c r="J27" s="390">
        <v>87.201873807893421</v>
      </c>
      <c r="K27" s="390">
        <v>32.891749617912517</v>
      </c>
      <c r="L27" s="390">
        <v>180.5686451865983</v>
      </c>
      <c r="M27" s="390">
        <v>135.35834786188562</v>
      </c>
    </row>
    <row r="28" spans="3:13" ht="24" x14ac:dyDescent="0.2">
      <c r="C28" s="391" t="s">
        <v>888</v>
      </c>
      <c r="D28" s="388" t="s">
        <v>889</v>
      </c>
      <c r="E28" s="389">
        <v>332.94342</v>
      </c>
      <c r="F28" s="389">
        <v>223.50899000000001</v>
      </c>
      <c r="G28" s="389">
        <v>56.26925</v>
      </c>
      <c r="H28" s="389">
        <v>66.665089999999992</v>
      </c>
      <c r="I28" s="389">
        <v>142.01881</v>
      </c>
      <c r="J28" s="390">
        <v>67.131223076881952</v>
      </c>
      <c r="K28" s="390">
        <v>25.175385562791007</v>
      </c>
      <c r="L28" s="390">
        <v>118.47517071935381</v>
      </c>
      <c r="M28" s="390">
        <v>213.03325323643909</v>
      </c>
    </row>
    <row r="29" spans="3:13" x14ac:dyDescent="0.2">
      <c r="C29" s="391" t="s">
        <v>898</v>
      </c>
      <c r="D29" s="388" t="s">
        <v>899</v>
      </c>
      <c r="E29" s="389">
        <v>17.388000000000002</v>
      </c>
      <c r="F29" s="389">
        <v>20.866</v>
      </c>
      <c r="G29" s="389">
        <v>20.866</v>
      </c>
      <c r="H29" s="389">
        <v>3.4780000000000002</v>
      </c>
      <c r="I29" s="389"/>
      <c r="J29" s="390">
        <v>120.00230043708304</v>
      </c>
      <c r="K29" s="390">
        <v>100</v>
      </c>
      <c r="L29" s="390">
        <v>16.668264161794308</v>
      </c>
      <c r="M29" s="390">
        <v>0</v>
      </c>
    </row>
    <row r="30" spans="3:13" x14ac:dyDescent="0.2">
      <c r="C30" s="391" t="s">
        <v>904</v>
      </c>
      <c r="D30" s="388" t="s">
        <v>905</v>
      </c>
      <c r="E30" s="389">
        <v>409.25</v>
      </c>
      <c r="F30" s="389">
        <v>272.74199999999996</v>
      </c>
      <c r="G30" s="389">
        <v>80</v>
      </c>
      <c r="H30" s="389">
        <v>150</v>
      </c>
      <c r="I30" s="389"/>
      <c r="J30" s="390">
        <v>66.644349419670121</v>
      </c>
      <c r="K30" s="390">
        <v>29.331749418864717</v>
      </c>
      <c r="L30" s="390">
        <v>187.5</v>
      </c>
      <c r="M30" s="390">
        <v>0</v>
      </c>
    </row>
    <row r="31" spans="3:13" ht="24" x14ac:dyDescent="0.2">
      <c r="C31" s="391" t="s">
        <v>912</v>
      </c>
      <c r="D31" s="388" t="s">
        <v>913</v>
      </c>
      <c r="E31" s="389">
        <v>1434.837</v>
      </c>
      <c r="F31" s="389">
        <v>1721.8040000000001</v>
      </c>
      <c r="G31" s="389">
        <v>1721.8040000000001</v>
      </c>
      <c r="H31" s="389">
        <v>286.96699999999998</v>
      </c>
      <c r="I31" s="389"/>
      <c r="J31" s="390">
        <v>119.99997212226894</v>
      </c>
      <c r="K31" s="390">
        <v>100</v>
      </c>
      <c r="L31" s="390">
        <v>16.666647307126709</v>
      </c>
      <c r="M31" s="390">
        <v>0</v>
      </c>
    </row>
    <row r="32" spans="3:13" ht="24" x14ac:dyDescent="0.2">
      <c r="C32" s="391" t="s">
        <v>918</v>
      </c>
      <c r="D32" s="388" t="s">
        <v>919</v>
      </c>
      <c r="E32" s="389">
        <v>2064.5699999999997</v>
      </c>
      <c r="F32" s="389">
        <v>2128.23</v>
      </c>
      <c r="G32" s="389">
        <v>2220.0720000000001</v>
      </c>
      <c r="H32" s="389">
        <v>2128.9679999999998</v>
      </c>
      <c r="I32" s="389">
        <v>2239.828</v>
      </c>
      <c r="J32" s="390">
        <v>103.08345079120593</v>
      </c>
      <c r="K32" s="390">
        <v>104.31541703669247</v>
      </c>
      <c r="L32" s="390">
        <v>95.896349307590015</v>
      </c>
      <c r="M32" s="390">
        <v>105.20721776936055</v>
      </c>
    </row>
    <row r="33" spans="3:13" ht="24" x14ac:dyDescent="0.2">
      <c r="C33" s="391" t="s">
        <v>597</v>
      </c>
      <c r="D33" s="388" t="s">
        <v>598</v>
      </c>
      <c r="E33" s="389">
        <v>8.8480000000000008</v>
      </c>
      <c r="F33" s="389">
        <v>25.740000000000002</v>
      </c>
      <c r="G33" s="389">
        <v>11.7379</v>
      </c>
      <c r="H33" s="389">
        <v>37.844999999999999</v>
      </c>
      <c r="I33" s="389">
        <v>186.72300000000001</v>
      </c>
      <c r="J33" s="390">
        <v>290.91320072332729</v>
      </c>
      <c r="K33" s="390">
        <v>45.601787101787103</v>
      </c>
      <c r="L33" s="390">
        <v>322.41712742483747</v>
      </c>
      <c r="M33" s="390">
        <v>493.3888228299644</v>
      </c>
    </row>
    <row r="34" spans="3:13" x14ac:dyDescent="0.2">
      <c r="C34" s="391" t="s">
        <v>926</v>
      </c>
      <c r="D34" s="388" t="s">
        <v>927</v>
      </c>
      <c r="E34" s="389">
        <v>262.69600000000003</v>
      </c>
      <c r="F34" s="389">
        <v>386.00200000000001</v>
      </c>
      <c r="G34" s="389">
        <v>623.69500000000005</v>
      </c>
      <c r="H34" s="389">
        <v>602.14497999999992</v>
      </c>
      <c r="I34" s="389">
        <v>942.69899999999996</v>
      </c>
      <c r="J34" s="390">
        <v>146.93866674787586</v>
      </c>
      <c r="K34" s="390">
        <v>161.5781783514075</v>
      </c>
      <c r="L34" s="390">
        <v>96.544782305453765</v>
      </c>
      <c r="M34" s="390">
        <v>156.55681460634284</v>
      </c>
    </row>
    <row r="35" spans="3:13" x14ac:dyDescent="0.2">
      <c r="C35" s="391" t="s">
        <v>932</v>
      </c>
      <c r="D35" s="388" t="s">
        <v>933</v>
      </c>
      <c r="E35" s="389">
        <v>312.55410999999998</v>
      </c>
      <c r="F35" s="389"/>
      <c r="G35" s="389">
        <v>71.633279999999999</v>
      </c>
      <c r="H35" s="389"/>
      <c r="I35" s="389"/>
      <c r="J35" s="390">
        <v>0</v>
      </c>
      <c r="K35" s="390">
        <v>0</v>
      </c>
      <c r="L35" s="390">
        <v>0</v>
      </c>
      <c r="M35" s="390">
        <v>0</v>
      </c>
    </row>
    <row r="36" spans="3:13" x14ac:dyDescent="0.2">
      <c r="C36" s="391" t="s">
        <v>936</v>
      </c>
      <c r="D36" s="388" t="s">
        <v>935</v>
      </c>
      <c r="E36" s="389">
        <v>1133.4081100000001</v>
      </c>
      <c r="F36" s="389">
        <v>43.383679999999998</v>
      </c>
      <c r="G36" s="389">
        <v>300.19610999999998</v>
      </c>
      <c r="H36" s="389"/>
      <c r="I36" s="389">
        <v>1223.5912499999999</v>
      </c>
      <c r="J36" s="390">
        <v>3.8277192140437384</v>
      </c>
      <c r="K36" s="390">
        <v>691.95630707215253</v>
      </c>
      <c r="L36" s="390">
        <v>0</v>
      </c>
      <c r="M36" s="390">
        <v>0</v>
      </c>
    </row>
    <row r="37" spans="3:13" x14ac:dyDescent="0.2">
      <c r="C37" s="391" t="s">
        <v>941</v>
      </c>
      <c r="D37" s="388" t="s">
        <v>942</v>
      </c>
      <c r="E37" s="389">
        <v>4.8785400000000001</v>
      </c>
      <c r="F37" s="389">
        <v>4.3500499999999995</v>
      </c>
      <c r="G37" s="389">
        <v>3.0253999999999999</v>
      </c>
      <c r="H37" s="389">
        <v>0.91786999999999996</v>
      </c>
      <c r="I37" s="389"/>
      <c r="J37" s="390">
        <v>89.167045878480025</v>
      </c>
      <c r="K37" s="390">
        <v>69.548625877863486</v>
      </c>
      <c r="L37" s="390">
        <v>30.338798175447874</v>
      </c>
      <c r="M37" s="390">
        <v>0</v>
      </c>
    </row>
    <row r="38" spans="3:13" x14ac:dyDescent="0.2">
      <c r="C38" s="391" t="s">
        <v>943</v>
      </c>
      <c r="D38" s="388" t="s">
        <v>944</v>
      </c>
      <c r="E38" s="389"/>
      <c r="F38" s="389"/>
      <c r="G38" s="389">
        <v>0</v>
      </c>
      <c r="H38" s="389">
        <v>2.5310000000000001</v>
      </c>
      <c r="I38" s="389">
        <v>0.45800000000000002</v>
      </c>
      <c r="J38" s="390">
        <v>0</v>
      </c>
      <c r="K38" s="390">
        <v>0</v>
      </c>
      <c r="L38" s="390">
        <v>0</v>
      </c>
      <c r="M38" s="390">
        <v>18.095614381667325</v>
      </c>
    </row>
    <row r="39" spans="3:13" x14ac:dyDescent="0.2">
      <c r="C39" s="391" t="s">
        <v>948</v>
      </c>
      <c r="D39" s="388" t="s">
        <v>949</v>
      </c>
      <c r="E39" s="389"/>
      <c r="F39" s="389"/>
      <c r="G39" s="389"/>
      <c r="H39" s="389">
        <v>238.14699999999999</v>
      </c>
      <c r="I39" s="389">
        <v>109.63809999999999</v>
      </c>
      <c r="J39" s="390">
        <v>0</v>
      </c>
      <c r="K39" s="390">
        <v>0</v>
      </c>
      <c r="L39" s="390">
        <v>0</v>
      </c>
      <c r="M39" s="390">
        <v>46.03799334024783</v>
      </c>
    </row>
    <row r="40" spans="3:13" x14ac:dyDescent="0.2">
      <c r="C40" s="392" t="s">
        <v>956</v>
      </c>
      <c r="D40" s="163" t="s">
        <v>957</v>
      </c>
      <c r="E40" s="285">
        <v>56600.409739999996</v>
      </c>
      <c r="F40" s="285">
        <v>11800.941139999999</v>
      </c>
      <c r="G40" s="285">
        <v>9148.6372699999993</v>
      </c>
      <c r="H40" s="285">
        <v>6432.0202799999997</v>
      </c>
      <c r="I40" s="285">
        <v>17151.451799999999</v>
      </c>
      <c r="J40" s="286">
        <v>20.849568393954883</v>
      </c>
      <c r="K40" s="286">
        <v>77.524641140613298</v>
      </c>
      <c r="L40" s="286">
        <v>70.305774403054897</v>
      </c>
      <c r="M40" s="286">
        <v>266.65730289022036</v>
      </c>
    </row>
    <row r="41" spans="3:13" x14ac:dyDescent="0.2">
      <c r="C41" s="333"/>
      <c r="D41" s="334" t="s">
        <v>13</v>
      </c>
      <c r="E41" s="335"/>
      <c r="F41" s="335"/>
      <c r="G41" s="335"/>
      <c r="H41" s="335"/>
      <c r="I41" s="336"/>
      <c r="J41" s="335"/>
      <c r="K41" s="335"/>
      <c r="L41" s="335"/>
      <c r="M41" s="336"/>
    </row>
    <row r="42" spans="3:13" ht="24" x14ac:dyDescent="0.2">
      <c r="C42" s="391" t="s">
        <v>828</v>
      </c>
      <c r="D42" s="388" t="s">
        <v>651</v>
      </c>
      <c r="E42" s="389">
        <v>72457.417000000001</v>
      </c>
      <c r="F42" s="389">
        <v>76376.357000000004</v>
      </c>
      <c r="G42" s="389">
        <v>79647.540000000008</v>
      </c>
      <c r="H42" s="394">
        <v>79611.748000000007</v>
      </c>
      <c r="I42" s="389">
        <v>79489.456999999995</v>
      </c>
      <c r="J42" s="390">
        <v>105.40861123989558</v>
      </c>
      <c r="K42" s="390">
        <v>104.28297856625971</v>
      </c>
      <c r="L42" s="390">
        <v>99.955062014470258</v>
      </c>
      <c r="M42" s="390">
        <v>99.846390761323306</v>
      </c>
    </row>
    <row r="43" spans="3:13" ht="24" x14ac:dyDescent="0.2">
      <c r="C43" s="391" t="s">
        <v>854</v>
      </c>
      <c r="D43" s="388" t="s">
        <v>855</v>
      </c>
      <c r="E43" s="389">
        <v>30782.391</v>
      </c>
      <c r="F43" s="389">
        <v>30343.285</v>
      </c>
      <c r="G43" s="389">
        <v>31481.267</v>
      </c>
      <c r="H43" s="394">
        <v>30456.667000000001</v>
      </c>
      <c r="I43" s="389">
        <v>32482.845000000001</v>
      </c>
      <c r="J43" s="390">
        <v>98.573515618068782</v>
      </c>
      <c r="K43" s="390">
        <v>103.75035860487749</v>
      </c>
      <c r="L43" s="390">
        <v>96.745366061664555</v>
      </c>
      <c r="M43" s="390">
        <v>106.65265834899138</v>
      </c>
    </row>
    <row r="44" spans="3:13" x14ac:dyDescent="0.2">
      <c r="C44" s="391" t="s">
        <v>856</v>
      </c>
      <c r="D44" s="388" t="s">
        <v>857</v>
      </c>
      <c r="E44" s="389">
        <v>1617.124</v>
      </c>
      <c r="F44" s="389">
        <v>1824.336</v>
      </c>
      <c r="G44" s="389">
        <v>2307.018</v>
      </c>
      <c r="H44" s="394">
        <v>2117.009</v>
      </c>
      <c r="I44" s="389">
        <v>1788.0989999999999</v>
      </c>
      <c r="J44" s="390">
        <v>112.81361231420719</v>
      </c>
      <c r="K44" s="390">
        <v>126.45795511353172</v>
      </c>
      <c r="L44" s="390">
        <v>91.763870069500967</v>
      </c>
      <c r="M44" s="390">
        <v>84.4634576423624</v>
      </c>
    </row>
    <row r="45" spans="3:13" x14ac:dyDescent="0.2">
      <c r="C45" s="391" t="s">
        <v>860</v>
      </c>
      <c r="D45" s="388" t="s">
        <v>861</v>
      </c>
      <c r="E45" s="389">
        <v>2301.616</v>
      </c>
      <c r="F45" s="389">
        <v>2336.0529999999999</v>
      </c>
      <c r="G45" s="389">
        <v>2775.6</v>
      </c>
      <c r="H45" s="394">
        <v>3076.645</v>
      </c>
      <c r="I45" s="389">
        <v>3233.3180000000002</v>
      </c>
      <c r="J45" s="390">
        <v>101.49620961967591</v>
      </c>
      <c r="K45" s="390">
        <v>118.81579741555521</v>
      </c>
      <c r="L45" s="390">
        <v>110.8461233607148</v>
      </c>
      <c r="M45" s="390">
        <v>105.09233271956955</v>
      </c>
    </row>
    <row r="46" spans="3:13" x14ac:dyDescent="0.2">
      <c r="C46" s="391" t="s">
        <v>862</v>
      </c>
      <c r="D46" s="388" t="s">
        <v>863</v>
      </c>
      <c r="E46" s="389">
        <v>93.4</v>
      </c>
      <c r="F46" s="389">
        <v>737.43499999999995</v>
      </c>
      <c r="G46" s="389">
        <v>132.32</v>
      </c>
      <c r="H46" s="394"/>
      <c r="I46" s="389">
        <v>1053.3599999999999</v>
      </c>
      <c r="J46" s="390">
        <v>789.54496788008555</v>
      </c>
      <c r="K46" s="390">
        <v>17.94327635656024</v>
      </c>
      <c r="L46" s="390">
        <v>0</v>
      </c>
      <c r="M46" s="390">
        <v>0</v>
      </c>
    </row>
    <row r="47" spans="3:13" x14ac:dyDescent="0.2">
      <c r="C47" s="391" t="s">
        <v>864</v>
      </c>
      <c r="D47" s="388" t="s">
        <v>865</v>
      </c>
      <c r="E47" s="389">
        <v>625.5</v>
      </c>
      <c r="F47" s="389">
        <v>168</v>
      </c>
      <c r="G47" s="389"/>
      <c r="H47" s="394"/>
      <c r="I47" s="389"/>
      <c r="J47" s="390">
        <v>26.858513189448441</v>
      </c>
      <c r="K47" s="390">
        <v>0</v>
      </c>
      <c r="L47" s="390">
        <v>0</v>
      </c>
      <c r="M47" s="390">
        <v>0</v>
      </c>
    </row>
    <row r="48" spans="3:13" ht="24" x14ac:dyDescent="0.2">
      <c r="C48" s="391" t="s">
        <v>866</v>
      </c>
      <c r="D48" s="388" t="s">
        <v>867</v>
      </c>
      <c r="E48" s="389">
        <v>26454.319</v>
      </c>
      <c r="F48" s="389">
        <v>27214.178</v>
      </c>
      <c r="G48" s="389">
        <v>28327.743999999999</v>
      </c>
      <c r="H48" s="394">
        <v>28069.366999999998</v>
      </c>
      <c r="I48" s="389">
        <v>28598.715</v>
      </c>
      <c r="J48" s="390">
        <v>102.87234383164427</v>
      </c>
      <c r="K48" s="390">
        <v>104.09185976515623</v>
      </c>
      <c r="L48" s="390">
        <v>99.087901246212894</v>
      </c>
      <c r="M48" s="390">
        <v>101.8858565638477</v>
      </c>
    </row>
    <row r="49" spans="3:13" x14ac:dyDescent="0.2">
      <c r="C49" s="391" t="s">
        <v>870</v>
      </c>
      <c r="D49" s="388" t="s">
        <v>871</v>
      </c>
      <c r="E49" s="389">
        <v>9523.5930000000008</v>
      </c>
      <c r="F49" s="389">
        <v>9817.7870000000003</v>
      </c>
      <c r="G49" s="389">
        <v>10280.888999999999</v>
      </c>
      <c r="H49" s="394">
        <v>10190.419</v>
      </c>
      <c r="I49" s="389">
        <v>10390.478999999999</v>
      </c>
      <c r="J49" s="390">
        <v>103.08910723085289</v>
      </c>
      <c r="K49" s="390">
        <v>104.7169693129419</v>
      </c>
      <c r="L49" s="390">
        <v>99.12001773387496</v>
      </c>
      <c r="M49" s="390">
        <v>101.96321662534189</v>
      </c>
    </row>
    <row r="50" spans="3:13" x14ac:dyDescent="0.2">
      <c r="C50" s="391" t="s">
        <v>872</v>
      </c>
      <c r="D50" s="388" t="s">
        <v>873</v>
      </c>
      <c r="E50" s="389">
        <v>1321.1028900000001</v>
      </c>
      <c r="F50" s="389">
        <v>1092.53423</v>
      </c>
      <c r="G50" s="389">
        <v>934.66021000000001</v>
      </c>
      <c r="H50" s="394">
        <v>547.80129999999997</v>
      </c>
      <c r="I50" s="389">
        <v>489.8673</v>
      </c>
      <c r="J50" s="390">
        <v>82.698648096969947</v>
      </c>
      <c r="K50" s="390">
        <v>85.549741539905796</v>
      </c>
      <c r="L50" s="390">
        <v>58.609673776526762</v>
      </c>
      <c r="M50" s="390">
        <v>89.424267521818592</v>
      </c>
    </row>
    <row r="51" spans="3:13" x14ac:dyDescent="0.2">
      <c r="C51" s="391" t="s">
        <v>876</v>
      </c>
      <c r="D51" s="388" t="s">
        <v>877</v>
      </c>
      <c r="E51" s="389">
        <v>2673.5735300000001</v>
      </c>
      <c r="F51" s="389">
        <v>2629.9524500000002</v>
      </c>
      <c r="G51" s="389">
        <v>3089.32071</v>
      </c>
      <c r="H51" s="394">
        <v>3137.52151</v>
      </c>
      <c r="I51" s="389">
        <v>3412.1340599999999</v>
      </c>
      <c r="J51" s="390">
        <v>98.368435372712568</v>
      </c>
      <c r="K51" s="390">
        <v>117.46678956115726</v>
      </c>
      <c r="L51" s="390">
        <v>101.56023943528997</v>
      </c>
      <c r="M51" s="390">
        <v>108.7525312296584</v>
      </c>
    </row>
    <row r="52" spans="3:13" x14ac:dyDescent="0.2">
      <c r="C52" s="391" t="s">
        <v>460</v>
      </c>
      <c r="D52" s="388" t="s">
        <v>553</v>
      </c>
      <c r="E52" s="389">
        <v>33.107999999999997</v>
      </c>
      <c r="F52" s="389">
        <v>29.343399999999999</v>
      </c>
      <c r="G52" s="389">
        <v>20.108000000000001</v>
      </c>
      <c r="H52" s="394">
        <v>18.8598</v>
      </c>
      <c r="I52" s="389">
        <v>9.0664899999999999</v>
      </c>
      <c r="J52" s="390">
        <v>88.629334299867097</v>
      </c>
      <c r="K52" s="390">
        <v>68.52648295698522</v>
      </c>
      <c r="L52" s="390">
        <v>93.792520389894563</v>
      </c>
      <c r="M52" s="390">
        <v>48.073097275686912</v>
      </c>
    </row>
    <row r="53" spans="3:13" x14ac:dyDescent="0.2">
      <c r="C53" s="391" t="s">
        <v>420</v>
      </c>
      <c r="D53" s="388" t="s">
        <v>533</v>
      </c>
      <c r="E53" s="389">
        <v>7.0652400000000002</v>
      </c>
      <c r="F53" s="389">
        <v>12.21199</v>
      </c>
      <c r="G53" s="389">
        <v>33.134059999999998</v>
      </c>
      <c r="H53" s="394">
        <v>52.754179999999998</v>
      </c>
      <c r="I53" s="389">
        <v>28.116289999999999</v>
      </c>
      <c r="J53" s="390">
        <v>172.84607458486903</v>
      </c>
      <c r="K53" s="390">
        <v>271.32400206682121</v>
      </c>
      <c r="L53" s="390">
        <v>159.21435525860701</v>
      </c>
      <c r="M53" s="390">
        <v>53.296800367288434</v>
      </c>
    </row>
    <row r="54" spans="3:13" x14ac:dyDescent="0.2">
      <c r="C54" s="391" t="s">
        <v>421</v>
      </c>
      <c r="D54" s="388" t="s">
        <v>534</v>
      </c>
      <c r="E54" s="389">
        <v>10.422000000000001</v>
      </c>
      <c r="F54" s="389">
        <v>8.2799999999999994</v>
      </c>
      <c r="G54" s="389">
        <v>6.0193000000000003</v>
      </c>
      <c r="H54" s="394">
        <v>8.7590000000000003</v>
      </c>
      <c r="I54" s="389">
        <v>9.9459599999999995</v>
      </c>
      <c r="J54" s="390">
        <v>79.447322970639021</v>
      </c>
      <c r="K54" s="390">
        <v>72.69685990338165</v>
      </c>
      <c r="L54" s="390">
        <v>145.51525924941438</v>
      </c>
      <c r="M54" s="390">
        <v>113.55131864368077</v>
      </c>
    </row>
    <row r="55" spans="3:13" x14ac:dyDescent="0.2">
      <c r="C55" s="391" t="s">
        <v>422</v>
      </c>
      <c r="D55" s="388" t="s">
        <v>575</v>
      </c>
      <c r="E55" s="389">
        <v>22.13</v>
      </c>
      <c r="F55" s="389">
        <v>24.145689999999998</v>
      </c>
      <c r="G55" s="389">
        <v>0.50444999999999995</v>
      </c>
      <c r="H55" s="394">
        <v>8.0783000000000005</v>
      </c>
      <c r="I55" s="389">
        <v>19.064789999999999</v>
      </c>
      <c r="J55" s="390">
        <v>109.10840488025303</v>
      </c>
      <c r="K55" s="390">
        <v>2.0891927296341501</v>
      </c>
      <c r="L55" s="390">
        <v>1601.4074734859751</v>
      </c>
      <c r="M55" s="390">
        <v>236.00002475768412</v>
      </c>
    </row>
    <row r="56" spans="3:13" x14ac:dyDescent="0.2">
      <c r="C56" s="391" t="s">
        <v>423</v>
      </c>
      <c r="D56" s="388" t="s">
        <v>577</v>
      </c>
      <c r="E56" s="389">
        <v>186.83679999999998</v>
      </c>
      <c r="F56" s="389">
        <v>207.9682</v>
      </c>
      <c r="G56" s="389">
        <v>315.99394000000001</v>
      </c>
      <c r="H56" s="394">
        <v>199.04910999999998</v>
      </c>
      <c r="I56" s="389">
        <v>141.16370000000001</v>
      </c>
      <c r="J56" s="390">
        <v>111.31008452296336</v>
      </c>
      <c r="K56" s="390">
        <v>151.94339326877861</v>
      </c>
      <c r="L56" s="390">
        <v>62.991432683803993</v>
      </c>
      <c r="M56" s="390">
        <v>70.919030986875569</v>
      </c>
    </row>
    <row r="57" spans="3:13" x14ac:dyDescent="0.2">
      <c r="C57" s="391" t="s">
        <v>424</v>
      </c>
      <c r="D57" s="388" t="s">
        <v>535</v>
      </c>
      <c r="E57" s="389">
        <v>1285.97777</v>
      </c>
      <c r="F57" s="389">
        <v>1119.1345999999999</v>
      </c>
      <c r="G57" s="389">
        <v>2364.9417100000001</v>
      </c>
      <c r="H57" s="394">
        <v>1455.9707000000001</v>
      </c>
      <c r="I57" s="389">
        <v>383.52391999999998</v>
      </c>
      <c r="J57" s="390">
        <v>87.025967797250487</v>
      </c>
      <c r="K57" s="390">
        <v>211.31879132322427</v>
      </c>
      <c r="L57" s="390">
        <v>61.564760511581497</v>
      </c>
      <c r="M57" s="390">
        <v>26.34145865710072</v>
      </c>
    </row>
    <row r="58" spans="3:13" x14ac:dyDescent="0.2">
      <c r="C58" s="391" t="s">
        <v>425</v>
      </c>
      <c r="D58" s="388" t="s">
        <v>426</v>
      </c>
      <c r="E58" s="389">
        <v>3085.1197499999998</v>
      </c>
      <c r="F58" s="389">
        <v>2476.7853399999999</v>
      </c>
      <c r="G58" s="389">
        <v>2816.9834900000001</v>
      </c>
      <c r="H58" s="394">
        <v>2786.8710999999998</v>
      </c>
      <c r="I58" s="389">
        <v>2559.88195</v>
      </c>
      <c r="J58" s="390">
        <v>80.281659731360506</v>
      </c>
      <c r="K58" s="390">
        <v>113.73547172238996</v>
      </c>
      <c r="L58" s="390">
        <v>98.931041303334013</v>
      </c>
      <c r="M58" s="390">
        <v>91.855053863094</v>
      </c>
    </row>
    <row r="59" spans="3:13" x14ac:dyDescent="0.2">
      <c r="C59" s="391" t="s">
        <v>880</v>
      </c>
      <c r="D59" s="388" t="s">
        <v>881</v>
      </c>
      <c r="E59" s="389">
        <v>90.381619999999998</v>
      </c>
      <c r="F59" s="389">
        <v>62.3551</v>
      </c>
      <c r="G59" s="389">
        <v>18.232769999999999</v>
      </c>
      <c r="H59" s="394">
        <v>9.3299300000000009</v>
      </c>
      <c r="I59" s="389">
        <v>6.60297</v>
      </c>
      <c r="J59" s="390">
        <v>68.990907664633582</v>
      </c>
      <c r="K59" s="390">
        <v>29.240222531917997</v>
      </c>
      <c r="L59" s="390">
        <v>51.171215344678842</v>
      </c>
      <c r="M59" s="390">
        <v>70.771913615643413</v>
      </c>
    </row>
    <row r="60" spans="3:13" ht="24" x14ac:dyDescent="0.2">
      <c r="C60" s="391" t="s">
        <v>427</v>
      </c>
      <c r="D60" s="388" t="s">
        <v>579</v>
      </c>
      <c r="E60" s="389">
        <v>216.929</v>
      </c>
      <c r="F60" s="389">
        <v>205.00699999999998</v>
      </c>
      <c r="G60" s="389">
        <v>199.64454000000001</v>
      </c>
      <c r="H60" s="394">
        <v>225.09993</v>
      </c>
      <c r="I60" s="389">
        <v>213.98349999999999</v>
      </c>
      <c r="J60" s="390">
        <v>94.504192616017207</v>
      </c>
      <c r="K60" s="390">
        <v>97.38425517177464</v>
      </c>
      <c r="L60" s="390">
        <v>112.75035620808865</v>
      </c>
      <c r="M60" s="390">
        <v>95.061557771252964</v>
      </c>
    </row>
    <row r="61" spans="3:13" x14ac:dyDescent="0.2">
      <c r="C61" s="391" t="s">
        <v>429</v>
      </c>
      <c r="D61" s="388" t="s">
        <v>430</v>
      </c>
      <c r="E61" s="389">
        <v>529.07299999999998</v>
      </c>
      <c r="F61" s="389">
        <v>366.75599999999997</v>
      </c>
      <c r="G61" s="389">
        <v>416.02319999999997</v>
      </c>
      <c r="H61" s="394">
        <v>543.18697999999995</v>
      </c>
      <c r="I61" s="389">
        <v>505.05306000000002</v>
      </c>
      <c r="J61" s="390">
        <v>69.320490745133469</v>
      </c>
      <c r="K61" s="390">
        <v>113.43323626607335</v>
      </c>
      <c r="L61" s="390">
        <v>130.56651167531041</v>
      </c>
      <c r="M61" s="390">
        <v>92.979596086783971</v>
      </c>
    </row>
    <row r="62" spans="3:13" x14ac:dyDescent="0.2">
      <c r="C62" s="391" t="s">
        <v>431</v>
      </c>
      <c r="D62" s="388" t="s">
        <v>432</v>
      </c>
      <c r="E62" s="389">
        <v>2576.6131399999999</v>
      </c>
      <c r="F62" s="389">
        <v>2152.7730000000001</v>
      </c>
      <c r="G62" s="389">
        <v>2370.7143000000001</v>
      </c>
      <c r="H62" s="394">
        <v>2662.3200999999999</v>
      </c>
      <c r="I62" s="389">
        <v>2717.3702200000002</v>
      </c>
      <c r="J62" s="390">
        <v>83.550493730696417</v>
      </c>
      <c r="K62" s="390">
        <v>110.12374737141353</v>
      </c>
      <c r="L62" s="390">
        <v>112.30033496655416</v>
      </c>
      <c r="M62" s="390">
        <v>102.06774985472261</v>
      </c>
    </row>
    <row r="63" spans="3:13" x14ac:dyDescent="0.2">
      <c r="C63" s="391" t="s">
        <v>433</v>
      </c>
      <c r="D63" s="388" t="s">
        <v>434</v>
      </c>
      <c r="E63" s="389">
        <v>326.71377000000001</v>
      </c>
      <c r="F63" s="389">
        <v>257.81097999999997</v>
      </c>
      <c r="G63" s="389">
        <v>171.92831999999999</v>
      </c>
      <c r="H63" s="394">
        <v>181.94609</v>
      </c>
      <c r="I63" s="389">
        <v>290.99679000000003</v>
      </c>
      <c r="J63" s="390">
        <v>78.910350182056902</v>
      </c>
      <c r="K63" s="390">
        <v>66.687741538393752</v>
      </c>
      <c r="L63" s="390">
        <v>105.82671313254268</v>
      </c>
      <c r="M63" s="390">
        <v>159.93572052029259</v>
      </c>
    </row>
    <row r="64" spans="3:13" x14ac:dyDescent="0.2">
      <c r="C64" s="391" t="s">
        <v>467</v>
      </c>
      <c r="D64" s="388" t="s">
        <v>437</v>
      </c>
      <c r="E64" s="389">
        <v>2.0579999999999998</v>
      </c>
      <c r="F64" s="389">
        <v>2.004</v>
      </c>
      <c r="G64" s="389">
        <v>0.72299999999999998</v>
      </c>
      <c r="H64" s="394">
        <v>2.5779999999999998</v>
      </c>
      <c r="I64" s="389">
        <v>1.3720000000000001</v>
      </c>
      <c r="J64" s="390">
        <v>97.376093294460659</v>
      </c>
      <c r="K64" s="390">
        <v>36.077844311377241</v>
      </c>
      <c r="L64" s="390">
        <v>356.56984785615487</v>
      </c>
      <c r="M64" s="390">
        <v>53.219550038789762</v>
      </c>
    </row>
    <row r="65" spans="3:13" x14ac:dyDescent="0.2">
      <c r="C65" s="391" t="s">
        <v>404</v>
      </c>
      <c r="D65" s="388" t="s">
        <v>405</v>
      </c>
      <c r="E65" s="389">
        <v>92.837999999999994</v>
      </c>
      <c r="F65" s="389">
        <v>90.289150000000006</v>
      </c>
      <c r="G65" s="389">
        <v>70.16543999999999</v>
      </c>
      <c r="H65" s="394">
        <v>82.639209999999991</v>
      </c>
      <c r="I65" s="389">
        <v>78.295289999999994</v>
      </c>
      <c r="J65" s="390">
        <v>97.254518623839388</v>
      </c>
      <c r="K65" s="390">
        <v>77.711928841948321</v>
      </c>
      <c r="L65" s="390">
        <v>117.77765521031438</v>
      </c>
      <c r="M65" s="390">
        <v>94.743512189915663</v>
      </c>
    </row>
    <row r="66" spans="3:13" x14ac:dyDescent="0.2">
      <c r="C66" s="391" t="s">
        <v>438</v>
      </c>
      <c r="D66" s="388" t="s">
        <v>439</v>
      </c>
      <c r="E66" s="389">
        <v>1287.68193</v>
      </c>
      <c r="F66" s="389">
        <v>1107.4773500000001</v>
      </c>
      <c r="G66" s="389">
        <v>935.08054000000004</v>
      </c>
      <c r="H66" s="394">
        <v>950.43362000000002</v>
      </c>
      <c r="I66" s="389">
        <v>905.48305000000005</v>
      </c>
      <c r="J66" s="390">
        <v>86.005505257031928</v>
      </c>
      <c r="K66" s="390">
        <v>84.433378253740358</v>
      </c>
      <c r="L66" s="390">
        <v>101.6418992100937</v>
      </c>
      <c r="M66" s="390">
        <v>95.270519786537008</v>
      </c>
    </row>
    <row r="67" spans="3:13" x14ac:dyDescent="0.2">
      <c r="C67" s="391" t="s">
        <v>440</v>
      </c>
      <c r="D67" s="388" t="s">
        <v>441</v>
      </c>
      <c r="E67" s="389">
        <v>201.80572000000001</v>
      </c>
      <c r="F67" s="389">
        <v>198.19277</v>
      </c>
      <c r="G67" s="389">
        <v>138.62126999999998</v>
      </c>
      <c r="H67" s="394">
        <v>135.0025</v>
      </c>
      <c r="I67" s="389">
        <v>160.113</v>
      </c>
      <c r="J67" s="390">
        <v>98.209689001877649</v>
      </c>
      <c r="K67" s="390">
        <v>69.942647251965838</v>
      </c>
      <c r="L67" s="390">
        <v>97.389455456583264</v>
      </c>
      <c r="M67" s="390">
        <v>118.60002592544583</v>
      </c>
    </row>
    <row r="68" spans="3:13" x14ac:dyDescent="0.2">
      <c r="C68" s="391" t="s">
        <v>442</v>
      </c>
      <c r="D68" s="388" t="s">
        <v>443</v>
      </c>
      <c r="E68" s="389">
        <v>4000.5559600000001</v>
      </c>
      <c r="F68" s="389">
        <v>3477.5540799999999</v>
      </c>
      <c r="G68" s="389">
        <v>4646.3983699999999</v>
      </c>
      <c r="H68" s="394">
        <v>3990.7767899999999</v>
      </c>
      <c r="I68" s="389">
        <v>5127.6928699999999</v>
      </c>
      <c r="J68" s="390">
        <v>86.926770048230992</v>
      </c>
      <c r="K68" s="390">
        <v>133.61110318088856</v>
      </c>
      <c r="L68" s="390">
        <v>85.889682119529496</v>
      </c>
      <c r="M68" s="390">
        <v>128.488591064498</v>
      </c>
    </row>
    <row r="69" spans="3:13" x14ac:dyDescent="0.2">
      <c r="C69" s="391" t="s">
        <v>406</v>
      </c>
      <c r="D69" s="388" t="s">
        <v>407</v>
      </c>
      <c r="E69" s="389">
        <v>235.60399999999998</v>
      </c>
      <c r="F69" s="389">
        <v>207.82879</v>
      </c>
      <c r="G69" s="389">
        <v>137.7225</v>
      </c>
      <c r="H69" s="394">
        <v>70.66</v>
      </c>
      <c r="I69" s="389">
        <v>217.71972</v>
      </c>
      <c r="J69" s="390">
        <v>88.211061781633589</v>
      </c>
      <c r="K69" s="390">
        <v>66.267286644934998</v>
      </c>
      <c r="L69" s="390">
        <v>51.306068362104952</v>
      </c>
      <c r="M69" s="390">
        <v>308.1230116048684</v>
      </c>
    </row>
    <row r="70" spans="3:13" x14ac:dyDescent="0.2">
      <c r="C70" s="391" t="s">
        <v>444</v>
      </c>
      <c r="D70" s="388" t="s">
        <v>445</v>
      </c>
      <c r="E70" s="389">
        <v>557.45180000000005</v>
      </c>
      <c r="F70" s="389">
        <v>364.64512000000002</v>
      </c>
      <c r="G70" s="389">
        <v>427.05624</v>
      </c>
      <c r="H70" s="394">
        <v>370.46702000000005</v>
      </c>
      <c r="I70" s="389">
        <v>191.58238999999998</v>
      </c>
      <c r="J70" s="390">
        <v>65.412851837593848</v>
      </c>
      <c r="K70" s="390">
        <v>117.11557801733368</v>
      </c>
      <c r="L70" s="390">
        <v>86.749000553182427</v>
      </c>
      <c r="M70" s="390">
        <v>51.713750389980717</v>
      </c>
    </row>
    <row r="71" spans="3:13" ht="24" x14ac:dyDescent="0.2">
      <c r="C71" s="391" t="s">
        <v>446</v>
      </c>
      <c r="D71" s="388" t="s">
        <v>468</v>
      </c>
      <c r="E71" s="389">
        <v>1637.0680199999999</v>
      </c>
      <c r="F71" s="389">
        <v>1852.24047</v>
      </c>
      <c r="G71" s="389">
        <v>2935.1235500000003</v>
      </c>
      <c r="H71" s="394">
        <v>3163.8941199999999</v>
      </c>
      <c r="I71" s="389">
        <v>2621.1639100000002</v>
      </c>
      <c r="J71" s="390">
        <v>113.14376967671753</v>
      </c>
      <c r="K71" s="390">
        <v>158.46341754966625</v>
      </c>
      <c r="L71" s="390">
        <v>107.79423987109502</v>
      </c>
      <c r="M71" s="390">
        <v>82.846132347817004</v>
      </c>
    </row>
    <row r="72" spans="3:13" x14ac:dyDescent="0.2">
      <c r="C72" s="391" t="s">
        <v>63</v>
      </c>
      <c r="D72" s="388" t="s">
        <v>64</v>
      </c>
      <c r="E72" s="389">
        <v>14375.065850000001</v>
      </c>
      <c r="F72" s="389">
        <v>14111.97379</v>
      </c>
      <c r="G72" s="389">
        <v>15853.99193</v>
      </c>
      <c r="H72" s="394">
        <v>12000.608030000001</v>
      </c>
      <c r="I72" s="389">
        <v>9353.3297199999997</v>
      </c>
      <c r="J72" s="390">
        <v>98.169802749112264</v>
      </c>
      <c r="K72" s="390">
        <v>112.34425577826983</v>
      </c>
      <c r="L72" s="390">
        <v>75.694551145138632</v>
      </c>
      <c r="M72" s="390">
        <v>77.940465154914307</v>
      </c>
    </row>
    <row r="73" spans="3:13" x14ac:dyDescent="0.2">
      <c r="C73" s="391" t="s">
        <v>447</v>
      </c>
      <c r="D73" s="388" t="s">
        <v>448</v>
      </c>
      <c r="E73" s="389">
        <v>1232.4376199999999</v>
      </c>
      <c r="F73" s="389">
        <v>1530.5863400000001</v>
      </c>
      <c r="G73" s="389">
        <v>624.96151000000009</v>
      </c>
      <c r="H73" s="394">
        <v>1065.6893399999999</v>
      </c>
      <c r="I73" s="389">
        <v>325.56066999999996</v>
      </c>
      <c r="J73" s="390">
        <v>124.19178992604918</v>
      </c>
      <c r="K73" s="390">
        <v>40.83150970758043</v>
      </c>
      <c r="L73" s="390">
        <v>170.52079575268559</v>
      </c>
      <c r="M73" s="390">
        <v>30.549303420826185</v>
      </c>
    </row>
    <row r="74" spans="3:13" x14ac:dyDescent="0.2">
      <c r="C74" s="391" t="s">
        <v>449</v>
      </c>
      <c r="D74" s="388" t="s">
        <v>581</v>
      </c>
      <c r="E74" s="389">
        <v>43.620500000000007</v>
      </c>
      <c r="F74" s="389"/>
      <c r="G74" s="389">
        <v>121.11618</v>
      </c>
      <c r="H74" s="394">
        <v>16.835439999999998</v>
      </c>
      <c r="I74" s="389">
        <v>8.4388000000000005</v>
      </c>
      <c r="J74" s="390">
        <v>0</v>
      </c>
      <c r="K74" s="390">
        <v>0</v>
      </c>
      <c r="L74" s="390">
        <v>13.900240248660417</v>
      </c>
      <c r="M74" s="390">
        <v>50.125212052669852</v>
      </c>
    </row>
    <row r="75" spans="3:13" x14ac:dyDescent="0.2">
      <c r="C75" s="391" t="s">
        <v>450</v>
      </c>
      <c r="D75" s="388" t="s">
        <v>451</v>
      </c>
      <c r="E75" s="389">
        <v>1997.1639399999999</v>
      </c>
      <c r="F75" s="389">
        <v>1479.6950499999998</v>
      </c>
      <c r="G75" s="389">
        <v>215.65629000000001</v>
      </c>
      <c r="H75" s="394">
        <v>673.25337000000002</v>
      </c>
      <c r="I75" s="389">
        <v>1450.8738000000001</v>
      </c>
      <c r="J75" s="390">
        <v>74.089814079058527</v>
      </c>
      <c r="K75" s="390">
        <v>14.574373956309447</v>
      </c>
      <c r="L75" s="390">
        <v>312.18814438475226</v>
      </c>
      <c r="M75" s="390">
        <v>215.50189938150629</v>
      </c>
    </row>
    <row r="76" spans="3:13" x14ac:dyDescent="0.2">
      <c r="C76" s="391" t="s">
        <v>452</v>
      </c>
      <c r="D76" s="388" t="s">
        <v>453</v>
      </c>
      <c r="E76" s="389">
        <v>530.94217000000003</v>
      </c>
      <c r="F76" s="389">
        <v>309.06799999999998</v>
      </c>
      <c r="G76" s="389">
        <v>124.24650000000001</v>
      </c>
      <c r="H76" s="394">
        <v>212.45100000000002</v>
      </c>
      <c r="I76" s="389">
        <v>866.05484000000001</v>
      </c>
      <c r="J76" s="390">
        <v>58.211236074919412</v>
      </c>
      <c r="K76" s="390">
        <v>40.2003766161492</v>
      </c>
      <c r="L76" s="390">
        <v>170.99153698494524</v>
      </c>
      <c r="M76" s="390">
        <v>407.64921793731253</v>
      </c>
    </row>
    <row r="77" spans="3:13" x14ac:dyDescent="0.2">
      <c r="C77" s="391" t="s">
        <v>454</v>
      </c>
      <c r="D77" s="388" t="s">
        <v>582</v>
      </c>
      <c r="E77" s="389">
        <v>39.457610000000003</v>
      </c>
      <c r="F77" s="389">
        <v>32.758670000000002</v>
      </c>
      <c r="G77" s="389">
        <v>2.42</v>
      </c>
      <c r="H77" s="394">
        <v>10.758369999999999</v>
      </c>
      <c r="I77" s="389">
        <v>39.443730000000002</v>
      </c>
      <c r="J77" s="390">
        <v>83.022438510594029</v>
      </c>
      <c r="K77" s="390">
        <v>7.3873573011358511</v>
      </c>
      <c r="L77" s="390">
        <v>444.56074380165285</v>
      </c>
      <c r="M77" s="390">
        <v>366.63295647946671</v>
      </c>
    </row>
    <row r="78" spans="3:13" x14ac:dyDescent="0.2">
      <c r="C78" s="391" t="s">
        <v>455</v>
      </c>
      <c r="D78" s="388" t="s">
        <v>456</v>
      </c>
      <c r="E78" s="389">
        <v>25.086379999999998</v>
      </c>
      <c r="F78" s="389">
        <v>21.478000000000002</v>
      </c>
      <c r="G78" s="389">
        <v>21.231000000000002</v>
      </c>
      <c r="H78" s="394">
        <v>24.659009999999999</v>
      </c>
      <c r="I78" s="389">
        <v>21.731000000000002</v>
      </c>
      <c r="J78" s="390">
        <v>85.616178978393862</v>
      </c>
      <c r="K78" s="390">
        <v>98.849986032219022</v>
      </c>
      <c r="L78" s="390">
        <v>116.14624841034336</v>
      </c>
      <c r="M78" s="390">
        <v>88.126003436472118</v>
      </c>
    </row>
    <row r="79" spans="3:13" x14ac:dyDescent="0.2">
      <c r="C79" s="391" t="s">
        <v>886</v>
      </c>
      <c r="D79" s="388" t="s">
        <v>887</v>
      </c>
      <c r="E79" s="389"/>
      <c r="F79" s="389">
        <v>38.290700000000001</v>
      </c>
      <c r="G79" s="389"/>
      <c r="H79" s="394"/>
      <c r="I79" s="389"/>
      <c r="J79" s="390">
        <v>0</v>
      </c>
      <c r="K79" s="390">
        <v>0</v>
      </c>
      <c r="L79" s="390">
        <v>0</v>
      </c>
      <c r="M79" s="390">
        <v>0</v>
      </c>
    </row>
    <row r="80" spans="3:13" x14ac:dyDescent="0.2">
      <c r="C80" s="391" t="s">
        <v>890</v>
      </c>
      <c r="D80" s="388" t="s">
        <v>891</v>
      </c>
      <c r="E80" s="389">
        <v>123.32541999999999</v>
      </c>
      <c r="F80" s="389">
        <v>22.20729</v>
      </c>
      <c r="G80" s="389">
        <v>7.7962500000000006</v>
      </c>
      <c r="H80" s="394">
        <v>66.665089999999992</v>
      </c>
      <c r="I80" s="389">
        <v>142.01881</v>
      </c>
      <c r="J80" s="390">
        <v>18.007066183111316</v>
      </c>
      <c r="K80" s="390">
        <v>35.106714957115436</v>
      </c>
      <c r="L80" s="390">
        <v>855.09174282507593</v>
      </c>
      <c r="M80" s="390">
        <v>213.03325323643909</v>
      </c>
    </row>
    <row r="81" spans="3:13" x14ac:dyDescent="0.2">
      <c r="C81" s="391" t="s">
        <v>892</v>
      </c>
      <c r="D81" s="388" t="s">
        <v>893</v>
      </c>
      <c r="E81" s="389">
        <v>24.109000000000002</v>
      </c>
      <c r="F81" s="389">
        <v>9.9280000000000008</v>
      </c>
      <c r="G81" s="389"/>
      <c r="H81" s="394"/>
      <c r="I81" s="389"/>
      <c r="J81" s="390">
        <v>41.179642457173671</v>
      </c>
      <c r="K81" s="390">
        <v>0</v>
      </c>
      <c r="L81" s="390">
        <v>0</v>
      </c>
      <c r="M81" s="390">
        <v>0</v>
      </c>
    </row>
    <row r="82" spans="3:13" ht="24" x14ac:dyDescent="0.2">
      <c r="C82" s="391" t="s">
        <v>894</v>
      </c>
      <c r="D82" s="388" t="s">
        <v>895</v>
      </c>
      <c r="E82" s="389">
        <v>185.50900000000001</v>
      </c>
      <c r="F82" s="389">
        <v>153.083</v>
      </c>
      <c r="G82" s="389">
        <v>48.472999999999999</v>
      </c>
      <c r="H82" s="394"/>
      <c r="I82" s="389"/>
      <c r="J82" s="390">
        <v>82.520524610665774</v>
      </c>
      <c r="K82" s="390">
        <v>31.664521860689952</v>
      </c>
      <c r="L82" s="390">
        <v>0</v>
      </c>
      <c r="M82" s="390">
        <v>0</v>
      </c>
    </row>
    <row r="83" spans="3:13" ht="24" x14ac:dyDescent="0.2">
      <c r="C83" s="391" t="s">
        <v>896</v>
      </c>
      <c r="D83" s="388" t="s">
        <v>897</v>
      </c>
      <c r="E83" s="389">
        <v>17.388000000000002</v>
      </c>
      <c r="F83" s="389">
        <v>20.866</v>
      </c>
      <c r="G83" s="389">
        <v>20.866</v>
      </c>
      <c r="H83" s="394">
        <v>3.4780000000000002</v>
      </c>
      <c r="I83" s="389"/>
      <c r="J83" s="390">
        <v>120.00230043708304</v>
      </c>
      <c r="K83" s="390">
        <v>100</v>
      </c>
      <c r="L83" s="390">
        <v>16.668264161794308</v>
      </c>
      <c r="M83" s="390">
        <v>0</v>
      </c>
    </row>
    <row r="84" spans="3:13" ht="24" x14ac:dyDescent="0.2">
      <c r="C84" s="391" t="s">
        <v>902</v>
      </c>
      <c r="D84" s="388" t="s">
        <v>903</v>
      </c>
      <c r="E84" s="389">
        <v>140</v>
      </c>
      <c r="F84" s="389">
        <v>120</v>
      </c>
      <c r="G84" s="389">
        <v>80</v>
      </c>
      <c r="H84" s="394">
        <v>80</v>
      </c>
      <c r="I84" s="389"/>
      <c r="J84" s="390">
        <v>85.714285714285708</v>
      </c>
      <c r="K84" s="390">
        <v>66.666666666666657</v>
      </c>
      <c r="L84" s="390">
        <v>100</v>
      </c>
      <c r="M84" s="390">
        <v>0</v>
      </c>
    </row>
    <row r="85" spans="3:13" x14ac:dyDescent="0.2">
      <c r="C85" s="391" t="s">
        <v>906</v>
      </c>
      <c r="D85" s="388" t="s">
        <v>907</v>
      </c>
      <c r="E85" s="389">
        <v>259.25</v>
      </c>
      <c r="F85" s="389">
        <v>152.74199999999999</v>
      </c>
      <c r="G85" s="389"/>
      <c r="H85" s="394">
        <v>40</v>
      </c>
      <c r="I85" s="389"/>
      <c r="J85" s="390">
        <v>58.916875602700088</v>
      </c>
      <c r="K85" s="390">
        <v>0</v>
      </c>
      <c r="L85" s="390">
        <v>0</v>
      </c>
      <c r="M85" s="390">
        <v>0</v>
      </c>
    </row>
    <row r="86" spans="3:13" ht="24" x14ac:dyDescent="0.2">
      <c r="C86" s="391" t="s">
        <v>908</v>
      </c>
      <c r="D86" s="388" t="s">
        <v>909</v>
      </c>
      <c r="E86" s="389">
        <v>10</v>
      </c>
      <c r="F86" s="389"/>
      <c r="G86" s="389"/>
      <c r="H86" s="394">
        <v>30</v>
      </c>
      <c r="I86" s="389"/>
      <c r="J86" s="390">
        <v>0</v>
      </c>
      <c r="K86" s="390">
        <v>0</v>
      </c>
      <c r="L86" s="390">
        <v>0</v>
      </c>
      <c r="M86" s="390">
        <v>0</v>
      </c>
    </row>
    <row r="87" spans="3:13" x14ac:dyDescent="0.2">
      <c r="C87" s="391" t="s">
        <v>910</v>
      </c>
      <c r="D87" s="388" t="s">
        <v>911</v>
      </c>
      <c r="E87" s="389">
        <v>1020.117</v>
      </c>
      <c r="F87" s="389">
        <v>1224.1400000000001</v>
      </c>
      <c r="G87" s="389">
        <v>1224.1400000000001</v>
      </c>
      <c r="H87" s="394">
        <v>204.024</v>
      </c>
      <c r="I87" s="389"/>
      <c r="J87" s="390">
        <v>119.99996078881151</v>
      </c>
      <c r="K87" s="390">
        <v>100</v>
      </c>
      <c r="L87" s="390">
        <v>16.66672112666852</v>
      </c>
      <c r="M87" s="390">
        <v>0</v>
      </c>
    </row>
    <row r="88" spans="3:13" x14ac:dyDescent="0.2">
      <c r="C88" s="391" t="s">
        <v>914</v>
      </c>
      <c r="D88" s="388" t="s">
        <v>915</v>
      </c>
      <c r="E88" s="389">
        <v>414.72</v>
      </c>
      <c r="F88" s="389">
        <v>497.66399999999999</v>
      </c>
      <c r="G88" s="389">
        <v>497.66399999999999</v>
      </c>
      <c r="H88" s="394">
        <v>82.942999999999998</v>
      </c>
      <c r="I88" s="389"/>
      <c r="J88" s="390">
        <v>120</v>
      </c>
      <c r="K88" s="390">
        <v>100</v>
      </c>
      <c r="L88" s="390">
        <v>16.666465727880659</v>
      </c>
      <c r="M88" s="390">
        <v>0</v>
      </c>
    </row>
    <row r="89" spans="3:13" ht="24" x14ac:dyDescent="0.2">
      <c r="C89" s="391" t="s">
        <v>916</v>
      </c>
      <c r="D89" s="388" t="s">
        <v>917</v>
      </c>
      <c r="E89" s="389">
        <v>2064.5699999999997</v>
      </c>
      <c r="F89" s="389">
        <v>2128.23</v>
      </c>
      <c r="G89" s="389">
        <v>2220.0720000000001</v>
      </c>
      <c r="H89" s="394">
        <v>2128.9679999999998</v>
      </c>
      <c r="I89" s="389">
        <v>2239.828</v>
      </c>
      <c r="J89" s="390">
        <v>103.08345079120593</v>
      </c>
      <c r="K89" s="390">
        <v>104.31541703669247</v>
      </c>
      <c r="L89" s="390">
        <v>95.896349307590015</v>
      </c>
      <c r="M89" s="390">
        <v>105.20721776936055</v>
      </c>
    </row>
    <row r="90" spans="3:13" x14ac:dyDescent="0.2">
      <c r="C90" s="391" t="s">
        <v>599</v>
      </c>
      <c r="D90" s="388" t="s">
        <v>600</v>
      </c>
      <c r="E90" s="389">
        <v>7.5</v>
      </c>
      <c r="F90" s="389">
        <v>25.240000000000002</v>
      </c>
      <c r="G90" s="389">
        <v>8.6999999999999993</v>
      </c>
      <c r="H90" s="394">
        <v>18.62</v>
      </c>
      <c r="I90" s="389">
        <v>5.56</v>
      </c>
      <c r="J90" s="390">
        <v>336.53333333333336</v>
      </c>
      <c r="K90" s="390">
        <v>34.469096671949281</v>
      </c>
      <c r="L90" s="390">
        <v>214.02298850574715</v>
      </c>
      <c r="M90" s="390">
        <v>29.860365198711058</v>
      </c>
    </row>
    <row r="91" spans="3:13" x14ac:dyDescent="0.2">
      <c r="C91" s="391" t="s">
        <v>920</v>
      </c>
      <c r="D91" s="388" t="s">
        <v>921</v>
      </c>
      <c r="E91" s="389"/>
      <c r="F91" s="389"/>
      <c r="G91" s="389">
        <v>3.0379</v>
      </c>
      <c r="H91" s="394">
        <v>18.169</v>
      </c>
      <c r="I91" s="389">
        <v>180.39500000000001</v>
      </c>
      <c r="J91" s="390">
        <v>0</v>
      </c>
      <c r="K91" s="390">
        <v>0</v>
      </c>
      <c r="L91" s="390">
        <v>598.07761940814373</v>
      </c>
      <c r="M91" s="390">
        <v>992.87247509494193</v>
      </c>
    </row>
    <row r="92" spans="3:13" x14ac:dyDescent="0.2">
      <c r="C92" s="391" t="s">
        <v>922</v>
      </c>
      <c r="D92" s="388" t="s">
        <v>923</v>
      </c>
      <c r="E92" s="389">
        <v>1.3480000000000001</v>
      </c>
      <c r="F92" s="389">
        <v>0.5</v>
      </c>
      <c r="G92" s="389"/>
      <c r="H92" s="394">
        <v>1.056</v>
      </c>
      <c r="I92" s="389">
        <v>0.76800000000000002</v>
      </c>
      <c r="J92" s="390">
        <v>37.091988130563799</v>
      </c>
      <c r="K92" s="390">
        <v>0</v>
      </c>
      <c r="L92" s="390">
        <v>0</v>
      </c>
      <c r="M92" s="390">
        <v>72.727272727272734</v>
      </c>
    </row>
    <row r="93" spans="3:13" ht="24" x14ac:dyDescent="0.2">
      <c r="C93" s="391" t="s">
        <v>924</v>
      </c>
      <c r="D93" s="388" t="s">
        <v>925</v>
      </c>
      <c r="E93" s="389">
        <v>262.69600000000003</v>
      </c>
      <c r="F93" s="389">
        <v>386.00200000000001</v>
      </c>
      <c r="G93" s="389">
        <v>623.69500000000005</v>
      </c>
      <c r="H93" s="394">
        <v>602.14497999999992</v>
      </c>
      <c r="I93" s="389">
        <v>942.69899999999996</v>
      </c>
      <c r="J93" s="390">
        <v>146.93866674787586</v>
      </c>
      <c r="K93" s="390">
        <v>161.5781783514075</v>
      </c>
      <c r="L93" s="390">
        <v>96.544782305453765</v>
      </c>
      <c r="M93" s="390">
        <v>156.55681460634284</v>
      </c>
    </row>
    <row r="94" spans="3:13" x14ac:dyDescent="0.2">
      <c r="C94" s="391" t="s">
        <v>930</v>
      </c>
      <c r="D94" s="388" t="s">
        <v>931</v>
      </c>
      <c r="E94" s="389">
        <v>312.55410999999998</v>
      </c>
      <c r="F94" s="389"/>
      <c r="G94" s="389">
        <v>71.633279999999999</v>
      </c>
      <c r="H94" s="394"/>
      <c r="I94" s="389"/>
      <c r="J94" s="390">
        <v>0</v>
      </c>
      <c r="K94" s="390">
        <v>0</v>
      </c>
      <c r="L94" s="390">
        <v>0</v>
      </c>
      <c r="M94" s="390">
        <v>0</v>
      </c>
    </row>
    <row r="95" spans="3:13" x14ac:dyDescent="0.2">
      <c r="C95" s="391" t="s">
        <v>934</v>
      </c>
      <c r="D95" s="388" t="s">
        <v>935</v>
      </c>
      <c r="E95" s="389">
        <v>1133.4081100000001</v>
      </c>
      <c r="F95" s="389">
        <v>43.383679999999998</v>
      </c>
      <c r="G95" s="389">
        <v>300.19610999999998</v>
      </c>
      <c r="H95" s="394"/>
      <c r="I95" s="389">
        <v>1223.5912499999999</v>
      </c>
      <c r="J95" s="390">
        <v>3.8277192140437384</v>
      </c>
      <c r="K95" s="390">
        <v>691.95630707215253</v>
      </c>
      <c r="L95" s="390">
        <v>0</v>
      </c>
      <c r="M95" s="390">
        <v>0</v>
      </c>
    </row>
    <row r="96" spans="3:13" ht="24" x14ac:dyDescent="0.2">
      <c r="C96" s="391" t="s">
        <v>939</v>
      </c>
      <c r="D96" s="388" t="s">
        <v>940</v>
      </c>
      <c r="E96" s="389">
        <v>4.8785400000000001</v>
      </c>
      <c r="F96" s="389">
        <v>4.3500499999999995</v>
      </c>
      <c r="G96" s="389">
        <v>3.0253999999999999</v>
      </c>
      <c r="H96" s="394">
        <v>0.91786999999999996</v>
      </c>
      <c r="I96" s="389"/>
      <c r="J96" s="390">
        <v>89.167045878480025</v>
      </c>
      <c r="K96" s="390">
        <v>69.548625877863486</v>
      </c>
      <c r="L96" s="390">
        <v>30.338798175447874</v>
      </c>
      <c r="M96" s="390">
        <v>0</v>
      </c>
    </row>
    <row r="97" spans="3:13" ht="24" x14ac:dyDescent="0.2">
      <c r="C97" s="391" t="s">
        <v>563</v>
      </c>
      <c r="D97" s="388" t="s">
        <v>564</v>
      </c>
      <c r="E97" s="389"/>
      <c r="F97" s="389"/>
      <c r="G97" s="389"/>
      <c r="H97" s="394">
        <v>2.5310000000000001</v>
      </c>
      <c r="I97" s="389"/>
      <c r="J97" s="390">
        <v>0</v>
      </c>
      <c r="K97" s="390">
        <v>0</v>
      </c>
      <c r="L97" s="390">
        <v>0</v>
      </c>
      <c r="M97" s="390">
        <v>0</v>
      </c>
    </row>
    <row r="98" spans="3:13" x14ac:dyDescent="0.2">
      <c r="C98" s="391" t="s">
        <v>457</v>
      </c>
      <c r="D98" s="388" t="s">
        <v>458</v>
      </c>
      <c r="E98" s="389"/>
      <c r="F98" s="389"/>
      <c r="G98" s="389">
        <v>0</v>
      </c>
      <c r="H98" s="394">
        <v>0</v>
      </c>
      <c r="I98" s="389">
        <v>0.45800000000000002</v>
      </c>
      <c r="J98" s="390">
        <v>0</v>
      </c>
      <c r="K98" s="390">
        <v>0</v>
      </c>
      <c r="L98" s="390">
        <v>0</v>
      </c>
      <c r="M98" s="390">
        <v>0</v>
      </c>
    </row>
    <row r="99" spans="3:13" x14ac:dyDescent="0.2">
      <c r="C99" s="391" t="s">
        <v>946</v>
      </c>
      <c r="D99" s="388" t="s">
        <v>947</v>
      </c>
      <c r="E99" s="389"/>
      <c r="F99" s="389"/>
      <c r="G99" s="389"/>
      <c r="H99" s="394">
        <v>238.14699999999999</v>
      </c>
      <c r="I99" s="389">
        <v>109.63809999999999</v>
      </c>
      <c r="J99" s="390">
        <v>0</v>
      </c>
      <c r="K99" s="390">
        <v>0</v>
      </c>
      <c r="L99" s="390">
        <v>0</v>
      </c>
      <c r="M99" s="390">
        <v>46.03799334024783</v>
      </c>
    </row>
    <row r="100" spans="3:13" x14ac:dyDescent="0.2">
      <c r="C100" s="391" t="s">
        <v>954</v>
      </c>
      <c r="D100" s="388" t="s">
        <v>955</v>
      </c>
      <c r="E100" s="389">
        <v>55321.676249999997</v>
      </c>
      <c r="F100" s="389">
        <v>7502.8698400000003</v>
      </c>
      <c r="G100" s="389">
        <v>7923.54</v>
      </c>
      <c r="H100" s="394">
        <v>1541.11835</v>
      </c>
      <c r="I100" s="389">
        <v>13156.4139</v>
      </c>
      <c r="J100" s="390">
        <v>13.56226048916947</v>
      </c>
      <c r="K100" s="390">
        <v>105.60679005461728</v>
      </c>
      <c r="L100" s="390">
        <v>19.449871522072204</v>
      </c>
      <c r="M100" s="390">
        <v>853.6926382065335</v>
      </c>
    </row>
    <row r="101" spans="3:13" x14ac:dyDescent="0.2">
      <c r="C101" s="391" t="s">
        <v>958</v>
      </c>
      <c r="D101" s="388" t="s">
        <v>959</v>
      </c>
      <c r="E101" s="389"/>
      <c r="F101" s="389">
        <v>1933.7253000000001</v>
      </c>
      <c r="G101" s="389">
        <v>1225.09727</v>
      </c>
      <c r="H101" s="394">
        <v>2778.3755000000001</v>
      </c>
      <c r="I101" s="389"/>
      <c r="J101" s="390">
        <v>0</v>
      </c>
      <c r="K101" s="390">
        <v>63.354255643239497</v>
      </c>
      <c r="L101" s="390">
        <v>226.78815536010458</v>
      </c>
      <c r="M101" s="390">
        <v>0</v>
      </c>
    </row>
    <row r="102" spans="3:13" x14ac:dyDescent="0.2">
      <c r="C102" s="391" t="s">
        <v>960</v>
      </c>
      <c r="D102" s="388" t="s">
        <v>961</v>
      </c>
      <c r="E102" s="389"/>
      <c r="F102" s="389">
        <v>1088.672</v>
      </c>
      <c r="G102" s="389"/>
      <c r="H102" s="394">
        <v>1250.90065</v>
      </c>
      <c r="I102" s="389">
        <v>1568.71075</v>
      </c>
      <c r="J102" s="390">
        <v>0</v>
      </c>
      <c r="K102" s="390">
        <v>0</v>
      </c>
      <c r="L102" s="390">
        <v>0</v>
      </c>
      <c r="M102" s="390">
        <v>125.40650210710179</v>
      </c>
    </row>
    <row r="103" spans="3:13" x14ac:dyDescent="0.2">
      <c r="C103" s="392" t="s">
        <v>962</v>
      </c>
      <c r="D103" s="163" t="s">
        <v>963</v>
      </c>
      <c r="E103" s="285">
        <v>1278.7334900000001</v>
      </c>
      <c r="F103" s="285">
        <v>1275.674</v>
      </c>
      <c r="G103" s="285">
        <v>0</v>
      </c>
      <c r="H103" s="393">
        <v>861.62577999999996</v>
      </c>
      <c r="I103" s="285">
        <v>2426.3271500000001</v>
      </c>
      <c r="J103" s="286">
        <v>99.760740605925619</v>
      </c>
      <c r="K103" s="286">
        <v>0</v>
      </c>
      <c r="L103" s="286">
        <v>0</v>
      </c>
      <c r="M103" s="286">
        <v>281.59871794922384</v>
      </c>
    </row>
    <row r="104" spans="3:13" x14ac:dyDescent="0.2">
      <c r="C104" s="130" t="s">
        <v>155</v>
      </c>
    </row>
    <row r="105" spans="3:13" x14ac:dyDescent="0.2">
      <c r="C105" s="130"/>
    </row>
    <row r="106" spans="3:13" x14ac:dyDescent="0.2">
      <c r="C106" s="140" t="s">
        <v>970</v>
      </c>
    </row>
    <row r="107" spans="3:13" x14ac:dyDescent="0.2">
      <c r="C107" s="140" t="s">
        <v>158</v>
      </c>
    </row>
  </sheetData>
  <mergeCells count="3">
    <mergeCell ref="C4:D5"/>
    <mergeCell ref="E4:I4"/>
    <mergeCell ref="J4:M4"/>
  </mergeCells>
  <pageMargins left="0.70866141732283472" right="0.70866141732283472" top="0.78740157480314965" bottom="0.78740157480314965" header="0.31496062992125984" footer="0.31496062992125984"/>
  <pageSetup paperSize="9" scale="95" fitToHeight="1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theme="9" tint="0.39997558519241921"/>
  </sheetPr>
  <dimension ref="A1:DM98"/>
  <sheetViews>
    <sheetView workbookViewId="0">
      <selection activeCell="E4" sqref="E4"/>
    </sheetView>
  </sheetViews>
  <sheetFormatPr defaultRowHeight="12" x14ac:dyDescent="0.2"/>
  <cols>
    <col min="3" max="3" width="17.1640625" style="141" customWidth="1"/>
    <col min="4" max="4" width="20.1640625" style="141" customWidth="1"/>
    <col min="5" max="9" width="10.1640625" style="141" customWidth="1"/>
    <col min="10" max="11" width="20.5" style="141" customWidth="1"/>
    <col min="12" max="12" width="14.83203125" style="142" customWidth="1"/>
    <col min="13" max="13" width="13" style="142" customWidth="1"/>
    <col min="14" max="14" width="15.33203125" style="142" customWidth="1"/>
    <col min="15" max="17" width="9.33203125" style="142" hidden="1" customWidth="1"/>
    <col min="18" max="18" width="8.83203125" style="142" customWidth="1"/>
    <col min="19" max="19" width="16.5" style="142" customWidth="1"/>
    <col min="20" max="24" width="10.1640625" style="142" customWidth="1"/>
    <col min="25" max="26" width="20.5" style="142" customWidth="1"/>
    <col min="27" max="27" width="14.83203125" style="142" customWidth="1"/>
    <col min="28" max="28" width="13" style="142" customWidth="1"/>
    <col min="29" max="29" width="13.83203125" style="142" customWidth="1"/>
    <col min="30" max="31" width="9.33203125" style="142" hidden="1" customWidth="1"/>
    <col min="32" max="32" width="12" style="142" customWidth="1"/>
    <col min="33" max="33" width="59.5" style="142" customWidth="1"/>
    <col min="34" max="38" width="10.1640625" style="142" customWidth="1"/>
    <col min="39" max="40" width="20.5" style="142" customWidth="1"/>
    <col min="41" max="41" width="14.83203125" style="142" customWidth="1"/>
    <col min="42" max="42" width="13" style="142" customWidth="1"/>
    <col min="43" max="43" width="12.5" style="142" customWidth="1"/>
    <col min="44" max="45" width="9.33203125" style="142" hidden="1" customWidth="1"/>
    <col min="46" max="46" width="11.33203125" style="142" customWidth="1"/>
    <col min="47" max="47" width="59.5" style="142" customWidth="1"/>
    <col min="48" max="52" width="10.1640625" style="142" customWidth="1"/>
    <col min="53" max="54" width="20.5" style="142" customWidth="1"/>
    <col min="55" max="55" width="14.83203125" style="142" customWidth="1"/>
    <col min="56" max="56" width="13" style="142" customWidth="1"/>
    <col min="57" max="57" width="13.83203125" style="142" customWidth="1"/>
    <col min="58" max="60" width="9.33203125" style="142" hidden="1" customWidth="1"/>
    <col min="61" max="61" width="11.1640625" style="142" customWidth="1"/>
    <col min="62" max="62" width="20.1640625" style="142" customWidth="1"/>
    <col min="63" max="67" width="10.1640625" style="142" customWidth="1"/>
    <col min="68" max="69" width="19" style="142" bestFit="1" customWidth="1"/>
    <col min="70" max="70" width="19" style="142" customWidth="1"/>
    <col min="71" max="71" width="18.33203125" style="142" customWidth="1"/>
    <col min="72" max="72" width="15.5" style="142" bestFit="1" customWidth="1"/>
    <col min="73" max="73" width="11" style="142" customWidth="1"/>
    <col min="74" max="75" width="9.33203125" style="142" hidden="1" customWidth="1"/>
    <col min="76" max="76" width="8.83203125" style="142" customWidth="1"/>
    <col min="77" max="77" width="16.5" style="142" customWidth="1"/>
    <col min="78" max="82" width="10.1640625" style="142" customWidth="1"/>
    <col min="83" max="84" width="19" style="142" bestFit="1" customWidth="1"/>
    <col min="85" max="85" width="19" style="142" customWidth="1"/>
    <col min="86" max="86" width="18.33203125" style="142" customWidth="1"/>
    <col min="87" max="87" width="15.5" style="142" bestFit="1" customWidth="1"/>
    <col min="88" max="88" width="9.33203125" style="142" customWidth="1"/>
    <col min="89" max="90" width="9.33203125" style="142" hidden="1" customWidth="1"/>
    <col min="91" max="91" width="12" style="142" customWidth="1"/>
    <col min="92" max="92" width="59.5" style="142" customWidth="1"/>
    <col min="93" max="97" width="10.1640625" style="142" customWidth="1"/>
    <col min="98" max="99" width="19" style="142" bestFit="1" customWidth="1"/>
    <col min="100" max="100" width="19" style="142" customWidth="1"/>
    <col min="101" max="101" width="18.33203125" style="142" customWidth="1"/>
    <col min="102" max="102" width="15.5" style="142" bestFit="1" customWidth="1"/>
    <col min="103" max="103" width="9.33203125" style="142" customWidth="1"/>
    <col min="104" max="105" width="9.33203125" style="142" hidden="1" customWidth="1"/>
    <col min="106" max="106" width="11.33203125" style="142" customWidth="1"/>
    <col min="107" max="107" width="59.5" style="142" customWidth="1"/>
    <col min="108" max="112" width="10.1640625" style="142" customWidth="1"/>
    <col min="113" max="114" width="19" style="142" bestFit="1" customWidth="1"/>
    <col min="115" max="115" width="19" style="142" customWidth="1"/>
    <col min="116" max="116" width="18.33203125" style="142" customWidth="1"/>
    <col min="117" max="117" width="15.5" style="142" bestFit="1" customWidth="1"/>
    <col min="118" max="16384" width="9.33203125" style="142"/>
  </cols>
  <sheetData>
    <row r="1" spans="3:117" customFormat="1" x14ac:dyDescent="0.2">
      <c r="C1" s="63"/>
      <c r="D1" s="63"/>
      <c r="E1" s="63"/>
      <c r="F1" s="63"/>
      <c r="G1" s="63"/>
      <c r="H1" s="63"/>
      <c r="I1" s="63"/>
      <c r="J1" s="63"/>
      <c r="K1" s="63"/>
    </row>
    <row r="2" spans="3:117" customFormat="1" x14ac:dyDescent="0.2">
      <c r="C2" s="63"/>
      <c r="D2" s="63"/>
      <c r="E2" s="71"/>
      <c r="F2" s="71"/>
      <c r="G2" s="71"/>
      <c r="H2" s="71"/>
      <c r="I2" s="71"/>
      <c r="J2" s="71"/>
      <c r="K2" s="71"/>
    </row>
    <row r="3" spans="3:117" customFormat="1" x14ac:dyDescent="0.2">
      <c r="C3" s="63"/>
      <c r="D3" s="63"/>
      <c r="E3" s="71"/>
      <c r="F3" s="71"/>
      <c r="G3" s="71"/>
      <c r="H3" s="71"/>
      <c r="I3" s="71"/>
      <c r="J3" s="71"/>
      <c r="K3" s="71"/>
    </row>
    <row r="4" spans="3:117" customFormat="1" x14ac:dyDescent="0.2">
      <c r="C4" s="63"/>
      <c r="D4" s="63"/>
      <c r="E4" s="63"/>
      <c r="F4" s="63"/>
      <c r="G4" s="63"/>
      <c r="H4" s="63"/>
      <c r="I4" s="63"/>
      <c r="J4" s="63"/>
      <c r="K4" s="63"/>
    </row>
    <row r="5" spans="3:117" customFormat="1" x14ac:dyDescent="0.2">
      <c r="C5" s="63"/>
      <c r="D5" s="63"/>
      <c r="E5" s="63"/>
      <c r="F5" s="63"/>
      <c r="G5" s="63"/>
      <c r="H5" s="63"/>
      <c r="I5" s="63"/>
      <c r="J5" s="63"/>
      <c r="K5" s="63"/>
    </row>
    <row r="6" spans="3:117" customFormat="1" x14ac:dyDescent="0.2">
      <c r="C6" s="63"/>
      <c r="D6" s="63"/>
      <c r="E6" s="63"/>
      <c r="F6" s="63"/>
      <c r="G6" s="63"/>
      <c r="H6" s="63"/>
      <c r="I6" s="63"/>
      <c r="J6" s="63"/>
      <c r="K6" s="63"/>
    </row>
    <row r="7" spans="3:117" customFormat="1" x14ac:dyDescent="0.2">
      <c r="C7" s="63"/>
      <c r="D7" s="63"/>
      <c r="E7" s="63"/>
      <c r="F7" s="63"/>
      <c r="G7" s="63"/>
      <c r="H7" s="63"/>
      <c r="I7" s="63"/>
      <c r="J7" s="63"/>
      <c r="K7" s="63"/>
    </row>
    <row r="8" spans="3:117" customFormat="1" x14ac:dyDescent="0.2">
      <c r="C8" s="409" t="s">
        <v>547</v>
      </c>
      <c r="D8" s="410" t="s">
        <v>68</v>
      </c>
      <c r="E8" s="63"/>
      <c r="F8" s="63"/>
      <c r="G8" s="63"/>
      <c r="H8" s="63"/>
      <c r="I8" s="63"/>
      <c r="J8" s="63"/>
      <c r="K8" s="63"/>
      <c r="R8" s="59" t="s">
        <v>547</v>
      </c>
      <c r="S8" t="s">
        <v>68</v>
      </c>
      <c r="AF8" s="59" t="s">
        <v>547</v>
      </c>
      <c r="AG8" t="s">
        <v>68</v>
      </c>
      <c r="AT8" s="59" t="s">
        <v>547</v>
      </c>
      <c r="AU8" t="s">
        <v>68</v>
      </c>
      <c r="BI8" s="59" t="s">
        <v>547</v>
      </c>
      <c r="BJ8" t="s">
        <v>68</v>
      </c>
      <c r="BX8" s="59" t="s">
        <v>547</v>
      </c>
      <c r="BY8" t="s">
        <v>68</v>
      </c>
      <c r="CM8" s="59" t="s">
        <v>547</v>
      </c>
      <c r="CN8" t="s">
        <v>68</v>
      </c>
      <c r="DB8" s="59" t="s">
        <v>547</v>
      </c>
      <c r="DC8" t="s">
        <v>68</v>
      </c>
    </row>
    <row r="9" spans="3:117" customFormat="1" x14ac:dyDescent="0.2">
      <c r="C9" s="63"/>
      <c r="D9" s="63"/>
      <c r="E9" s="63"/>
      <c r="F9" s="63"/>
      <c r="G9" s="63"/>
      <c r="H9" s="63"/>
      <c r="I9" s="63"/>
      <c r="J9" s="63"/>
      <c r="K9" s="63"/>
    </row>
    <row r="10" spans="3:117" customFormat="1" x14ac:dyDescent="0.2">
      <c r="C10" s="410"/>
      <c r="D10" s="410"/>
      <c r="E10" s="411" t="s">
        <v>39</v>
      </c>
      <c r="F10" s="410"/>
      <c r="G10" s="410"/>
      <c r="H10" s="410"/>
      <c r="I10" s="410"/>
      <c r="J10" s="410"/>
      <c r="K10" s="410"/>
      <c r="L10" s="410"/>
      <c r="M10" s="410"/>
      <c r="T10" s="59" t="s">
        <v>39</v>
      </c>
      <c r="AH10" s="59" t="s">
        <v>39</v>
      </c>
      <c r="AV10" s="59" t="s">
        <v>39</v>
      </c>
      <c r="BK10" s="59" t="s">
        <v>39</v>
      </c>
      <c r="BZ10" s="59" t="s">
        <v>39</v>
      </c>
      <c r="CO10" s="59" t="s">
        <v>39</v>
      </c>
      <c r="DD10" s="59" t="s">
        <v>39</v>
      </c>
    </row>
    <row r="11" spans="3:117" customFormat="1" x14ac:dyDescent="0.2">
      <c r="C11" s="409" t="s">
        <v>69</v>
      </c>
      <c r="D11" s="409" t="s">
        <v>70</v>
      </c>
      <c r="E11" s="410" t="s">
        <v>40</v>
      </c>
      <c r="F11" s="410" t="s">
        <v>41</v>
      </c>
      <c r="G11" s="410" t="s">
        <v>42</v>
      </c>
      <c r="H11" s="410" t="s">
        <v>72</v>
      </c>
      <c r="I11" s="410" t="s">
        <v>43</v>
      </c>
      <c r="J11" s="410" t="s">
        <v>44</v>
      </c>
      <c r="K11" s="410" t="s">
        <v>73</v>
      </c>
      <c r="L11" s="410" t="s">
        <v>45</v>
      </c>
      <c r="M11" s="410" t="s">
        <v>59</v>
      </c>
      <c r="R11" s="59" t="s">
        <v>543</v>
      </c>
      <c r="S11" s="59" t="s">
        <v>544</v>
      </c>
      <c r="T11" t="s">
        <v>40</v>
      </c>
      <c r="U11" t="s">
        <v>41</v>
      </c>
      <c r="V11" t="s">
        <v>42</v>
      </c>
      <c r="W11" t="s">
        <v>72</v>
      </c>
      <c r="X11" t="s">
        <v>43</v>
      </c>
      <c r="Y11" t="s">
        <v>44</v>
      </c>
      <c r="Z11" t="s">
        <v>73</v>
      </c>
      <c r="AA11" t="s">
        <v>45</v>
      </c>
      <c r="AB11" t="s">
        <v>59</v>
      </c>
      <c r="AF11" s="59" t="s">
        <v>545</v>
      </c>
      <c r="AG11" s="59" t="s">
        <v>546</v>
      </c>
      <c r="AH11" t="s">
        <v>40</v>
      </c>
      <c r="AI11" t="s">
        <v>41</v>
      </c>
      <c r="AJ11" t="s">
        <v>42</v>
      </c>
      <c r="AK11" t="s">
        <v>72</v>
      </c>
      <c r="AL11" t="s">
        <v>43</v>
      </c>
      <c r="AM11" t="s">
        <v>44</v>
      </c>
      <c r="AN11" t="s">
        <v>73</v>
      </c>
      <c r="AO11" t="s">
        <v>45</v>
      </c>
      <c r="AP11" t="s">
        <v>59</v>
      </c>
      <c r="AT11" s="59" t="s">
        <v>12</v>
      </c>
      <c r="AU11" s="59" t="s">
        <v>71</v>
      </c>
      <c r="AV11" t="s">
        <v>40</v>
      </c>
      <c r="AW11" t="s">
        <v>41</v>
      </c>
      <c r="AX11" t="s">
        <v>42</v>
      </c>
      <c r="AY11" t="s">
        <v>72</v>
      </c>
      <c r="AZ11" t="s">
        <v>43</v>
      </c>
      <c r="BA11" t="s">
        <v>44</v>
      </c>
      <c r="BB11" t="s">
        <v>73</v>
      </c>
      <c r="BC11" t="s">
        <v>45</v>
      </c>
      <c r="BD11" t="s">
        <v>59</v>
      </c>
      <c r="BI11" s="59" t="s">
        <v>69</v>
      </c>
      <c r="BJ11" s="59" t="s">
        <v>70</v>
      </c>
      <c r="BK11" t="s">
        <v>48</v>
      </c>
      <c r="BL11" t="s">
        <v>49</v>
      </c>
      <c r="BM11" t="s">
        <v>50</v>
      </c>
      <c r="BN11" t="s">
        <v>40</v>
      </c>
      <c r="BO11" t="s">
        <v>43</v>
      </c>
      <c r="BP11" t="s">
        <v>51</v>
      </c>
      <c r="BQ11" t="s">
        <v>52</v>
      </c>
      <c r="BR11" t="s">
        <v>53</v>
      </c>
      <c r="BS11" t="s">
        <v>54</v>
      </c>
      <c r="BT11" t="s">
        <v>60</v>
      </c>
      <c r="BX11" s="59" t="s">
        <v>543</v>
      </c>
      <c r="BY11" s="59" t="s">
        <v>544</v>
      </c>
      <c r="BZ11" t="s">
        <v>48</v>
      </c>
      <c r="CA11" t="s">
        <v>49</v>
      </c>
      <c r="CB11" t="s">
        <v>50</v>
      </c>
      <c r="CC11" t="s">
        <v>40</v>
      </c>
      <c r="CD11" t="s">
        <v>43</v>
      </c>
      <c r="CE11" t="s">
        <v>51</v>
      </c>
      <c r="CF11" t="s">
        <v>52</v>
      </c>
      <c r="CG11" t="s">
        <v>53</v>
      </c>
      <c r="CH11" t="s">
        <v>54</v>
      </c>
      <c r="CI11" t="s">
        <v>60</v>
      </c>
      <c r="CM11" s="59" t="s">
        <v>545</v>
      </c>
      <c r="CN11" s="59" t="s">
        <v>546</v>
      </c>
      <c r="CO11" t="s">
        <v>48</v>
      </c>
      <c r="CP11" t="s">
        <v>49</v>
      </c>
      <c r="CQ11" t="s">
        <v>50</v>
      </c>
      <c r="CR11" t="s">
        <v>40</v>
      </c>
      <c r="CS11" t="s">
        <v>43</v>
      </c>
      <c r="CT11" t="s">
        <v>51</v>
      </c>
      <c r="CU11" t="s">
        <v>52</v>
      </c>
      <c r="CV11" t="s">
        <v>53</v>
      </c>
      <c r="CW11" t="s">
        <v>54</v>
      </c>
      <c r="CX11" t="s">
        <v>60</v>
      </c>
      <c r="DB11" s="59" t="s">
        <v>12</v>
      </c>
      <c r="DC11" s="59" t="s">
        <v>71</v>
      </c>
      <c r="DD11" t="s">
        <v>48</v>
      </c>
      <c r="DE11" t="s">
        <v>49</v>
      </c>
      <c r="DF11" t="s">
        <v>50</v>
      </c>
      <c r="DG11" t="s">
        <v>40</v>
      </c>
      <c r="DH11" t="s">
        <v>43</v>
      </c>
      <c r="DI11" t="s">
        <v>51</v>
      </c>
      <c r="DJ11" t="s">
        <v>52</v>
      </c>
      <c r="DK11" t="s">
        <v>53</v>
      </c>
      <c r="DL11" t="s">
        <v>54</v>
      </c>
      <c r="DM11" t="s">
        <v>60</v>
      </c>
    </row>
    <row r="12" spans="3:117" ht="36" x14ac:dyDescent="0.2">
      <c r="C12" s="420" t="s">
        <v>808</v>
      </c>
      <c r="D12" s="422" t="s">
        <v>833</v>
      </c>
      <c r="E12" s="417">
        <v>6934.7501699999993</v>
      </c>
      <c r="F12" s="418">
        <v>0</v>
      </c>
      <c r="G12" s="418">
        <v>4967.0000000000018</v>
      </c>
      <c r="H12" s="418">
        <v>5088.2395300000026</v>
      </c>
      <c r="I12" s="418">
        <v>4844.0292000000018</v>
      </c>
      <c r="J12" s="419">
        <v>97.52424401046909</v>
      </c>
      <c r="K12" s="419">
        <v>95.200494619796316</v>
      </c>
      <c r="L12" s="418">
        <v>-2090.7209699999976</v>
      </c>
      <c r="M12" s="414">
        <v>21834.018900000006</v>
      </c>
      <c r="R12" s="164" t="s">
        <v>834</v>
      </c>
      <c r="S12" s="162" t="s">
        <v>835</v>
      </c>
      <c r="T12" s="284">
        <v>4976.003529999999</v>
      </c>
      <c r="U12" s="284">
        <v>0</v>
      </c>
      <c r="V12" s="284">
        <v>4221</v>
      </c>
      <c r="W12" s="284">
        <v>4241.3512200000005</v>
      </c>
      <c r="X12" s="284">
        <v>4101.7539999999999</v>
      </c>
      <c r="Y12" s="283">
        <v>97.174934849561708</v>
      </c>
      <c r="Z12" s="283">
        <v>96.708661632601121</v>
      </c>
      <c r="AA12" s="284">
        <v>-874.24952999999914</v>
      </c>
      <c r="AB12" s="161">
        <v>17540.108749999999</v>
      </c>
      <c r="AF12" s="164" t="s">
        <v>836</v>
      </c>
      <c r="AG12" s="162" t="s">
        <v>837</v>
      </c>
      <c r="AH12" s="284">
        <v>4976.003529999999</v>
      </c>
      <c r="AI12" s="284">
        <v>0</v>
      </c>
      <c r="AJ12" s="284">
        <v>4221</v>
      </c>
      <c r="AK12" s="284">
        <v>4241.3512200000005</v>
      </c>
      <c r="AL12" s="284">
        <v>4101.7539999999999</v>
      </c>
      <c r="AM12" s="283">
        <v>97.174934849561708</v>
      </c>
      <c r="AN12" s="283">
        <v>96.708661632601121</v>
      </c>
      <c r="AO12" s="284">
        <v>-874.24952999999914</v>
      </c>
      <c r="AP12" s="161">
        <v>17540.108749999999</v>
      </c>
      <c r="AQ12"/>
      <c r="AT12" s="164" t="s">
        <v>838</v>
      </c>
      <c r="AU12" s="162" t="s">
        <v>837</v>
      </c>
      <c r="AV12" s="284">
        <v>4976.003529999999</v>
      </c>
      <c r="AW12" s="284">
        <v>0</v>
      </c>
      <c r="AX12" s="284">
        <v>4221</v>
      </c>
      <c r="AY12" s="284">
        <v>4241.3512200000005</v>
      </c>
      <c r="AZ12" s="284">
        <v>4101.7539999999999</v>
      </c>
      <c r="BA12" s="283">
        <v>97.174934849561708</v>
      </c>
      <c r="BB12" s="283">
        <v>96.708661632601121</v>
      </c>
      <c r="BC12" s="284">
        <v>-874.24952999999914</v>
      </c>
      <c r="BD12" s="161">
        <v>17540.108749999999</v>
      </c>
      <c r="BE12" s="143"/>
      <c r="BI12" s="164" t="s">
        <v>808</v>
      </c>
      <c r="BJ12" s="162" t="s">
        <v>833</v>
      </c>
      <c r="BK12" s="284">
        <v>7772.7291999999998</v>
      </c>
      <c r="BL12" s="284">
        <v>7678.5052599999999</v>
      </c>
      <c r="BM12" s="284">
        <v>9930.2572799999998</v>
      </c>
      <c r="BN12" s="284">
        <v>6934.7501699999993</v>
      </c>
      <c r="BO12" s="284">
        <v>4844.0292000000018</v>
      </c>
      <c r="BP12" s="283">
        <v>98.787762476016795</v>
      </c>
      <c r="BQ12" s="283">
        <v>129.32539529184353</v>
      </c>
      <c r="BR12" s="283">
        <v>69.834546824551154</v>
      </c>
      <c r="BS12" s="283">
        <v>69.851531508019733</v>
      </c>
      <c r="BT12" s="161">
        <v>37160.271110000001</v>
      </c>
      <c r="BX12" s="164" t="s">
        <v>834</v>
      </c>
      <c r="BY12" s="162" t="s">
        <v>835</v>
      </c>
      <c r="BZ12" s="284">
        <v>4149.4535400000004</v>
      </c>
      <c r="CA12" s="284">
        <v>3105.7647500000003</v>
      </c>
      <c r="CB12" s="284">
        <v>5416.5514599999997</v>
      </c>
      <c r="CC12" s="284">
        <v>4976.003529999999</v>
      </c>
      <c r="CD12" s="284">
        <v>4101.7539999999999</v>
      </c>
      <c r="CE12" s="283">
        <v>74.847560529620978</v>
      </c>
      <c r="CF12" s="283">
        <v>174.40314692218718</v>
      </c>
      <c r="CG12" s="283">
        <v>91.866634458227765</v>
      </c>
      <c r="CH12" s="283">
        <v>82.430689111669523</v>
      </c>
      <c r="CI12" s="161">
        <v>21749.527279999998</v>
      </c>
      <c r="CM12" s="164" t="s">
        <v>836</v>
      </c>
      <c r="CN12" s="162" t="s">
        <v>837</v>
      </c>
      <c r="CO12" s="284">
        <v>4149.4535400000004</v>
      </c>
      <c r="CP12" s="284">
        <v>3105.7647500000003</v>
      </c>
      <c r="CQ12" s="284">
        <v>5416.5514599999997</v>
      </c>
      <c r="CR12" s="284">
        <v>4976.003529999999</v>
      </c>
      <c r="CS12" s="284">
        <v>4101.7539999999999</v>
      </c>
      <c r="CT12" s="283">
        <v>74.847560529620978</v>
      </c>
      <c r="CU12" s="283">
        <v>174.40314692218718</v>
      </c>
      <c r="CV12" s="283">
        <v>91.866634458227765</v>
      </c>
      <c r="CW12" s="283">
        <v>82.430689111669523</v>
      </c>
      <c r="CX12" s="161">
        <v>21749.527279999998</v>
      </c>
      <c r="DB12" s="164" t="s">
        <v>838</v>
      </c>
      <c r="DC12" s="162" t="s">
        <v>837</v>
      </c>
      <c r="DD12" s="284">
        <v>4149.4535400000004</v>
      </c>
      <c r="DE12" s="284">
        <v>3105.7647500000003</v>
      </c>
      <c r="DF12" s="284">
        <v>5416.5514599999997</v>
      </c>
      <c r="DG12" s="284">
        <v>4976.003529999999</v>
      </c>
      <c r="DH12" s="284">
        <v>4101.7539999999999</v>
      </c>
      <c r="DI12" s="283">
        <v>74.847560529620978</v>
      </c>
      <c r="DJ12" s="283">
        <v>174.40314692218718</v>
      </c>
      <c r="DK12" s="283">
        <v>91.866634458227765</v>
      </c>
      <c r="DL12" s="283">
        <v>82.430689111669523</v>
      </c>
      <c r="DM12" s="161">
        <v>21749.527279999998</v>
      </c>
    </row>
    <row r="13" spans="3:117" ht="24" x14ac:dyDescent="0.2">
      <c r="C13" s="420" t="s">
        <v>66</v>
      </c>
      <c r="D13" s="422" t="s">
        <v>605</v>
      </c>
      <c r="E13" s="417">
        <v>191145.0429</v>
      </c>
      <c r="F13" s="418">
        <v>185660.70899999997</v>
      </c>
      <c r="G13" s="418">
        <v>195179.94000000006</v>
      </c>
      <c r="H13" s="418">
        <v>225602.19619000005</v>
      </c>
      <c r="I13" s="418">
        <v>206344.27755000014</v>
      </c>
      <c r="J13" s="419">
        <v>105.72002304642582</v>
      </c>
      <c r="K13" s="419">
        <v>91.463771645298593</v>
      </c>
      <c r="L13" s="418">
        <v>15199.234650000144</v>
      </c>
      <c r="M13" s="414">
        <v>1003932.1656400001</v>
      </c>
      <c r="R13" s="164" t="s">
        <v>839</v>
      </c>
      <c r="S13" s="162" t="s">
        <v>840</v>
      </c>
      <c r="T13" s="284">
        <v>1958.7466399999998</v>
      </c>
      <c r="U13" s="284">
        <v>0</v>
      </c>
      <c r="V13" s="284">
        <v>746</v>
      </c>
      <c r="W13" s="284">
        <v>846.88830999999993</v>
      </c>
      <c r="X13" s="284">
        <v>742.27520000000004</v>
      </c>
      <c r="Y13" s="283">
        <v>99.500697050938342</v>
      </c>
      <c r="Z13" s="283">
        <v>87.647354584455201</v>
      </c>
      <c r="AA13" s="284">
        <v>-1216.4714399999998</v>
      </c>
      <c r="AB13" s="161">
        <v>4293.9101499999997</v>
      </c>
      <c r="AF13" s="164" t="s">
        <v>841</v>
      </c>
      <c r="AG13" s="162" t="s">
        <v>840</v>
      </c>
      <c r="AH13" s="284">
        <v>1958.7466399999998</v>
      </c>
      <c r="AI13" s="284">
        <v>0</v>
      </c>
      <c r="AJ13" s="284">
        <v>746</v>
      </c>
      <c r="AK13" s="284">
        <v>846.88830999999993</v>
      </c>
      <c r="AL13" s="284">
        <v>742.27520000000004</v>
      </c>
      <c r="AM13" s="283">
        <v>99.500697050938342</v>
      </c>
      <c r="AN13" s="283">
        <v>87.647354584455201</v>
      </c>
      <c r="AO13" s="284">
        <v>-1216.4714399999998</v>
      </c>
      <c r="AP13" s="161">
        <v>4293.9101499999997</v>
      </c>
      <c r="AQ13"/>
      <c r="AT13" s="164" t="s">
        <v>842</v>
      </c>
      <c r="AU13" s="162" t="s">
        <v>843</v>
      </c>
      <c r="AV13" s="284">
        <v>1482.5836399999998</v>
      </c>
      <c r="AW13" s="284">
        <v>0</v>
      </c>
      <c r="AX13" s="284">
        <v>746</v>
      </c>
      <c r="AY13" s="284">
        <v>846.88830999999993</v>
      </c>
      <c r="AZ13" s="284">
        <v>742.27520000000004</v>
      </c>
      <c r="BA13" s="283">
        <v>99.500697050938342</v>
      </c>
      <c r="BB13" s="283">
        <v>87.647354584455201</v>
      </c>
      <c r="BC13" s="284">
        <v>-740.30843999999979</v>
      </c>
      <c r="BD13" s="161">
        <v>3817.7471499999997</v>
      </c>
      <c r="BE13" s="143"/>
      <c r="BI13" s="164" t="s">
        <v>66</v>
      </c>
      <c r="BJ13" s="162" t="s">
        <v>605</v>
      </c>
      <c r="BK13" s="284">
        <v>237288.29772999996</v>
      </c>
      <c r="BL13" s="284">
        <v>193197.34315999993</v>
      </c>
      <c r="BM13" s="284">
        <v>198292.78025000013</v>
      </c>
      <c r="BN13" s="284">
        <v>191145.0429</v>
      </c>
      <c r="BO13" s="284">
        <v>206344.27755000014</v>
      </c>
      <c r="BP13" s="283">
        <v>81.418824698987379</v>
      </c>
      <c r="BQ13" s="283">
        <v>102.63742606738661</v>
      </c>
      <c r="BR13" s="283">
        <v>96.395361777171857</v>
      </c>
      <c r="BS13" s="283">
        <v>107.951676077706</v>
      </c>
      <c r="BT13" s="161">
        <v>1026267.7415900001</v>
      </c>
      <c r="BX13" s="164" t="s">
        <v>839</v>
      </c>
      <c r="BY13" s="162" t="s">
        <v>840</v>
      </c>
      <c r="BZ13" s="284">
        <v>3623.2756600000002</v>
      </c>
      <c r="CA13" s="284">
        <v>4572.7405100000005</v>
      </c>
      <c r="CB13" s="284">
        <v>4513.7058200000001</v>
      </c>
      <c r="CC13" s="284">
        <v>1958.7466399999998</v>
      </c>
      <c r="CD13" s="284">
        <v>742.27520000000004</v>
      </c>
      <c r="CE13" s="283">
        <v>126.20459879665904</v>
      </c>
      <c r="CF13" s="283">
        <v>98.708986659730655</v>
      </c>
      <c r="CG13" s="283">
        <v>43.395531700823156</v>
      </c>
      <c r="CH13" s="283">
        <v>37.895416632341998</v>
      </c>
      <c r="CI13" s="161">
        <v>15410.743830000001</v>
      </c>
      <c r="CM13" s="164" t="s">
        <v>841</v>
      </c>
      <c r="CN13" s="162" t="s">
        <v>840</v>
      </c>
      <c r="CO13" s="284">
        <v>3623.2756600000002</v>
      </c>
      <c r="CP13" s="284">
        <v>4572.7405100000005</v>
      </c>
      <c r="CQ13" s="284">
        <v>4513.7058200000001</v>
      </c>
      <c r="CR13" s="284">
        <v>1958.7466399999998</v>
      </c>
      <c r="CS13" s="284">
        <v>742.27520000000004</v>
      </c>
      <c r="CT13" s="283">
        <v>126.20459879665904</v>
      </c>
      <c r="CU13" s="283">
        <v>98.708986659730655</v>
      </c>
      <c r="CV13" s="283">
        <v>43.395531700823156</v>
      </c>
      <c r="CW13" s="283">
        <v>37.895416632341998</v>
      </c>
      <c r="CX13" s="161">
        <v>15410.743830000001</v>
      </c>
      <c r="DB13" s="164" t="s">
        <v>842</v>
      </c>
      <c r="DC13" s="162" t="s">
        <v>843</v>
      </c>
      <c r="DD13" s="284">
        <v>1503.1456599999999</v>
      </c>
      <c r="DE13" s="284">
        <v>2038.7925100000002</v>
      </c>
      <c r="DF13" s="284">
        <v>1396.9597699999999</v>
      </c>
      <c r="DG13" s="284">
        <v>1482.5836399999998</v>
      </c>
      <c r="DH13" s="284">
        <v>742.27520000000004</v>
      </c>
      <c r="DI13" s="283">
        <v>135.63505947919913</v>
      </c>
      <c r="DJ13" s="283">
        <v>68.518976950724607</v>
      </c>
      <c r="DK13" s="283">
        <v>106.12930106068839</v>
      </c>
      <c r="DL13" s="283">
        <v>50.066328804221804</v>
      </c>
      <c r="DM13" s="161">
        <v>7163.7567800000006</v>
      </c>
    </row>
    <row r="14" spans="3:117" ht="36" x14ac:dyDescent="0.2">
      <c r="C14"/>
      <c r="D14"/>
      <c r="E14"/>
      <c r="F14"/>
      <c r="G14"/>
      <c r="H14"/>
      <c r="I14"/>
      <c r="J14"/>
      <c r="K14"/>
      <c r="L14"/>
      <c r="M14"/>
      <c r="R14" s="164" t="s">
        <v>846</v>
      </c>
      <c r="S14" s="162" t="s">
        <v>847</v>
      </c>
      <c r="T14" s="284">
        <v>191145.0429</v>
      </c>
      <c r="U14" s="284">
        <v>185660.70899999997</v>
      </c>
      <c r="V14" s="284">
        <v>195179.94000000006</v>
      </c>
      <c r="W14" s="284">
        <v>225602.19619000005</v>
      </c>
      <c r="X14" s="284">
        <v>206344.27755000014</v>
      </c>
      <c r="Y14" s="283">
        <v>105.72002304642582</v>
      </c>
      <c r="Z14" s="283">
        <v>91.463771645298593</v>
      </c>
      <c r="AA14" s="284">
        <v>15199.234650000144</v>
      </c>
      <c r="AB14" s="161">
        <v>1003932.1656400001</v>
      </c>
      <c r="AF14" s="164" t="s">
        <v>848</v>
      </c>
      <c r="AG14" s="162" t="s">
        <v>849</v>
      </c>
      <c r="AH14" s="284">
        <v>191145.0429</v>
      </c>
      <c r="AI14" s="284">
        <v>185660.70899999997</v>
      </c>
      <c r="AJ14" s="284">
        <v>195179.94000000006</v>
      </c>
      <c r="AK14" s="284">
        <v>225602.19619000005</v>
      </c>
      <c r="AL14" s="284">
        <v>206344.27755000014</v>
      </c>
      <c r="AM14" s="283">
        <v>105.72002304642582</v>
      </c>
      <c r="AN14" s="283">
        <v>91.463771645298593</v>
      </c>
      <c r="AO14" s="284">
        <v>15199.234650000144</v>
      </c>
      <c r="AP14" s="161">
        <v>1003932.1656400001</v>
      </c>
      <c r="AQ14"/>
      <c r="AT14" s="164" t="s">
        <v>844</v>
      </c>
      <c r="AU14" s="162" t="s">
        <v>845</v>
      </c>
      <c r="AV14" s="284">
        <v>476.16300000000001</v>
      </c>
      <c r="AW14" s="284">
        <v>0</v>
      </c>
      <c r="AX14" s="284">
        <v>0</v>
      </c>
      <c r="AY14" s="284">
        <v>0</v>
      </c>
      <c r="AZ14" s="284"/>
      <c r="BA14" s="283">
        <v>0</v>
      </c>
      <c r="BB14" s="283">
        <v>0</v>
      </c>
      <c r="BC14" s="284">
        <v>-476.16300000000001</v>
      </c>
      <c r="BD14" s="161">
        <v>476.16300000000001</v>
      </c>
      <c r="BE14" s="143"/>
      <c r="BI14"/>
      <c r="BJ14"/>
      <c r="BK14"/>
      <c r="BL14"/>
      <c r="BM14"/>
      <c r="BN14"/>
      <c r="BO14"/>
      <c r="BP14"/>
      <c r="BQ14"/>
      <c r="BR14"/>
      <c r="BS14"/>
      <c r="BT14"/>
      <c r="BX14" s="164" t="s">
        <v>846</v>
      </c>
      <c r="BY14" s="162" t="s">
        <v>847</v>
      </c>
      <c r="BZ14" s="284">
        <v>237288.29772999996</v>
      </c>
      <c r="CA14" s="284">
        <v>193197.34315999993</v>
      </c>
      <c r="CB14" s="284">
        <v>198292.78025000013</v>
      </c>
      <c r="CC14" s="284">
        <v>191145.0429</v>
      </c>
      <c r="CD14" s="284">
        <v>206344.27755000014</v>
      </c>
      <c r="CE14" s="283">
        <v>81.418824698987379</v>
      </c>
      <c r="CF14" s="283">
        <v>102.63742606738661</v>
      </c>
      <c r="CG14" s="283">
        <v>96.395361777171857</v>
      </c>
      <c r="CH14" s="283">
        <v>107.951676077706</v>
      </c>
      <c r="CI14" s="161">
        <v>1026267.7415900001</v>
      </c>
      <c r="CM14" s="164" t="s">
        <v>848</v>
      </c>
      <c r="CN14" s="162" t="s">
        <v>849</v>
      </c>
      <c r="CO14" s="284">
        <v>237288.29772999996</v>
      </c>
      <c r="CP14" s="284">
        <v>193197.34315999993</v>
      </c>
      <c r="CQ14" s="284">
        <v>198292.78025000013</v>
      </c>
      <c r="CR14" s="284">
        <v>191145.0429</v>
      </c>
      <c r="CS14" s="284">
        <v>206344.27755000014</v>
      </c>
      <c r="CT14" s="283">
        <v>81.418824698987379</v>
      </c>
      <c r="CU14" s="283">
        <v>102.63742606738661</v>
      </c>
      <c r="CV14" s="283">
        <v>96.395361777171857</v>
      </c>
      <c r="CW14" s="283">
        <v>107.951676077706</v>
      </c>
      <c r="CX14" s="161">
        <v>1026267.7415900001</v>
      </c>
      <c r="DB14" s="164" t="s">
        <v>844</v>
      </c>
      <c r="DC14" s="162" t="s">
        <v>845</v>
      </c>
      <c r="DD14" s="284">
        <v>2120.13</v>
      </c>
      <c r="DE14" s="284">
        <v>2533.9479999999999</v>
      </c>
      <c r="DF14" s="284">
        <v>3116.7460499999997</v>
      </c>
      <c r="DG14" s="284">
        <v>476.16300000000001</v>
      </c>
      <c r="DH14" s="284"/>
      <c r="DI14" s="283">
        <v>119.51852009074915</v>
      </c>
      <c r="DJ14" s="283">
        <v>122.99960575355138</v>
      </c>
      <c r="DK14" s="283">
        <v>15.277568090605264</v>
      </c>
      <c r="DL14" s="283">
        <v>0</v>
      </c>
      <c r="DM14" s="161">
        <v>8246.9870499999997</v>
      </c>
    </row>
    <row r="15" spans="3:117" x14ac:dyDescent="0.2">
      <c r="C15"/>
      <c r="D15"/>
      <c r="E15"/>
      <c r="F15"/>
      <c r="G15"/>
      <c r="H15"/>
      <c r="I15"/>
      <c r="J15"/>
      <c r="K15"/>
      <c r="L15"/>
      <c r="M15"/>
      <c r="R15"/>
      <c r="S15"/>
      <c r="T15"/>
      <c r="U15"/>
      <c r="V15"/>
      <c r="W15"/>
      <c r="X15"/>
      <c r="Y15"/>
      <c r="Z15"/>
      <c r="AA15"/>
      <c r="AB15"/>
      <c r="AF15"/>
      <c r="AG15"/>
      <c r="AH15"/>
      <c r="AI15"/>
      <c r="AJ15"/>
      <c r="AK15"/>
      <c r="AL15"/>
      <c r="AM15"/>
      <c r="AN15"/>
      <c r="AO15"/>
      <c r="AP15"/>
      <c r="AQ15"/>
      <c r="AT15" s="164" t="s">
        <v>850</v>
      </c>
      <c r="AU15" s="162" t="s">
        <v>851</v>
      </c>
      <c r="AV15" s="284">
        <v>89914.950989999998</v>
      </c>
      <c r="AW15" s="284">
        <v>83648.967000000004</v>
      </c>
      <c r="AX15" s="284">
        <v>85016.659999999989</v>
      </c>
      <c r="AY15" s="284">
        <v>106124.62192999999</v>
      </c>
      <c r="AZ15" s="284">
        <v>98538.925980000015</v>
      </c>
      <c r="BA15" s="283">
        <v>115.90543074733826</v>
      </c>
      <c r="BB15" s="283">
        <v>92.852086714614146</v>
      </c>
      <c r="BC15" s="284">
        <v>8623.974990000017</v>
      </c>
      <c r="BD15" s="161">
        <v>463244.12589999998</v>
      </c>
      <c r="BE15" s="143"/>
      <c r="BI15"/>
      <c r="BJ15"/>
      <c r="BK15"/>
      <c r="BL15"/>
      <c r="BM15"/>
      <c r="BN15"/>
      <c r="BO15"/>
      <c r="BP15"/>
      <c r="BQ15"/>
      <c r="BR15"/>
      <c r="BS15"/>
      <c r="BT15"/>
      <c r="BX15"/>
      <c r="BY15"/>
      <c r="BZ15"/>
      <c r="CA15"/>
      <c r="CB15"/>
      <c r="CC15"/>
      <c r="CD15"/>
      <c r="CE15"/>
      <c r="CF15"/>
      <c r="CG15"/>
      <c r="CH15"/>
      <c r="CI15"/>
      <c r="CM15"/>
      <c r="CN15"/>
      <c r="CO15"/>
      <c r="CP15"/>
      <c r="CQ15"/>
      <c r="CR15"/>
      <c r="CS15"/>
      <c r="CT15"/>
      <c r="CU15"/>
      <c r="CV15"/>
      <c r="CW15"/>
      <c r="CX15"/>
      <c r="DB15" s="164" t="s">
        <v>850</v>
      </c>
      <c r="DC15" s="162" t="s">
        <v>851</v>
      </c>
      <c r="DD15" s="284">
        <v>81544.994239999956</v>
      </c>
      <c r="DE15" s="284">
        <v>86919.215620000003</v>
      </c>
      <c r="DF15" s="284">
        <v>88690.700149999975</v>
      </c>
      <c r="DG15" s="284">
        <v>89914.950989999998</v>
      </c>
      <c r="DH15" s="284">
        <v>98538.925980000015</v>
      </c>
      <c r="DI15" s="283">
        <v>106.59049820297106</v>
      </c>
      <c r="DJ15" s="283">
        <v>102.03808158801695</v>
      </c>
      <c r="DK15" s="283">
        <v>101.38035987756268</v>
      </c>
      <c r="DL15" s="283">
        <v>109.59125806670255</v>
      </c>
      <c r="DM15" s="161">
        <v>445608.78697999992</v>
      </c>
    </row>
    <row r="16" spans="3:117" x14ac:dyDescent="0.2">
      <c r="C16"/>
      <c r="D16"/>
      <c r="E16"/>
      <c r="F16"/>
      <c r="G16"/>
      <c r="H16"/>
      <c r="I16"/>
      <c r="J16"/>
      <c r="K16"/>
      <c r="L16"/>
      <c r="M16"/>
      <c r="R16"/>
      <c r="S16"/>
      <c r="T16"/>
      <c r="U16"/>
      <c r="V16"/>
      <c r="W16"/>
      <c r="X16"/>
      <c r="Y16"/>
      <c r="Z16"/>
      <c r="AA16"/>
      <c r="AB16"/>
      <c r="AF16"/>
      <c r="AG16"/>
      <c r="AH16"/>
      <c r="AI16"/>
      <c r="AJ16"/>
      <c r="AK16"/>
      <c r="AL16"/>
      <c r="AM16"/>
      <c r="AN16"/>
      <c r="AO16"/>
      <c r="AP16"/>
      <c r="AQ16"/>
      <c r="AT16" s="164" t="s">
        <v>852</v>
      </c>
      <c r="AU16" s="162" t="s">
        <v>853</v>
      </c>
      <c r="AV16" s="284">
        <v>101230.09191</v>
      </c>
      <c r="AW16" s="284">
        <v>102011.742</v>
      </c>
      <c r="AX16" s="284">
        <v>110163.27999999998</v>
      </c>
      <c r="AY16" s="284">
        <v>119477.57425999999</v>
      </c>
      <c r="AZ16" s="284">
        <v>107805.35156999997</v>
      </c>
      <c r="BA16" s="283">
        <v>97.859605823283388</v>
      </c>
      <c r="BB16" s="283">
        <v>90.230616279001765</v>
      </c>
      <c r="BC16" s="284">
        <v>6575.259659999967</v>
      </c>
      <c r="BD16" s="161">
        <v>540688.03973999992</v>
      </c>
      <c r="BE16" s="143"/>
      <c r="BI16"/>
      <c r="BJ16"/>
      <c r="BK16"/>
      <c r="BL16"/>
      <c r="BM16"/>
      <c r="BN16"/>
      <c r="BO16"/>
      <c r="BP16"/>
      <c r="BQ16"/>
      <c r="BR16"/>
      <c r="BS16"/>
      <c r="BT16"/>
      <c r="BX16"/>
      <c r="BY16"/>
      <c r="BZ16"/>
      <c r="CA16"/>
      <c r="CB16"/>
      <c r="CC16"/>
      <c r="CD16"/>
      <c r="CE16"/>
      <c r="CF16"/>
      <c r="CG16"/>
      <c r="CH16"/>
      <c r="CI16"/>
      <c r="CM16"/>
      <c r="CN16"/>
      <c r="CO16"/>
      <c r="CP16"/>
      <c r="CQ16"/>
      <c r="CR16"/>
      <c r="CS16"/>
      <c r="CT16"/>
      <c r="CU16"/>
      <c r="CV16"/>
      <c r="CW16"/>
      <c r="CX16"/>
      <c r="DB16" s="164" t="s">
        <v>852</v>
      </c>
      <c r="DC16" s="162" t="s">
        <v>853</v>
      </c>
      <c r="DD16" s="284">
        <v>155743.30348999996</v>
      </c>
      <c r="DE16" s="284">
        <v>106278.12753999999</v>
      </c>
      <c r="DF16" s="284">
        <v>109602.08010000002</v>
      </c>
      <c r="DG16" s="284">
        <v>101230.09191</v>
      </c>
      <c r="DH16" s="284">
        <v>107805.35156999997</v>
      </c>
      <c r="DI16" s="283">
        <v>68.239291936442044</v>
      </c>
      <c r="DJ16" s="283">
        <v>103.12759797047515</v>
      </c>
      <c r="DK16" s="283">
        <v>92.361469615940237</v>
      </c>
      <c r="DL16" s="283">
        <v>106.4953607528538</v>
      </c>
      <c r="DM16" s="161">
        <v>580658.9546099999</v>
      </c>
    </row>
    <row r="17" spans="3:117" x14ac:dyDescent="0.2">
      <c r="C17"/>
      <c r="D17"/>
      <c r="E17"/>
      <c r="F17"/>
      <c r="G17"/>
      <c r="H17"/>
      <c r="I17"/>
      <c r="J17"/>
      <c r="K17"/>
      <c r="L17"/>
      <c r="M17"/>
      <c r="R17"/>
      <c r="S17"/>
      <c r="T17"/>
      <c r="U17"/>
      <c r="V17"/>
      <c r="W17"/>
      <c r="X17"/>
      <c r="Y17"/>
      <c r="Z17"/>
      <c r="AA17"/>
      <c r="AB17"/>
      <c r="AF17"/>
      <c r="AG17"/>
      <c r="AH17"/>
      <c r="AI17"/>
      <c r="AJ17"/>
      <c r="AK17"/>
      <c r="AL17"/>
      <c r="AM17"/>
      <c r="AN17"/>
      <c r="AO17"/>
      <c r="AP17"/>
      <c r="AQ17"/>
      <c r="AT17"/>
      <c r="AU17"/>
      <c r="AV17"/>
      <c r="AW17"/>
      <c r="AX17"/>
      <c r="AY17"/>
      <c r="AZ17"/>
      <c r="BA17"/>
      <c r="BB17"/>
      <c r="BC17"/>
      <c r="BD17"/>
      <c r="BE17" s="143"/>
      <c r="BI17"/>
      <c r="BJ17"/>
      <c r="BK17"/>
      <c r="BL17"/>
      <c r="BM17"/>
      <c r="BN17"/>
      <c r="BO17"/>
      <c r="BP17"/>
      <c r="BQ17"/>
      <c r="BR17"/>
      <c r="BS17"/>
      <c r="BT17"/>
      <c r="BX17"/>
      <c r="BY17"/>
      <c r="BZ17"/>
      <c r="CA17"/>
      <c r="CB17"/>
      <c r="CC17"/>
      <c r="CD17"/>
      <c r="CE17"/>
      <c r="CF17"/>
      <c r="CG17"/>
      <c r="CH17"/>
      <c r="CI17"/>
      <c r="CM17"/>
      <c r="CN17"/>
      <c r="CO17"/>
      <c r="CP17"/>
      <c r="CQ17"/>
      <c r="CR17"/>
      <c r="CS17"/>
      <c r="CT17"/>
      <c r="CU17"/>
      <c r="CV17"/>
      <c r="CW17"/>
      <c r="CX17"/>
      <c r="DB17"/>
      <c r="DC17"/>
      <c r="DD17"/>
      <c r="DE17"/>
      <c r="DF17"/>
      <c r="DG17"/>
      <c r="DH17"/>
      <c r="DI17"/>
      <c r="DJ17"/>
      <c r="DK17"/>
      <c r="DL17"/>
      <c r="DM17"/>
    </row>
    <row r="18" spans="3:117" x14ac:dyDescent="0.2">
      <c r="C18" s="142"/>
      <c r="D18" s="142"/>
      <c r="E18" s="142"/>
      <c r="F18" s="142"/>
      <c r="G18" s="142"/>
      <c r="H18" s="142"/>
      <c r="I18" s="142"/>
      <c r="R18"/>
      <c r="S18"/>
      <c r="T18"/>
      <c r="U18"/>
      <c r="V18"/>
      <c r="W18"/>
      <c r="X18"/>
      <c r="Y18"/>
      <c r="Z18"/>
      <c r="AA18"/>
      <c r="AB18"/>
      <c r="AF18"/>
      <c r="AG18"/>
      <c r="AH18"/>
      <c r="AI18"/>
      <c r="AJ18"/>
      <c r="AK18"/>
      <c r="AL18"/>
      <c r="AM18"/>
      <c r="AN18"/>
      <c r="AO18"/>
      <c r="AP18"/>
      <c r="AQ18"/>
      <c r="AT18"/>
      <c r="AU18"/>
      <c r="AV18"/>
      <c r="AW18"/>
      <c r="AX18"/>
      <c r="AY18"/>
      <c r="AZ18"/>
      <c r="BA18"/>
      <c r="BB18"/>
      <c r="BC18"/>
      <c r="BD18"/>
      <c r="BE18" s="143"/>
      <c r="BX18"/>
      <c r="BY18"/>
      <c r="BZ18"/>
      <c r="CA18"/>
      <c r="CB18"/>
      <c r="CC18"/>
      <c r="CD18"/>
      <c r="CE18"/>
      <c r="CF18"/>
      <c r="CG18"/>
      <c r="CH18"/>
      <c r="CI18"/>
      <c r="CM18"/>
      <c r="CN18"/>
      <c r="CO18"/>
      <c r="CP18"/>
      <c r="CQ18"/>
      <c r="CR18"/>
      <c r="CS18"/>
      <c r="CT18"/>
      <c r="CU18"/>
      <c r="CV18"/>
      <c r="CW18"/>
      <c r="CX18"/>
      <c r="DB18"/>
      <c r="DC18"/>
      <c r="DD18"/>
      <c r="DE18"/>
      <c r="DF18"/>
      <c r="DG18"/>
      <c r="DH18"/>
      <c r="DI18"/>
      <c r="DJ18"/>
      <c r="DK18"/>
      <c r="DL18"/>
      <c r="DM18"/>
    </row>
    <row r="19" spans="3:117" x14ac:dyDescent="0.2">
      <c r="C19" s="142"/>
      <c r="D19" s="142"/>
      <c r="E19" s="142"/>
      <c r="F19" s="142"/>
      <c r="G19" s="142"/>
      <c r="H19" s="142"/>
      <c r="I19" s="142"/>
      <c r="R19"/>
      <c r="S19"/>
      <c r="T19"/>
      <c r="U19"/>
      <c r="V19"/>
      <c r="W19"/>
      <c r="X19"/>
      <c r="Y19"/>
      <c r="Z19"/>
      <c r="AA19"/>
      <c r="AB19"/>
      <c r="AF19"/>
      <c r="AG19"/>
      <c r="AH19"/>
      <c r="AI19"/>
      <c r="AJ19"/>
      <c r="AK19"/>
      <c r="AL19"/>
      <c r="AM19"/>
      <c r="AN19"/>
      <c r="AO19"/>
      <c r="AP19"/>
      <c r="AQ19"/>
      <c r="AT19"/>
      <c r="AU19"/>
      <c r="AV19"/>
      <c r="AW19"/>
      <c r="AX19"/>
      <c r="AY19"/>
      <c r="AZ19"/>
      <c r="BA19"/>
      <c r="BB19"/>
      <c r="BC19"/>
      <c r="BD19"/>
      <c r="BE19" s="143"/>
      <c r="BX19"/>
      <c r="BY19"/>
      <c r="BZ19"/>
      <c r="CA19"/>
      <c r="CB19"/>
      <c r="CC19"/>
      <c r="CD19"/>
      <c r="CE19"/>
      <c r="CF19"/>
      <c r="CG19"/>
      <c r="CH19"/>
      <c r="CI19"/>
      <c r="CM19"/>
      <c r="CN19"/>
      <c r="CO19"/>
      <c r="CP19"/>
      <c r="CQ19"/>
      <c r="CR19"/>
      <c r="CS19"/>
      <c r="CT19"/>
      <c r="CU19"/>
      <c r="CV19"/>
      <c r="CW19"/>
      <c r="CX19"/>
      <c r="DB19"/>
      <c r="DC19"/>
      <c r="DD19"/>
      <c r="DE19"/>
      <c r="DF19"/>
      <c r="DG19"/>
      <c r="DH19"/>
      <c r="DI19"/>
      <c r="DJ19"/>
      <c r="DK19"/>
      <c r="DL19"/>
      <c r="DM19"/>
    </row>
    <row r="20" spans="3:117" x14ac:dyDescent="0.2">
      <c r="C20" s="142"/>
      <c r="D20" s="142"/>
      <c r="E20" s="142"/>
      <c r="F20" s="142"/>
      <c r="G20" s="142"/>
      <c r="H20" s="142"/>
      <c r="I20" s="142"/>
      <c r="R20"/>
      <c r="S20"/>
      <c r="T20"/>
      <c r="U20"/>
      <c r="V20"/>
      <c r="W20"/>
      <c r="X20"/>
      <c r="Y20"/>
      <c r="Z20"/>
      <c r="AA20"/>
      <c r="AB20"/>
      <c r="AF20"/>
      <c r="AG20"/>
      <c r="AH20"/>
      <c r="AI20"/>
      <c r="AJ20"/>
      <c r="AK20"/>
      <c r="AL20"/>
      <c r="AM20"/>
      <c r="AN20"/>
      <c r="AO20"/>
      <c r="AP20"/>
      <c r="AQ20"/>
      <c r="AT20"/>
      <c r="AU20"/>
      <c r="AV20"/>
      <c r="AW20"/>
      <c r="AX20"/>
      <c r="AY20"/>
      <c r="AZ20"/>
      <c r="BA20"/>
      <c r="BB20"/>
      <c r="BC20"/>
      <c r="BD20"/>
      <c r="BE20" s="143"/>
      <c r="BX20"/>
      <c r="BY20"/>
      <c r="BZ20"/>
      <c r="CA20"/>
      <c r="CB20"/>
      <c r="CC20"/>
      <c r="CD20"/>
      <c r="CE20"/>
      <c r="CF20"/>
      <c r="CG20"/>
      <c r="CH20"/>
      <c r="CI20"/>
      <c r="CM20"/>
      <c r="CN20"/>
      <c r="CO20"/>
      <c r="CP20"/>
      <c r="CQ20"/>
      <c r="CR20"/>
      <c r="CS20"/>
      <c r="CT20"/>
      <c r="CU20"/>
      <c r="CV20"/>
      <c r="CW20"/>
      <c r="CX20"/>
      <c r="DB20"/>
      <c r="DC20"/>
      <c r="DD20"/>
      <c r="DE20"/>
      <c r="DF20"/>
      <c r="DG20"/>
      <c r="DH20"/>
      <c r="DI20"/>
      <c r="DJ20"/>
      <c r="DK20"/>
      <c r="DL20"/>
      <c r="DM20"/>
    </row>
    <row r="21" spans="3:117" x14ac:dyDescent="0.2">
      <c r="C21" s="142"/>
      <c r="D21" s="142"/>
      <c r="E21" s="142"/>
      <c r="F21" s="142"/>
      <c r="G21" s="142"/>
      <c r="H21" s="142"/>
      <c r="I21" s="142"/>
      <c r="R21"/>
      <c r="S21"/>
      <c r="T21"/>
      <c r="U21"/>
      <c r="V21"/>
      <c r="W21"/>
      <c r="X21"/>
      <c r="Y21"/>
      <c r="Z21"/>
      <c r="AA21"/>
      <c r="AB21"/>
      <c r="AF21"/>
      <c r="AG21"/>
      <c r="AH21"/>
      <c r="AI21"/>
      <c r="AJ21"/>
      <c r="AK21"/>
      <c r="AL21"/>
      <c r="AM21"/>
      <c r="AN21"/>
      <c r="AO21"/>
      <c r="AP21"/>
      <c r="AQ21"/>
      <c r="AT21"/>
      <c r="AU21"/>
      <c r="AV21"/>
      <c r="AW21"/>
      <c r="AX21"/>
      <c r="AY21"/>
      <c r="AZ21"/>
      <c r="BA21"/>
      <c r="BB21"/>
      <c r="BC21"/>
      <c r="BD21"/>
      <c r="BE21" s="143"/>
      <c r="BX21"/>
      <c r="BY21"/>
      <c r="BZ21"/>
      <c r="CA21"/>
      <c r="CB21"/>
      <c r="CC21"/>
      <c r="CD21"/>
      <c r="CE21"/>
      <c r="CF21"/>
      <c r="CG21"/>
      <c r="CH21"/>
      <c r="CI21"/>
      <c r="CM21"/>
      <c r="CN21"/>
      <c r="CO21"/>
      <c r="CP21"/>
      <c r="CQ21"/>
      <c r="CR21"/>
      <c r="CS21"/>
      <c r="CT21"/>
      <c r="CU21"/>
      <c r="CV21"/>
      <c r="CW21"/>
      <c r="CX21"/>
      <c r="DB21"/>
      <c r="DC21"/>
      <c r="DD21"/>
      <c r="DE21"/>
      <c r="DF21"/>
      <c r="DG21"/>
      <c r="DH21"/>
      <c r="DI21"/>
      <c r="DJ21"/>
      <c r="DK21"/>
      <c r="DL21"/>
      <c r="DM21"/>
    </row>
    <row r="22" spans="3:117" x14ac:dyDescent="0.2">
      <c r="C22" s="142"/>
      <c r="D22" s="142"/>
      <c r="E22" s="142"/>
      <c r="F22" s="142"/>
      <c r="G22" s="142"/>
      <c r="H22" s="142"/>
      <c r="I22" s="142"/>
      <c r="R22"/>
      <c r="S22"/>
      <c r="T22"/>
      <c r="U22"/>
      <c r="V22"/>
      <c r="W22"/>
      <c r="X22"/>
      <c r="Y22"/>
      <c r="Z22"/>
      <c r="AA22"/>
      <c r="AB22"/>
      <c r="AF22"/>
      <c r="AG22"/>
      <c r="AH22"/>
      <c r="AI22"/>
      <c r="AJ22"/>
      <c r="AK22"/>
      <c r="AL22"/>
      <c r="AM22"/>
      <c r="AN22"/>
      <c r="AO22"/>
      <c r="AP22"/>
      <c r="AQ22"/>
      <c r="AT22"/>
      <c r="AU22"/>
      <c r="AV22"/>
      <c r="AW22"/>
      <c r="AX22"/>
      <c r="AY22"/>
      <c r="AZ22"/>
      <c r="BA22"/>
      <c r="BB22"/>
      <c r="BC22"/>
      <c r="BD22"/>
      <c r="BE22" s="143"/>
      <c r="BX22"/>
      <c r="BY22"/>
      <c r="BZ22"/>
      <c r="CA22"/>
      <c r="CB22"/>
      <c r="CC22"/>
      <c r="CD22"/>
      <c r="CE22"/>
      <c r="CF22"/>
      <c r="CG22"/>
      <c r="CH22"/>
      <c r="CI22"/>
      <c r="CM22"/>
      <c r="CN22"/>
      <c r="CO22"/>
      <c r="CP22"/>
      <c r="CQ22"/>
      <c r="CR22"/>
      <c r="CS22"/>
      <c r="CT22"/>
      <c r="CU22"/>
      <c r="CV22"/>
      <c r="CW22"/>
      <c r="CX22"/>
      <c r="DB22"/>
      <c r="DC22"/>
      <c r="DD22"/>
      <c r="DE22"/>
      <c r="DF22"/>
      <c r="DG22"/>
      <c r="DH22"/>
      <c r="DI22"/>
      <c r="DJ22"/>
      <c r="DK22"/>
      <c r="DL22"/>
      <c r="DM22"/>
    </row>
    <row r="23" spans="3:117" x14ac:dyDescent="0.2">
      <c r="C23" s="142"/>
      <c r="D23" s="142"/>
      <c r="E23" s="142"/>
      <c r="F23" s="142"/>
      <c r="G23" s="142"/>
      <c r="H23" s="142"/>
      <c r="I23" s="142"/>
      <c r="R23"/>
      <c r="S23"/>
      <c r="T23"/>
      <c r="U23"/>
      <c r="V23"/>
      <c r="W23"/>
      <c r="X23"/>
      <c r="Y23"/>
      <c r="Z23"/>
      <c r="AA23"/>
      <c r="AB23"/>
      <c r="AF23"/>
      <c r="AG23"/>
      <c r="AH23"/>
      <c r="AI23"/>
      <c r="AJ23"/>
      <c r="AK23"/>
      <c r="AL23"/>
      <c r="AM23"/>
      <c r="AN23"/>
      <c r="AO23"/>
      <c r="AP23"/>
      <c r="AQ23"/>
      <c r="AT23"/>
      <c r="AU23"/>
      <c r="AV23"/>
      <c r="AW23"/>
      <c r="AX23"/>
      <c r="AY23"/>
      <c r="AZ23"/>
      <c r="BA23"/>
      <c r="BB23"/>
      <c r="BC23"/>
      <c r="BD23"/>
      <c r="BE23" s="143"/>
      <c r="BX23"/>
      <c r="BY23"/>
      <c r="BZ23"/>
      <c r="CA23"/>
      <c r="CB23"/>
      <c r="CC23"/>
      <c r="CD23"/>
      <c r="CE23"/>
      <c r="CF23"/>
      <c r="CG23"/>
      <c r="CH23"/>
      <c r="CI23"/>
      <c r="CM23"/>
      <c r="CN23"/>
      <c r="CO23"/>
      <c r="CP23"/>
      <c r="CQ23"/>
      <c r="CR23"/>
      <c r="CS23"/>
      <c r="CT23"/>
      <c r="CU23"/>
      <c r="CV23"/>
      <c r="CW23"/>
      <c r="CX23"/>
      <c r="DB23"/>
      <c r="DC23"/>
      <c r="DD23"/>
      <c r="DE23"/>
      <c r="DF23"/>
      <c r="DG23"/>
      <c r="DH23"/>
      <c r="DI23"/>
      <c r="DJ23"/>
      <c r="DK23"/>
      <c r="DL23"/>
      <c r="DM23"/>
    </row>
    <row r="24" spans="3:117" x14ac:dyDescent="0.2">
      <c r="R24"/>
      <c r="S24"/>
      <c r="T24"/>
      <c r="U24"/>
      <c r="V24"/>
      <c r="W24"/>
      <c r="X24"/>
      <c r="Y24"/>
      <c r="Z24"/>
      <c r="AA24"/>
      <c r="AB24"/>
      <c r="AF24"/>
      <c r="AG24"/>
      <c r="AH24"/>
      <c r="AI24"/>
      <c r="AJ24"/>
      <c r="AK24"/>
      <c r="AL24"/>
      <c r="AM24"/>
      <c r="AN24"/>
      <c r="AO24"/>
      <c r="AP24"/>
      <c r="AQ24"/>
      <c r="AT24"/>
      <c r="AU24"/>
      <c r="AV24"/>
      <c r="AW24"/>
      <c r="AX24"/>
      <c r="AY24"/>
      <c r="AZ24"/>
      <c r="BA24"/>
      <c r="BB24"/>
      <c r="BC24"/>
      <c r="BD24"/>
      <c r="BE24" s="143"/>
      <c r="BX24"/>
      <c r="BY24"/>
      <c r="BZ24"/>
      <c r="CA24"/>
      <c r="CB24"/>
      <c r="CC24"/>
      <c r="CD24"/>
      <c r="CE24"/>
      <c r="CF24"/>
      <c r="CG24"/>
      <c r="CH24"/>
      <c r="CI24"/>
      <c r="CM24"/>
      <c r="CN24"/>
      <c r="CO24"/>
      <c r="CP24"/>
      <c r="CQ24"/>
      <c r="CR24"/>
      <c r="CS24"/>
      <c r="CT24"/>
      <c r="CU24"/>
      <c r="CV24"/>
      <c r="CW24"/>
      <c r="CX24"/>
      <c r="DB24"/>
      <c r="DC24"/>
      <c r="DD24"/>
      <c r="DE24"/>
      <c r="DF24"/>
      <c r="DG24"/>
      <c r="DH24"/>
      <c r="DI24"/>
      <c r="DJ24"/>
      <c r="DK24"/>
      <c r="DL24"/>
      <c r="DM24"/>
    </row>
    <row r="25" spans="3:117" x14ac:dyDescent="0.2">
      <c r="R25"/>
      <c r="S25"/>
      <c r="T25"/>
      <c r="U25"/>
      <c r="V25"/>
      <c r="W25"/>
      <c r="X25"/>
      <c r="Y25"/>
      <c r="Z25"/>
      <c r="AA25"/>
      <c r="AB25"/>
      <c r="AF25"/>
      <c r="AG25"/>
      <c r="AH25"/>
      <c r="AI25"/>
      <c r="AJ25"/>
      <c r="AK25"/>
      <c r="AL25"/>
      <c r="AM25"/>
      <c r="AN25"/>
      <c r="AO25"/>
      <c r="AP25"/>
      <c r="AQ25"/>
      <c r="AT25"/>
      <c r="AU25"/>
      <c r="AV25"/>
      <c r="AW25"/>
      <c r="AX25"/>
      <c r="AY25"/>
      <c r="AZ25"/>
      <c r="BA25"/>
      <c r="BB25"/>
      <c r="BC25"/>
      <c r="BD25"/>
      <c r="BE25" s="143"/>
      <c r="BX25"/>
      <c r="BY25"/>
      <c r="BZ25"/>
      <c r="CA25"/>
      <c r="CB25"/>
      <c r="CC25"/>
      <c r="CD25"/>
      <c r="CE25"/>
      <c r="CF25"/>
      <c r="CG25"/>
      <c r="CH25"/>
      <c r="CI25"/>
      <c r="CM25"/>
      <c r="CN25"/>
      <c r="CO25"/>
      <c r="CP25"/>
      <c r="CQ25"/>
      <c r="CR25"/>
      <c r="CS25"/>
      <c r="CT25"/>
      <c r="CU25"/>
      <c r="CV25"/>
      <c r="CW25"/>
      <c r="CX25"/>
      <c r="DB25"/>
      <c r="DC25"/>
      <c r="DD25"/>
      <c r="DE25"/>
      <c r="DF25"/>
      <c r="DG25"/>
      <c r="DH25"/>
      <c r="DI25"/>
      <c r="DJ25"/>
      <c r="DK25"/>
      <c r="DL25"/>
      <c r="DM25"/>
    </row>
    <row r="26" spans="3:117" x14ac:dyDescent="0.2">
      <c r="R26"/>
      <c r="S26"/>
      <c r="T26"/>
      <c r="U26"/>
      <c r="V26"/>
      <c r="W26"/>
      <c r="X26"/>
      <c r="Y26"/>
      <c r="Z26"/>
      <c r="AA26"/>
      <c r="AB26"/>
      <c r="AF26"/>
      <c r="AG26"/>
      <c r="AH26"/>
      <c r="AI26"/>
      <c r="AJ26"/>
      <c r="AK26"/>
      <c r="AL26"/>
      <c r="AM26"/>
      <c r="AN26"/>
      <c r="AO26"/>
      <c r="AP26"/>
      <c r="AQ26"/>
      <c r="AT26"/>
      <c r="AU26"/>
      <c r="AV26"/>
      <c r="AW26"/>
      <c r="AX26"/>
      <c r="AY26"/>
      <c r="AZ26"/>
      <c r="BA26"/>
      <c r="BB26"/>
      <c r="BC26"/>
      <c r="BD26"/>
      <c r="BE26" s="143"/>
      <c r="BX26"/>
      <c r="BY26"/>
      <c r="BZ26"/>
      <c r="CA26"/>
      <c r="CB26"/>
      <c r="CC26"/>
      <c r="CD26"/>
      <c r="CE26"/>
      <c r="CF26"/>
      <c r="CG26"/>
      <c r="CH26"/>
      <c r="CI26"/>
      <c r="CM26"/>
      <c r="CN26"/>
      <c r="CO26"/>
      <c r="CP26"/>
      <c r="CQ26"/>
      <c r="CR26"/>
      <c r="CS26"/>
      <c r="CT26"/>
      <c r="CU26"/>
      <c r="CV26"/>
      <c r="CW26"/>
      <c r="CX26"/>
      <c r="DB26"/>
      <c r="DC26"/>
      <c r="DD26"/>
      <c r="DE26"/>
      <c r="DF26"/>
      <c r="DG26"/>
      <c r="DH26"/>
      <c r="DI26"/>
      <c r="DJ26"/>
      <c r="DK26"/>
      <c r="DL26"/>
      <c r="DM26"/>
    </row>
    <row r="27" spans="3:117" x14ac:dyDescent="0.2">
      <c r="R27"/>
      <c r="S27"/>
      <c r="T27"/>
      <c r="U27"/>
      <c r="V27"/>
      <c r="W27"/>
      <c r="X27"/>
      <c r="Y27"/>
      <c r="Z27"/>
      <c r="AA27"/>
      <c r="AB27"/>
      <c r="AF27"/>
      <c r="AG27"/>
      <c r="AH27"/>
      <c r="AI27"/>
      <c r="AJ27"/>
      <c r="AK27"/>
      <c r="AL27"/>
      <c r="AM27"/>
      <c r="AN27"/>
      <c r="AO27"/>
      <c r="AP27"/>
      <c r="AQ27"/>
      <c r="AT27"/>
      <c r="AU27"/>
      <c r="AV27"/>
      <c r="AW27"/>
      <c r="AX27"/>
      <c r="AY27"/>
      <c r="AZ27"/>
      <c r="BA27"/>
      <c r="BB27"/>
      <c r="BC27"/>
      <c r="BD27"/>
      <c r="BE27" s="143"/>
      <c r="BX27"/>
      <c r="BY27"/>
      <c r="BZ27"/>
      <c r="CA27"/>
      <c r="CB27"/>
      <c r="CC27"/>
      <c r="CD27"/>
      <c r="CE27"/>
      <c r="CF27"/>
      <c r="CG27"/>
      <c r="CH27"/>
      <c r="CI27"/>
      <c r="CM27"/>
      <c r="CN27"/>
      <c r="CO27"/>
      <c r="CP27"/>
      <c r="CQ27"/>
      <c r="CR27"/>
      <c r="CS27"/>
      <c r="CT27"/>
      <c r="CU27"/>
      <c r="CV27"/>
      <c r="CW27"/>
      <c r="CX27"/>
      <c r="DB27"/>
      <c r="DC27"/>
      <c r="DD27"/>
      <c r="DE27"/>
      <c r="DF27"/>
      <c r="DG27"/>
      <c r="DH27"/>
      <c r="DI27"/>
      <c r="DJ27"/>
      <c r="DK27"/>
      <c r="DL27"/>
      <c r="DM27"/>
    </row>
    <row r="28" spans="3:117" x14ac:dyDescent="0.2">
      <c r="R28"/>
      <c r="S28"/>
      <c r="T28"/>
      <c r="U28"/>
      <c r="V28"/>
      <c r="W28"/>
      <c r="X28"/>
      <c r="Y28"/>
      <c r="Z28"/>
      <c r="AA28"/>
      <c r="AB28"/>
      <c r="AF28"/>
      <c r="AG28"/>
      <c r="AH28"/>
      <c r="AI28"/>
      <c r="AJ28"/>
      <c r="AK28"/>
      <c r="AL28"/>
      <c r="AM28"/>
      <c r="AN28"/>
      <c r="AO28"/>
      <c r="AP28"/>
      <c r="AQ28"/>
      <c r="AT28"/>
      <c r="AU28"/>
      <c r="AV28"/>
      <c r="AW28"/>
      <c r="AX28"/>
      <c r="AY28"/>
      <c r="AZ28"/>
      <c r="BA28"/>
      <c r="BB28"/>
      <c r="BC28"/>
      <c r="BD28"/>
      <c r="BE28" s="143"/>
      <c r="BX28"/>
      <c r="BY28"/>
      <c r="BZ28"/>
      <c r="CA28"/>
      <c r="CB28"/>
      <c r="CC28"/>
      <c r="CD28"/>
      <c r="CE28"/>
      <c r="CF28"/>
      <c r="CG28"/>
      <c r="CH28"/>
      <c r="CI28"/>
      <c r="CM28"/>
      <c r="CN28"/>
      <c r="CO28"/>
      <c r="CP28"/>
      <c r="CQ28"/>
      <c r="CR28"/>
      <c r="CS28"/>
      <c r="CT28"/>
      <c r="CU28"/>
      <c r="CV28"/>
      <c r="CW28"/>
      <c r="CX28"/>
      <c r="DB28"/>
      <c r="DC28"/>
      <c r="DD28"/>
      <c r="DE28"/>
      <c r="DF28"/>
      <c r="DG28"/>
      <c r="DH28"/>
      <c r="DI28"/>
      <c r="DJ28"/>
      <c r="DK28"/>
      <c r="DL28"/>
      <c r="DM28"/>
    </row>
    <row r="29" spans="3:117" x14ac:dyDescent="0.2">
      <c r="R29"/>
      <c r="S29"/>
      <c r="T29"/>
      <c r="U29"/>
      <c r="V29"/>
      <c r="W29"/>
      <c r="X29"/>
      <c r="Y29"/>
      <c r="Z29"/>
      <c r="AA29"/>
      <c r="AB29"/>
      <c r="AF29"/>
      <c r="AG29"/>
      <c r="AH29"/>
      <c r="AI29"/>
      <c r="AJ29"/>
      <c r="AK29"/>
      <c r="AL29"/>
      <c r="AM29"/>
      <c r="AN29"/>
      <c r="AO29"/>
      <c r="AP29"/>
      <c r="AQ29"/>
      <c r="AT29"/>
      <c r="AU29"/>
      <c r="AV29"/>
      <c r="AW29"/>
      <c r="AX29"/>
      <c r="AY29"/>
      <c r="AZ29"/>
      <c r="BA29"/>
      <c r="BB29"/>
      <c r="BC29"/>
      <c r="BD29"/>
      <c r="BE29" s="143"/>
      <c r="BX29"/>
      <c r="BY29"/>
      <c r="BZ29"/>
      <c r="CA29"/>
      <c r="CB29"/>
      <c r="CC29"/>
      <c r="CD29"/>
      <c r="CE29"/>
      <c r="CF29"/>
      <c r="CG29"/>
      <c r="CH29"/>
      <c r="CI29"/>
      <c r="CM29"/>
      <c r="CN29"/>
      <c r="CO29"/>
      <c r="CP29"/>
      <c r="CQ29"/>
      <c r="CR29"/>
      <c r="CS29"/>
      <c r="CT29"/>
      <c r="CU29"/>
      <c r="CV29"/>
      <c r="CW29"/>
      <c r="CX29"/>
      <c r="DB29"/>
      <c r="DC29"/>
      <c r="DD29"/>
      <c r="DE29"/>
      <c r="DF29"/>
      <c r="DG29"/>
      <c r="DH29"/>
      <c r="DI29"/>
      <c r="DJ29"/>
      <c r="DK29"/>
      <c r="DL29"/>
      <c r="DM29"/>
    </row>
    <row r="30" spans="3:117" x14ac:dyDescent="0.2">
      <c r="R30"/>
      <c r="S30"/>
      <c r="T30"/>
      <c r="U30"/>
      <c r="V30"/>
      <c r="W30"/>
      <c r="X30"/>
      <c r="Y30"/>
      <c r="Z30"/>
      <c r="AA30"/>
      <c r="AB30"/>
      <c r="AF30"/>
      <c r="AG30"/>
      <c r="AH30"/>
      <c r="AI30"/>
      <c r="AJ30"/>
      <c r="AK30"/>
      <c r="AL30"/>
      <c r="AM30"/>
      <c r="AN30"/>
      <c r="AO30"/>
      <c r="AP30"/>
      <c r="AQ30"/>
      <c r="AT30"/>
      <c r="AU30"/>
      <c r="AV30"/>
      <c r="AW30"/>
      <c r="AX30"/>
      <c r="AY30"/>
      <c r="AZ30"/>
      <c r="BA30"/>
      <c r="BB30"/>
      <c r="BC30"/>
      <c r="BD30"/>
      <c r="BE30" s="143"/>
      <c r="BX30"/>
      <c r="BY30"/>
      <c r="BZ30"/>
      <c r="CA30"/>
      <c r="CB30"/>
      <c r="CC30"/>
      <c r="CD30"/>
      <c r="CE30"/>
      <c r="CF30"/>
      <c r="CG30"/>
      <c r="CH30"/>
      <c r="CI30"/>
      <c r="CM30"/>
      <c r="CN30"/>
      <c r="CO30"/>
      <c r="CP30"/>
      <c r="CQ30"/>
      <c r="CR30"/>
      <c r="CS30"/>
      <c r="CT30"/>
      <c r="CU30"/>
      <c r="CV30"/>
      <c r="CW30"/>
      <c r="CX30"/>
      <c r="DB30"/>
      <c r="DC30"/>
      <c r="DD30"/>
      <c r="DE30"/>
      <c r="DF30"/>
      <c r="DG30"/>
      <c r="DH30"/>
      <c r="DI30"/>
      <c r="DJ30"/>
      <c r="DK30"/>
      <c r="DL30"/>
      <c r="DM30"/>
    </row>
    <row r="31" spans="3:117" x14ac:dyDescent="0.2">
      <c r="AF31"/>
      <c r="AG31"/>
      <c r="AH31"/>
      <c r="AI31"/>
      <c r="AJ31"/>
      <c r="AK31"/>
      <c r="AL31"/>
      <c r="AM31"/>
      <c r="AN31"/>
      <c r="AO31"/>
      <c r="AP31"/>
      <c r="AQ31"/>
      <c r="AT31"/>
      <c r="AU31"/>
      <c r="AV31"/>
      <c r="AW31"/>
      <c r="AX31"/>
      <c r="AY31"/>
      <c r="AZ31"/>
      <c r="BA31"/>
      <c r="BB31"/>
      <c r="BC31"/>
      <c r="BD31"/>
      <c r="BE31" s="143"/>
      <c r="CM31"/>
      <c r="CN31"/>
      <c r="CO31"/>
      <c r="CP31"/>
      <c r="CQ31"/>
      <c r="CR31"/>
      <c r="CS31"/>
      <c r="CT31"/>
      <c r="CU31"/>
      <c r="CV31"/>
      <c r="CW31"/>
      <c r="CX31"/>
      <c r="DB31"/>
      <c r="DC31"/>
      <c r="DD31"/>
      <c r="DE31"/>
      <c r="DF31"/>
      <c r="DG31"/>
      <c r="DH31"/>
      <c r="DI31"/>
      <c r="DJ31"/>
      <c r="DK31"/>
      <c r="DL31"/>
      <c r="DM31"/>
    </row>
    <row r="32" spans="3:117" x14ac:dyDescent="0.2">
      <c r="AF32"/>
      <c r="AG32"/>
      <c r="AH32"/>
      <c r="AI32"/>
      <c r="AJ32"/>
      <c r="AK32"/>
      <c r="AL32"/>
      <c r="AM32"/>
      <c r="AN32"/>
      <c r="AO32"/>
      <c r="AP32"/>
      <c r="AT32"/>
      <c r="AU32"/>
      <c r="AV32"/>
      <c r="AW32"/>
      <c r="AX32"/>
      <c r="AY32"/>
      <c r="AZ32"/>
      <c r="BA32"/>
      <c r="BB32"/>
      <c r="BC32"/>
      <c r="BD32"/>
      <c r="BE32" s="143"/>
      <c r="CM32"/>
      <c r="CN32"/>
      <c r="CO32"/>
      <c r="CP32"/>
      <c r="CQ32"/>
      <c r="CR32"/>
      <c r="CS32"/>
      <c r="CT32"/>
      <c r="CU32"/>
      <c r="CV32"/>
      <c r="CW32"/>
      <c r="CX32"/>
      <c r="DB32"/>
      <c r="DC32"/>
      <c r="DD32"/>
      <c r="DE32"/>
      <c r="DF32"/>
      <c r="DG32"/>
      <c r="DH32"/>
      <c r="DI32"/>
      <c r="DJ32"/>
      <c r="DK32"/>
      <c r="DL32"/>
      <c r="DM32"/>
    </row>
    <row r="33" spans="32:117" x14ac:dyDescent="0.2">
      <c r="AF33"/>
      <c r="AG33"/>
      <c r="AH33"/>
      <c r="AI33"/>
      <c r="AJ33"/>
      <c r="AK33"/>
      <c r="AL33"/>
      <c r="AM33"/>
      <c r="AN33"/>
      <c r="AO33"/>
      <c r="AP33"/>
      <c r="AT33"/>
      <c r="AU33"/>
      <c r="AV33"/>
      <c r="AW33"/>
      <c r="AX33"/>
      <c r="AY33"/>
      <c r="AZ33"/>
      <c r="BA33"/>
      <c r="BB33"/>
      <c r="BC33"/>
      <c r="BD33"/>
      <c r="BE33" s="143"/>
      <c r="CM33"/>
      <c r="CN33"/>
      <c r="CO33"/>
      <c r="CP33"/>
      <c r="CQ33"/>
      <c r="CR33"/>
      <c r="CS33"/>
      <c r="CT33"/>
      <c r="CU33"/>
      <c r="CV33"/>
      <c r="CW33"/>
      <c r="CX33"/>
      <c r="DB33"/>
      <c r="DC33"/>
      <c r="DD33"/>
      <c r="DE33"/>
      <c r="DF33"/>
      <c r="DG33"/>
      <c r="DH33"/>
      <c r="DI33"/>
      <c r="DJ33"/>
      <c r="DK33"/>
      <c r="DL33"/>
      <c r="DM33"/>
    </row>
    <row r="34" spans="32:117" x14ac:dyDescent="0.2">
      <c r="AF34"/>
      <c r="AG34"/>
      <c r="AH34"/>
      <c r="AI34"/>
      <c r="AJ34"/>
      <c r="AK34"/>
      <c r="AL34"/>
      <c r="AM34"/>
      <c r="AN34"/>
      <c r="AO34"/>
      <c r="AP34"/>
      <c r="AT34"/>
      <c r="AU34"/>
      <c r="AV34"/>
      <c r="AW34"/>
      <c r="AX34"/>
      <c r="AY34"/>
      <c r="AZ34"/>
      <c r="BA34"/>
      <c r="BB34"/>
      <c r="BC34"/>
      <c r="BD34"/>
      <c r="BE34" s="143"/>
      <c r="CM34"/>
      <c r="CN34"/>
      <c r="CO34"/>
      <c r="CP34"/>
      <c r="CQ34"/>
      <c r="CR34"/>
      <c r="CS34"/>
      <c r="CT34"/>
      <c r="CU34"/>
      <c r="CV34"/>
      <c r="CW34"/>
      <c r="CX34"/>
      <c r="DB34"/>
      <c r="DC34"/>
      <c r="DD34"/>
      <c r="DE34"/>
      <c r="DF34"/>
      <c r="DG34"/>
      <c r="DH34"/>
      <c r="DI34"/>
      <c r="DJ34"/>
      <c r="DK34"/>
      <c r="DL34"/>
      <c r="DM34"/>
    </row>
    <row r="35" spans="32:117" x14ac:dyDescent="0.2">
      <c r="AF35"/>
      <c r="AG35"/>
      <c r="AH35"/>
      <c r="AI35"/>
      <c r="AJ35"/>
      <c r="AK35"/>
      <c r="AL35"/>
      <c r="AM35"/>
      <c r="AN35"/>
      <c r="AO35"/>
      <c r="AP35"/>
      <c r="AT35"/>
      <c r="AU35"/>
      <c r="AV35"/>
      <c r="AW35"/>
      <c r="AX35"/>
      <c r="AY35"/>
      <c r="AZ35"/>
      <c r="BA35"/>
      <c r="BB35"/>
      <c r="BC35"/>
      <c r="BD35"/>
      <c r="BE35" s="143"/>
      <c r="CM35"/>
      <c r="CN35"/>
      <c r="CO35"/>
      <c r="CP35"/>
      <c r="CQ35"/>
      <c r="CR35"/>
      <c r="CS35"/>
      <c r="CT35"/>
      <c r="CU35"/>
      <c r="CV35"/>
      <c r="CW35"/>
      <c r="CX35"/>
      <c r="DB35"/>
      <c r="DC35"/>
      <c r="DD35"/>
      <c r="DE35"/>
      <c r="DF35"/>
      <c r="DG35"/>
      <c r="DH35"/>
      <c r="DI35"/>
      <c r="DJ35"/>
      <c r="DK35"/>
      <c r="DL35"/>
      <c r="DM35"/>
    </row>
    <row r="36" spans="32:117" x14ac:dyDescent="0.2">
      <c r="AF36"/>
      <c r="AG36"/>
      <c r="AH36"/>
      <c r="AI36"/>
      <c r="AJ36"/>
      <c r="AK36"/>
      <c r="AL36"/>
      <c r="AM36"/>
      <c r="AN36"/>
      <c r="AO36"/>
      <c r="AP36"/>
      <c r="AT36"/>
      <c r="AU36"/>
      <c r="AV36"/>
      <c r="AW36"/>
      <c r="AX36"/>
      <c r="AY36"/>
      <c r="AZ36"/>
      <c r="BA36"/>
      <c r="BB36"/>
      <c r="BC36"/>
      <c r="BD36"/>
      <c r="BE36" s="143"/>
      <c r="CM36"/>
      <c r="CN36"/>
      <c r="CO36"/>
      <c r="CP36"/>
      <c r="CQ36"/>
      <c r="CR36"/>
      <c r="CS36"/>
      <c r="CT36"/>
      <c r="CU36"/>
      <c r="CV36"/>
      <c r="CW36"/>
      <c r="CX36"/>
      <c r="DB36"/>
      <c r="DC36"/>
      <c r="DD36"/>
      <c r="DE36"/>
      <c r="DF36"/>
      <c r="DG36"/>
      <c r="DH36"/>
      <c r="DI36"/>
      <c r="DJ36"/>
      <c r="DK36"/>
      <c r="DL36"/>
      <c r="DM36"/>
    </row>
    <row r="37" spans="32:117" x14ac:dyDescent="0.2">
      <c r="AF37"/>
      <c r="AG37"/>
      <c r="AH37"/>
      <c r="AI37"/>
      <c r="AJ37"/>
      <c r="AK37"/>
      <c r="AL37"/>
      <c r="AM37"/>
      <c r="AN37"/>
      <c r="AO37"/>
      <c r="AP37"/>
      <c r="AT37"/>
      <c r="AU37"/>
      <c r="AV37"/>
      <c r="AW37"/>
      <c r="AX37"/>
      <c r="AY37"/>
      <c r="AZ37"/>
      <c r="BA37"/>
      <c r="BB37"/>
      <c r="BC37"/>
      <c r="BD37"/>
      <c r="BE37" s="143"/>
      <c r="CM37"/>
      <c r="CN37"/>
      <c r="CO37"/>
      <c r="CP37"/>
      <c r="CQ37"/>
      <c r="CR37"/>
      <c r="CS37"/>
      <c r="CT37"/>
      <c r="CU37"/>
      <c r="CV37"/>
      <c r="CW37"/>
      <c r="CX37"/>
      <c r="DB37"/>
      <c r="DC37"/>
      <c r="DD37"/>
      <c r="DE37"/>
      <c r="DF37"/>
      <c r="DG37"/>
      <c r="DH37"/>
      <c r="DI37"/>
      <c r="DJ37"/>
      <c r="DK37"/>
      <c r="DL37"/>
      <c r="DM37"/>
    </row>
    <row r="38" spans="32:117" x14ac:dyDescent="0.2">
      <c r="AF38"/>
      <c r="AG38"/>
      <c r="AH38"/>
      <c r="AI38"/>
      <c r="AJ38"/>
      <c r="AK38"/>
      <c r="AL38"/>
      <c r="AM38"/>
      <c r="AN38"/>
      <c r="AO38"/>
      <c r="AP38"/>
      <c r="AT38"/>
      <c r="AU38"/>
      <c r="AV38"/>
      <c r="AW38"/>
      <c r="AX38"/>
      <c r="AY38"/>
      <c r="AZ38"/>
      <c r="BA38"/>
      <c r="BB38"/>
      <c r="BC38"/>
      <c r="BD38"/>
      <c r="BE38" s="143"/>
      <c r="CM38"/>
      <c r="CN38"/>
      <c r="CO38"/>
      <c r="CP38"/>
      <c r="CQ38"/>
      <c r="CR38"/>
      <c r="CS38"/>
      <c r="CT38"/>
      <c r="CU38"/>
      <c r="CV38"/>
      <c r="CW38"/>
      <c r="CX38"/>
      <c r="DB38"/>
      <c r="DC38"/>
      <c r="DD38"/>
      <c r="DE38"/>
      <c r="DF38"/>
      <c r="DG38"/>
      <c r="DH38"/>
      <c r="DI38"/>
      <c r="DJ38"/>
      <c r="DK38"/>
      <c r="DL38"/>
      <c r="DM38"/>
    </row>
    <row r="39" spans="32:117" x14ac:dyDescent="0.2">
      <c r="AF39"/>
      <c r="AG39"/>
      <c r="AH39"/>
      <c r="AI39"/>
      <c r="AJ39"/>
      <c r="AK39"/>
      <c r="AL39"/>
      <c r="AM39"/>
      <c r="AN39"/>
      <c r="AO39"/>
      <c r="AP39"/>
      <c r="AT39"/>
      <c r="AU39"/>
      <c r="AV39"/>
      <c r="AW39"/>
      <c r="AX39"/>
      <c r="AY39"/>
      <c r="AZ39"/>
      <c r="BA39"/>
      <c r="BB39"/>
      <c r="BC39"/>
      <c r="BD39"/>
      <c r="BE39" s="143"/>
      <c r="CM39"/>
      <c r="CN39"/>
      <c r="CO39"/>
      <c r="CP39"/>
      <c r="CQ39"/>
      <c r="CR39"/>
      <c r="CS39"/>
      <c r="CT39"/>
      <c r="CU39"/>
      <c r="CV39"/>
      <c r="CW39"/>
      <c r="CX39"/>
      <c r="DB39"/>
      <c r="DC39"/>
      <c r="DD39"/>
      <c r="DE39"/>
      <c r="DF39"/>
      <c r="DG39"/>
      <c r="DH39"/>
      <c r="DI39"/>
      <c r="DJ39"/>
      <c r="DK39"/>
      <c r="DL39"/>
      <c r="DM39"/>
    </row>
    <row r="40" spans="32:117" x14ac:dyDescent="0.2">
      <c r="AF40"/>
      <c r="AG40"/>
      <c r="AH40"/>
      <c r="AI40"/>
      <c r="AJ40"/>
      <c r="AK40"/>
      <c r="AL40"/>
      <c r="AM40"/>
      <c r="AN40"/>
      <c r="AO40"/>
      <c r="AP40"/>
      <c r="AT40"/>
      <c r="AU40"/>
      <c r="AV40"/>
      <c r="AW40"/>
      <c r="AX40"/>
      <c r="AY40"/>
      <c r="AZ40"/>
      <c r="BA40"/>
      <c r="BB40"/>
      <c r="BC40"/>
      <c r="BD40"/>
      <c r="BE40" s="143"/>
      <c r="CM40"/>
      <c r="CN40"/>
      <c r="CO40"/>
      <c r="CP40"/>
      <c r="CQ40"/>
      <c r="CR40"/>
      <c r="CS40"/>
      <c r="CT40"/>
      <c r="CU40"/>
      <c r="CV40"/>
      <c r="CW40"/>
      <c r="CX40"/>
      <c r="DB40"/>
      <c r="DC40"/>
      <c r="DD40"/>
      <c r="DE40"/>
      <c r="DF40"/>
      <c r="DG40"/>
      <c r="DH40"/>
      <c r="DI40"/>
      <c r="DJ40"/>
      <c r="DK40"/>
      <c r="DL40"/>
      <c r="DM40"/>
    </row>
    <row r="41" spans="32:117" x14ac:dyDescent="0.2">
      <c r="AF41"/>
      <c r="AG41"/>
      <c r="AH41"/>
      <c r="AI41"/>
      <c r="AJ41"/>
      <c r="AK41"/>
      <c r="AL41"/>
      <c r="AM41"/>
      <c r="AN41"/>
      <c r="AO41"/>
      <c r="AP41"/>
      <c r="AT41"/>
      <c r="AU41"/>
      <c r="AV41"/>
      <c r="AW41"/>
      <c r="AX41"/>
      <c r="AY41"/>
      <c r="AZ41"/>
      <c r="BA41"/>
      <c r="BB41"/>
      <c r="BC41"/>
      <c r="BD41"/>
      <c r="BE41" s="143"/>
      <c r="CM41"/>
      <c r="CN41"/>
      <c r="CO41"/>
      <c r="CP41"/>
      <c r="CQ41"/>
      <c r="CR41"/>
      <c r="CS41"/>
      <c r="CT41"/>
      <c r="CU41"/>
      <c r="CV41"/>
      <c r="CW41"/>
      <c r="CX41"/>
      <c r="DB41"/>
      <c r="DC41"/>
      <c r="DD41"/>
      <c r="DE41"/>
      <c r="DF41"/>
      <c r="DG41"/>
      <c r="DH41"/>
      <c r="DI41"/>
      <c r="DJ41"/>
      <c r="DK41"/>
      <c r="DL41"/>
      <c r="DM41"/>
    </row>
    <row r="42" spans="32:117" x14ac:dyDescent="0.2">
      <c r="AF42"/>
      <c r="AG42"/>
      <c r="AH42"/>
      <c r="AI42"/>
      <c r="AJ42"/>
      <c r="AK42"/>
      <c r="AL42"/>
      <c r="AM42"/>
      <c r="AN42"/>
      <c r="AO42"/>
      <c r="AP42"/>
      <c r="AT42"/>
      <c r="AU42"/>
      <c r="AV42"/>
      <c r="AW42"/>
      <c r="AX42"/>
      <c r="AY42"/>
      <c r="AZ42"/>
      <c r="BA42"/>
      <c r="BB42"/>
      <c r="BC42"/>
      <c r="BD42"/>
      <c r="BE42" s="143"/>
      <c r="CM42"/>
      <c r="CN42"/>
      <c r="CO42"/>
      <c r="CP42"/>
      <c r="CQ42"/>
      <c r="CR42"/>
      <c r="CS42"/>
      <c r="CT42"/>
      <c r="CU42"/>
      <c r="CV42"/>
      <c r="CW42"/>
      <c r="CX42"/>
      <c r="DB42"/>
      <c r="DC42"/>
      <c r="DD42"/>
      <c r="DE42"/>
      <c r="DF42"/>
      <c r="DG42"/>
      <c r="DH42"/>
      <c r="DI42"/>
      <c r="DJ42"/>
      <c r="DK42"/>
      <c r="DL42"/>
      <c r="DM42"/>
    </row>
    <row r="43" spans="32:117" x14ac:dyDescent="0.2">
      <c r="AT43"/>
      <c r="AU43"/>
      <c r="AV43"/>
      <c r="AW43"/>
      <c r="AX43"/>
      <c r="AY43"/>
      <c r="AZ43"/>
      <c r="BA43"/>
      <c r="BB43"/>
      <c r="BC43"/>
      <c r="BD43"/>
      <c r="BE43" s="143"/>
      <c r="DB43"/>
      <c r="DC43"/>
      <c r="DD43"/>
      <c r="DE43"/>
      <c r="DF43"/>
      <c r="DG43"/>
      <c r="DH43"/>
      <c r="DI43"/>
      <c r="DJ43"/>
      <c r="DK43"/>
      <c r="DL43"/>
      <c r="DM43"/>
    </row>
    <row r="44" spans="32:117" x14ac:dyDescent="0.2">
      <c r="AT44"/>
      <c r="AU44"/>
      <c r="AV44"/>
      <c r="AW44"/>
      <c r="AX44"/>
      <c r="AY44"/>
      <c r="AZ44"/>
      <c r="BA44"/>
      <c r="BB44"/>
      <c r="BC44"/>
      <c r="BD44"/>
      <c r="BE44" s="143"/>
      <c r="DB44"/>
      <c r="DC44"/>
      <c r="DD44"/>
      <c r="DE44"/>
      <c r="DF44"/>
      <c r="DG44"/>
      <c r="DH44"/>
      <c r="DI44"/>
      <c r="DJ44"/>
      <c r="DK44"/>
      <c r="DL44"/>
      <c r="DM44"/>
    </row>
    <row r="45" spans="32:117" x14ac:dyDescent="0.2">
      <c r="AT45"/>
      <c r="AU45"/>
      <c r="AV45"/>
      <c r="AW45"/>
      <c r="AX45"/>
      <c r="AY45"/>
      <c r="AZ45"/>
      <c r="BA45"/>
      <c r="BB45"/>
      <c r="BC45"/>
      <c r="BD45"/>
      <c r="BE45" s="143"/>
      <c r="DB45"/>
      <c r="DC45"/>
      <c r="DD45"/>
      <c r="DE45"/>
      <c r="DF45"/>
      <c r="DG45"/>
      <c r="DH45"/>
      <c r="DI45"/>
      <c r="DJ45"/>
      <c r="DK45"/>
      <c r="DL45"/>
      <c r="DM45"/>
    </row>
    <row r="46" spans="32:117" x14ac:dyDescent="0.2">
      <c r="AT46"/>
      <c r="AU46"/>
      <c r="AV46"/>
      <c r="AW46"/>
      <c r="AX46"/>
      <c r="AY46"/>
      <c r="AZ46"/>
      <c r="BA46"/>
      <c r="BB46"/>
      <c r="BC46"/>
      <c r="BD46"/>
      <c r="BE46" s="143"/>
      <c r="DB46"/>
      <c r="DC46"/>
      <c r="DD46"/>
      <c r="DE46"/>
      <c r="DF46"/>
      <c r="DG46"/>
      <c r="DH46"/>
      <c r="DI46"/>
      <c r="DJ46"/>
      <c r="DK46"/>
      <c r="DL46"/>
      <c r="DM46"/>
    </row>
    <row r="47" spans="32:117" x14ac:dyDescent="0.2">
      <c r="AT47"/>
      <c r="AU47"/>
      <c r="AV47"/>
      <c r="AW47"/>
      <c r="AX47"/>
      <c r="AY47"/>
      <c r="AZ47"/>
      <c r="BA47"/>
      <c r="BB47"/>
      <c r="BC47"/>
      <c r="BD47"/>
      <c r="BE47" s="143"/>
      <c r="DB47"/>
      <c r="DC47"/>
      <c r="DD47"/>
      <c r="DE47"/>
      <c r="DF47"/>
      <c r="DG47"/>
      <c r="DH47"/>
      <c r="DI47"/>
      <c r="DJ47"/>
      <c r="DK47"/>
      <c r="DL47"/>
      <c r="DM47"/>
    </row>
    <row r="48" spans="32:117" x14ac:dyDescent="0.2">
      <c r="AT48"/>
      <c r="AU48"/>
      <c r="AV48"/>
      <c r="AW48"/>
      <c r="AX48"/>
      <c r="AY48"/>
      <c r="AZ48"/>
      <c r="BA48"/>
      <c r="BB48"/>
      <c r="BC48"/>
      <c r="BD48"/>
      <c r="BE48" s="143"/>
      <c r="DB48"/>
      <c r="DC48"/>
      <c r="DD48"/>
      <c r="DE48"/>
      <c r="DF48"/>
      <c r="DG48"/>
      <c r="DH48"/>
      <c r="DI48"/>
      <c r="DJ48"/>
      <c r="DK48"/>
      <c r="DL48"/>
      <c r="DM48"/>
    </row>
    <row r="49" spans="46:117" x14ac:dyDescent="0.2">
      <c r="AT49"/>
      <c r="AU49"/>
      <c r="AV49"/>
      <c r="AW49"/>
      <c r="AX49"/>
      <c r="AY49"/>
      <c r="AZ49"/>
      <c r="BA49"/>
      <c r="BB49"/>
      <c r="BC49"/>
      <c r="BD49"/>
      <c r="BE49" s="143"/>
      <c r="DB49"/>
      <c r="DC49"/>
      <c r="DD49"/>
      <c r="DE49"/>
      <c r="DF49"/>
      <c r="DG49"/>
      <c r="DH49"/>
      <c r="DI49"/>
      <c r="DJ49"/>
      <c r="DK49"/>
      <c r="DL49"/>
      <c r="DM49"/>
    </row>
    <row r="50" spans="46:117" x14ac:dyDescent="0.2">
      <c r="AT50"/>
      <c r="AU50"/>
      <c r="AV50"/>
      <c r="AW50"/>
      <c r="AX50"/>
      <c r="AY50"/>
      <c r="AZ50"/>
      <c r="BA50"/>
      <c r="BB50"/>
      <c r="BC50"/>
      <c r="BD50"/>
      <c r="BE50" s="143"/>
      <c r="DB50"/>
      <c r="DC50"/>
      <c r="DD50"/>
      <c r="DE50"/>
      <c r="DF50"/>
      <c r="DG50"/>
      <c r="DH50"/>
      <c r="DI50"/>
      <c r="DJ50"/>
      <c r="DK50"/>
      <c r="DL50"/>
      <c r="DM50"/>
    </row>
    <row r="51" spans="46:117" x14ac:dyDescent="0.2">
      <c r="AT51"/>
      <c r="AU51"/>
      <c r="AV51"/>
      <c r="AW51"/>
      <c r="AX51"/>
      <c r="AY51"/>
      <c r="AZ51"/>
      <c r="BA51"/>
      <c r="BB51"/>
      <c r="BC51"/>
      <c r="BD51"/>
      <c r="BE51" s="143"/>
      <c r="DB51"/>
      <c r="DC51"/>
      <c r="DD51"/>
      <c r="DE51"/>
      <c r="DF51"/>
      <c r="DG51"/>
      <c r="DH51"/>
      <c r="DI51"/>
      <c r="DJ51"/>
      <c r="DK51"/>
      <c r="DL51"/>
      <c r="DM51"/>
    </row>
    <row r="52" spans="46:117" x14ac:dyDescent="0.2">
      <c r="AT52"/>
      <c r="AU52"/>
      <c r="AV52"/>
      <c r="AW52"/>
      <c r="AX52"/>
      <c r="AY52"/>
      <c r="AZ52"/>
      <c r="BA52"/>
      <c r="BB52"/>
      <c r="BC52"/>
      <c r="BD52"/>
      <c r="BE52" s="143"/>
      <c r="DB52"/>
      <c r="DC52"/>
      <c r="DD52"/>
      <c r="DE52"/>
      <c r="DF52"/>
      <c r="DG52"/>
      <c r="DH52"/>
      <c r="DI52"/>
      <c r="DJ52"/>
      <c r="DK52"/>
      <c r="DL52"/>
      <c r="DM52"/>
    </row>
    <row r="53" spans="46:117" x14ac:dyDescent="0.2">
      <c r="AT53"/>
      <c r="AU53"/>
      <c r="AV53"/>
      <c r="AW53"/>
      <c r="AX53"/>
      <c r="AY53"/>
      <c r="AZ53"/>
      <c r="BA53"/>
      <c r="BB53"/>
      <c r="BC53"/>
      <c r="BD53"/>
      <c r="BE53" s="143"/>
      <c r="DB53"/>
      <c r="DC53"/>
      <c r="DD53"/>
      <c r="DE53"/>
      <c r="DF53"/>
      <c r="DG53"/>
      <c r="DH53"/>
      <c r="DI53"/>
      <c r="DJ53"/>
      <c r="DK53"/>
      <c r="DL53"/>
      <c r="DM53"/>
    </row>
    <row r="54" spans="46:117" x14ac:dyDescent="0.2">
      <c r="AT54"/>
      <c r="AU54"/>
      <c r="AV54"/>
      <c r="AW54"/>
      <c r="AX54"/>
      <c r="AY54"/>
      <c r="AZ54"/>
      <c r="BA54"/>
      <c r="BB54"/>
      <c r="BC54"/>
      <c r="BD54"/>
      <c r="BE54" s="143"/>
      <c r="DB54"/>
      <c r="DC54"/>
      <c r="DD54"/>
      <c r="DE54"/>
      <c r="DF54"/>
      <c r="DG54"/>
      <c r="DH54"/>
      <c r="DI54"/>
      <c r="DJ54"/>
      <c r="DK54"/>
      <c r="DL54"/>
      <c r="DM54"/>
    </row>
    <row r="55" spans="46:117" x14ac:dyDescent="0.2">
      <c r="AT55"/>
      <c r="AU55"/>
      <c r="AV55"/>
      <c r="AW55"/>
      <c r="AX55"/>
      <c r="AY55"/>
      <c r="AZ55"/>
      <c r="BA55"/>
      <c r="BB55"/>
      <c r="BC55"/>
      <c r="BD55"/>
      <c r="BE55" s="143"/>
      <c r="DB55"/>
      <c r="DC55"/>
      <c r="DD55"/>
      <c r="DE55"/>
      <c r="DF55"/>
      <c r="DG55"/>
      <c r="DH55"/>
      <c r="DI55"/>
      <c r="DJ55"/>
      <c r="DK55"/>
      <c r="DL55"/>
      <c r="DM55"/>
    </row>
    <row r="56" spans="46:117" x14ac:dyDescent="0.2">
      <c r="AT56"/>
      <c r="AU56"/>
      <c r="AV56"/>
      <c r="AW56"/>
      <c r="AX56"/>
      <c r="AY56"/>
      <c r="AZ56"/>
      <c r="BA56"/>
      <c r="BB56"/>
      <c r="BC56"/>
      <c r="BD56"/>
      <c r="BE56" s="143"/>
      <c r="DB56"/>
      <c r="DC56"/>
      <c r="DD56"/>
      <c r="DE56"/>
      <c r="DF56"/>
      <c r="DG56"/>
      <c r="DH56"/>
      <c r="DI56"/>
      <c r="DJ56"/>
      <c r="DK56"/>
      <c r="DL56"/>
      <c r="DM56"/>
    </row>
    <row r="57" spans="46:117" x14ac:dyDescent="0.2">
      <c r="AT57"/>
      <c r="AU57"/>
      <c r="AV57"/>
      <c r="AW57"/>
      <c r="AX57"/>
      <c r="AY57"/>
      <c r="AZ57"/>
      <c r="BA57"/>
      <c r="BB57"/>
      <c r="BC57"/>
      <c r="BD57"/>
      <c r="BE57" s="143"/>
      <c r="DB57"/>
      <c r="DC57"/>
      <c r="DD57"/>
      <c r="DE57"/>
      <c r="DF57"/>
      <c r="DG57"/>
      <c r="DH57"/>
      <c r="DI57"/>
      <c r="DJ57"/>
      <c r="DK57"/>
      <c r="DL57"/>
      <c r="DM57"/>
    </row>
    <row r="58" spans="46:117" x14ac:dyDescent="0.2">
      <c r="AT58"/>
      <c r="AU58"/>
      <c r="AV58"/>
      <c r="AW58"/>
      <c r="AX58"/>
      <c r="AY58"/>
      <c r="AZ58"/>
      <c r="BA58"/>
      <c r="BB58"/>
      <c r="BC58"/>
      <c r="BD58"/>
      <c r="BE58" s="143"/>
      <c r="DB58"/>
      <c r="DC58"/>
      <c r="DD58"/>
      <c r="DE58"/>
      <c r="DF58"/>
      <c r="DG58"/>
      <c r="DH58"/>
      <c r="DI58"/>
      <c r="DJ58"/>
      <c r="DK58"/>
      <c r="DL58"/>
      <c r="DM58"/>
    </row>
    <row r="59" spans="46:117" x14ac:dyDescent="0.2">
      <c r="AT59"/>
      <c r="AU59"/>
      <c r="AV59"/>
      <c r="AW59"/>
      <c r="AX59"/>
      <c r="AY59"/>
      <c r="AZ59"/>
      <c r="BA59"/>
      <c r="BB59"/>
      <c r="BC59"/>
      <c r="BD59"/>
      <c r="BE59" s="143"/>
      <c r="DB59"/>
      <c r="DC59"/>
      <c r="DD59"/>
      <c r="DE59"/>
      <c r="DF59"/>
      <c r="DG59"/>
      <c r="DH59"/>
      <c r="DI59"/>
      <c r="DJ59"/>
      <c r="DK59"/>
      <c r="DL59"/>
      <c r="DM59"/>
    </row>
    <row r="60" spans="46:117" x14ac:dyDescent="0.2">
      <c r="AT60"/>
      <c r="AU60"/>
      <c r="AV60"/>
      <c r="AW60"/>
      <c r="AX60"/>
      <c r="AY60"/>
      <c r="AZ60"/>
      <c r="BA60"/>
      <c r="BB60"/>
      <c r="BC60"/>
      <c r="BD60"/>
      <c r="BE60" s="143"/>
      <c r="DB60"/>
      <c r="DC60"/>
      <c r="DD60"/>
      <c r="DE60"/>
      <c r="DF60"/>
      <c r="DG60"/>
      <c r="DH60"/>
      <c r="DI60"/>
      <c r="DJ60"/>
      <c r="DK60"/>
      <c r="DL60"/>
      <c r="DM60"/>
    </row>
    <row r="61" spans="46:117" x14ac:dyDescent="0.2">
      <c r="AT61"/>
      <c r="AU61"/>
      <c r="AV61"/>
      <c r="AW61"/>
      <c r="AX61"/>
      <c r="AY61"/>
      <c r="AZ61"/>
      <c r="BA61"/>
      <c r="BB61"/>
      <c r="BC61"/>
      <c r="BD61"/>
      <c r="BE61" s="143"/>
      <c r="DB61"/>
      <c r="DC61"/>
      <c r="DD61"/>
      <c r="DE61"/>
      <c r="DF61"/>
      <c r="DG61"/>
      <c r="DH61"/>
      <c r="DI61"/>
      <c r="DJ61"/>
      <c r="DK61"/>
      <c r="DL61"/>
      <c r="DM61"/>
    </row>
    <row r="62" spans="46:117" x14ac:dyDescent="0.2">
      <c r="AT62"/>
      <c r="AU62"/>
      <c r="AV62"/>
      <c r="AW62"/>
      <c r="AX62"/>
      <c r="AY62"/>
      <c r="AZ62"/>
      <c r="BA62"/>
      <c r="BB62"/>
      <c r="BC62"/>
      <c r="BD62"/>
      <c r="DB62"/>
      <c r="DC62"/>
      <c r="DD62"/>
      <c r="DE62"/>
      <c r="DF62"/>
      <c r="DG62"/>
      <c r="DH62"/>
      <c r="DI62"/>
      <c r="DJ62"/>
      <c r="DK62"/>
      <c r="DL62"/>
      <c r="DM62"/>
    </row>
    <row r="63" spans="46:117" x14ac:dyDescent="0.2">
      <c r="AT63"/>
      <c r="AU63"/>
      <c r="AV63"/>
      <c r="AW63"/>
      <c r="AX63"/>
      <c r="AY63"/>
      <c r="AZ63"/>
      <c r="BA63"/>
      <c r="BB63"/>
      <c r="BC63"/>
      <c r="BD63"/>
      <c r="DB63"/>
      <c r="DC63"/>
      <c r="DD63"/>
      <c r="DE63"/>
      <c r="DF63"/>
      <c r="DG63"/>
      <c r="DH63"/>
      <c r="DI63"/>
      <c r="DJ63"/>
      <c r="DK63"/>
      <c r="DL63"/>
      <c r="DM63"/>
    </row>
    <row r="64" spans="46:117" x14ac:dyDescent="0.2">
      <c r="AT64"/>
      <c r="AU64"/>
      <c r="AV64"/>
      <c r="AW64"/>
      <c r="AX64"/>
      <c r="AY64"/>
      <c r="AZ64"/>
      <c r="BA64"/>
      <c r="BB64"/>
      <c r="BC64"/>
      <c r="BD64"/>
      <c r="DB64"/>
      <c r="DC64"/>
      <c r="DD64"/>
      <c r="DE64"/>
      <c r="DF64"/>
      <c r="DG64"/>
      <c r="DH64"/>
      <c r="DI64"/>
      <c r="DJ64"/>
      <c r="DK64"/>
      <c r="DL64"/>
      <c r="DM64"/>
    </row>
    <row r="65" spans="46:117" x14ac:dyDescent="0.2">
      <c r="AT65"/>
      <c r="AU65"/>
      <c r="AV65"/>
      <c r="AW65"/>
      <c r="AX65"/>
      <c r="AY65"/>
      <c r="AZ65"/>
      <c r="BA65"/>
      <c r="BB65"/>
      <c r="BC65"/>
      <c r="BD65"/>
      <c r="DB65"/>
      <c r="DC65"/>
      <c r="DD65"/>
      <c r="DE65"/>
      <c r="DF65"/>
      <c r="DG65"/>
      <c r="DH65"/>
      <c r="DI65"/>
      <c r="DJ65"/>
      <c r="DK65"/>
      <c r="DL65"/>
      <c r="DM65"/>
    </row>
    <row r="66" spans="46:117" x14ac:dyDescent="0.2">
      <c r="AT66"/>
      <c r="AU66"/>
      <c r="AV66"/>
      <c r="AW66"/>
      <c r="AX66"/>
      <c r="AY66"/>
      <c r="AZ66"/>
      <c r="BA66"/>
      <c r="BB66"/>
      <c r="BC66"/>
      <c r="BD66"/>
      <c r="DB66"/>
      <c r="DC66"/>
      <c r="DD66"/>
      <c r="DE66"/>
      <c r="DF66"/>
      <c r="DG66"/>
      <c r="DH66"/>
      <c r="DI66"/>
      <c r="DJ66"/>
      <c r="DK66"/>
      <c r="DL66"/>
      <c r="DM66"/>
    </row>
    <row r="67" spans="46:117" x14ac:dyDescent="0.2">
      <c r="AT67"/>
      <c r="AU67"/>
      <c r="AV67"/>
      <c r="AW67"/>
      <c r="AX67"/>
      <c r="AY67"/>
      <c r="AZ67"/>
      <c r="BA67"/>
      <c r="BB67"/>
      <c r="BC67"/>
      <c r="BD67"/>
      <c r="DB67"/>
      <c r="DC67"/>
      <c r="DD67"/>
      <c r="DE67"/>
      <c r="DF67"/>
      <c r="DG67"/>
      <c r="DH67"/>
      <c r="DI67"/>
      <c r="DJ67"/>
      <c r="DK67"/>
      <c r="DL67"/>
      <c r="DM67"/>
    </row>
    <row r="68" spans="46:117" x14ac:dyDescent="0.2">
      <c r="AT68"/>
      <c r="AU68"/>
      <c r="AV68"/>
      <c r="AW68"/>
      <c r="AX68"/>
      <c r="AY68"/>
      <c r="AZ68"/>
      <c r="BA68"/>
      <c r="BB68"/>
      <c r="BC68"/>
      <c r="BD68"/>
      <c r="DB68"/>
      <c r="DC68"/>
      <c r="DD68"/>
      <c r="DE68"/>
      <c r="DF68"/>
      <c r="DG68"/>
      <c r="DH68"/>
      <c r="DI68"/>
      <c r="DJ68"/>
      <c r="DK68"/>
      <c r="DL68"/>
      <c r="DM68"/>
    </row>
    <row r="69" spans="46:117" x14ac:dyDescent="0.2">
      <c r="AT69"/>
      <c r="AU69"/>
      <c r="AV69"/>
      <c r="AW69"/>
      <c r="AX69"/>
      <c r="AY69"/>
      <c r="AZ69"/>
      <c r="BA69"/>
      <c r="BB69"/>
      <c r="BC69"/>
      <c r="BD69"/>
      <c r="DB69"/>
      <c r="DC69"/>
      <c r="DD69"/>
      <c r="DE69"/>
      <c r="DF69"/>
      <c r="DG69"/>
      <c r="DH69"/>
      <c r="DI69"/>
      <c r="DJ69"/>
      <c r="DK69"/>
      <c r="DL69"/>
      <c r="DM69"/>
    </row>
    <row r="70" spans="46:117" x14ac:dyDescent="0.2">
      <c r="AT70"/>
      <c r="AU70"/>
      <c r="AV70"/>
      <c r="AW70"/>
      <c r="AX70"/>
      <c r="AY70"/>
      <c r="AZ70"/>
      <c r="BA70"/>
      <c r="BB70"/>
      <c r="BC70"/>
      <c r="BD70"/>
      <c r="DB70"/>
      <c r="DC70"/>
      <c r="DD70"/>
      <c r="DE70"/>
      <c r="DF70"/>
      <c r="DG70"/>
      <c r="DH70"/>
      <c r="DI70"/>
      <c r="DJ70"/>
      <c r="DK70"/>
      <c r="DL70"/>
      <c r="DM70"/>
    </row>
    <row r="71" spans="46:117" x14ac:dyDescent="0.2">
      <c r="AT71"/>
      <c r="AU71"/>
      <c r="AV71"/>
      <c r="AW71"/>
      <c r="AX71"/>
      <c r="AY71"/>
      <c r="AZ71"/>
      <c r="BA71"/>
      <c r="BB71"/>
      <c r="BC71"/>
      <c r="BD71"/>
      <c r="DB71"/>
      <c r="DC71"/>
      <c r="DD71"/>
      <c r="DE71"/>
      <c r="DF71"/>
      <c r="DG71"/>
      <c r="DH71"/>
      <c r="DI71"/>
      <c r="DJ71"/>
      <c r="DK71"/>
      <c r="DL71"/>
      <c r="DM71"/>
    </row>
    <row r="72" spans="46:117" x14ac:dyDescent="0.2">
      <c r="AT72"/>
      <c r="AU72"/>
      <c r="AV72"/>
      <c r="AW72"/>
      <c r="AX72"/>
      <c r="AY72"/>
      <c r="AZ72"/>
      <c r="BA72"/>
      <c r="BB72"/>
      <c r="BC72"/>
      <c r="BD72"/>
      <c r="DB72"/>
      <c r="DC72"/>
      <c r="DD72"/>
      <c r="DE72"/>
      <c r="DF72"/>
      <c r="DG72"/>
      <c r="DH72"/>
      <c r="DI72"/>
      <c r="DJ72"/>
      <c r="DK72"/>
      <c r="DL72"/>
      <c r="DM72"/>
    </row>
    <row r="73" spans="46:117" x14ac:dyDescent="0.2">
      <c r="AT73"/>
      <c r="AU73"/>
      <c r="AV73"/>
      <c r="AW73"/>
      <c r="AX73"/>
      <c r="AY73"/>
      <c r="AZ73"/>
      <c r="BA73"/>
      <c r="BB73"/>
      <c r="BC73"/>
      <c r="BD73"/>
      <c r="DB73"/>
      <c r="DC73"/>
      <c r="DD73"/>
      <c r="DE73"/>
      <c r="DF73"/>
      <c r="DG73"/>
      <c r="DH73"/>
      <c r="DI73"/>
      <c r="DJ73"/>
      <c r="DK73"/>
      <c r="DL73"/>
      <c r="DM73"/>
    </row>
    <row r="74" spans="46:117" x14ac:dyDescent="0.2">
      <c r="AT74"/>
      <c r="AU74"/>
      <c r="AV74"/>
      <c r="AW74"/>
      <c r="AX74"/>
      <c r="AY74"/>
      <c r="AZ74"/>
      <c r="BA74"/>
      <c r="BB74"/>
      <c r="BC74"/>
      <c r="BD74"/>
      <c r="DB74"/>
      <c r="DC74"/>
      <c r="DD74"/>
      <c r="DE74"/>
      <c r="DF74"/>
      <c r="DG74"/>
      <c r="DH74"/>
      <c r="DI74"/>
      <c r="DJ74"/>
      <c r="DK74"/>
      <c r="DL74"/>
      <c r="DM74"/>
    </row>
    <row r="75" spans="46:117" x14ac:dyDescent="0.2">
      <c r="AT75"/>
      <c r="AU75"/>
      <c r="AV75"/>
      <c r="AW75"/>
      <c r="AX75"/>
      <c r="AY75"/>
      <c r="AZ75"/>
      <c r="BA75"/>
      <c r="BB75"/>
      <c r="BC75"/>
      <c r="BD75"/>
      <c r="DB75"/>
      <c r="DC75"/>
      <c r="DD75"/>
      <c r="DE75"/>
      <c r="DF75"/>
      <c r="DG75"/>
      <c r="DH75"/>
      <c r="DI75"/>
      <c r="DJ75"/>
      <c r="DK75"/>
      <c r="DL75"/>
      <c r="DM75"/>
    </row>
    <row r="76" spans="46:117" x14ac:dyDescent="0.2">
      <c r="AT76"/>
      <c r="AU76"/>
      <c r="AV76"/>
      <c r="AW76"/>
      <c r="AX76"/>
      <c r="AY76"/>
      <c r="AZ76"/>
      <c r="BA76"/>
      <c r="BB76"/>
      <c r="BC76"/>
      <c r="BD76"/>
      <c r="DB76"/>
      <c r="DC76"/>
      <c r="DD76"/>
      <c r="DE76"/>
      <c r="DF76"/>
      <c r="DG76"/>
      <c r="DH76"/>
      <c r="DI76"/>
      <c r="DJ76"/>
      <c r="DK76"/>
      <c r="DL76"/>
      <c r="DM76"/>
    </row>
    <row r="77" spans="46:117" x14ac:dyDescent="0.2">
      <c r="AT77"/>
      <c r="AU77"/>
      <c r="AV77"/>
      <c r="AW77"/>
      <c r="AX77"/>
      <c r="AY77"/>
      <c r="AZ77"/>
      <c r="BA77"/>
      <c r="BB77"/>
      <c r="BC77"/>
      <c r="BD77"/>
      <c r="DB77"/>
      <c r="DC77"/>
      <c r="DD77"/>
      <c r="DE77"/>
      <c r="DF77"/>
      <c r="DG77"/>
      <c r="DH77"/>
      <c r="DI77"/>
      <c r="DJ77"/>
      <c r="DK77"/>
      <c r="DL77"/>
      <c r="DM77"/>
    </row>
    <row r="78" spans="46:117" x14ac:dyDescent="0.2">
      <c r="AT78"/>
      <c r="AU78"/>
      <c r="AV78"/>
      <c r="AW78"/>
      <c r="AX78"/>
      <c r="AY78"/>
      <c r="AZ78"/>
      <c r="BA78"/>
      <c r="BB78"/>
      <c r="BC78"/>
      <c r="BD78"/>
      <c r="DB78"/>
      <c r="DC78"/>
      <c r="DD78"/>
      <c r="DE78"/>
      <c r="DF78"/>
      <c r="DG78"/>
      <c r="DH78"/>
      <c r="DI78"/>
      <c r="DJ78"/>
      <c r="DK78"/>
      <c r="DL78"/>
      <c r="DM78"/>
    </row>
    <row r="79" spans="46:117" x14ac:dyDescent="0.2">
      <c r="AT79"/>
      <c r="AU79"/>
      <c r="AV79"/>
      <c r="AW79"/>
      <c r="AX79"/>
      <c r="AY79"/>
      <c r="AZ79"/>
      <c r="BA79"/>
      <c r="BB79"/>
      <c r="BC79"/>
      <c r="BD79"/>
      <c r="DB79"/>
      <c r="DC79"/>
      <c r="DD79"/>
      <c r="DE79"/>
      <c r="DF79"/>
      <c r="DG79"/>
      <c r="DH79"/>
      <c r="DI79"/>
      <c r="DJ79"/>
      <c r="DK79"/>
      <c r="DL79"/>
      <c r="DM79"/>
    </row>
    <row r="80" spans="46:117" x14ac:dyDescent="0.2">
      <c r="AT80"/>
      <c r="AU80"/>
      <c r="AV80"/>
      <c r="AW80"/>
      <c r="AX80"/>
      <c r="AY80"/>
      <c r="AZ80"/>
      <c r="BA80"/>
      <c r="BB80"/>
      <c r="BC80"/>
      <c r="BD80"/>
      <c r="DB80"/>
      <c r="DC80"/>
      <c r="DD80"/>
      <c r="DE80"/>
      <c r="DF80"/>
      <c r="DG80"/>
      <c r="DH80"/>
      <c r="DI80"/>
      <c r="DJ80"/>
      <c r="DK80"/>
      <c r="DL80"/>
      <c r="DM80"/>
    </row>
    <row r="81" spans="46:117" x14ac:dyDescent="0.2">
      <c r="AT81"/>
      <c r="AU81"/>
      <c r="AV81"/>
      <c r="AW81"/>
      <c r="AX81"/>
      <c r="AY81"/>
      <c r="AZ81"/>
      <c r="BA81"/>
      <c r="BB81"/>
      <c r="BC81"/>
      <c r="BD81"/>
      <c r="DB81"/>
      <c r="DC81"/>
      <c r="DD81"/>
      <c r="DE81"/>
      <c r="DF81"/>
      <c r="DG81"/>
      <c r="DH81"/>
      <c r="DI81"/>
      <c r="DJ81"/>
      <c r="DK81"/>
      <c r="DL81"/>
      <c r="DM81"/>
    </row>
    <row r="82" spans="46:117" x14ac:dyDescent="0.2">
      <c r="AT82"/>
      <c r="AU82"/>
      <c r="AV82"/>
      <c r="AW82"/>
      <c r="AX82"/>
      <c r="AY82"/>
      <c r="AZ82"/>
      <c r="BA82"/>
      <c r="BB82"/>
      <c r="BC82"/>
      <c r="BD82"/>
      <c r="DB82"/>
      <c r="DC82"/>
      <c r="DD82"/>
      <c r="DE82"/>
      <c r="DF82"/>
      <c r="DG82"/>
      <c r="DH82"/>
      <c r="DI82"/>
      <c r="DJ82"/>
      <c r="DK82"/>
      <c r="DL82"/>
      <c r="DM82"/>
    </row>
    <row r="83" spans="46:117" x14ac:dyDescent="0.2">
      <c r="AT83"/>
      <c r="AU83"/>
      <c r="AV83"/>
      <c r="AW83"/>
      <c r="AX83"/>
      <c r="AY83"/>
      <c r="AZ83"/>
      <c r="BA83"/>
      <c r="BB83"/>
      <c r="BC83"/>
      <c r="BD83"/>
      <c r="DB83"/>
      <c r="DC83"/>
      <c r="DD83"/>
      <c r="DE83"/>
      <c r="DF83"/>
      <c r="DG83"/>
      <c r="DH83"/>
      <c r="DI83"/>
      <c r="DJ83"/>
      <c r="DK83"/>
      <c r="DL83"/>
      <c r="DM83"/>
    </row>
    <row r="84" spans="46:117" x14ac:dyDescent="0.2">
      <c r="AT84"/>
      <c r="AU84"/>
      <c r="AV84"/>
      <c r="AW84"/>
      <c r="AX84"/>
      <c r="AY84"/>
      <c r="AZ84"/>
      <c r="BA84"/>
      <c r="BB84"/>
      <c r="BC84"/>
      <c r="BD84"/>
      <c r="DB84"/>
      <c r="DC84"/>
      <c r="DD84"/>
      <c r="DE84"/>
      <c r="DF84"/>
      <c r="DG84"/>
      <c r="DH84"/>
      <c r="DI84"/>
      <c r="DJ84"/>
      <c r="DK84"/>
      <c r="DL84"/>
      <c r="DM84"/>
    </row>
    <row r="85" spans="46:117" x14ac:dyDescent="0.2">
      <c r="AT85"/>
      <c r="AU85"/>
      <c r="AV85"/>
      <c r="AW85"/>
      <c r="AX85"/>
      <c r="AY85"/>
      <c r="AZ85"/>
      <c r="BA85"/>
      <c r="BB85"/>
      <c r="BC85"/>
      <c r="BD85"/>
      <c r="DB85"/>
      <c r="DC85"/>
      <c r="DD85"/>
      <c r="DE85"/>
      <c r="DF85"/>
      <c r="DG85"/>
      <c r="DH85"/>
      <c r="DI85"/>
      <c r="DJ85"/>
      <c r="DK85"/>
      <c r="DL85"/>
      <c r="DM85"/>
    </row>
    <row r="86" spans="46:117" x14ac:dyDescent="0.2">
      <c r="AT86"/>
      <c r="AU86"/>
      <c r="AV86"/>
      <c r="AW86"/>
      <c r="AX86"/>
      <c r="AY86"/>
      <c r="AZ86"/>
      <c r="BA86"/>
      <c r="BB86"/>
      <c r="BC86"/>
      <c r="BD86"/>
      <c r="DB86"/>
      <c r="DC86"/>
      <c r="DD86"/>
      <c r="DE86"/>
      <c r="DF86"/>
      <c r="DG86"/>
      <c r="DH86"/>
      <c r="DI86"/>
      <c r="DJ86"/>
      <c r="DK86"/>
      <c r="DL86"/>
      <c r="DM86"/>
    </row>
    <row r="87" spans="46:117" x14ac:dyDescent="0.2">
      <c r="AT87"/>
      <c r="AU87"/>
      <c r="AV87"/>
      <c r="AW87"/>
      <c r="AX87"/>
      <c r="AY87"/>
      <c r="AZ87"/>
      <c r="BA87"/>
      <c r="BB87"/>
      <c r="BC87"/>
      <c r="BD87"/>
      <c r="DB87"/>
      <c r="DC87"/>
      <c r="DD87"/>
      <c r="DE87"/>
      <c r="DF87"/>
      <c r="DG87"/>
      <c r="DH87"/>
      <c r="DI87"/>
      <c r="DJ87"/>
      <c r="DK87"/>
      <c r="DL87"/>
      <c r="DM87"/>
    </row>
    <row r="88" spans="46:117" x14ac:dyDescent="0.2">
      <c r="AT88"/>
      <c r="AU88"/>
      <c r="AV88"/>
      <c r="AW88"/>
      <c r="AX88"/>
      <c r="AY88"/>
      <c r="AZ88"/>
      <c r="BA88"/>
      <c r="BB88"/>
      <c r="BC88"/>
      <c r="BD88"/>
      <c r="DB88"/>
      <c r="DC88"/>
      <c r="DD88"/>
      <c r="DE88"/>
      <c r="DF88"/>
      <c r="DG88"/>
      <c r="DH88"/>
      <c r="DI88"/>
      <c r="DJ88"/>
      <c r="DK88"/>
      <c r="DL88"/>
      <c r="DM88"/>
    </row>
    <row r="89" spans="46:117" x14ac:dyDescent="0.2">
      <c r="AT89"/>
      <c r="AU89"/>
      <c r="AV89"/>
      <c r="AW89"/>
      <c r="AX89"/>
      <c r="AY89"/>
      <c r="AZ89"/>
      <c r="BA89"/>
      <c r="BB89"/>
      <c r="BC89"/>
      <c r="BD89"/>
      <c r="DB89"/>
      <c r="DC89"/>
      <c r="DD89"/>
      <c r="DE89"/>
      <c r="DF89"/>
      <c r="DG89"/>
      <c r="DH89"/>
      <c r="DI89"/>
      <c r="DJ89"/>
      <c r="DK89"/>
      <c r="DL89"/>
      <c r="DM89"/>
    </row>
    <row r="90" spans="46:117" x14ac:dyDescent="0.2">
      <c r="AT90"/>
      <c r="AU90"/>
      <c r="AV90"/>
      <c r="AW90"/>
      <c r="AX90"/>
      <c r="AY90"/>
      <c r="AZ90"/>
      <c r="BA90"/>
      <c r="BB90"/>
      <c r="BC90"/>
      <c r="BD90"/>
      <c r="DB90"/>
      <c r="DC90"/>
      <c r="DD90"/>
      <c r="DE90"/>
      <c r="DF90"/>
      <c r="DG90"/>
      <c r="DH90"/>
      <c r="DI90"/>
      <c r="DJ90"/>
      <c r="DK90"/>
      <c r="DL90"/>
      <c r="DM90"/>
    </row>
    <row r="91" spans="46:117" x14ac:dyDescent="0.2">
      <c r="AT91"/>
      <c r="AU91"/>
      <c r="AV91"/>
      <c r="AW91"/>
      <c r="AX91"/>
      <c r="AY91"/>
      <c r="AZ91"/>
      <c r="BA91"/>
      <c r="BB91"/>
      <c r="BC91"/>
      <c r="BD91"/>
      <c r="DB91"/>
      <c r="DC91"/>
      <c r="DD91"/>
      <c r="DE91"/>
      <c r="DF91"/>
      <c r="DG91"/>
      <c r="DH91"/>
      <c r="DI91"/>
      <c r="DJ91"/>
      <c r="DK91"/>
      <c r="DL91"/>
      <c r="DM91"/>
    </row>
    <row r="92" spans="46:117" x14ac:dyDescent="0.2">
      <c r="AT92"/>
      <c r="AU92"/>
      <c r="AV92"/>
      <c r="AW92"/>
      <c r="AX92"/>
      <c r="AY92"/>
      <c r="AZ92"/>
      <c r="BA92"/>
      <c r="BB92"/>
      <c r="BC92"/>
      <c r="BD92"/>
      <c r="DB92"/>
      <c r="DC92"/>
      <c r="DD92"/>
      <c r="DE92"/>
      <c r="DF92"/>
      <c r="DG92"/>
      <c r="DH92"/>
      <c r="DI92"/>
      <c r="DJ92"/>
      <c r="DK92"/>
      <c r="DL92"/>
      <c r="DM92"/>
    </row>
    <row r="93" spans="46:117" x14ac:dyDescent="0.2">
      <c r="AT93"/>
      <c r="AU93"/>
      <c r="AV93"/>
      <c r="AW93"/>
      <c r="AX93"/>
      <c r="AY93"/>
      <c r="AZ93"/>
      <c r="BA93"/>
      <c r="BB93"/>
      <c r="BC93"/>
      <c r="BD93"/>
      <c r="DB93"/>
      <c r="DC93"/>
      <c r="DD93"/>
      <c r="DE93"/>
      <c r="DF93"/>
      <c r="DG93"/>
      <c r="DH93"/>
      <c r="DI93"/>
      <c r="DJ93"/>
      <c r="DK93"/>
      <c r="DL93"/>
      <c r="DM93"/>
    </row>
    <row r="94" spans="46:117" x14ac:dyDescent="0.2">
      <c r="AT94"/>
      <c r="AU94"/>
      <c r="AV94"/>
      <c r="AW94"/>
      <c r="AX94"/>
      <c r="AY94"/>
      <c r="AZ94"/>
      <c r="BA94"/>
      <c r="BB94"/>
      <c r="BC94"/>
      <c r="BD94"/>
      <c r="DB94"/>
      <c r="DC94"/>
      <c r="DD94"/>
      <c r="DE94"/>
      <c r="DF94"/>
      <c r="DG94"/>
      <c r="DH94"/>
      <c r="DI94"/>
      <c r="DJ94"/>
      <c r="DK94"/>
      <c r="DL94"/>
      <c r="DM94"/>
    </row>
    <row r="95" spans="46:117" x14ac:dyDescent="0.2">
      <c r="AT95"/>
      <c r="AU95"/>
      <c r="AV95"/>
      <c r="AW95"/>
      <c r="AX95"/>
      <c r="AY95"/>
      <c r="AZ95"/>
      <c r="BA95"/>
      <c r="BB95"/>
      <c r="BC95"/>
      <c r="BD95"/>
      <c r="DB95"/>
      <c r="DC95"/>
      <c r="DD95"/>
      <c r="DE95"/>
      <c r="DF95"/>
      <c r="DG95"/>
      <c r="DH95"/>
      <c r="DI95"/>
      <c r="DJ95"/>
      <c r="DK95"/>
      <c r="DL95"/>
      <c r="DM95"/>
    </row>
    <row r="96" spans="46:117" x14ac:dyDescent="0.2">
      <c r="AT96"/>
      <c r="AU96"/>
      <c r="AV96"/>
      <c r="AW96"/>
      <c r="AX96"/>
      <c r="AY96"/>
      <c r="AZ96"/>
      <c r="BA96"/>
      <c r="BB96"/>
      <c r="BC96"/>
      <c r="BD96"/>
      <c r="DB96"/>
      <c r="DC96"/>
      <c r="DD96"/>
      <c r="DE96"/>
      <c r="DF96"/>
      <c r="DG96"/>
      <c r="DH96"/>
      <c r="DI96"/>
      <c r="DJ96"/>
      <c r="DK96"/>
      <c r="DL96"/>
      <c r="DM96"/>
    </row>
    <row r="97" spans="46:117" x14ac:dyDescent="0.2">
      <c r="AT97"/>
      <c r="AU97"/>
      <c r="AV97"/>
      <c r="AW97"/>
      <c r="AX97"/>
      <c r="AY97"/>
      <c r="AZ97"/>
      <c r="BA97"/>
      <c r="BB97"/>
      <c r="BC97"/>
      <c r="BD97"/>
      <c r="DB97"/>
      <c r="DC97"/>
      <c r="DD97"/>
      <c r="DE97"/>
      <c r="DF97"/>
      <c r="DG97"/>
      <c r="DH97"/>
      <c r="DI97"/>
      <c r="DJ97"/>
      <c r="DK97"/>
      <c r="DL97"/>
      <c r="DM97"/>
    </row>
    <row r="98" spans="46:117" x14ac:dyDescent="0.2">
      <c r="AT98"/>
      <c r="AU98"/>
      <c r="AV98"/>
      <c r="AW98"/>
      <c r="AX98"/>
      <c r="AY98"/>
      <c r="AZ98"/>
      <c r="BA98"/>
      <c r="BB98"/>
      <c r="BC98"/>
      <c r="BD98"/>
      <c r="DB98"/>
      <c r="DC98"/>
      <c r="DD98"/>
      <c r="DE98"/>
      <c r="DF98"/>
      <c r="DG98"/>
      <c r="DH98"/>
      <c r="DI98"/>
      <c r="DJ98"/>
      <c r="DK98"/>
      <c r="DL98"/>
      <c r="DM98"/>
    </row>
  </sheetData>
  <dataConsolidate/>
  <pageMargins left="0.7" right="0.7" top="0.78740157499999996" bottom="0.78740157499999996" header="0.3" footer="0.3"/>
  <pageSetup paperSize="9" orientation="portrait"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1">
    <pageSetUpPr fitToPage="1"/>
  </sheetPr>
  <dimension ref="A1:L26"/>
  <sheetViews>
    <sheetView workbookViewId="0">
      <selection activeCell="C25" sqref="C25"/>
    </sheetView>
  </sheetViews>
  <sheetFormatPr defaultRowHeight="12" x14ac:dyDescent="0.2"/>
  <cols>
    <col min="1" max="2" width="9.33203125" style="33"/>
    <col min="3" max="3" width="5.6640625" style="57" customWidth="1"/>
    <col min="4" max="4" width="54.33203125" style="33" customWidth="1"/>
    <col min="5" max="9" width="14.33203125" style="33" customWidth="1"/>
    <col min="10" max="11" width="12.33203125" style="33" customWidth="1"/>
    <col min="12" max="12" width="13.83203125" style="33" customWidth="1"/>
    <col min="13" max="14" width="9.33203125" style="33"/>
    <col min="15" max="15" width="10.83203125" style="33" bestFit="1" customWidth="1"/>
    <col min="16" max="16384" width="9.33203125" style="33"/>
  </cols>
  <sheetData>
    <row r="1" spans="1:12" ht="15.75" x14ac:dyDescent="0.25">
      <c r="A1"/>
      <c r="C1" s="32" t="s">
        <v>79</v>
      </c>
      <c r="L1" s="351" t="s">
        <v>80</v>
      </c>
    </row>
    <row r="2" spans="1:12" x14ac:dyDescent="0.2">
      <c r="C2" s="34" t="str">
        <f>"kapitola: "&amp;BW_TAB1A!T31 &amp; " " &amp; BW_TAB1A!U31</f>
        <v>kapitola: 355 Ústav pro studium totalitních režimů</v>
      </c>
      <c r="L2" s="35" t="str">
        <f>"vygenerováno: " &amp; BW_TAB1A!I4</f>
        <v>vygenerováno: 06.02.2023</v>
      </c>
    </row>
    <row r="3" spans="1:12" x14ac:dyDescent="0.2">
      <c r="C3" s="34" t="str">
        <f>"období: " &amp; RIGHT(BW_TAB1A!F29,7)</f>
        <v>období: 12.2022</v>
      </c>
      <c r="J3" s="36"/>
      <c r="K3" s="36"/>
    </row>
    <row r="4" spans="1:12" ht="12.75" customHeight="1" x14ac:dyDescent="0.2">
      <c r="C4" s="994"/>
      <c r="D4" s="995"/>
      <c r="E4" s="68">
        <f>F4-1</f>
        <v>2021</v>
      </c>
      <c r="F4" s="978" t="str">
        <f>RIGHT(BW_TAB1A!F29,4)</f>
        <v>2022</v>
      </c>
      <c r="G4" s="979"/>
      <c r="H4" s="979"/>
      <c r="I4" s="980"/>
      <c r="J4" s="990" t="s">
        <v>38</v>
      </c>
      <c r="K4" s="990" t="s">
        <v>76</v>
      </c>
      <c r="L4" s="1002" t="s">
        <v>32</v>
      </c>
    </row>
    <row r="5" spans="1:12" ht="24" x14ac:dyDescent="0.2">
      <c r="C5" s="996"/>
      <c r="D5" s="997"/>
      <c r="E5" s="72" t="s">
        <v>19</v>
      </c>
      <c r="F5" s="40" t="s">
        <v>20</v>
      </c>
      <c r="G5" s="40" t="s">
        <v>21</v>
      </c>
      <c r="H5" s="40" t="s">
        <v>22</v>
      </c>
      <c r="I5" s="70" t="s">
        <v>19</v>
      </c>
      <c r="J5" s="991"/>
      <c r="K5" s="991"/>
      <c r="L5" s="1003"/>
    </row>
    <row r="6" spans="1:12" ht="12.75" customHeight="1" x14ac:dyDescent="0.2">
      <c r="C6" s="73"/>
      <c r="D6" s="53" t="s">
        <v>69</v>
      </c>
      <c r="E6" s="74"/>
      <c r="F6" s="74"/>
      <c r="G6" s="74"/>
      <c r="H6" s="74"/>
      <c r="I6" s="74"/>
      <c r="J6" s="74"/>
      <c r="K6" s="74"/>
      <c r="L6" s="75"/>
    </row>
    <row r="7" spans="1:12" ht="11.25" customHeight="1" x14ac:dyDescent="0.2">
      <c r="C7" s="444" t="s">
        <v>808</v>
      </c>
      <c r="D7" s="445" t="s">
        <v>833</v>
      </c>
      <c r="E7" s="446">
        <v>6934.7501699999993</v>
      </c>
      <c r="F7" s="446">
        <v>0</v>
      </c>
      <c r="G7" s="446">
        <v>4967.0000000000018</v>
      </c>
      <c r="H7" s="446">
        <v>5088.2395300000026</v>
      </c>
      <c r="I7" s="446">
        <v>4844.0292000000018</v>
      </c>
      <c r="J7" s="447">
        <v>97.52424401046909</v>
      </c>
      <c r="K7" s="447">
        <v>95.200494619796316</v>
      </c>
      <c r="L7" s="446">
        <v>-2090.7209699999976</v>
      </c>
    </row>
    <row r="8" spans="1:12" ht="11.25" customHeight="1" x14ac:dyDescent="0.2">
      <c r="C8" s="428" t="s">
        <v>66</v>
      </c>
      <c r="D8" s="429" t="s">
        <v>605</v>
      </c>
      <c r="E8" s="430">
        <v>191145.0429</v>
      </c>
      <c r="F8" s="430">
        <v>185660.70899999997</v>
      </c>
      <c r="G8" s="430">
        <v>195179.94000000006</v>
      </c>
      <c r="H8" s="430">
        <v>225602.19619000005</v>
      </c>
      <c r="I8" s="430">
        <v>206344.27755000014</v>
      </c>
      <c r="J8" s="431">
        <v>105.72002304642582</v>
      </c>
      <c r="K8" s="431">
        <v>91.463771645298593</v>
      </c>
      <c r="L8" s="430">
        <v>15199.234650000144</v>
      </c>
    </row>
    <row r="9" spans="1:12" ht="11.25" customHeight="1" x14ac:dyDescent="0.2">
      <c r="C9" s="73"/>
      <c r="D9" s="334" t="s">
        <v>603</v>
      </c>
      <c r="E9" s="74"/>
      <c r="F9" s="74"/>
      <c r="G9" s="74"/>
      <c r="H9" s="74"/>
      <c r="I9" s="74"/>
      <c r="J9" s="74"/>
      <c r="K9" s="74"/>
      <c r="L9" s="75"/>
    </row>
    <row r="10" spans="1:12" ht="11.25" customHeight="1" x14ac:dyDescent="0.2">
      <c r="C10" s="391" t="s">
        <v>834</v>
      </c>
      <c r="D10" s="388" t="s">
        <v>835</v>
      </c>
      <c r="E10" s="389">
        <v>4976.003529999999</v>
      </c>
      <c r="F10" s="389">
        <v>0</v>
      </c>
      <c r="G10" s="389">
        <v>4221</v>
      </c>
      <c r="H10" s="389">
        <v>4241.3512200000005</v>
      </c>
      <c r="I10" s="389">
        <v>4101.7539999999999</v>
      </c>
      <c r="J10" s="390">
        <v>97.174934849561708</v>
      </c>
      <c r="K10" s="390">
        <v>96.708661632601121</v>
      </c>
      <c r="L10" s="389">
        <v>-874.24952999999914</v>
      </c>
    </row>
    <row r="11" spans="1:12" ht="11.25" customHeight="1" x14ac:dyDescent="0.2">
      <c r="C11" s="391" t="s">
        <v>839</v>
      </c>
      <c r="D11" s="388" t="s">
        <v>840</v>
      </c>
      <c r="E11" s="389">
        <v>1958.7466399999998</v>
      </c>
      <c r="F11" s="389">
        <v>0</v>
      </c>
      <c r="G11" s="389">
        <v>746</v>
      </c>
      <c r="H11" s="389">
        <v>846.88830999999993</v>
      </c>
      <c r="I11" s="389">
        <v>742.27520000000004</v>
      </c>
      <c r="J11" s="390">
        <v>99.500697050938342</v>
      </c>
      <c r="K11" s="390">
        <v>87.647354584455201</v>
      </c>
      <c r="L11" s="389">
        <v>-1216.4714399999998</v>
      </c>
    </row>
    <row r="12" spans="1:12" x14ac:dyDescent="0.2">
      <c r="C12" s="392" t="s">
        <v>846</v>
      </c>
      <c r="D12" s="163" t="s">
        <v>847</v>
      </c>
      <c r="E12" s="285">
        <v>191145.0429</v>
      </c>
      <c r="F12" s="285">
        <v>185660.70899999997</v>
      </c>
      <c r="G12" s="285">
        <v>195179.94000000006</v>
      </c>
      <c r="H12" s="285">
        <v>225602.19619000005</v>
      </c>
      <c r="I12" s="285">
        <v>206344.27755000014</v>
      </c>
      <c r="J12" s="286">
        <v>105.72002304642582</v>
      </c>
      <c r="K12" s="286">
        <v>91.463771645298593</v>
      </c>
      <c r="L12" s="285">
        <v>15199.234650000144</v>
      </c>
    </row>
    <row r="13" spans="1:12" x14ac:dyDescent="0.2">
      <c r="C13" s="73"/>
      <c r="D13" s="334" t="s">
        <v>604</v>
      </c>
      <c r="E13" s="74"/>
      <c r="F13" s="74"/>
      <c r="G13" s="74"/>
      <c r="H13" s="74"/>
      <c r="I13" s="74"/>
      <c r="J13" s="74"/>
      <c r="K13" s="74"/>
      <c r="L13" s="75"/>
    </row>
    <row r="14" spans="1:12" ht="24" x14ac:dyDescent="0.2">
      <c r="C14" s="391" t="s">
        <v>836</v>
      </c>
      <c r="D14" s="388" t="s">
        <v>837</v>
      </c>
      <c r="E14" s="389">
        <v>4976.003529999999</v>
      </c>
      <c r="F14" s="389">
        <v>0</v>
      </c>
      <c r="G14" s="389">
        <v>4221</v>
      </c>
      <c r="H14" s="389">
        <v>4241.3512200000005</v>
      </c>
      <c r="I14" s="389">
        <v>4101.7539999999999</v>
      </c>
      <c r="J14" s="390">
        <v>97.174934849561708</v>
      </c>
      <c r="K14" s="390">
        <v>96.708661632601121</v>
      </c>
      <c r="L14" s="389">
        <v>-874.24952999999914</v>
      </c>
    </row>
    <row r="15" spans="1:12" x14ac:dyDescent="0.2">
      <c r="C15" s="391" t="s">
        <v>841</v>
      </c>
      <c r="D15" s="388" t="s">
        <v>840</v>
      </c>
      <c r="E15" s="389">
        <v>1958.7466399999998</v>
      </c>
      <c r="F15" s="389">
        <v>0</v>
      </c>
      <c r="G15" s="389">
        <v>746</v>
      </c>
      <c r="H15" s="389">
        <v>846.88830999999993</v>
      </c>
      <c r="I15" s="389">
        <v>742.27520000000004</v>
      </c>
      <c r="J15" s="390">
        <v>99.500697050938342</v>
      </c>
      <c r="K15" s="390">
        <v>87.647354584455201</v>
      </c>
      <c r="L15" s="389">
        <v>-1216.4714399999998</v>
      </c>
    </row>
    <row r="16" spans="1:12" x14ac:dyDescent="0.2">
      <c r="C16" s="392" t="s">
        <v>848</v>
      </c>
      <c r="D16" s="163" t="s">
        <v>849</v>
      </c>
      <c r="E16" s="285">
        <v>191145.0429</v>
      </c>
      <c r="F16" s="285">
        <v>185660.70899999997</v>
      </c>
      <c r="G16" s="285">
        <v>195179.94000000006</v>
      </c>
      <c r="H16" s="285">
        <v>225602.19619000005</v>
      </c>
      <c r="I16" s="285">
        <v>206344.27755000014</v>
      </c>
      <c r="J16" s="286">
        <v>105.72002304642582</v>
      </c>
      <c r="K16" s="286">
        <v>91.463771645298593</v>
      </c>
      <c r="L16" s="285">
        <v>15199.234650000144</v>
      </c>
    </row>
    <row r="17" spans="3:12" x14ac:dyDescent="0.2">
      <c r="C17" s="73"/>
      <c r="D17" s="334" t="s">
        <v>12</v>
      </c>
      <c r="E17" s="74"/>
      <c r="F17" s="74"/>
      <c r="G17" s="74"/>
      <c r="H17" s="74"/>
      <c r="I17" s="74"/>
      <c r="J17" s="74"/>
      <c r="K17" s="74"/>
      <c r="L17" s="75"/>
    </row>
    <row r="18" spans="3:12" ht="24" x14ac:dyDescent="0.2">
      <c r="C18" s="391" t="s">
        <v>838</v>
      </c>
      <c r="D18" s="388" t="s">
        <v>837</v>
      </c>
      <c r="E18" s="389">
        <v>4976.003529999999</v>
      </c>
      <c r="F18" s="389">
        <v>0</v>
      </c>
      <c r="G18" s="389">
        <v>4221</v>
      </c>
      <c r="H18" s="389">
        <v>4241.3512200000005</v>
      </c>
      <c r="I18" s="389">
        <v>4101.7539999999999</v>
      </c>
      <c r="J18" s="390">
        <v>97.174934849561708</v>
      </c>
      <c r="K18" s="390">
        <v>96.708661632601121</v>
      </c>
      <c r="L18" s="389">
        <v>-874.24952999999914</v>
      </c>
    </row>
    <row r="19" spans="3:12" x14ac:dyDescent="0.2">
      <c r="C19" s="391" t="s">
        <v>842</v>
      </c>
      <c r="D19" s="388" t="s">
        <v>843</v>
      </c>
      <c r="E19" s="389">
        <v>1482.5836399999998</v>
      </c>
      <c r="F19" s="389">
        <v>0</v>
      </c>
      <c r="G19" s="389">
        <v>746</v>
      </c>
      <c r="H19" s="389">
        <v>846.88830999999993</v>
      </c>
      <c r="I19" s="389">
        <v>742.27520000000004</v>
      </c>
      <c r="J19" s="390">
        <v>99.500697050938342</v>
      </c>
      <c r="K19" s="390">
        <v>87.647354584455201</v>
      </c>
      <c r="L19" s="389">
        <v>-740.30843999999979</v>
      </c>
    </row>
    <row r="20" spans="3:12" x14ac:dyDescent="0.2">
      <c r="C20" s="391" t="s">
        <v>844</v>
      </c>
      <c r="D20" s="388" t="s">
        <v>845</v>
      </c>
      <c r="E20" s="389">
        <v>476.16300000000001</v>
      </c>
      <c r="F20" s="389">
        <v>0</v>
      </c>
      <c r="G20" s="389">
        <v>0</v>
      </c>
      <c r="H20" s="389">
        <v>0</v>
      </c>
      <c r="I20" s="389"/>
      <c r="J20" s="390">
        <v>0</v>
      </c>
      <c r="K20" s="390">
        <v>0</v>
      </c>
      <c r="L20" s="389">
        <v>-476.16300000000001</v>
      </c>
    </row>
    <row r="21" spans="3:12" x14ac:dyDescent="0.2">
      <c r="C21" s="391" t="s">
        <v>850</v>
      </c>
      <c r="D21" s="388" t="s">
        <v>851</v>
      </c>
      <c r="E21" s="389">
        <v>89914.950989999998</v>
      </c>
      <c r="F21" s="389">
        <v>83648.967000000004</v>
      </c>
      <c r="G21" s="389">
        <v>85016.659999999989</v>
      </c>
      <c r="H21" s="389">
        <v>106124.62192999999</v>
      </c>
      <c r="I21" s="389">
        <v>98538.925980000015</v>
      </c>
      <c r="J21" s="390">
        <v>115.90543074733826</v>
      </c>
      <c r="K21" s="390">
        <v>92.852086714614146</v>
      </c>
      <c r="L21" s="389">
        <v>8623.974990000017</v>
      </c>
    </row>
    <row r="22" spans="3:12" x14ac:dyDescent="0.2">
      <c r="C22" s="392" t="s">
        <v>852</v>
      </c>
      <c r="D22" s="163" t="s">
        <v>853</v>
      </c>
      <c r="E22" s="285">
        <v>101230.09191</v>
      </c>
      <c r="F22" s="285">
        <v>102011.742</v>
      </c>
      <c r="G22" s="285">
        <v>110163.27999999998</v>
      </c>
      <c r="H22" s="285">
        <v>119477.57425999999</v>
      </c>
      <c r="I22" s="285">
        <v>107805.35156999997</v>
      </c>
      <c r="J22" s="286">
        <v>97.859605823283388</v>
      </c>
      <c r="K22" s="286">
        <v>90.230616279001765</v>
      </c>
      <c r="L22" s="285">
        <v>6575.259659999967</v>
      </c>
    </row>
    <row r="23" spans="3:12" x14ac:dyDescent="0.2">
      <c r="C23" s="130" t="s">
        <v>155</v>
      </c>
    </row>
    <row r="24" spans="3:12" x14ac:dyDescent="0.2">
      <c r="C24" s="130"/>
    </row>
    <row r="25" spans="3:12" x14ac:dyDescent="0.2">
      <c r="C25" s="140" t="s">
        <v>970</v>
      </c>
    </row>
    <row r="26" spans="3:12" x14ac:dyDescent="0.2">
      <c r="C26" s="140" t="s">
        <v>158</v>
      </c>
    </row>
  </sheetData>
  <mergeCells count="5">
    <mergeCell ref="C4:D5"/>
    <mergeCell ref="F4:I4"/>
    <mergeCell ref="J4:J5"/>
    <mergeCell ref="K4:K5"/>
    <mergeCell ref="L4:L5"/>
  </mergeCells>
  <pageMargins left="0.70866141732283472" right="0.70866141732283472" top="0.78740157480314965" bottom="0.78740157480314965" header="0.31496062992125984" footer="0.31496062992125984"/>
  <pageSetup paperSize="9" scale="95" fitToHeight="1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2:C21"/>
  <sheetViews>
    <sheetView workbookViewId="0"/>
  </sheetViews>
  <sheetFormatPr defaultRowHeight="12" x14ac:dyDescent="0.2"/>
  <cols>
    <col min="1" max="1" width="15.83203125" bestFit="1" customWidth="1"/>
    <col min="2" max="2" width="12.33203125" bestFit="1" customWidth="1"/>
    <col min="3" max="3" width="44.1640625" bestFit="1" customWidth="1"/>
  </cols>
  <sheetData>
    <row r="2" spans="1:3" x14ac:dyDescent="0.2">
      <c r="A2" s="86" t="s">
        <v>89</v>
      </c>
      <c r="B2" s="86" t="s">
        <v>90</v>
      </c>
      <c r="C2" s="86" t="s">
        <v>91</v>
      </c>
    </row>
    <row r="3" spans="1:3" x14ac:dyDescent="0.2">
      <c r="A3">
        <v>1</v>
      </c>
      <c r="B3" t="s">
        <v>93</v>
      </c>
      <c r="C3" t="s">
        <v>94</v>
      </c>
    </row>
    <row r="4" spans="1:3" x14ac:dyDescent="0.2">
      <c r="A4">
        <v>2</v>
      </c>
      <c r="B4" t="s">
        <v>95</v>
      </c>
      <c r="C4" t="s">
        <v>96</v>
      </c>
    </row>
    <row r="5" spans="1:3" x14ac:dyDescent="0.2">
      <c r="A5">
        <v>3</v>
      </c>
      <c r="B5" t="s">
        <v>97</v>
      </c>
      <c r="C5" t="s">
        <v>98</v>
      </c>
    </row>
    <row r="6" spans="1:3" x14ac:dyDescent="0.2">
      <c r="A6">
        <v>4</v>
      </c>
      <c r="B6" t="s">
        <v>99</v>
      </c>
      <c r="C6" t="s">
        <v>100</v>
      </c>
    </row>
    <row r="7" spans="1:3" x14ac:dyDescent="0.2">
      <c r="A7">
        <v>5</v>
      </c>
      <c r="B7" t="s">
        <v>101</v>
      </c>
      <c r="C7" t="s">
        <v>102</v>
      </c>
    </row>
    <row r="8" spans="1:3" x14ac:dyDescent="0.2">
      <c r="A8">
        <v>6</v>
      </c>
      <c r="B8" t="s">
        <v>103</v>
      </c>
      <c r="C8" t="s">
        <v>104</v>
      </c>
    </row>
    <row r="9" spans="1:3" x14ac:dyDescent="0.2">
      <c r="A9">
        <v>7</v>
      </c>
      <c r="B9" t="s">
        <v>105</v>
      </c>
      <c r="C9" t="s">
        <v>106</v>
      </c>
    </row>
    <row r="10" spans="1:3" x14ac:dyDescent="0.2">
      <c r="A10">
        <v>8</v>
      </c>
      <c r="B10" t="s">
        <v>107</v>
      </c>
      <c r="C10" t="s">
        <v>108</v>
      </c>
    </row>
    <row r="11" spans="1:3" x14ac:dyDescent="0.2">
      <c r="A11">
        <v>9</v>
      </c>
      <c r="B11" t="s">
        <v>109</v>
      </c>
      <c r="C11" t="s">
        <v>110</v>
      </c>
    </row>
    <row r="13" spans="1:3" x14ac:dyDescent="0.2">
      <c r="A13" s="85" t="s">
        <v>92</v>
      </c>
    </row>
    <row r="14" spans="1:3" x14ac:dyDescent="0.2">
      <c r="A14" s="86" t="s">
        <v>89</v>
      </c>
      <c r="B14" s="86" t="s">
        <v>13</v>
      </c>
      <c r="C14" s="86" t="s">
        <v>91</v>
      </c>
    </row>
    <row r="17" spans="1:2" x14ac:dyDescent="0.2">
      <c r="A17" s="85" t="s">
        <v>111</v>
      </c>
      <c r="B17" t="s">
        <v>112</v>
      </c>
    </row>
    <row r="18" spans="1:2" x14ac:dyDescent="0.2">
      <c r="B18" t="s">
        <v>113</v>
      </c>
    </row>
    <row r="20" spans="1:2" x14ac:dyDescent="0.2">
      <c r="B20" t="s">
        <v>114</v>
      </c>
    </row>
    <row r="21" spans="1:2" x14ac:dyDescent="0.2">
      <c r="B21" t="s">
        <v>115</v>
      </c>
    </row>
  </sheetData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4">
    <pageSetUpPr fitToPage="1"/>
  </sheetPr>
  <dimension ref="A1:M26"/>
  <sheetViews>
    <sheetView workbookViewId="0">
      <selection activeCell="C25" sqref="C25"/>
    </sheetView>
  </sheetViews>
  <sheetFormatPr defaultRowHeight="12" x14ac:dyDescent="0.2"/>
  <cols>
    <col min="1" max="2" width="9.33203125" style="33"/>
    <col min="3" max="3" width="5.6640625" style="57" customWidth="1"/>
    <col min="4" max="4" width="54.33203125" style="33" customWidth="1"/>
    <col min="5" max="9" width="14.33203125" style="33" customWidth="1"/>
    <col min="10" max="16384" width="9.33203125" style="33"/>
  </cols>
  <sheetData>
    <row r="1" spans="1:13" ht="15.75" x14ac:dyDescent="0.25">
      <c r="A1"/>
      <c r="C1" s="87" t="s">
        <v>116</v>
      </c>
      <c r="D1" s="88"/>
      <c r="E1" s="88"/>
      <c r="F1" s="88"/>
      <c r="G1" s="88"/>
      <c r="H1" s="88"/>
      <c r="I1" s="88"/>
      <c r="J1" s="88"/>
      <c r="K1" s="88"/>
      <c r="L1" s="88"/>
      <c r="M1" s="89" t="s">
        <v>117</v>
      </c>
    </row>
    <row r="2" spans="1:13" ht="15" x14ac:dyDescent="0.25">
      <c r="C2" s="90" t="str">
        <f>"kapitola: "&amp;BW_TAB1A!T31 &amp; " " &amp; BW_TAB1A!U31</f>
        <v>kapitola: 355 Ústav pro studium totalitních režimů</v>
      </c>
      <c r="D2" s="88"/>
      <c r="E2" s="88"/>
      <c r="F2" s="88"/>
      <c r="G2" s="88"/>
      <c r="H2" s="88"/>
      <c r="I2" s="88"/>
      <c r="J2" s="88"/>
      <c r="K2" s="88"/>
      <c r="L2" s="88"/>
      <c r="M2" s="35" t="str">
        <f>"vygenerováno: " &amp; BW_TAB1A!I4</f>
        <v>vygenerováno: 06.02.2023</v>
      </c>
    </row>
    <row r="3" spans="1:13" ht="15" x14ac:dyDescent="0.25">
      <c r="C3" s="90" t="str">
        <f>"období: " &amp; MID(BW_TAB1B!C5,2,3) &amp; E5 &amp; " - " &amp; MID(BW_TAB1B!C5,2,7)</f>
        <v>období: 12.2018 - 12.2022</v>
      </c>
      <c r="D3" s="88"/>
      <c r="E3" s="88"/>
      <c r="F3" s="88"/>
      <c r="G3" s="88"/>
      <c r="H3" s="88"/>
      <c r="I3" s="91"/>
      <c r="J3" s="88"/>
      <c r="K3" s="88"/>
      <c r="L3" s="88"/>
      <c r="M3" s="88"/>
    </row>
    <row r="4" spans="1:13" x14ac:dyDescent="0.2">
      <c r="C4" s="1004"/>
      <c r="D4" s="1005"/>
      <c r="E4" s="1008" t="s">
        <v>19</v>
      </c>
      <c r="F4" s="1009"/>
      <c r="G4" s="1009"/>
      <c r="H4" s="1009"/>
      <c r="I4" s="1009"/>
      <c r="J4" s="981" t="s">
        <v>58</v>
      </c>
      <c r="K4" s="981"/>
      <c r="L4" s="981"/>
      <c r="M4" s="982"/>
    </row>
    <row r="5" spans="1:13" x14ac:dyDescent="0.2">
      <c r="C5" s="1006"/>
      <c r="D5" s="1007"/>
      <c r="E5" s="92">
        <f>F5-1</f>
        <v>2018</v>
      </c>
      <c r="F5" s="93">
        <f>G5-1</f>
        <v>2019</v>
      </c>
      <c r="G5" s="93">
        <f>H5-1</f>
        <v>2020</v>
      </c>
      <c r="H5" s="93">
        <f>I5-1</f>
        <v>2021</v>
      </c>
      <c r="I5" s="93" t="str">
        <f>RIGHT(BW_TAB1B!C5,4)</f>
        <v>2022</v>
      </c>
      <c r="J5" s="92" t="str">
        <f>F5&amp;"/"&amp;E5</f>
        <v>2019/2018</v>
      </c>
      <c r="K5" s="93" t="str">
        <f>G5&amp;"/"&amp;F5</f>
        <v>2020/2019</v>
      </c>
      <c r="L5" s="93" t="str">
        <f>H5&amp;"/"&amp;G5</f>
        <v>2021/2020</v>
      </c>
      <c r="M5" s="93" t="str">
        <f>I5&amp;"/"&amp;H5</f>
        <v>2022/2021</v>
      </c>
    </row>
    <row r="6" spans="1:13" ht="15" x14ac:dyDescent="0.25">
      <c r="C6" s="337"/>
      <c r="D6" s="338" t="s">
        <v>69</v>
      </c>
      <c r="E6" s="339"/>
      <c r="F6" s="339"/>
      <c r="G6" s="339"/>
      <c r="H6" s="339"/>
      <c r="I6" s="340"/>
      <c r="J6" s="339"/>
      <c r="K6" s="339"/>
      <c r="L6" s="339"/>
      <c r="M6" s="340"/>
    </row>
    <row r="7" spans="1:13" x14ac:dyDescent="0.2">
      <c r="C7" s="391" t="s">
        <v>808</v>
      </c>
      <c r="D7" s="388" t="s">
        <v>833</v>
      </c>
      <c r="E7" s="389">
        <v>7772.7291999999998</v>
      </c>
      <c r="F7" s="389">
        <v>7678.5052599999999</v>
      </c>
      <c r="G7" s="389">
        <v>9930.2572799999998</v>
      </c>
      <c r="H7" s="389">
        <v>6934.7501699999993</v>
      </c>
      <c r="I7" s="389">
        <v>4844.0292000000018</v>
      </c>
      <c r="J7" s="390">
        <v>98.787762476016795</v>
      </c>
      <c r="K7" s="390">
        <v>129.32539529184353</v>
      </c>
      <c r="L7" s="390">
        <v>69.834546824551154</v>
      </c>
      <c r="M7" s="390">
        <v>69.851531508019733</v>
      </c>
    </row>
    <row r="8" spans="1:13" x14ac:dyDescent="0.2">
      <c r="C8" s="392" t="s">
        <v>66</v>
      </c>
      <c r="D8" s="163" t="s">
        <v>605</v>
      </c>
      <c r="E8" s="285">
        <v>237288.29772999996</v>
      </c>
      <c r="F8" s="285">
        <v>193197.34315999993</v>
      </c>
      <c r="G8" s="285">
        <v>198292.78025000013</v>
      </c>
      <c r="H8" s="285">
        <v>191145.0429</v>
      </c>
      <c r="I8" s="285">
        <v>206344.27755000014</v>
      </c>
      <c r="J8" s="286">
        <v>81.418824698987379</v>
      </c>
      <c r="K8" s="286">
        <v>102.63742606738661</v>
      </c>
      <c r="L8" s="286">
        <v>96.395361777171857</v>
      </c>
      <c r="M8" s="286">
        <v>107.951676077706</v>
      </c>
    </row>
    <row r="9" spans="1:13" ht="15" x14ac:dyDescent="0.25">
      <c r="C9" s="337"/>
      <c r="D9" s="338" t="s">
        <v>603</v>
      </c>
      <c r="E9" s="339"/>
      <c r="F9" s="339"/>
      <c r="G9" s="339"/>
      <c r="H9" s="339"/>
      <c r="I9" s="340"/>
      <c r="J9" s="339"/>
      <c r="K9" s="339"/>
      <c r="L9" s="339"/>
      <c r="M9" s="340"/>
    </row>
    <row r="10" spans="1:13" x14ac:dyDescent="0.2">
      <c r="C10" s="391" t="s">
        <v>834</v>
      </c>
      <c r="D10" s="388" t="s">
        <v>835</v>
      </c>
      <c r="E10" s="389">
        <v>4149.4535400000004</v>
      </c>
      <c r="F10" s="389">
        <v>3105.7647500000003</v>
      </c>
      <c r="G10" s="389">
        <v>5416.5514599999997</v>
      </c>
      <c r="H10" s="389">
        <v>4976.003529999999</v>
      </c>
      <c r="I10" s="389">
        <v>4101.7539999999999</v>
      </c>
      <c r="J10" s="390">
        <v>74.847560529620978</v>
      </c>
      <c r="K10" s="390">
        <v>174.40314692218718</v>
      </c>
      <c r="L10" s="390">
        <v>91.866634458227765</v>
      </c>
      <c r="M10" s="390">
        <v>82.430689111669523</v>
      </c>
    </row>
    <row r="11" spans="1:13" x14ac:dyDescent="0.2">
      <c r="C11" s="391" t="s">
        <v>839</v>
      </c>
      <c r="D11" s="388" t="s">
        <v>840</v>
      </c>
      <c r="E11" s="389">
        <v>3623.2756600000002</v>
      </c>
      <c r="F11" s="389">
        <v>4572.7405100000005</v>
      </c>
      <c r="G11" s="389">
        <v>4513.7058200000001</v>
      </c>
      <c r="H11" s="389">
        <v>1958.7466399999998</v>
      </c>
      <c r="I11" s="389">
        <v>742.27520000000004</v>
      </c>
      <c r="J11" s="390">
        <v>126.20459879665904</v>
      </c>
      <c r="K11" s="390">
        <v>98.708986659730655</v>
      </c>
      <c r="L11" s="390">
        <v>43.395531700823156</v>
      </c>
      <c r="M11" s="390">
        <v>37.895416632341998</v>
      </c>
    </row>
    <row r="12" spans="1:13" x14ac:dyDescent="0.2">
      <c r="C12" s="392" t="s">
        <v>846</v>
      </c>
      <c r="D12" s="163" t="s">
        <v>847</v>
      </c>
      <c r="E12" s="285">
        <v>237288.29772999996</v>
      </c>
      <c r="F12" s="285">
        <v>193197.34315999993</v>
      </c>
      <c r="G12" s="285">
        <v>198292.78025000013</v>
      </c>
      <c r="H12" s="285">
        <v>191145.0429</v>
      </c>
      <c r="I12" s="285">
        <v>206344.27755000014</v>
      </c>
      <c r="J12" s="286">
        <v>81.418824698987379</v>
      </c>
      <c r="K12" s="286">
        <v>102.63742606738661</v>
      </c>
      <c r="L12" s="286">
        <v>96.395361777171857</v>
      </c>
      <c r="M12" s="286">
        <v>107.951676077706</v>
      </c>
    </row>
    <row r="13" spans="1:13" ht="15" x14ac:dyDescent="0.25">
      <c r="C13" s="337"/>
      <c r="D13" s="338" t="s">
        <v>604</v>
      </c>
      <c r="E13" s="339"/>
      <c r="F13" s="339"/>
      <c r="G13" s="339"/>
      <c r="H13" s="339"/>
      <c r="I13" s="340"/>
      <c r="J13" s="339"/>
      <c r="K13" s="339"/>
      <c r="L13" s="339"/>
      <c r="M13" s="340"/>
    </row>
    <row r="14" spans="1:13" ht="24" x14ac:dyDescent="0.2">
      <c r="C14" s="391" t="s">
        <v>836</v>
      </c>
      <c r="D14" s="388" t="s">
        <v>837</v>
      </c>
      <c r="E14" s="389">
        <v>4149.4535400000004</v>
      </c>
      <c r="F14" s="389">
        <v>3105.7647500000003</v>
      </c>
      <c r="G14" s="389">
        <v>5416.5514599999997</v>
      </c>
      <c r="H14" s="389">
        <v>4976.003529999999</v>
      </c>
      <c r="I14" s="389">
        <v>4101.7539999999999</v>
      </c>
      <c r="J14" s="390">
        <v>74.847560529620978</v>
      </c>
      <c r="K14" s="390">
        <v>174.40314692218718</v>
      </c>
      <c r="L14" s="390">
        <v>91.866634458227765</v>
      </c>
      <c r="M14" s="390">
        <v>82.430689111669523</v>
      </c>
    </row>
    <row r="15" spans="1:13" x14ac:dyDescent="0.2">
      <c r="C15" s="391" t="s">
        <v>841</v>
      </c>
      <c r="D15" s="388" t="s">
        <v>840</v>
      </c>
      <c r="E15" s="389">
        <v>3623.2756600000002</v>
      </c>
      <c r="F15" s="389">
        <v>4572.7405100000005</v>
      </c>
      <c r="G15" s="389">
        <v>4513.7058200000001</v>
      </c>
      <c r="H15" s="389">
        <v>1958.7466399999998</v>
      </c>
      <c r="I15" s="389">
        <v>742.27520000000004</v>
      </c>
      <c r="J15" s="390">
        <v>126.20459879665904</v>
      </c>
      <c r="K15" s="390">
        <v>98.708986659730655</v>
      </c>
      <c r="L15" s="390">
        <v>43.395531700823156</v>
      </c>
      <c r="M15" s="390">
        <v>37.895416632341998</v>
      </c>
    </row>
    <row r="16" spans="1:13" x14ac:dyDescent="0.2">
      <c r="C16" s="392" t="s">
        <v>848</v>
      </c>
      <c r="D16" s="163" t="s">
        <v>849</v>
      </c>
      <c r="E16" s="285">
        <v>237288.29772999996</v>
      </c>
      <c r="F16" s="285">
        <v>193197.34315999993</v>
      </c>
      <c r="G16" s="285">
        <v>198292.78025000013</v>
      </c>
      <c r="H16" s="285">
        <v>191145.0429</v>
      </c>
      <c r="I16" s="285">
        <v>206344.27755000014</v>
      </c>
      <c r="J16" s="286">
        <v>81.418824698987379</v>
      </c>
      <c r="K16" s="286">
        <v>102.63742606738661</v>
      </c>
      <c r="L16" s="286">
        <v>96.395361777171857</v>
      </c>
      <c r="M16" s="286">
        <v>107.951676077706</v>
      </c>
    </row>
    <row r="17" spans="3:13" ht="15" x14ac:dyDescent="0.25">
      <c r="C17" s="337"/>
      <c r="D17" s="338" t="s">
        <v>12</v>
      </c>
      <c r="E17" s="339"/>
      <c r="F17" s="339"/>
      <c r="G17" s="339"/>
      <c r="H17" s="339"/>
      <c r="I17" s="340"/>
      <c r="J17" s="339"/>
      <c r="K17" s="339"/>
      <c r="L17" s="339"/>
      <c r="M17" s="340"/>
    </row>
    <row r="18" spans="3:13" ht="24" x14ac:dyDescent="0.2">
      <c r="C18" s="391" t="s">
        <v>838</v>
      </c>
      <c r="D18" s="388" t="s">
        <v>837</v>
      </c>
      <c r="E18" s="389">
        <v>4149.4535400000004</v>
      </c>
      <c r="F18" s="389">
        <v>3105.7647500000003</v>
      </c>
      <c r="G18" s="389">
        <v>5416.5514599999997</v>
      </c>
      <c r="H18" s="389">
        <v>4976.003529999999</v>
      </c>
      <c r="I18" s="389">
        <v>4101.7539999999999</v>
      </c>
      <c r="J18" s="390">
        <v>74.847560529620978</v>
      </c>
      <c r="K18" s="390">
        <v>174.40314692218718</v>
      </c>
      <c r="L18" s="390">
        <v>91.866634458227765</v>
      </c>
      <c r="M18" s="390">
        <v>82.430689111669523</v>
      </c>
    </row>
    <row r="19" spans="3:13" x14ac:dyDescent="0.2">
      <c r="C19" s="391" t="s">
        <v>842</v>
      </c>
      <c r="D19" s="388" t="s">
        <v>843</v>
      </c>
      <c r="E19" s="389">
        <v>1503.1456599999999</v>
      </c>
      <c r="F19" s="389">
        <v>2038.7925100000002</v>
      </c>
      <c r="G19" s="389">
        <v>1396.9597699999999</v>
      </c>
      <c r="H19" s="389">
        <v>1482.5836399999998</v>
      </c>
      <c r="I19" s="389">
        <v>742.27520000000004</v>
      </c>
      <c r="J19" s="390">
        <v>135.63505947919913</v>
      </c>
      <c r="K19" s="390">
        <v>68.518976950724607</v>
      </c>
      <c r="L19" s="390">
        <v>106.12930106068839</v>
      </c>
      <c r="M19" s="390">
        <v>50.066328804221804</v>
      </c>
    </row>
    <row r="20" spans="3:13" x14ac:dyDescent="0.2">
      <c r="C20" s="391" t="s">
        <v>844</v>
      </c>
      <c r="D20" s="388" t="s">
        <v>845</v>
      </c>
      <c r="E20" s="389">
        <v>2120.13</v>
      </c>
      <c r="F20" s="389">
        <v>2533.9479999999999</v>
      </c>
      <c r="G20" s="389">
        <v>3116.7460499999997</v>
      </c>
      <c r="H20" s="389">
        <v>476.16300000000001</v>
      </c>
      <c r="I20" s="389"/>
      <c r="J20" s="390">
        <v>119.51852009074915</v>
      </c>
      <c r="K20" s="390">
        <v>122.99960575355138</v>
      </c>
      <c r="L20" s="390">
        <v>15.277568090605264</v>
      </c>
      <c r="M20" s="390">
        <v>0</v>
      </c>
    </row>
    <row r="21" spans="3:13" x14ac:dyDescent="0.2">
      <c r="C21" s="391" t="s">
        <v>850</v>
      </c>
      <c r="D21" s="388" t="s">
        <v>851</v>
      </c>
      <c r="E21" s="389">
        <v>81544.994239999956</v>
      </c>
      <c r="F21" s="389">
        <v>86919.215620000003</v>
      </c>
      <c r="G21" s="389">
        <v>88690.700149999975</v>
      </c>
      <c r="H21" s="389">
        <v>89914.950989999998</v>
      </c>
      <c r="I21" s="389">
        <v>98538.925980000015</v>
      </c>
      <c r="J21" s="390">
        <v>106.59049820297106</v>
      </c>
      <c r="K21" s="390">
        <v>102.03808158801695</v>
      </c>
      <c r="L21" s="390">
        <v>101.38035987756268</v>
      </c>
      <c r="M21" s="390">
        <v>109.59125806670255</v>
      </c>
    </row>
    <row r="22" spans="3:13" x14ac:dyDescent="0.2">
      <c r="C22" s="392" t="s">
        <v>852</v>
      </c>
      <c r="D22" s="163" t="s">
        <v>853</v>
      </c>
      <c r="E22" s="285">
        <v>155743.30348999996</v>
      </c>
      <c r="F22" s="285">
        <v>106278.12753999999</v>
      </c>
      <c r="G22" s="285">
        <v>109602.08010000002</v>
      </c>
      <c r="H22" s="285">
        <v>101230.09191</v>
      </c>
      <c r="I22" s="285">
        <v>107805.35156999997</v>
      </c>
      <c r="J22" s="286">
        <v>68.239291936442044</v>
      </c>
      <c r="K22" s="286">
        <v>103.12759797047515</v>
      </c>
      <c r="L22" s="286">
        <v>92.361469615940237</v>
      </c>
      <c r="M22" s="286">
        <v>106.4953607528538</v>
      </c>
    </row>
    <row r="23" spans="3:13" x14ac:dyDescent="0.2">
      <c r="C23" s="130" t="s">
        <v>155</v>
      </c>
    </row>
    <row r="24" spans="3:13" x14ac:dyDescent="0.2">
      <c r="C24" s="130"/>
    </row>
    <row r="25" spans="3:13" x14ac:dyDescent="0.2">
      <c r="C25" s="140" t="s">
        <v>970</v>
      </c>
    </row>
    <row r="26" spans="3:13" x14ac:dyDescent="0.2">
      <c r="C26" s="140" t="s">
        <v>158</v>
      </c>
    </row>
  </sheetData>
  <mergeCells count="3">
    <mergeCell ref="C4:D5"/>
    <mergeCell ref="E4:I4"/>
    <mergeCell ref="J4:M4"/>
  </mergeCells>
  <pageMargins left="0.70866141732283472" right="0.70866141732283472" top="0.78740157480314965" bottom="0.78740157480314965" header="0.31496062992125984" footer="0.31496062992125984"/>
  <pageSetup paperSize="9" scale="95" fitToHeight="1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20">
    <tabColor theme="9" tint="0.39997558519241921"/>
  </sheetPr>
  <dimension ref="D6:AT24"/>
  <sheetViews>
    <sheetView topLeftCell="G1" workbookViewId="0">
      <selection activeCell="AL8" sqref="AL8"/>
    </sheetView>
  </sheetViews>
  <sheetFormatPr defaultRowHeight="12" x14ac:dyDescent="0.2"/>
  <cols>
    <col min="4" max="4" width="58.33203125" customWidth="1"/>
    <col min="5" max="7" width="21" customWidth="1"/>
    <col min="8" max="8" width="16.83203125" customWidth="1"/>
    <col min="9" max="9" width="17.1640625" customWidth="1"/>
    <col min="10" max="10" width="16.83203125" customWidth="1"/>
    <col min="11" max="11" width="12.83203125" customWidth="1"/>
    <col min="12" max="12" width="17.1640625" customWidth="1"/>
    <col min="13" max="13" width="11" customWidth="1"/>
    <col min="14" max="16" width="24.1640625" customWidth="1"/>
    <col min="17" max="17" width="12.83203125" customWidth="1"/>
    <col min="18" max="18" width="17.1640625" customWidth="1"/>
    <col min="19" max="19" width="11" customWidth="1"/>
    <col min="20" max="20" width="10.1640625" bestFit="1" customWidth="1"/>
    <col min="21" max="21" width="8.5" customWidth="1"/>
    <col min="22" max="35" width="0" hidden="1" customWidth="1"/>
    <col min="37" max="37" width="44.5" customWidth="1"/>
    <col min="38" max="40" width="27.6640625" customWidth="1"/>
    <col min="41" max="43" width="25.83203125" customWidth="1"/>
    <col min="44" max="46" width="26.6640625" customWidth="1"/>
  </cols>
  <sheetData>
    <row r="6" spans="4:46" ht="36" x14ac:dyDescent="0.2">
      <c r="D6" s="47" t="s">
        <v>6</v>
      </c>
      <c r="E6" s="366" t="s">
        <v>727</v>
      </c>
      <c r="F6" s="366" t="s">
        <v>728</v>
      </c>
      <c r="G6" s="366" t="s">
        <v>729</v>
      </c>
      <c r="H6" s="366" t="s">
        <v>730</v>
      </c>
      <c r="I6" s="366" t="s">
        <v>731</v>
      </c>
      <c r="J6" s="366" t="s">
        <v>732</v>
      </c>
      <c r="K6" s="366" t="s">
        <v>733</v>
      </c>
      <c r="L6" s="366" t="s">
        <v>734</v>
      </c>
      <c r="M6" s="366" t="s">
        <v>735</v>
      </c>
      <c r="N6" s="366" t="s">
        <v>736</v>
      </c>
      <c r="O6" s="366" t="s">
        <v>737</v>
      </c>
      <c r="P6" s="366" t="s">
        <v>738</v>
      </c>
      <c r="Q6" s="366" t="s">
        <v>739</v>
      </c>
      <c r="R6" s="366" t="s">
        <v>740</v>
      </c>
      <c r="S6" s="366" t="s">
        <v>741</v>
      </c>
      <c r="AK6" s="47" t="s">
        <v>6</v>
      </c>
      <c r="AL6" s="366" t="s">
        <v>682</v>
      </c>
      <c r="AM6" s="366" t="s">
        <v>683</v>
      </c>
      <c r="AN6" s="366" t="s">
        <v>606</v>
      </c>
      <c r="AO6" s="366" t="s">
        <v>684</v>
      </c>
      <c r="AP6" s="366" t="s">
        <v>685</v>
      </c>
      <c r="AQ6" s="366" t="s">
        <v>686</v>
      </c>
      <c r="AR6" s="366" t="s">
        <v>687</v>
      </c>
      <c r="AS6" s="366" t="s">
        <v>688</v>
      </c>
      <c r="AT6" s="366" t="s">
        <v>607</v>
      </c>
    </row>
    <row r="7" spans="4:46" x14ac:dyDescent="0.2">
      <c r="D7" s="159" t="s">
        <v>742</v>
      </c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365"/>
      <c r="Q7" s="365"/>
      <c r="R7" s="365"/>
      <c r="S7" s="365"/>
      <c r="AK7" s="159" t="s">
        <v>689</v>
      </c>
      <c r="AL7" s="365"/>
      <c r="AM7" s="365"/>
      <c r="AN7" s="365"/>
      <c r="AO7" s="433"/>
      <c r="AP7" s="433"/>
      <c r="AQ7" s="433"/>
      <c r="AR7" s="365"/>
      <c r="AS7" s="365"/>
      <c r="AT7" s="365"/>
    </row>
    <row r="8" spans="4:46" x14ac:dyDescent="0.2">
      <c r="D8" s="159" t="s">
        <v>743</v>
      </c>
      <c r="E8" s="364">
        <v>4967</v>
      </c>
      <c r="F8" s="365"/>
      <c r="G8" s="364">
        <v>4967</v>
      </c>
      <c r="H8" s="364">
        <v>5088.2395299999998</v>
      </c>
      <c r="I8" s="365"/>
      <c r="J8" s="364">
        <v>5088.2395299999998</v>
      </c>
      <c r="K8" s="364">
        <v>4844.0291999999999</v>
      </c>
      <c r="L8" s="365"/>
      <c r="M8" s="364">
        <v>4844.0291999999999</v>
      </c>
      <c r="N8" s="365"/>
      <c r="O8" s="365"/>
      <c r="P8" s="365"/>
      <c r="Q8" s="364">
        <v>104.86920000000001</v>
      </c>
      <c r="R8" s="365"/>
      <c r="S8" s="364">
        <v>104.86920000000001</v>
      </c>
      <c r="AK8" s="159" t="s">
        <v>690</v>
      </c>
      <c r="AL8" s="365"/>
      <c r="AM8" s="365"/>
      <c r="AN8" s="365"/>
      <c r="AO8" s="433"/>
      <c r="AP8" s="433"/>
      <c r="AQ8" s="433"/>
      <c r="AR8" s="365"/>
      <c r="AS8" s="365"/>
      <c r="AT8" s="365"/>
    </row>
    <row r="9" spans="4:46" x14ac:dyDescent="0.2">
      <c r="D9" s="159" t="s">
        <v>744</v>
      </c>
      <c r="E9" s="365"/>
      <c r="F9" s="365"/>
      <c r="G9" s="365"/>
      <c r="H9" s="365"/>
      <c r="I9" s="365"/>
      <c r="J9" s="365"/>
      <c r="K9" s="365"/>
      <c r="L9" s="365"/>
      <c r="M9" s="365"/>
      <c r="N9" s="365"/>
      <c r="O9" s="365"/>
      <c r="P9" s="365"/>
      <c r="Q9" s="365"/>
      <c r="R9" s="365"/>
      <c r="S9" s="365"/>
      <c r="AK9" s="159" t="s">
        <v>691</v>
      </c>
      <c r="AL9" s="364">
        <v>124.60753</v>
      </c>
      <c r="AM9" s="365"/>
      <c r="AN9" s="364">
        <v>124.60753</v>
      </c>
      <c r="AO9" s="434">
        <v>3.1520000000000001</v>
      </c>
      <c r="AP9" s="433"/>
      <c r="AQ9" s="434">
        <v>3.1520000000000001</v>
      </c>
      <c r="AR9" s="364">
        <v>247.36232999999999</v>
      </c>
      <c r="AS9" s="365"/>
      <c r="AT9" s="364">
        <v>247.36232999999999</v>
      </c>
    </row>
    <row r="10" spans="4:46" x14ac:dyDescent="0.2">
      <c r="D10" s="159" t="s">
        <v>745</v>
      </c>
      <c r="E10" s="364">
        <v>4967</v>
      </c>
      <c r="F10" s="365"/>
      <c r="G10" s="364">
        <v>4967</v>
      </c>
      <c r="H10" s="364">
        <v>5088.2395299999998</v>
      </c>
      <c r="I10" s="365"/>
      <c r="J10" s="364">
        <v>5088.2395299999998</v>
      </c>
      <c r="K10" s="364">
        <v>4844.0291999999999</v>
      </c>
      <c r="L10" s="365"/>
      <c r="M10" s="364">
        <v>4844.0291999999999</v>
      </c>
      <c r="N10" s="365"/>
      <c r="O10" s="365"/>
      <c r="P10" s="365"/>
      <c r="Q10" s="364">
        <v>104.86920000000001</v>
      </c>
      <c r="R10" s="365"/>
      <c r="S10" s="364">
        <v>104.86920000000001</v>
      </c>
      <c r="AK10" s="159" t="s">
        <v>692</v>
      </c>
      <c r="AL10" s="365"/>
      <c r="AM10" s="365"/>
      <c r="AN10" s="365"/>
      <c r="AO10" s="433"/>
      <c r="AP10" s="433"/>
      <c r="AQ10" s="433"/>
      <c r="AR10" s="365"/>
      <c r="AS10" s="365"/>
      <c r="AT10" s="365"/>
    </row>
    <row r="11" spans="4:46" x14ac:dyDescent="0.2">
      <c r="D11" s="159" t="s">
        <v>746</v>
      </c>
      <c r="E11" s="365"/>
      <c r="F11" s="365"/>
      <c r="G11" s="365"/>
      <c r="H11" s="365"/>
      <c r="I11" s="365"/>
      <c r="J11" s="365"/>
      <c r="K11" s="365"/>
      <c r="L11" s="365"/>
      <c r="M11" s="365"/>
      <c r="N11" s="365"/>
      <c r="O11" s="365"/>
      <c r="P11" s="365"/>
      <c r="Q11" s="365"/>
      <c r="R11" s="365"/>
      <c r="S11" s="365"/>
      <c r="AK11" s="159" t="s">
        <v>693</v>
      </c>
      <c r="AL11" s="365"/>
      <c r="AM11" s="365"/>
      <c r="AN11" s="365"/>
      <c r="AO11" s="433"/>
      <c r="AP11" s="433"/>
      <c r="AQ11" s="433"/>
      <c r="AR11" s="365"/>
      <c r="AS11" s="365"/>
      <c r="AT11" s="365"/>
    </row>
    <row r="12" spans="4:46" x14ac:dyDescent="0.2">
      <c r="D12" s="159" t="s">
        <v>747</v>
      </c>
      <c r="E12" s="365"/>
      <c r="F12" s="365"/>
      <c r="G12" s="365"/>
      <c r="H12" s="365"/>
      <c r="I12" s="365"/>
      <c r="J12" s="365"/>
      <c r="K12" s="365"/>
      <c r="L12" s="365"/>
      <c r="M12" s="365"/>
      <c r="N12" s="365"/>
      <c r="O12" s="365"/>
      <c r="P12" s="365"/>
      <c r="Q12" s="365"/>
      <c r="R12" s="365"/>
      <c r="S12" s="365"/>
    </row>
    <row r="13" spans="4:46" x14ac:dyDescent="0.2">
      <c r="D13" s="159" t="s">
        <v>748</v>
      </c>
      <c r="E13" s="365"/>
      <c r="F13" s="365"/>
      <c r="G13" s="365"/>
      <c r="H13" s="365"/>
      <c r="I13" s="365"/>
      <c r="J13" s="365"/>
      <c r="K13" s="365"/>
      <c r="L13" s="365"/>
      <c r="M13" s="365"/>
      <c r="N13" s="365"/>
      <c r="O13" s="365"/>
      <c r="P13" s="365"/>
      <c r="Q13" s="365"/>
      <c r="R13" s="365"/>
      <c r="S13" s="365"/>
    </row>
    <row r="14" spans="4:46" x14ac:dyDescent="0.2">
      <c r="D14" s="159" t="s">
        <v>749</v>
      </c>
      <c r="E14" s="365"/>
      <c r="F14" s="365"/>
      <c r="G14" s="365"/>
      <c r="H14" s="365"/>
      <c r="I14" s="365"/>
      <c r="J14" s="365"/>
      <c r="K14" s="365"/>
      <c r="L14" s="365"/>
      <c r="M14" s="365"/>
      <c r="N14" s="365"/>
      <c r="O14" s="365"/>
      <c r="P14" s="365"/>
      <c r="Q14" s="365"/>
      <c r="R14" s="365"/>
      <c r="S14" s="365"/>
    </row>
    <row r="15" spans="4:46" x14ac:dyDescent="0.2">
      <c r="D15" s="159" t="s">
        <v>750</v>
      </c>
      <c r="E15" s="365"/>
      <c r="F15" s="365"/>
      <c r="G15" s="365"/>
      <c r="H15" s="365"/>
      <c r="I15" s="365"/>
      <c r="J15" s="365"/>
      <c r="K15" s="365"/>
      <c r="L15" s="365"/>
      <c r="M15" s="365"/>
      <c r="N15" s="365"/>
      <c r="O15" s="365"/>
      <c r="P15" s="365"/>
      <c r="Q15" s="365"/>
      <c r="R15" s="365"/>
      <c r="S15" s="365"/>
    </row>
    <row r="16" spans="4:46" x14ac:dyDescent="0.2">
      <c r="D16" s="159" t="s">
        <v>751</v>
      </c>
      <c r="E16" s="365"/>
      <c r="F16" s="365"/>
      <c r="G16" s="365"/>
      <c r="H16" s="365"/>
      <c r="I16" s="365"/>
      <c r="J16" s="365"/>
      <c r="K16" s="365"/>
      <c r="L16" s="365"/>
      <c r="M16" s="365"/>
      <c r="N16" s="365"/>
      <c r="O16" s="365"/>
      <c r="P16" s="365"/>
      <c r="Q16" s="365"/>
      <c r="R16" s="365"/>
      <c r="S16" s="365"/>
    </row>
    <row r="17" spans="4:19" x14ac:dyDescent="0.2">
      <c r="D17" s="159" t="s">
        <v>752</v>
      </c>
      <c r="E17" s="365"/>
      <c r="F17" s="365"/>
      <c r="G17" s="365"/>
      <c r="H17" s="365"/>
      <c r="I17" s="365"/>
      <c r="J17" s="365"/>
      <c r="K17" s="365"/>
      <c r="L17" s="365"/>
      <c r="M17" s="365"/>
      <c r="N17" s="365"/>
      <c r="O17" s="365"/>
      <c r="P17" s="365"/>
      <c r="Q17" s="365"/>
      <c r="R17" s="365"/>
      <c r="S17" s="365"/>
    </row>
    <row r="18" spans="4:19" x14ac:dyDescent="0.2">
      <c r="D18" s="159" t="s">
        <v>753</v>
      </c>
      <c r="E18" s="365"/>
      <c r="F18" s="365"/>
      <c r="G18" s="365"/>
      <c r="H18" s="365"/>
      <c r="I18" s="365"/>
      <c r="J18" s="365"/>
      <c r="K18" s="365"/>
      <c r="L18" s="365"/>
      <c r="M18" s="365"/>
      <c r="N18" s="365"/>
      <c r="O18" s="365"/>
      <c r="P18" s="365"/>
      <c r="Q18" s="365"/>
      <c r="R18" s="365"/>
      <c r="S18" s="365"/>
    </row>
    <row r="19" spans="4:19" x14ac:dyDescent="0.2">
      <c r="D19" s="159" t="s">
        <v>754</v>
      </c>
      <c r="E19" s="365"/>
      <c r="F19" s="365"/>
      <c r="G19" s="365"/>
      <c r="H19" s="365"/>
      <c r="I19" s="365"/>
      <c r="J19" s="365"/>
      <c r="K19" s="365"/>
      <c r="L19" s="365"/>
      <c r="M19" s="365"/>
      <c r="N19" s="365"/>
      <c r="O19" s="365"/>
      <c r="P19" s="365"/>
      <c r="Q19" s="365"/>
      <c r="R19" s="365"/>
      <c r="S19" s="365"/>
    </row>
    <row r="20" spans="4:19" x14ac:dyDescent="0.2">
      <c r="D20" s="159" t="s">
        <v>755</v>
      </c>
      <c r="E20" s="365"/>
      <c r="F20" s="365"/>
      <c r="G20" s="365"/>
      <c r="H20" s="365"/>
      <c r="I20" s="365"/>
      <c r="J20" s="365"/>
      <c r="K20" s="365"/>
      <c r="L20" s="365"/>
      <c r="M20" s="365"/>
      <c r="N20" s="365"/>
      <c r="O20" s="365"/>
      <c r="P20" s="365"/>
      <c r="Q20" s="365"/>
      <c r="R20" s="365"/>
      <c r="S20" s="365"/>
    </row>
    <row r="21" spans="4:19" x14ac:dyDescent="0.2">
      <c r="D21" s="159" t="s">
        <v>756</v>
      </c>
      <c r="E21" s="365"/>
      <c r="F21" s="365"/>
      <c r="G21" s="365"/>
      <c r="H21" s="365"/>
      <c r="I21" s="365"/>
      <c r="J21" s="365"/>
      <c r="K21" s="365"/>
      <c r="L21" s="365"/>
      <c r="M21" s="365"/>
      <c r="N21" s="365"/>
      <c r="O21" s="365"/>
      <c r="P21" s="365"/>
      <c r="Q21" s="365"/>
      <c r="R21" s="365"/>
      <c r="S21" s="365"/>
    </row>
    <row r="22" spans="4:19" x14ac:dyDescent="0.2">
      <c r="D22" s="159" t="s">
        <v>757</v>
      </c>
      <c r="E22" s="364">
        <v>4967</v>
      </c>
      <c r="F22" s="365"/>
      <c r="G22" s="364">
        <v>4967</v>
      </c>
      <c r="H22" s="364">
        <v>5088.2395299999998</v>
      </c>
      <c r="I22" s="365"/>
      <c r="J22" s="364">
        <v>5088.2395299999998</v>
      </c>
      <c r="K22" s="364">
        <v>4844.0291999999999</v>
      </c>
      <c r="L22" s="365"/>
      <c r="M22" s="364">
        <v>4844.0291999999999</v>
      </c>
      <c r="N22" s="365"/>
      <c r="O22" s="365"/>
      <c r="P22" s="365"/>
      <c r="Q22" s="364">
        <v>104.86920000000001</v>
      </c>
      <c r="R22" s="365"/>
      <c r="S22" s="364">
        <v>104.86920000000001</v>
      </c>
    </row>
    <row r="23" spans="4:19" x14ac:dyDescent="0.2">
      <c r="D23" s="159" t="s">
        <v>758</v>
      </c>
      <c r="E23" s="364">
        <v>4967</v>
      </c>
      <c r="F23" s="365"/>
      <c r="G23" s="364">
        <v>4967</v>
      </c>
      <c r="H23" s="364">
        <v>5088.2395299999998</v>
      </c>
      <c r="I23" s="365"/>
      <c r="J23" s="364">
        <v>5088.2395299999998</v>
      </c>
      <c r="K23" s="364">
        <v>4844.0291999999999</v>
      </c>
      <c r="L23" s="365"/>
      <c r="M23" s="364">
        <v>4844.0291999999999</v>
      </c>
      <c r="N23" s="365"/>
      <c r="O23" s="365"/>
      <c r="P23" s="365"/>
      <c r="Q23" s="364">
        <v>104.86920000000001</v>
      </c>
      <c r="R23" s="365"/>
      <c r="S23" s="364">
        <v>104.86920000000001</v>
      </c>
    </row>
    <row r="24" spans="4:19" x14ac:dyDescent="0.2">
      <c r="D24" s="159" t="s">
        <v>759</v>
      </c>
      <c r="E24" s="365"/>
      <c r="F24" s="365"/>
      <c r="G24" s="365"/>
      <c r="H24" s="365"/>
      <c r="I24" s="365"/>
      <c r="J24" s="365"/>
      <c r="K24" s="365"/>
      <c r="L24" s="365"/>
      <c r="M24" s="365"/>
      <c r="N24" s="365"/>
      <c r="O24" s="365"/>
      <c r="P24" s="365"/>
      <c r="Q24" s="365"/>
      <c r="R24" s="365"/>
      <c r="S24" s="365"/>
    </row>
  </sheetData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21">
    <pageSetUpPr fitToPage="1"/>
  </sheetPr>
  <dimension ref="A1:Z43"/>
  <sheetViews>
    <sheetView topLeftCell="A10" workbookViewId="0">
      <selection activeCell="C40" sqref="C40"/>
    </sheetView>
  </sheetViews>
  <sheetFormatPr defaultColWidth="10.6640625" defaultRowHeight="15" x14ac:dyDescent="0.25"/>
  <cols>
    <col min="1" max="2" width="9.1640625" style="94" customWidth="1"/>
    <col min="3" max="3" width="8.1640625" style="94" customWidth="1"/>
    <col min="4" max="4" width="56.83203125" style="94" customWidth="1"/>
    <col min="5" max="5" width="13" style="94" customWidth="1"/>
    <col min="6" max="19" width="13.33203125" style="94" customWidth="1"/>
    <col min="20" max="21" width="10.6640625" style="94"/>
    <col min="22" max="23" width="12.6640625" style="94" bestFit="1" customWidth="1"/>
    <col min="24" max="16384" width="10.6640625" style="94"/>
  </cols>
  <sheetData>
    <row r="1" spans="1:26" ht="15.75" customHeight="1" x14ac:dyDescent="0.25">
      <c r="A1"/>
      <c r="C1" s="95" t="s">
        <v>191</v>
      </c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U1" s="104" t="s">
        <v>192</v>
      </c>
    </row>
    <row r="2" spans="1:26" ht="15" customHeight="1" x14ac:dyDescent="0.25">
      <c r="C2" s="34" t="str">
        <f>"kapitola: "&amp;BW_TAB1A!T31 &amp; " " &amp; BW_TAB1A!U31</f>
        <v>kapitola: 355 Ústav pro studium totalitních režimů</v>
      </c>
      <c r="D2" s="96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U2" s="35" t="str">
        <f>"vygenerováno: " &amp; BW_TAB1A!I4</f>
        <v>vygenerováno: 06.02.2023</v>
      </c>
    </row>
    <row r="3" spans="1:26" ht="15" customHeight="1" x14ac:dyDescent="0.25">
      <c r="C3" s="34" t="str">
        <f>"období: " &amp; RIGHT(BW_TAB1A!F29,7)</f>
        <v>období: 12.2022</v>
      </c>
      <c r="D3" s="96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9"/>
    </row>
    <row r="4" spans="1:26" ht="12" customHeight="1" x14ac:dyDescent="0.25">
      <c r="C4" s="1014" t="s">
        <v>193</v>
      </c>
      <c r="D4" s="166"/>
      <c r="E4" s="1019" t="s">
        <v>21</v>
      </c>
      <c r="F4" s="1020"/>
      <c r="G4" s="1021"/>
      <c r="H4" s="1019" t="s">
        <v>22</v>
      </c>
      <c r="I4" s="1020"/>
      <c r="J4" s="1021"/>
      <c r="K4" s="1019" t="s">
        <v>19</v>
      </c>
      <c r="L4" s="1020"/>
      <c r="M4" s="1020"/>
      <c r="N4" s="1020"/>
      <c r="O4" s="1020"/>
      <c r="P4" s="1020"/>
      <c r="Q4" s="1020"/>
      <c r="R4" s="1020"/>
      <c r="S4" s="1021"/>
      <c r="T4" s="1031" t="s">
        <v>38</v>
      </c>
      <c r="U4" s="1031" t="s">
        <v>76</v>
      </c>
    </row>
    <row r="5" spans="1:26" ht="12" customHeight="1" x14ac:dyDescent="0.25">
      <c r="C5" s="1015"/>
      <c r="D5" s="167"/>
      <c r="E5" s="1035" t="str">
        <f>"k  "&amp;TEXT(DATE(RIGHT(BW_TAB1A!F29,4),MID(BW_TAB1B!C5,2,2)+1,1)-1,"D.M.") &amp; RIGHT(C3,4)</f>
        <v>k  31.12.2022</v>
      </c>
      <c r="F5" s="1036"/>
      <c r="G5" s="1037"/>
      <c r="H5" s="1035" t="str">
        <f>"k  "&amp;TEXT(DATE(RIGHT(BW_TAB1A!F29,4),MID(BW_TAB1B!C5,2,2)+1,1)-1,"D.M.") &amp; RIGHT(C3,4)</f>
        <v>k  31.12.2022</v>
      </c>
      <c r="I5" s="1036"/>
      <c r="J5" s="1037"/>
      <c r="K5" s="1035" t="str">
        <f>"k  "&amp;TEXT(DATE(RIGHT(BW_TAB1A!F29,4),MID(BW_TAB1B!C5,2,2)+1,1)-1,"D.M.") &amp; RIGHT(C3,4)</f>
        <v>k  31.12.2022</v>
      </c>
      <c r="L5" s="1036"/>
      <c r="M5" s="1036"/>
      <c r="N5" s="1041" t="s">
        <v>194</v>
      </c>
      <c r="O5" s="1042"/>
      <c r="P5" s="1043"/>
      <c r="Q5" s="1042" t="s">
        <v>195</v>
      </c>
      <c r="R5" s="1042"/>
      <c r="S5" s="1043"/>
      <c r="T5" s="1032"/>
      <c r="U5" s="1032"/>
    </row>
    <row r="6" spans="1:26" ht="12" customHeight="1" x14ac:dyDescent="0.25">
      <c r="C6" s="1015"/>
      <c r="D6" s="167"/>
      <c r="E6" s="1038"/>
      <c r="F6" s="1039"/>
      <c r="G6" s="1040"/>
      <c r="H6" s="1038"/>
      <c r="I6" s="1039"/>
      <c r="J6" s="1040"/>
      <c r="K6" s="1038"/>
      <c r="L6" s="1039"/>
      <c r="M6" s="1039"/>
      <c r="N6" s="1046" t="s">
        <v>196</v>
      </c>
      <c r="O6" s="1044"/>
      <c r="P6" s="1045"/>
      <c r="Q6" s="1044" t="s">
        <v>197</v>
      </c>
      <c r="R6" s="1044"/>
      <c r="S6" s="1045"/>
      <c r="T6" s="1032"/>
      <c r="U6" s="1032"/>
    </row>
    <row r="7" spans="1:26" ht="12" customHeight="1" x14ac:dyDescent="0.25">
      <c r="C7" s="1015"/>
      <c r="D7" s="167"/>
      <c r="E7" s="168" t="s">
        <v>198</v>
      </c>
      <c r="F7" s="168" t="s">
        <v>199</v>
      </c>
      <c r="G7" s="1029" t="s">
        <v>137</v>
      </c>
      <c r="H7" s="168" t="s">
        <v>198</v>
      </c>
      <c r="I7" s="168" t="s">
        <v>199</v>
      </c>
      <c r="J7" s="1029" t="s">
        <v>137</v>
      </c>
      <c r="K7" s="169" t="s">
        <v>198</v>
      </c>
      <c r="L7" s="168" t="s">
        <v>199</v>
      </c>
      <c r="M7" s="1029" t="s">
        <v>137</v>
      </c>
      <c r="N7" s="169" t="s">
        <v>198</v>
      </c>
      <c r="O7" s="168" t="s">
        <v>199</v>
      </c>
      <c r="P7" s="1029" t="s">
        <v>137</v>
      </c>
      <c r="Q7" s="170" t="s">
        <v>198</v>
      </c>
      <c r="R7" s="169" t="s">
        <v>199</v>
      </c>
      <c r="S7" s="1029" t="s">
        <v>137</v>
      </c>
      <c r="T7" s="1032"/>
      <c r="U7" s="1032"/>
    </row>
    <row r="8" spans="1:26" ht="12" customHeight="1" x14ac:dyDescent="0.25">
      <c r="C8" s="1015"/>
      <c r="D8" s="167"/>
      <c r="E8" s="171" t="s">
        <v>200</v>
      </c>
      <c r="F8" s="171" t="s">
        <v>200</v>
      </c>
      <c r="G8" s="1030"/>
      <c r="H8" s="171" t="s">
        <v>200</v>
      </c>
      <c r="I8" s="171" t="s">
        <v>200</v>
      </c>
      <c r="J8" s="1030"/>
      <c r="K8" s="169" t="s">
        <v>200</v>
      </c>
      <c r="L8" s="169" t="s">
        <v>200</v>
      </c>
      <c r="M8" s="1030"/>
      <c r="N8" s="169" t="s">
        <v>200</v>
      </c>
      <c r="O8" s="169" t="s">
        <v>200</v>
      </c>
      <c r="P8" s="1030"/>
      <c r="Q8" s="170" t="s">
        <v>200</v>
      </c>
      <c r="R8" s="169" t="s">
        <v>200</v>
      </c>
      <c r="S8" s="1030"/>
      <c r="T8" s="1033"/>
      <c r="U8" s="1033"/>
    </row>
    <row r="9" spans="1:26" x14ac:dyDescent="0.25">
      <c r="C9" s="1010" t="s">
        <v>201</v>
      </c>
      <c r="D9" s="1011"/>
      <c r="E9" s="1011"/>
      <c r="F9" s="1011"/>
      <c r="G9" s="1011"/>
      <c r="H9" s="1011"/>
      <c r="I9" s="1011"/>
      <c r="J9" s="1011"/>
      <c r="K9" s="1011"/>
      <c r="L9" s="1011"/>
      <c r="M9" s="1011"/>
      <c r="N9" s="1011"/>
      <c r="O9" s="1011"/>
      <c r="P9" s="1011"/>
      <c r="Q9" s="1011"/>
      <c r="R9" s="1011"/>
      <c r="S9" s="1011"/>
      <c r="T9" s="1011"/>
      <c r="U9" s="1034"/>
    </row>
    <row r="10" spans="1:26" ht="13.5" customHeight="1" x14ac:dyDescent="0.25">
      <c r="C10" s="172" t="s">
        <v>202</v>
      </c>
      <c r="D10" s="173" t="s">
        <v>203</v>
      </c>
      <c r="E10" s="308">
        <f>BW_TAB4!E8</f>
        <v>4967</v>
      </c>
      <c r="F10" s="308">
        <f>BW_TAB4!F8</f>
        <v>0</v>
      </c>
      <c r="G10" s="308">
        <f>BW_TAB4!G8</f>
        <v>4967</v>
      </c>
      <c r="H10" s="308">
        <f>BW_TAB4!H8</f>
        <v>5088.2395299999998</v>
      </c>
      <c r="I10" s="308">
        <f>BW_TAB4!I8</f>
        <v>0</v>
      </c>
      <c r="J10" s="308">
        <f>BW_TAB4!J8</f>
        <v>5088.2395299999998</v>
      </c>
      <c r="K10" s="308">
        <f>BW_TAB4!K8</f>
        <v>4844.0291999999999</v>
      </c>
      <c r="L10" s="308">
        <f>BW_TAB4!L8</f>
        <v>0</v>
      </c>
      <c r="M10" s="308">
        <f>BW_TAB4!M8</f>
        <v>4844.0291999999999</v>
      </c>
      <c r="N10" s="308">
        <f>BW_TAB4!N8</f>
        <v>0</v>
      </c>
      <c r="O10" s="308">
        <f>BW_TAB4!O8</f>
        <v>0</v>
      </c>
      <c r="P10" s="308">
        <f>BW_TAB4!P8</f>
        <v>0</v>
      </c>
      <c r="Q10" s="308">
        <f>BW_TAB4!Q8</f>
        <v>104.86920000000001</v>
      </c>
      <c r="R10" s="308">
        <f>BW_TAB4!R8</f>
        <v>0</v>
      </c>
      <c r="S10" s="308">
        <f>BW_TAB4!S8</f>
        <v>104.86920000000001</v>
      </c>
      <c r="T10" s="312">
        <f>IF(ISERROR(M10/G10*100),0,M10/G10*100)</f>
        <v>97.52424401046909</v>
      </c>
      <c r="U10" s="312">
        <f>IF(ISERROR(M10/J10*100),0,M10/J10*100)</f>
        <v>95.200494619796331</v>
      </c>
      <c r="V10" s="174"/>
      <c r="W10" s="174"/>
      <c r="X10" s="174"/>
      <c r="Y10" s="174"/>
      <c r="Z10" s="174"/>
    </row>
    <row r="11" spans="1:26" ht="13.5" customHeight="1" x14ac:dyDescent="0.25">
      <c r="C11" s="169" t="s">
        <v>204</v>
      </c>
      <c r="D11" s="175" t="s">
        <v>205</v>
      </c>
      <c r="E11" s="309">
        <f>BW_TAB4!E9</f>
        <v>0</v>
      </c>
      <c r="F11" s="309">
        <f>BW_TAB4!F9</f>
        <v>0</v>
      </c>
      <c r="G11" s="309">
        <f>BW_TAB4!G9</f>
        <v>0</v>
      </c>
      <c r="H11" s="309">
        <f>BW_TAB4!H9</f>
        <v>0</v>
      </c>
      <c r="I11" s="309">
        <f>BW_TAB4!I9</f>
        <v>0</v>
      </c>
      <c r="J11" s="309">
        <f>BW_TAB4!J9</f>
        <v>0</v>
      </c>
      <c r="K11" s="309">
        <f>BW_TAB4!K9</f>
        <v>0</v>
      </c>
      <c r="L11" s="309">
        <f>BW_TAB4!L9</f>
        <v>0</v>
      </c>
      <c r="M11" s="309">
        <f>BW_TAB4!M9</f>
        <v>0</v>
      </c>
      <c r="N11" s="309">
        <f>BW_TAB4!N9</f>
        <v>0</v>
      </c>
      <c r="O11" s="309">
        <f>BW_TAB4!O9</f>
        <v>0</v>
      </c>
      <c r="P11" s="309">
        <f>BW_TAB4!P9</f>
        <v>0</v>
      </c>
      <c r="Q11" s="309">
        <f>BW_TAB4!Q9</f>
        <v>0</v>
      </c>
      <c r="R11" s="309">
        <f>BW_TAB4!R9</f>
        <v>0</v>
      </c>
      <c r="S11" s="309">
        <f>BW_TAB4!S9</f>
        <v>0</v>
      </c>
      <c r="T11" s="313">
        <f>IF(ISERROR(M11/G11*100),0,M11/G11*100)</f>
        <v>0</v>
      </c>
      <c r="U11" s="313">
        <f>IF(ISERROR(M11/J11*100),0,M11/J11*100)</f>
        <v>0</v>
      </c>
      <c r="V11" s="174"/>
      <c r="W11" s="174"/>
      <c r="X11" s="174"/>
      <c r="Y11" s="174"/>
      <c r="Z11" s="174"/>
    </row>
    <row r="12" spans="1:26" ht="13.5" customHeight="1" x14ac:dyDescent="0.25">
      <c r="C12" s="171" t="s">
        <v>206</v>
      </c>
      <c r="D12" s="176" t="s">
        <v>207</v>
      </c>
      <c r="E12" s="310">
        <f>BW_TAB4!E10</f>
        <v>4967</v>
      </c>
      <c r="F12" s="310">
        <f>BW_TAB4!F10</f>
        <v>0</v>
      </c>
      <c r="G12" s="310">
        <f>BW_TAB4!G10</f>
        <v>4967</v>
      </c>
      <c r="H12" s="310">
        <f>BW_TAB4!H10</f>
        <v>5088.2395299999998</v>
      </c>
      <c r="I12" s="310">
        <f>BW_TAB4!I10</f>
        <v>0</v>
      </c>
      <c r="J12" s="310">
        <f>BW_TAB4!J10</f>
        <v>5088.2395299999998</v>
      </c>
      <c r="K12" s="310">
        <f>BW_TAB4!K10</f>
        <v>4844.0291999999999</v>
      </c>
      <c r="L12" s="310">
        <f>BW_TAB4!L10</f>
        <v>0</v>
      </c>
      <c r="M12" s="310">
        <f>BW_TAB4!M10</f>
        <v>4844.0291999999999</v>
      </c>
      <c r="N12" s="310">
        <f>BW_TAB4!N10</f>
        <v>0</v>
      </c>
      <c r="O12" s="310">
        <f>BW_TAB4!O10</f>
        <v>0</v>
      </c>
      <c r="P12" s="310">
        <f>BW_TAB4!P10</f>
        <v>0</v>
      </c>
      <c r="Q12" s="310">
        <f>BW_TAB4!Q10</f>
        <v>104.86920000000001</v>
      </c>
      <c r="R12" s="310">
        <f>BW_TAB4!R10</f>
        <v>0</v>
      </c>
      <c r="S12" s="310">
        <f>BW_TAB4!S10</f>
        <v>104.86920000000001</v>
      </c>
      <c r="T12" s="313">
        <f>IF(ISERROR(M12/G12*100),0,M12/G12*100)</f>
        <v>97.52424401046909</v>
      </c>
      <c r="U12" s="313">
        <f>IF(ISERROR(M12/J12*100),0,M12/J12*100)</f>
        <v>95.200494619796331</v>
      </c>
    </row>
    <row r="13" spans="1:26" ht="15" customHeight="1" x14ac:dyDescent="0.25">
      <c r="B13" s="177"/>
      <c r="C13" s="1010" t="s">
        <v>208</v>
      </c>
      <c r="D13" s="1011"/>
      <c r="E13" s="1011"/>
      <c r="F13" s="1011"/>
      <c r="G13" s="1011"/>
      <c r="H13" s="1011"/>
      <c r="I13" s="1011"/>
      <c r="J13" s="1011"/>
      <c r="K13" s="1011"/>
      <c r="L13" s="1011"/>
      <c r="M13" s="1011"/>
      <c r="N13" s="1011"/>
      <c r="O13" s="1011"/>
      <c r="P13" s="1011"/>
      <c r="Q13" s="1011"/>
      <c r="R13" s="1011"/>
      <c r="S13" s="1011"/>
      <c r="T13" s="1011"/>
      <c r="U13" s="1034"/>
    </row>
    <row r="14" spans="1:26" ht="13.5" customHeight="1" x14ac:dyDescent="0.25">
      <c r="C14" s="172" t="s">
        <v>209</v>
      </c>
      <c r="D14" s="173" t="s">
        <v>210</v>
      </c>
      <c r="E14" s="308">
        <f>BW_TAB4!E12</f>
        <v>0</v>
      </c>
      <c r="F14" s="308">
        <f>BW_TAB4!F12</f>
        <v>0</v>
      </c>
      <c r="G14" s="308">
        <f>BW_TAB4!G12</f>
        <v>0</v>
      </c>
      <c r="H14" s="308">
        <f>BW_TAB4!H12</f>
        <v>0</v>
      </c>
      <c r="I14" s="308">
        <f>BW_TAB4!I12</f>
        <v>0</v>
      </c>
      <c r="J14" s="308">
        <f>BW_TAB4!J12</f>
        <v>0</v>
      </c>
      <c r="K14" s="308">
        <f>BW_TAB4!K12</f>
        <v>0</v>
      </c>
      <c r="L14" s="308">
        <f>BW_TAB4!L12</f>
        <v>0</v>
      </c>
      <c r="M14" s="308">
        <f>BW_TAB4!M12</f>
        <v>0</v>
      </c>
      <c r="N14" s="308">
        <f>BW_TAB4!N12</f>
        <v>0</v>
      </c>
      <c r="O14" s="308">
        <f>BW_TAB4!O12</f>
        <v>0</v>
      </c>
      <c r="P14" s="308">
        <f>BW_TAB4!P12</f>
        <v>0</v>
      </c>
      <c r="Q14" s="308">
        <f>BW_TAB4!Q12</f>
        <v>0</v>
      </c>
      <c r="R14" s="308">
        <f>BW_TAB4!R12</f>
        <v>0</v>
      </c>
      <c r="S14" s="308">
        <f>BW_TAB4!S12</f>
        <v>0</v>
      </c>
      <c r="T14" s="312">
        <f>IF(ISERROR(M14/G14*100),0,M14/G14*100)</f>
        <v>0</v>
      </c>
      <c r="U14" s="312">
        <f>IF(ISERROR(M14/J14*100),0,M14/J14*100)</f>
        <v>0</v>
      </c>
    </row>
    <row r="15" spans="1:26" ht="13.5" customHeight="1" x14ac:dyDescent="0.25">
      <c r="C15" s="169" t="s">
        <v>211</v>
      </c>
      <c r="D15" s="175" t="s">
        <v>212</v>
      </c>
      <c r="E15" s="309">
        <f>BW_TAB4!E13</f>
        <v>0</v>
      </c>
      <c r="F15" s="309">
        <f>BW_TAB4!F13</f>
        <v>0</v>
      </c>
      <c r="G15" s="309">
        <f>BW_TAB4!G13</f>
        <v>0</v>
      </c>
      <c r="H15" s="309">
        <f>BW_TAB4!H13</f>
        <v>0</v>
      </c>
      <c r="I15" s="309">
        <f>BW_TAB4!I13</f>
        <v>0</v>
      </c>
      <c r="J15" s="309">
        <f>BW_TAB4!J13</f>
        <v>0</v>
      </c>
      <c r="K15" s="309">
        <f>BW_TAB4!K13</f>
        <v>0</v>
      </c>
      <c r="L15" s="309">
        <f>BW_TAB4!L13</f>
        <v>0</v>
      </c>
      <c r="M15" s="309">
        <f>BW_TAB4!M13</f>
        <v>0</v>
      </c>
      <c r="N15" s="309">
        <f>BW_TAB4!N13</f>
        <v>0</v>
      </c>
      <c r="O15" s="309">
        <f>BW_TAB4!O13</f>
        <v>0</v>
      </c>
      <c r="P15" s="309">
        <f>BW_TAB4!P13</f>
        <v>0</v>
      </c>
      <c r="Q15" s="309">
        <f>BW_TAB4!Q13</f>
        <v>0</v>
      </c>
      <c r="R15" s="309">
        <f>BW_TAB4!R13</f>
        <v>0</v>
      </c>
      <c r="S15" s="309">
        <f>BW_TAB4!S13</f>
        <v>0</v>
      </c>
      <c r="T15" s="313">
        <f>IF(ISERROR(M15/G15*100),0,M15/G15*100)</f>
        <v>0</v>
      </c>
      <c r="U15" s="313">
        <f>IF(ISERROR(M15/J15*100),0,M15/J15*100)</f>
        <v>0</v>
      </c>
    </row>
    <row r="16" spans="1:26" ht="13.5" customHeight="1" x14ac:dyDescent="0.25">
      <c r="C16" s="169" t="s">
        <v>213</v>
      </c>
      <c r="D16" s="175" t="s">
        <v>214</v>
      </c>
      <c r="E16" s="309">
        <f>BW_TAB4!E14</f>
        <v>0</v>
      </c>
      <c r="F16" s="309">
        <f>BW_TAB4!F14</f>
        <v>0</v>
      </c>
      <c r="G16" s="309">
        <f>BW_TAB4!G14</f>
        <v>0</v>
      </c>
      <c r="H16" s="309">
        <f>BW_TAB4!H14</f>
        <v>0</v>
      </c>
      <c r="I16" s="309">
        <f>BW_TAB4!I14</f>
        <v>0</v>
      </c>
      <c r="J16" s="309">
        <f>BW_TAB4!J14</f>
        <v>0</v>
      </c>
      <c r="K16" s="309">
        <f>BW_TAB4!K14</f>
        <v>0</v>
      </c>
      <c r="L16" s="309">
        <f>BW_TAB4!L14</f>
        <v>0</v>
      </c>
      <c r="M16" s="309">
        <f>BW_TAB4!M14</f>
        <v>0</v>
      </c>
      <c r="N16" s="309">
        <f>BW_TAB4!N14</f>
        <v>0</v>
      </c>
      <c r="O16" s="309">
        <f>BW_TAB4!O14</f>
        <v>0</v>
      </c>
      <c r="P16" s="309">
        <f>BW_TAB4!P14</f>
        <v>0</v>
      </c>
      <c r="Q16" s="309">
        <f>BW_TAB4!Q14</f>
        <v>0</v>
      </c>
      <c r="R16" s="309">
        <f>BW_TAB4!R14</f>
        <v>0</v>
      </c>
      <c r="S16" s="309">
        <f>BW_TAB4!S14</f>
        <v>0</v>
      </c>
      <c r="T16" s="313">
        <f t="shared" ref="T16:T22" si="0">IF(ISERROR(M16/G16*100),0,M16/G16*100)</f>
        <v>0</v>
      </c>
      <c r="U16" s="313">
        <f t="shared" ref="U16:U22" si="1">IF(ISERROR(M16/J16*100),0,M16/J16*100)</f>
        <v>0</v>
      </c>
    </row>
    <row r="17" spans="2:23" ht="13.5" customHeight="1" x14ac:dyDescent="0.25">
      <c r="C17" s="178" t="s">
        <v>215</v>
      </c>
      <c r="D17" s="179" t="s">
        <v>216</v>
      </c>
      <c r="E17" s="311">
        <f>BW_TAB4!E15</f>
        <v>0</v>
      </c>
      <c r="F17" s="311">
        <f>BW_TAB4!F15</f>
        <v>0</v>
      </c>
      <c r="G17" s="311">
        <f>BW_TAB4!G15</f>
        <v>0</v>
      </c>
      <c r="H17" s="311">
        <f>BW_TAB4!H15</f>
        <v>0</v>
      </c>
      <c r="I17" s="311">
        <f>BW_TAB4!I15</f>
        <v>0</v>
      </c>
      <c r="J17" s="311">
        <f>BW_TAB4!J15</f>
        <v>0</v>
      </c>
      <c r="K17" s="311">
        <f>BW_TAB4!K15</f>
        <v>0</v>
      </c>
      <c r="L17" s="311">
        <f>BW_TAB4!L15</f>
        <v>0</v>
      </c>
      <c r="M17" s="311">
        <f>BW_TAB4!M15</f>
        <v>0</v>
      </c>
      <c r="N17" s="311">
        <f>BW_TAB4!N15</f>
        <v>0</v>
      </c>
      <c r="O17" s="311">
        <f>BW_TAB4!O15</f>
        <v>0</v>
      </c>
      <c r="P17" s="311">
        <f>BW_TAB4!P15</f>
        <v>0</v>
      </c>
      <c r="Q17" s="311">
        <f>BW_TAB4!Q15</f>
        <v>0</v>
      </c>
      <c r="R17" s="311">
        <f>BW_TAB4!R15</f>
        <v>0</v>
      </c>
      <c r="S17" s="311">
        <f>BW_TAB4!S15</f>
        <v>0</v>
      </c>
      <c r="T17" s="314">
        <f t="shared" si="0"/>
        <v>0</v>
      </c>
      <c r="U17" s="314">
        <f t="shared" si="1"/>
        <v>0</v>
      </c>
    </row>
    <row r="18" spans="2:23" ht="13.5" customHeight="1" x14ac:dyDescent="0.25">
      <c r="C18" s="169" t="s">
        <v>217</v>
      </c>
      <c r="D18" s="175" t="s">
        <v>212</v>
      </c>
      <c r="E18" s="309">
        <f>BW_TAB4!E16</f>
        <v>0</v>
      </c>
      <c r="F18" s="309">
        <f>BW_TAB4!F16</f>
        <v>0</v>
      </c>
      <c r="G18" s="309">
        <f>BW_TAB4!G16</f>
        <v>0</v>
      </c>
      <c r="H18" s="309">
        <f>BW_TAB4!H16</f>
        <v>0</v>
      </c>
      <c r="I18" s="309">
        <f>BW_TAB4!I16</f>
        <v>0</v>
      </c>
      <c r="J18" s="309">
        <f>BW_TAB4!J16</f>
        <v>0</v>
      </c>
      <c r="K18" s="309">
        <f>BW_TAB4!K16</f>
        <v>0</v>
      </c>
      <c r="L18" s="309">
        <f>BW_TAB4!L16</f>
        <v>0</v>
      </c>
      <c r="M18" s="309">
        <f>BW_TAB4!M16</f>
        <v>0</v>
      </c>
      <c r="N18" s="309">
        <f>BW_TAB4!N16</f>
        <v>0</v>
      </c>
      <c r="O18" s="309">
        <f>BW_TAB4!O16</f>
        <v>0</v>
      </c>
      <c r="P18" s="309">
        <f>BW_TAB4!P16</f>
        <v>0</v>
      </c>
      <c r="Q18" s="309">
        <f>BW_TAB4!Q16</f>
        <v>0</v>
      </c>
      <c r="R18" s="309">
        <f>BW_TAB4!R16</f>
        <v>0</v>
      </c>
      <c r="S18" s="309">
        <f>BW_TAB4!S16</f>
        <v>0</v>
      </c>
      <c r="T18" s="313">
        <f t="shared" si="0"/>
        <v>0</v>
      </c>
      <c r="U18" s="313">
        <f t="shared" si="1"/>
        <v>0</v>
      </c>
    </row>
    <row r="19" spans="2:23" ht="13.5" customHeight="1" x14ac:dyDescent="0.25">
      <c r="C19" s="169" t="s">
        <v>218</v>
      </c>
      <c r="D19" s="175" t="s">
        <v>214</v>
      </c>
      <c r="E19" s="309">
        <f>BW_TAB4!E17</f>
        <v>0</v>
      </c>
      <c r="F19" s="309">
        <f>BW_TAB4!F17</f>
        <v>0</v>
      </c>
      <c r="G19" s="309">
        <f>BW_TAB4!G17</f>
        <v>0</v>
      </c>
      <c r="H19" s="309">
        <f>BW_TAB4!H17</f>
        <v>0</v>
      </c>
      <c r="I19" s="309">
        <f>BW_TAB4!I17</f>
        <v>0</v>
      </c>
      <c r="J19" s="309">
        <f>BW_TAB4!J17</f>
        <v>0</v>
      </c>
      <c r="K19" s="309">
        <f>BW_TAB4!K17</f>
        <v>0</v>
      </c>
      <c r="L19" s="309">
        <f>BW_TAB4!L17</f>
        <v>0</v>
      </c>
      <c r="M19" s="309">
        <f>BW_TAB4!M17</f>
        <v>0</v>
      </c>
      <c r="N19" s="309">
        <f>BW_TAB4!N17</f>
        <v>0</v>
      </c>
      <c r="O19" s="309">
        <f>BW_TAB4!O17</f>
        <v>0</v>
      </c>
      <c r="P19" s="309">
        <f>BW_TAB4!P17</f>
        <v>0</v>
      </c>
      <c r="Q19" s="309">
        <f>BW_TAB4!Q17</f>
        <v>0</v>
      </c>
      <c r="R19" s="309">
        <f>BW_TAB4!R17</f>
        <v>0</v>
      </c>
      <c r="S19" s="309">
        <f>BW_TAB4!S17</f>
        <v>0</v>
      </c>
      <c r="T19" s="313">
        <f t="shared" si="0"/>
        <v>0</v>
      </c>
      <c r="U19" s="313">
        <f t="shared" si="1"/>
        <v>0</v>
      </c>
    </row>
    <row r="20" spans="2:23" ht="13.5" customHeight="1" x14ac:dyDescent="0.25">
      <c r="C20" s="178" t="s">
        <v>219</v>
      </c>
      <c r="D20" s="179" t="s">
        <v>220</v>
      </c>
      <c r="E20" s="311">
        <f>BW_TAB4!E18</f>
        <v>0</v>
      </c>
      <c r="F20" s="311">
        <f>BW_TAB4!F18</f>
        <v>0</v>
      </c>
      <c r="G20" s="311">
        <f>BW_TAB4!G18</f>
        <v>0</v>
      </c>
      <c r="H20" s="311">
        <f>BW_TAB4!H18</f>
        <v>0</v>
      </c>
      <c r="I20" s="311">
        <f>BW_TAB4!I18</f>
        <v>0</v>
      </c>
      <c r="J20" s="311">
        <f>BW_TAB4!J18</f>
        <v>0</v>
      </c>
      <c r="K20" s="311">
        <f>BW_TAB4!K18</f>
        <v>0</v>
      </c>
      <c r="L20" s="311">
        <f>BW_TAB4!L18</f>
        <v>0</v>
      </c>
      <c r="M20" s="311">
        <f>BW_TAB4!M18</f>
        <v>0</v>
      </c>
      <c r="N20" s="311">
        <f>BW_TAB4!N18</f>
        <v>0</v>
      </c>
      <c r="O20" s="311">
        <f>BW_TAB4!O18</f>
        <v>0</v>
      </c>
      <c r="P20" s="311">
        <f>BW_TAB4!P18</f>
        <v>0</v>
      </c>
      <c r="Q20" s="311">
        <f>BW_TAB4!Q18</f>
        <v>0</v>
      </c>
      <c r="R20" s="311">
        <f>BW_TAB4!R18</f>
        <v>0</v>
      </c>
      <c r="S20" s="311">
        <f>BW_TAB4!S18</f>
        <v>0</v>
      </c>
      <c r="T20" s="314">
        <f t="shared" si="0"/>
        <v>0</v>
      </c>
      <c r="U20" s="314">
        <f t="shared" si="1"/>
        <v>0</v>
      </c>
    </row>
    <row r="21" spans="2:23" ht="13.5" customHeight="1" x14ac:dyDescent="0.25">
      <c r="C21" s="169" t="s">
        <v>221</v>
      </c>
      <c r="D21" s="175" t="s">
        <v>212</v>
      </c>
      <c r="E21" s="309">
        <f>BW_TAB4!E19</f>
        <v>0</v>
      </c>
      <c r="F21" s="309">
        <f>BW_TAB4!F19</f>
        <v>0</v>
      </c>
      <c r="G21" s="309">
        <f>BW_TAB4!G19</f>
        <v>0</v>
      </c>
      <c r="H21" s="309">
        <f>BW_TAB4!H19</f>
        <v>0</v>
      </c>
      <c r="I21" s="309">
        <f>BW_TAB4!I19</f>
        <v>0</v>
      </c>
      <c r="J21" s="309">
        <f>BW_TAB4!J19</f>
        <v>0</v>
      </c>
      <c r="K21" s="309">
        <f>BW_TAB4!K19</f>
        <v>0</v>
      </c>
      <c r="L21" s="309">
        <f>BW_TAB4!L19</f>
        <v>0</v>
      </c>
      <c r="M21" s="309">
        <f>BW_TAB4!M19</f>
        <v>0</v>
      </c>
      <c r="N21" s="309">
        <f>BW_TAB4!N19</f>
        <v>0</v>
      </c>
      <c r="O21" s="309">
        <f>BW_TAB4!O19</f>
        <v>0</v>
      </c>
      <c r="P21" s="309">
        <f>BW_TAB4!P19</f>
        <v>0</v>
      </c>
      <c r="Q21" s="309">
        <f>BW_TAB4!Q19</f>
        <v>0</v>
      </c>
      <c r="R21" s="309">
        <f>BW_TAB4!R19</f>
        <v>0</v>
      </c>
      <c r="S21" s="309">
        <f>BW_TAB4!S19</f>
        <v>0</v>
      </c>
      <c r="T21" s="313">
        <f t="shared" si="0"/>
        <v>0</v>
      </c>
      <c r="U21" s="313">
        <f t="shared" si="1"/>
        <v>0</v>
      </c>
    </row>
    <row r="22" spans="2:23" ht="13.5" customHeight="1" x14ac:dyDescent="0.25">
      <c r="C22" s="171" t="s">
        <v>222</v>
      </c>
      <c r="D22" s="176" t="s">
        <v>214</v>
      </c>
      <c r="E22" s="309">
        <f>BW_TAB4!E20</f>
        <v>0</v>
      </c>
      <c r="F22" s="309">
        <f>BW_TAB4!F20</f>
        <v>0</v>
      </c>
      <c r="G22" s="309">
        <f>BW_TAB4!G20</f>
        <v>0</v>
      </c>
      <c r="H22" s="309">
        <f>BW_TAB4!H20</f>
        <v>0</v>
      </c>
      <c r="I22" s="309">
        <f>BW_TAB4!I20</f>
        <v>0</v>
      </c>
      <c r="J22" s="309">
        <f>BW_TAB4!J20</f>
        <v>0</v>
      </c>
      <c r="K22" s="309">
        <f>BW_TAB4!K20</f>
        <v>0</v>
      </c>
      <c r="L22" s="309">
        <f>BW_TAB4!L20</f>
        <v>0</v>
      </c>
      <c r="M22" s="309">
        <f>BW_TAB4!M20</f>
        <v>0</v>
      </c>
      <c r="N22" s="309">
        <f>BW_TAB4!N20</f>
        <v>0</v>
      </c>
      <c r="O22" s="309">
        <f>BW_TAB4!O20</f>
        <v>0</v>
      </c>
      <c r="P22" s="309">
        <f>BW_TAB4!P20</f>
        <v>0</v>
      </c>
      <c r="Q22" s="309">
        <f>BW_TAB4!Q20</f>
        <v>0</v>
      </c>
      <c r="R22" s="309">
        <f>BW_TAB4!R20</f>
        <v>0</v>
      </c>
      <c r="S22" s="309">
        <f>BW_TAB4!S20</f>
        <v>0</v>
      </c>
      <c r="T22" s="313">
        <f t="shared" si="0"/>
        <v>0</v>
      </c>
      <c r="U22" s="313">
        <f t="shared" si="1"/>
        <v>0</v>
      </c>
    </row>
    <row r="23" spans="2:23" ht="15" customHeight="1" x14ac:dyDescent="0.25">
      <c r="B23" s="177"/>
      <c r="C23" s="1010" t="s">
        <v>223</v>
      </c>
      <c r="D23" s="1011"/>
      <c r="E23" s="1011"/>
      <c r="F23" s="1011"/>
      <c r="G23" s="1011"/>
      <c r="H23" s="1011"/>
      <c r="I23" s="1011"/>
      <c r="J23" s="1011"/>
      <c r="K23" s="1011"/>
      <c r="L23" s="1011"/>
      <c r="M23" s="1011"/>
      <c r="N23" s="1011"/>
      <c r="O23" s="1011"/>
      <c r="P23" s="1011"/>
      <c r="Q23" s="1011"/>
      <c r="R23" s="1011"/>
      <c r="S23" s="1011"/>
      <c r="T23" s="1012"/>
      <c r="U23" s="1013"/>
    </row>
    <row r="24" spans="2:23" ht="13.5" customHeight="1" x14ac:dyDescent="0.25">
      <c r="C24" s="172" t="s">
        <v>224</v>
      </c>
      <c r="D24" s="173" t="s">
        <v>225</v>
      </c>
      <c r="E24" s="308">
        <f>BW_TAB4!E22</f>
        <v>4967</v>
      </c>
      <c r="F24" s="308">
        <f>BW_TAB4!F22</f>
        <v>0</v>
      </c>
      <c r="G24" s="308">
        <f>BW_TAB4!G22</f>
        <v>4967</v>
      </c>
      <c r="H24" s="308">
        <f>BW_TAB4!H22</f>
        <v>5088.2395299999998</v>
      </c>
      <c r="I24" s="308">
        <f>BW_TAB4!I22</f>
        <v>0</v>
      </c>
      <c r="J24" s="308">
        <f>BW_TAB4!J22</f>
        <v>5088.2395299999998</v>
      </c>
      <c r="K24" s="308">
        <f>BW_TAB4!K22</f>
        <v>4844.0291999999999</v>
      </c>
      <c r="L24" s="308">
        <f>BW_TAB4!L22</f>
        <v>0</v>
      </c>
      <c r="M24" s="308">
        <f>BW_TAB4!M22</f>
        <v>4844.0291999999999</v>
      </c>
      <c r="N24" s="308">
        <f>BW_TAB4!N22</f>
        <v>0</v>
      </c>
      <c r="O24" s="308">
        <f>BW_TAB4!O22</f>
        <v>0</v>
      </c>
      <c r="P24" s="308">
        <f>BW_TAB4!P22</f>
        <v>0</v>
      </c>
      <c r="Q24" s="308">
        <f>BW_TAB4!Q22</f>
        <v>104.86920000000001</v>
      </c>
      <c r="R24" s="308">
        <f>BW_TAB4!R22</f>
        <v>0</v>
      </c>
      <c r="S24" s="308">
        <f>BW_TAB4!S22</f>
        <v>104.86920000000001</v>
      </c>
      <c r="T24" s="315">
        <f>IF(ISERROR(M24/G24*100),0,M24/G24*100)</f>
        <v>97.52424401046909</v>
      </c>
      <c r="U24" s="312">
        <f>IF(ISERROR(M24/J24*100),0,M24/J24*100)</f>
        <v>95.200494619796331</v>
      </c>
    </row>
    <row r="25" spans="2:23" ht="13.5" customHeight="1" x14ac:dyDescent="0.25">
      <c r="C25" s="169" t="s">
        <v>226</v>
      </c>
      <c r="D25" s="175" t="s">
        <v>212</v>
      </c>
      <c r="E25" s="309">
        <f>BW_TAB4!E23</f>
        <v>4967</v>
      </c>
      <c r="F25" s="309">
        <f>BW_TAB4!F23</f>
        <v>0</v>
      </c>
      <c r="G25" s="309">
        <f>BW_TAB4!G23</f>
        <v>4967</v>
      </c>
      <c r="H25" s="309">
        <f>BW_TAB4!H23</f>
        <v>5088.2395299999998</v>
      </c>
      <c r="I25" s="309">
        <f>BW_TAB4!I23</f>
        <v>0</v>
      </c>
      <c r="J25" s="309">
        <f>BW_TAB4!J23</f>
        <v>5088.2395299999998</v>
      </c>
      <c r="K25" s="309">
        <f>BW_TAB4!K23</f>
        <v>4844.0291999999999</v>
      </c>
      <c r="L25" s="309">
        <f>BW_TAB4!L23</f>
        <v>0</v>
      </c>
      <c r="M25" s="309">
        <f>BW_TAB4!M23</f>
        <v>4844.0291999999999</v>
      </c>
      <c r="N25" s="309">
        <f>BW_TAB4!N23</f>
        <v>0</v>
      </c>
      <c r="O25" s="309">
        <f>BW_TAB4!O23</f>
        <v>0</v>
      </c>
      <c r="P25" s="309">
        <f>BW_TAB4!P23</f>
        <v>0</v>
      </c>
      <c r="Q25" s="309">
        <f>BW_TAB4!Q23</f>
        <v>104.86920000000001</v>
      </c>
      <c r="R25" s="309">
        <f>BW_TAB4!R23</f>
        <v>0</v>
      </c>
      <c r="S25" s="309">
        <f>BW_TAB4!S23</f>
        <v>104.86920000000001</v>
      </c>
      <c r="T25" s="316">
        <f>IF(ISERROR(M25/G25*100),0,M25/G25*100)</f>
        <v>97.52424401046909</v>
      </c>
      <c r="U25" s="313">
        <f>IF(ISERROR(M25/J25*100),0,M25/J25*100)</f>
        <v>95.200494619796331</v>
      </c>
    </row>
    <row r="26" spans="2:23" ht="13.5" customHeight="1" x14ac:dyDescent="0.25">
      <c r="C26" s="171" t="s">
        <v>227</v>
      </c>
      <c r="D26" s="176" t="s">
        <v>214</v>
      </c>
      <c r="E26" s="310">
        <f>BW_TAB4!E24</f>
        <v>0</v>
      </c>
      <c r="F26" s="310">
        <f>BW_TAB4!F24</f>
        <v>0</v>
      </c>
      <c r="G26" s="310">
        <f>BW_TAB4!G24</f>
        <v>0</v>
      </c>
      <c r="H26" s="310">
        <f>BW_TAB4!H24</f>
        <v>0</v>
      </c>
      <c r="I26" s="310">
        <f>BW_TAB4!I24</f>
        <v>0</v>
      </c>
      <c r="J26" s="310">
        <f>BW_TAB4!J24</f>
        <v>0</v>
      </c>
      <c r="K26" s="310">
        <f>BW_TAB4!K24</f>
        <v>0</v>
      </c>
      <c r="L26" s="310">
        <f>BW_TAB4!L24</f>
        <v>0</v>
      </c>
      <c r="M26" s="310">
        <f>BW_TAB4!M24</f>
        <v>0</v>
      </c>
      <c r="N26" s="310">
        <f>BW_TAB4!N24</f>
        <v>0</v>
      </c>
      <c r="O26" s="310">
        <f>BW_TAB4!O24</f>
        <v>0</v>
      </c>
      <c r="P26" s="310">
        <f>BW_TAB4!P24</f>
        <v>0</v>
      </c>
      <c r="Q26" s="310">
        <f>BW_TAB4!Q24</f>
        <v>0</v>
      </c>
      <c r="R26" s="310">
        <f>BW_TAB4!R24</f>
        <v>0</v>
      </c>
      <c r="S26" s="310">
        <f>BW_TAB4!S24</f>
        <v>0</v>
      </c>
      <c r="T26" s="317">
        <f>IF(ISERROR(M26/G26*100),0,M26/G26*100)</f>
        <v>0</v>
      </c>
      <c r="U26" s="318">
        <f>IF(ISERROR(M26/J26*100),0,M26/J26*100)</f>
        <v>0</v>
      </c>
    </row>
    <row r="27" spans="2:23" ht="14.25" customHeight="1" x14ac:dyDescent="0.25"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80"/>
      <c r="O27" s="180"/>
      <c r="P27" s="181"/>
      <c r="Q27" s="140"/>
      <c r="R27" s="140"/>
      <c r="S27" s="140"/>
      <c r="T27" s="182"/>
      <c r="U27" s="182"/>
      <c r="V27" s="182"/>
    </row>
    <row r="28" spans="2:23" ht="12" customHeight="1" x14ac:dyDescent="0.25">
      <c r="C28" s="1014" t="s">
        <v>193</v>
      </c>
      <c r="D28" s="1026" t="s">
        <v>228</v>
      </c>
      <c r="E28" s="1016" t="s">
        <v>229</v>
      </c>
      <c r="F28" s="1017"/>
      <c r="G28" s="1018"/>
      <c r="H28" s="1016" t="s">
        <v>229</v>
      </c>
      <c r="I28" s="1017"/>
      <c r="J28" s="1018"/>
      <c r="K28" s="1016" t="s">
        <v>229</v>
      </c>
      <c r="L28" s="1017"/>
      <c r="M28" s="1018"/>
      <c r="Q28" s="1022"/>
      <c r="R28" s="1022"/>
      <c r="S28" s="1022"/>
      <c r="T28" s="182"/>
      <c r="U28" s="182"/>
      <c r="V28" s="182"/>
    </row>
    <row r="29" spans="2:23" ht="12" customHeight="1" x14ac:dyDescent="0.25">
      <c r="C29" s="1015"/>
      <c r="D29" s="1027"/>
      <c r="E29" s="1023" t="str">
        <f>"k 1. 1. " &amp; RIGHT(C3,4)</f>
        <v>k 1. 1. 2022</v>
      </c>
      <c r="F29" s="1024"/>
      <c r="G29" s="1025"/>
      <c r="H29" s="1023" t="str">
        <f>"k  "&amp;TEXT(DATE(RIGHT(BW_TAB1A!F29,4),MID(BW_TAB1B!C5,2,2)+1,1)-1,"D.M.") &amp; RIGHT(C3,4)</f>
        <v>k  31.12.2022</v>
      </c>
      <c r="I29" s="1024"/>
      <c r="J29" s="1025"/>
      <c r="K29" s="1023" t="str">
        <f>"k 1. 1. " &amp; RIGHT(C3,4)+1</f>
        <v>k 1. 1. 2023</v>
      </c>
      <c r="L29" s="1024"/>
      <c r="M29" s="1025"/>
      <c r="Q29" s="183"/>
      <c r="R29" s="184"/>
      <c r="S29" s="184"/>
      <c r="T29" s="185"/>
      <c r="U29" s="185"/>
      <c r="V29" s="185"/>
      <c r="W29" s="186"/>
    </row>
    <row r="30" spans="2:23" ht="12" customHeight="1" x14ac:dyDescent="0.25">
      <c r="C30" s="1015"/>
      <c r="D30" s="1027"/>
      <c r="E30" s="187" t="s">
        <v>198</v>
      </c>
      <c r="F30" s="187" t="s">
        <v>199</v>
      </c>
      <c r="G30" s="1029" t="s">
        <v>137</v>
      </c>
      <c r="H30" s="187" t="s">
        <v>198</v>
      </c>
      <c r="I30" s="187" t="s">
        <v>199</v>
      </c>
      <c r="J30" s="188" t="s">
        <v>137</v>
      </c>
      <c r="K30" s="187" t="s">
        <v>198</v>
      </c>
      <c r="L30" s="187" t="s">
        <v>199</v>
      </c>
      <c r="M30" s="1029" t="s">
        <v>137</v>
      </c>
      <c r="Q30" s="189"/>
      <c r="R30" s="189"/>
      <c r="S30" s="189"/>
      <c r="T30" s="182"/>
      <c r="U30" s="182"/>
      <c r="V30" s="182"/>
    </row>
    <row r="31" spans="2:23" ht="12" customHeight="1" x14ac:dyDescent="0.25">
      <c r="C31" s="1015"/>
      <c r="D31" s="1028"/>
      <c r="E31" s="190" t="s">
        <v>200</v>
      </c>
      <c r="F31" s="190" t="s">
        <v>200</v>
      </c>
      <c r="G31" s="1030"/>
      <c r="H31" s="190" t="s">
        <v>200</v>
      </c>
      <c r="I31" s="190" t="s">
        <v>200</v>
      </c>
      <c r="J31" s="191"/>
      <c r="K31" s="190" t="s">
        <v>200</v>
      </c>
      <c r="L31" s="190" t="s">
        <v>200</v>
      </c>
      <c r="M31" s="1030"/>
      <c r="Q31" s="189"/>
      <c r="R31" s="189"/>
      <c r="S31" s="189"/>
      <c r="T31" s="182"/>
      <c r="U31" s="182"/>
      <c r="V31" s="182"/>
    </row>
    <row r="32" spans="2:23" ht="13.5" customHeight="1" x14ac:dyDescent="0.25">
      <c r="C32" s="187" t="s">
        <v>202</v>
      </c>
      <c r="D32" s="192" t="s">
        <v>230</v>
      </c>
      <c r="E32" s="309">
        <f>BW_TAB4!AL7</f>
        <v>0</v>
      </c>
      <c r="F32" s="309">
        <f>BW_TAB4!AM7</f>
        <v>0</v>
      </c>
      <c r="G32" s="309">
        <f>BW_TAB4!AN7</f>
        <v>0</v>
      </c>
      <c r="H32" s="309">
        <f>BW_TAB4!AO7</f>
        <v>0</v>
      </c>
      <c r="I32" s="309">
        <f>BW_TAB4!AP7</f>
        <v>0</v>
      </c>
      <c r="J32" s="309">
        <f>BW_TAB4!AQ7</f>
        <v>0</v>
      </c>
      <c r="K32" s="309">
        <f>BW_TAB4!AR7</f>
        <v>0</v>
      </c>
      <c r="L32" s="309">
        <f>BW_TAB4!AS7</f>
        <v>0</v>
      </c>
      <c r="M32" s="309">
        <f>BW_TAB4!AT7</f>
        <v>0</v>
      </c>
      <c r="Q32" s="189"/>
      <c r="R32" s="189"/>
      <c r="S32" s="193"/>
      <c r="T32" s="194"/>
      <c r="U32" s="194"/>
      <c r="V32" s="194"/>
    </row>
    <row r="33" spans="3:22" ht="13.5" customHeight="1" x14ac:dyDescent="0.25">
      <c r="C33" s="195" t="s">
        <v>231</v>
      </c>
      <c r="D33" s="196" t="s">
        <v>232</v>
      </c>
      <c r="E33" s="309">
        <f>BW_TAB4!AL8</f>
        <v>0</v>
      </c>
      <c r="F33" s="309">
        <f>BW_TAB4!AM8</f>
        <v>0</v>
      </c>
      <c r="G33" s="309">
        <f>BW_TAB4!AN8</f>
        <v>0</v>
      </c>
      <c r="H33" s="309">
        <f>BW_TAB4!AO8</f>
        <v>0</v>
      </c>
      <c r="I33" s="309">
        <f>BW_TAB4!AP8</f>
        <v>0</v>
      </c>
      <c r="J33" s="309">
        <f>BW_TAB4!AQ8</f>
        <v>0</v>
      </c>
      <c r="K33" s="309">
        <f>BW_TAB4!AR8</f>
        <v>0</v>
      </c>
      <c r="L33" s="309">
        <f>BW_TAB4!AS8</f>
        <v>0</v>
      </c>
      <c r="M33" s="309">
        <f>BW_TAB4!AT8</f>
        <v>0</v>
      </c>
      <c r="Q33" s="189"/>
      <c r="R33" s="189"/>
      <c r="S33" s="193"/>
      <c r="T33" s="194"/>
      <c r="U33" s="194"/>
      <c r="V33" s="194"/>
    </row>
    <row r="34" spans="3:22" ht="13.5" customHeight="1" x14ac:dyDescent="0.25">
      <c r="C34" s="197" t="s">
        <v>209</v>
      </c>
      <c r="D34" s="192" t="s">
        <v>233</v>
      </c>
      <c r="E34" s="309">
        <f>BW_TAB4!AL9</f>
        <v>124.60753</v>
      </c>
      <c r="F34" s="309">
        <f>BW_TAB4!AM9</f>
        <v>0</v>
      </c>
      <c r="G34" s="309">
        <f>BW_TAB4!AN9</f>
        <v>124.60753</v>
      </c>
      <c r="H34" s="309">
        <f>BW_TAB4!AO9</f>
        <v>3.1520000000000001</v>
      </c>
      <c r="I34" s="309">
        <f>BW_TAB4!AP9</f>
        <v>0</v>
      </c>
      <c r="J34" s="309">
        <f>BW_TAB4!AQ9</f>
        <v>3.1520000000000001</v>
      </c>
      <c r="K34" s="309">
        <f>BW_TAB4!AR9</f>
        <v>247.36232999999999</v>
      </c>
      <c r="L34" s="309">
        <f>BW_TAB4!AS9</f>
        <v>0</v>
      </c>
      <c r="M34" s="309">
        <f>BW_TAB4!AT9</f>
        <v>247.36232999999999</v>
      </c>
      <c r="Q34" s="189"/>
      <c r="R34" s="189"/>
      <c r="S34" s="189"/>
      <c r="T34" s="194"/>
      <c r="U34" s="194"/>
      <c r="V34" s="194"/>
    </row>
    <row r="35" spans="3:22" ht="13.5" customHeight="1" x14ac:dyDescent="0.25">
      <c r="C35" s="197" t="s">
        <v>215</v>
      </c>
      <c r="D35" s="196" t="s">
        <v>232</v>
      </c>
      <c r="E35" s="309">
        <f>BW_TAB4!AL10</f>
        <v>0</v>
      </c>
      <c r="F35" s="309">
        <f>BW_TAB4!AM10</f>
        <v>0</v>
      </c>
      <c r="G35" s="309">
        <f>BW_TAB4!AN10</f>
        <v>0</v>
      </c>
      <c r="H35" s="309">
        <f>BW_TAB4!AO10</f>
        <v>0</v>
      </c>
      <c r="I35" s="309">
        <f>BW_TAB4!AP10</f>
        <v>0</v>
      </c>
      <c r="J35" s="309">
        <f>BW_TAB4!AQ10</f>
        <v>0</v>
      </c>
      <c r="K35" s="309">
        <f>BW_TAB4!AR10</f>
        <v>0</v>
      </c>
      <c r="L35" s="309">
        <f>BW_TAB4!AS10</f>
        <v>0</v>
      </c>
      <c r="M35" s="309">
        <f>BW_TAB4!AT10</f>
        <v>0</v>
      </c>
      <c r="Q35" s="189"/>
      <c r="R35" s="189"/>
      <c r="S35" s="193"/>
      <c r="T35" s="194"/>
      <c r="U35" s="194"/>
      <c r="V35" s="194"/>
    </row>
    <row r="36" spans="3:22" ht="13.5" customHeight="1" x14ac:dyDescent="0.25">
      <c r="C36" s="190" t="s">
        <v>224</v>
      </c>
      <c r="D36" s="198" t="s">
        <v>234</v>
      </c>
      <c r="E36" s="309">
        <f>BW_TAB4!AL11</f>
        <v>0</v>
      </c>
      <c r="F36" s="309">
        <f>BW_TAB4!AM11</f>
        <v>0</v>
      </c>
      <c r="G36" s="309">
        <f>BW_TAB4!AN11</f>
        <v>0</v>
      </c>
      <c r="H36" s="309">
        <f>BW_TAB4!AO11</f>
        <v>0</v>
      </c>
      <c r="I36" s="309">
        <f>BW_TAB4!AP11</f>
        <v>0</v>
      </c>
      <c r="J36" s="309">
        <f>BW_TAB4!AQ11</f>
        <v>0</v>
      </c>
      <c r="K36" s="309">
        <f>BW_TAB4!AR11</f>
        <v>0</v>
      </c>
      <c r="L36" s="309">
        <f>BW_TAB4!AS11</f>
        <v>0</v>
      </c>
      <c r="M36" s="309">
        <f>BW_TAB4!AT11</f>
        <v>0</v>
      </c>
      <c r="Q36" s="189"/>
      <c r="R36" s="189"/>
      <c r="S36" s="193"/>
      <c r="T36" s="194"/>
      <c r="U36" s="194"/>
      <c r="V36" s="194"/>
    </row>
    <row r="37" spans="3:22" x14ac:dyDescent="0.25">
      <c r="C37" s="199" t="s">
        <v>235</v>
      </c>
      <c r="D37" s="355" t="s">
        <v>236</v>
      </c>
      <c r="E37" s="356">
        <f>E32+E34+E36</f>
        <v>124.60753</v>
      </c>
      <c r="F37" s="356">
        <f t="shared" ref="F37:M37" si="2">F32+F34+F36</f>
        <v>0</v>
      </c>
      <c r="G37" s="356">
        <f t="shared" si="2"/>
        <v>124.60753</v>
      </c>
      <c r="H37" s="356">
        <f t="shared" si="2"/>
        <v>3.1520000000000001</v>
      </c>
      <c r="I37" s="356">
        <f t="shared" si="2"/>
        <v>0</v>
      </c>
      <c r="J37" s="356">
        <f t="shared" si="2"/>
        <v>3.1520000000000001</v>
      </c>
      <c r="K37" s="356">
        <f t="shared" si="2"/>
        <v>247.36232999999999</v>
      </c>
      <c r="L37" s="356">
        <f t="shared" si="2"/>
        <v>0</v>
      </c>
      <c r="M37" s="356">
        <f t="shared" si="2"/>
        <v>247.36232999999999</v>
      </c>
      <c r="Q37" s="200"/>
      <c r="R37" s="201"/>
      <c r="S37" s="201"/>
    </row>
    <row r="38" spans="3:22" ht="13.5" customHeight="1" x14ac:dyDescent="0.25">
      <c r="C38" s="130" t="s">
        <v>155</v>
      </c>
      <c r="D38" s="202"/>
      <c r="E38" s="203"/>
      <c r="F38" s="203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5"/>
      <c r="R38" s="201"/>
      <c r="S38" s="201"/>
    </row>
    <row r="39" spans="3:22" ht="13.5" customHeight="1" x14ac:dyDescent="0.25">
      <c r="C39" s="130"/>
      <c r="D39" s="202"/>
      <c r="E39" s="203"/>
      <c r="F39" s="203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5"/>
      <c r="R39" s="201"/>
      <c r="S39" s="201"/>
    </row>
    <row r="40" spans="3:22" x14ac:dyDescent="0.25">
      <c r="C40" s="140" t="s">
        <v>970</v>
      </c>
      <c r="D40" s="140"/>
      <c r="E40" s="140"/>
      <c r="F40" s="140"/>
      <c r="G40" s="206"/>
      <c r="H40" s="206"/>
      <c r="I40" s="206"/>
      <c r="J40" s="206"/>
      <c r="K40" s="206"/>
      <c r="M40" s="206"/>
      <c r="N40" s="206"/>
      <c r="O40" s="206"/>
      <c r="P40" s="206"/>
      <c r="Q40" s="206"/>
      <c r="R40" s="207"/>
      <c r="S40" s="208"/>
    </row>
    <row r="41" spans="3:22" x14ac:dyDescent="0.25">
      <c r="C41" s="140" t="s">
        <v>158</v>
      </c>
      <c r="D41" s="140"/>
      <c r="E41" s="140"/>
      <c r="F41" s="140"/>
      <c r="G41" s="206"/>
      <c r="H41" s="206"/>
      <c r="I41" s="206"/>
      <c r="J41" s="206"/>
      <c r="K41" s="206"/>
      <c r="M41" s="206"/>
      <c r="N41" s="206"/>
      <c r="O41" s="206"/>
      <c r="P41" s="206"/>
      <c r="Q41" s="206"/>
      <c r="R41" s="206"/>
      <c r="S41" s="209"/>
    </row>
    <row r="42" spans="3:22" x14ac:dyDescent="0.25">
      <c r="C42" s="140"/>
      <c r="D42" s="140"/>
      <c r="E42" s="140"/>
      <c r="F42" s="140"/>
      <c r="G42" s="206"/>
      <c r="H42" s="206"/>
      <c r="I42" s="206"/>
      <c r="J42" s="206"/>
      <c r="K42" s="206"/>
      <c r="M42" s="206"/>
      <c r="N42" s="206"/>
      <c r="O42" s="206"/>
      <c r="P42" s="206"/>
      <c r="Q42" s="206"/>
      <c r="R42" s="206"/>
      <c r="S42" s="209"/>
    </row>
    <row r="43" spans="3:22" x14ac:dyDescent="0.25"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</row>
  </sheetData>
  <mergeCells count="32">
    <mergeCell ref="T4:T8"/>
    <mergeCell ref="C9:U9"/>
    <mergeCell ref="C13:U13"/>
    <mergeCell ref="U4:U8"/>
    <mergeCell ref="E5:G6"/>
    <mergeCell ref="H5:J6"/>
    <mergeCell ref="K5:M6"/>
    <mergeCell ref="N5:P5"/>
    <mergeCell ref="M7:M8"/>
    <mergeCell ref="P7:P8"/>
    <mergeCell ref="S7:S8"/>
    <mergeCell ref="Q6:S6"/>
    <mergeCell ref="G7:G8"/>
    <mergeCell ref="Q5:S5"/>
    <mergeCell ref="N6:P6"/>
    <mergeCell ref="J7:J8"/>
    <mergeCell ref="C23:U23"/>
    <mergeCell ref="C28:C31"/>
    <mergeCell ref="K28:M28"/>
    <mergeCell ref="C4:C8"/>
    <mergeCell ref="E4:G4"/>
    <mergeCell ref="H4:J4"/>
    <mergeCell ref="K4:S4"/>
    <mergeCell ref="H28:J28"/>
    <mergeCell ref="Q28:S28"/>
    <mergeCell ref="E29:G29"/>
    <mergeCell ref="H29:J29"/>
    <mergeCell ref="D28:D31"/>
    <mergeCell ref="E28:G28"/>
    <mergeCell ref="K29:M29"/>
    <mergeCell ref="G30:G31"/>
    <mergeCell ref="M30:M31"/>
  </mergeCells>
  <pageMargins left="0.43" right="0.34" top="0.78740157480314965" bottom="0.78740157480314965" header="0.31496062992125984" footer="0.31496062992125984"/>
  <pageSetup paperSize="9" scale="6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9" tint="0.39997558519241921"/>
  </sheetPr>
  <dimension ref="A1:EI593"/>
  <sheetViews>
    <sheetView workbookViewId="0">
      <selection activeCell="E10" sqref="E10"/>
    </sheetView>
  </sheetViews>
  <sheetFormatPr defaultRowHeight="12" x14ac:dyDescent="0.2"/>
  <cols>
    <col min="3" max="3" width="14.5" style="157" customWidth="1"/>
    <col min="4" max="4" width="17.6640625" style="141" customWidth="1"/>
    <col min="5" max="11" width="20.5" style="141" customWidth="1"/>
    <col min="12" max="16" width="20.5" style="142" customWidth="1"/>
    <col min="17" max="20" width="17.5" style="142" customWidth="1"/>
    <col min="21" max="22" width="28" style="142" customWidth="1"/>
    <col min="23" max="23" width="11.5" style="142" customWidth="1"/>
    <col min="24" max="24" width="28" style="142" hidden="1" customWidth="1"/>
    <col min="25" max="25" width="20.5" style="142" hidden="1" customWidth="1"/>
    <col min="26" max="35" width="13" style="142" hidden="1" customWidth="1"/>
    <col min="36" max="36" width="15.33203125" style="142" customWidth="1"/>
    <col min="37" max="39" width="9.33203125" style="142" hidden="1" customWidth="1"/>
    <col min="40" max="40" width="8.83203125" style="146" customWidth="1"/>
    <col min="41" max="41" width="35.33203125" style="142" customWidth="1"/>
    <col min="42" max="46" width="10.1640625" style="142" customWidth="1"/>
    <col min="47" max="47" width="20.5" style="142" customWidth="1"/>
    <col min="48" max="48" width="14.83203125" style="142" customWidth="1"/>
    <col min="49" max="49" width="20.5" style="142" customWidth="1"/>
    <col min="50" max="50" width="13" style="142" customWidth="1"/>
    <col min="51" max="51" width="13.83203125" style="142" customWidth="1"/>
    <col min="52" max="53" width="9.33203125" style="142" hidden="1" customWidth="1"/>
    <col min="54" max="54" width="12" style="142" customWidth="1"/>
    <col min="55" max="55" width="59.5" style="142" customWidth="1"/>
    <col min="56" max="60" width="10.1640625" style="142" customWidth="1"/>
    <col min="61" max="61" width="20.5" style="142" customWidth="1"/>
    <col min="62" max="62" width="14.83203125" style="142" customWidth="1"/>
    <col min="63" max="63" width="20.5" style="142" customWidth="1"/>
    <col min="64" max="64" width="13" style="142" customWidth="1"/>
    <col min="65" max="65" width="9.33203125" style="142" customWidth="1"/>
    <col min="66" max="67" width="9.33203125" style="142" hidden="1" customWidth="1"/>
    <col min="68" max="68" width="11.33203125" style="142" customWidth="1"/>
    <col min="69" max="69" width="59.5" style="142" customWidth="1"/>
    <col min="70" max="74" width="10.1640625" style="142" customWidth="1"/>
    <col min="75" max="75" width="20.5" style="142" customWidth="1"/>
    <col min="76" max="76" width="14.83203125" style="142" customWidth="1"/>
    <col min="77" max="77" width="20.5" style="142" customWidth="1"/>
    <col min="78" max="78" width="13" style="142" customWidth="1"/>
    <col min="79" max="79" width="13.83203125" style="142" customWidth="1"/>
    <col min="80" max="82" width="9.33203125" style="142" hidden="1" customWidth="1"/>
    <col min="83" max="83" width="11.1640625" style="142" customWidth="1"/>
    <col min="84" max="84" width="27.1640625" style="142" customWidth="1"/>
    <col min="85" max="89" width="10.1640625" style="142" customWidth="1"/>
    <col min="90" max="91" width="19" style="142" bestFit="1" customWidth="1"/>
    <col min="92" max="92" width="19" style="142" customWidth="1"/>
    <col min="93" max="93" width="18.33203125" style="142" customWidth="1"/>
    <col min="94" max="94" width="15.5" style="142" bestFit="1" customWidth="1"/>
    <col min="95" max="95" width="11" style="142" customWidth="1"/>
    <col min="96" max="97" width="9.33203125" style="142" hidden="1" customWidth="1"/>
    <col min="98" max="98" width="8.83203125" style="142" customWidth="1"/>
    <col min="99" max="99" width="35.33203125" style="142" customWidth="1"/>
    <col min="100" max="104" width="10.1640625" style="142" customWidth="1"/>
    <col min="105" max="106" width="19" style="142" bestFit="1" customWidth="1"/>
    <col min="107" max="107" width="19" style="142" customWidth="1"/>
    <col min="108" max="108" width="18.33203125" style="142" customWidth="1"/>
    <col min="109" max="109" width="15.5" style="142" bestFit="1" customWidth="1"/>
    <col min="110" max="110" width="9.33203125" style="142" customWidth="1"/>
    <col min="111" max="112" width="9.33203125" style="142" hidden="1" customWidth="1"/>
    <col min="113" max="113" width="12" style="142" customWidth="1"/>
    <col min="114" max="114" width="59.5" style="142" customWidth="1"/>
    <col min="115" max="119" width="10.1640625" style="142" customWidth="1"/>
    <col min="120" max="121" width="19" style="142" bestFit="1" customWidth="1"/>
    <col min="122" max="122" width="19" style="142" customWidth="1"/>
    <col min="123" max="123" width="18.33203125" style="142" customWidth="1"/>
    <col min="124" max="124" width="15.5" style="142" bestFit="1" customWidth="1"/>
    <col min="125" max="125" width="9.33203125" style="142" customWidth="1"/>
    <col min="126" max="127" width="9.33203125" style="142" hidden="1" customWidth="1"/>
    <col min="128" max="128" width="11.33203125" style="142" customWidth="1"/>
    <col min="129" max="129" width="59.5" style="142" customWidth="1"/>
    <col min="130" max="134" width="10.1640625" style="142" customWidth="1"/>
    <col min="135" max="136" width="19" style="142" bestFit="1" customWidth="1"/>
    <col min="137" max="137" width="19" style="142" customWidth="1"/>
    <col min="138" max="138" width="18.33203125" style="142" customWidth="1"/>
    <col min="139" max="139" width="15.5" style="142" bestFit="1" customWidth="1"/>
    <col min="140" max="16384" width="9.33203125" style="142"/>
  </cols>
  <sheetData>
    <row r="1" spans="3:139" customFormat="1" x14ac:dyDescent="0.2">
      <c r="C1" s="157"/>
      <c r="D1" s="63"/>
      <c r="E1" s="63"/>
      <c r="F1" s="63"/>
      <c r="G1" s="63"/>
      <c r="H1" s="63"/>
      <c r="I1" s="63"/>
      <c r="J1" s="63"/>
      <c r="K1" s="63"/>
      <c r="AN1" s="145"/>
    </row>
    <row r="2" spans="3:139" customFormat="1" x14ac:dyDescent="0.2">
      <c r="C2" s="157"/>
      <c r="D2" s="63"/>
      <c r="E2" s="71"/>
      <c r="F2" s="71"/>
      <c r="G2" s="71"/>
      <c r="H2" s="71"/>
      <c r="I2" s="71"/>
      <c r="J2" s="71"/>
      <c r="K2" s="71"/>
      <c r="AN2" s="145"/>
    </row>
    <row r="3" spans="3:139" customFormat="1" x14ac:dyDescent="0.2">
      <c r="C3" s="157"/>
      <c r="D3" s="63"/>
      <c r="E3" s="71"/>
      <c r="F3" s="71"/>
      <c r="G3" s="71"/>
      <c r="H3" s="71"/>
      <c r="I3" s="71"/>
      <c r="J3" s="71"/>
      <c r="K3" s="71"/>
      <c r="AN3" s="145"/>
    </row>
    <row r="4" spans="3:139" customFormat="1" x14ac:dyDescent="0.2">
      <c r="C4" s="157"/>
      <c r="D4" s="63"/>
      <c r="E4" s="63"/>
      <c r="F4" s="63"/>
      <c r="G4" s="63"/>
      <c r="H4" s="63"/>
      <c r="I4" s="63"/>
      <c r="J4" s="63"/>
      <c r="K4" s="63"/>
      <c r="AN4" s="145"/>
    </row>
    <row r="5" spans="3:139" customFormat="1" x14ac:dyDescent="0.2">
      <c r="C5" s="157"/>
      <c r="D5" s="63"/>
      <c r="E5" s="63"/>
      <c r="F5" s="63"/>
      <c r="G5" s="63"/>
      <c r="H5" s="63"/>
      <c r="I5" s="63"/>
      <c r="J5" s="63"/>
      <c r="K5" s="63"/>
      <c r="AN5" s="145"/>
    </row>
    <row r="6" spans="3:139" customFormat="1" x14ac:dyDescent="0.2">
      <c r="C6" s="157"/>
      <c r="D6" s="63"/>
      <c r="E6" s="63"/>
      <c r="F6" s="63"/>
      <c r="G6" s="63"/>
      <c r="H6" s="63"/>
      <c r="I6" s="63"/>
      <c r="J6" s="63"/>
      <c r="K6" s="63"/>
      <c r="AN6" s="145"/>
    </row>
    <row r="7" spans="3:139" customFormat="1" x14ac:dyDescent="0.2">
      <c r="C7" s="157"/>
      <c r="D7" s="63"/>
      <c r="E7" s="63"/>
      <c r="F7" s="63"/>
      <c r="G7" s="63"/>
      <c r="H7" s="63"/>
      <c r="I7" s="63"/>
      <c r="J7" s="63"/>
      <c r="K7" s="63"/>
      <c r="AN7" s="145"/>
    </row>
    <row r="8" spans="3:139" customFormat="1" x14ac:dyDescent="0.2">
      <c r="C8" s="145"/>
      <c r="E8" s="63"/>
      <c r="F8" s="63"/>
      <c r="G8" s="63"/>
      <c r="H8" s="63"/>
      <c r="I8" s="63"/>
      <c r="J8" s="63"/>
      <c r="K8" s="63"/>
      <c r="AN8" s="59" t="s">
        <v>547</v>
      </c>
      <c r="AO8" t="s">
        <v>68</v>
      </c>
      <c r="BB8" s="59" t="s">
        <v>547</v>
      </c>
      <c r="BC8" t="s">
        <v>68</v>
      </c>
      <c r="BP8" s="59" t="s">
        <v>547</v>
      </c>
      <c r="BQ8" t="s">
        <v>68</v>
      </c>
      <c r="CE8" s="59" t="s">
        <v>547</v>
      </c>
      <c r="CF8" t="s">
        <v>68</v>
      </c>
      <c r="CT8" s="59" t="s">
        <v>547</v>
      </c>
      <c r="CU8" t="s">
        <v>68</v>
      </c>
      <c r="DI8" s="59" t="s">
        <v>547</v>
      </c>
      <c r="DJ8" t="s">
        <v>68</v>
      </c>
      <c r="DX8" s="59" t="s">
        <v>547</v>
      </c>
      <c r="DY8" t="s">
        <v>68</v>
      </c>
    </row>
    <row r="9" spans="3:139" customFormat="1" x14ac:dyDescent="0.2">
      <c r="C9" s="157"/>
      <c r="D9" s="63"/>
      <c r="E9" s="63"/>
      <c r="F9" s="63"/>
      <c r="G9" s="63"/>
      <c r="H9" s="63"/>
      <c r="I9" s="63"/>
      <c r="J9" s="63"/>
      <c r="K9" s="63"/>
      <c r="AN9" s="145"/>
    </row>
    <row r="10" spans="3:139" customFormat="1" x14ac:dyDescent="0.2">
      <c r="C10" s="424"/>
      <c r="D10" s="424"/>
      <c r="E10" s="409" t="s">
        <v>547</v>
      </c>
      <c r="F10" s="411" t="s">
        <v>39</v>
      </c>
      <c r="G10" s="410"/>
      <c r="H10" s="410"/>
      <c r="I10" s="410"/>
      <c r="J10" s="410"/>
      <c r="K10" s="410"/>
      <c r="L10" s="410"/>
      <c r="M10" s="410"/>
      <c r="N10" s="410"/>
      <c r="O10" s="410"/>
      <c r="P10" s="410"/>
      <c r="Q10" s="410"/>
      <c r="R10" s="410"/>
      <c r="S10" s="410"/>
      <c r="T10" s="410"/>
      <c r="U10" s="410"/>
      <c r="V10" s="410"/>
      <c r="AN10" s="145"/>
      <c r="AO10" s="145"/>
      <c r="AP10" s="59" t="s">
        <v>39</v>
      </c>
      <c r="BD10" s="59" t="s">
        <v>39</v>
      </c>
      <c r="BR10" s="59" t="s">
        <v>39</v>
      </c>
      <c r="CG10" s="59" t="s">
        <v>39</v>
      </c>
      <c r="CV10" s="59" t="s">
        <v>39</v>
      </c>
      <c r="DK10" s="59" t="s">
        <v>39</v>
      </c>
      <c r="DZ10" s="59" t="s">
        <v>39</v>
      </c>
    </row>
    <row r="11" spans="3:139" customFormat="1" x14ac:dyDescent="0.2">
      <c r="C11" s="424"/>
      <c r="D11" s="424"/>
      <c r="E11" s="410" t="s">
        <v>66</v>
      </c>
      <c r="F11" s="410"/>
      <c r="G11" s="410"/>
      <c r="H11" s="410"/>
      <c r="I11" s="410"/>
      <c r="J11" s="410"/>
      <c r="K11" s="410" t="s">
        <v>61</v>
      </c>
      <c r="L11" s="410"/>
      <c r="M11" s="410"/>
      <c r="N11" s="410"/>
      <c r="O11" s="410"/>
      <c r="P11" s="410"/>
      <c r="Q11" s="410" t="s">
        <v>83</v>
      </c>
      <c r="R11" s="410" t="s">
        <v>84</v>
      </c>
      <c r="S11" s="410" t="s">
        <v>85</v>
      </c>
      <c r="T11" s="410" t="s">
        <v>86</v>
      </c>
      <c r="U11" s="410" t="s">
        <v>87</v>
      </c>
      <c r="V11" s="410" t="s">
        <v>88</v>
      </c>
      <c r="AN11" s="59" t="s">
        <v>543</v>
      </c>
      <c r="AO11" s="59" t="s">
        <v>544</v>
      </c>
      <c r="AP11" t="s">
        <v>40</v>
      </c>
      <c r="AQ11" t="s">
        <v>41</v>
      </c>
      <c r="AR11" t="s">
        <v>42</v>
      </c>
      <c r="AS11" t="s">
        <v>72</v>
      </c>
      <c r="AT11" t="s">
        <v>43</v>
      </c>
      <c r="AU11" t="s">
        <v>44</v>
      </c>
      <c r="AV11" t="s">
        <v>45</v>
      </c>
      <c r="AW11" t="s">
        <v>73</v>
      </c>
      <c r="AX11" t="s">
        <v>59</v>
      </c>
      <c r="BB11" s="59" t="s">
        <v>545</v>
      </c>
      <c r="BC11" s="59" t="s">
        <v>546</v>
      </c>
      <c r="BD11" t="s">
        <v>40</v>
      </c>
      <c r="BE11" t="s">
        <v>41</v>
      </c>
      <c r="BF11" t="s">
        <v>42</v>
      </c>
      <c r="BG11" t="s">
        <v>72</v>
      </c>
      <c r="BH11" t="s">
        <v>43</v>
      </c>
      <c r="BI11" t="s">
        <v>44</v>
      </c>
      <c r="BJ11" t="s">
        <v>45</v>
      </c>
      <c r="BK11" t="s">
        <v>73</v>
      </c>
      <c r="BL11" t="s">
        <v>59</v>
      </c>
      <c r="BP11" s="59" t="s">
        <v>12</v>
      </c>
      <c r="BQ11" s="59" t="s">
        <v>71</v>
      </c>
      <c r="BR11" t="s">
        <v>40</v>
      </c>
      <c r="BS11" t="s">
        <v>41</v>
      </c>
      <c r="BT11" t="s">
        <v>42</v>
      </c>
      <c r="BU11" t="s">
        <v>72</v>
      </c>
      <c r="BV11" t="s">
        <v>43</v>
      </c>
      <c r="BW11" t="s">
        <v>44</v>
      </c>
      <c r="BX11" t="s">
        <v>45</v>
      </c>
      <c r="BY11" t="s">
        <v>73</v>
      </c>
      <c r="BZ11" t="s">
        <v>59</v>
      </c>
      <c r="CE11" s="59" t="s">
        <v>69</v>
      </c>
      <c r="CF11" s="59" t="s">
        <v>70</v>
      </c>
      <c r="CG11" t="s">
        <v>48</v>
      </c>
      <c r="CH11" t="s">
        <v>49</v>
      </c>
      <c r="CI11" t="s">
        <v>50</v>
      </c>
      <c r="CJ11" t="s">
        <v>40</v>
      </c>
      <c r="CK11" t="s">
        <v>43</v>
      </c>
      <c r="CL11" t="s">
        <v>51</v>
      </c>
      <c r="CM11" t="s">
        <v>52</v>
      </c>
      <c r="CN11" t="s">
        <v>53</v>
      </c>
      <c r="CO11" t="s">
        <v>54</v>
      </c>
      <c r="CP11" t="s">
        <v>60</v>
      </c>
      <c r="CT11" s="59" t="s">
        <v>543</v>
      </c>
      <c r="CU11" s="59" t="s">
        <v>544</v>
      </c>
      <c r="CV11" t="s">
        <v>48</v>
      </c>
      <c r="CW11" t="s">
        <v>49</v>
      </c>
      <c r="CX11" t="s">
        <v>50</v>
      </c>
      <c r="CY11" t="s">
        <v>40</v>
      </c>
      <c r="CZ11" t="s">
        <v>43</v>
      </c>
      <c r="DA11" t="s">
        <v>51</v>
      </c>
      <c r="DB11" t="s">
        <v>52</v>
      </c>
      <c r="DC11" t="s">
        <v>53</v>
      </c>
      <c r="DD11" t="s">
        <v>54</v>
      </c>
      <c r="DE11" t="s">
        <v>60</v>
      </c>
      <c r="DI11" s="59" t="s">
        <v>545</v>
      </c>
      <c r="DJ11" s="59" t="s">
        <v>546</v>
      </c>
      <c r="DK11" t="s">
        <v>48</v>
      </c>
      <c r="DL11" t="s">
        <v>49</v>
      </c>
      <c r="DM11" t="s">
        <v>50</v>
      </c>
      <c r="DN11" t="s">
        <v>40</v>
      </c>
      <c r="DO11" t="s">
        <v>43</v>
      </c>
      <c r="DP11" t="s">
        <v>51</v>
      </c>
      <c r="DQ11" t="s">
        <v>52</v>
      </c>
      <c r="DR11" t="s">
        <v>53</v>
      </c>
      <c r="DS11" t="s">
        <v>54</v>
      </c>
      <c r="DT11" t="s">
        <v>60</v>
      </c>
      <c r="DX11" s="59" t="s">
        <v>12</v>
      </c>
      <c r="DY11" s="59" t="s">
        <v>71</v>
      </c>
      <c r="DZ11" t="s">
        <v>48</v>
      </c>
      <c r="EA11" t="s">
        <v>49</v>
      </c>
      <c r="EB11" t="s">
        <v>50</v>
      </c>
      <c r="EC11" t="s">
        <v>40</v>
      </c>
      <c r="ED11" t="s">
        <v>43</v>
      </c>
      <c r="EE11" t="s">
        <v>51</v>
      </c>
      <c r="EF11" t="s">
        <v>52</v>
      </c>
      <c r="EG11" t="s">
        <v>53</v>
      </c>
      <c r="EH11" t="s">
        <v>54</v>
      </c>
      <c r="EI11" t="s">
        <v>60</v>
      </c>
    </row>
    <row r="12" spans="3:139" x14ac:dyDescent="0.2">
      <c r="C12" s="425" t="s">
        <v>81</v>
      </c>
      <c r="D12" s="423" t="s">
        <v>82</v>
      </c>
      <c r="E12" s="410" t="s">
        <v>41</v>
      </c>
      <c r="F12" s="410" t="s">
        <v>42</v>
      </c>
      <c r="G12" s="410" t="s">
        <v>72</v>
      </c>
      <c r="H12" s="410" t="s">
        <v>43</v>
      </c>
      <c r="I12" s="410" t="s">
        <v>44</v>
      </c>
      <c r="J12" s="410" t="s">
        <v>73</v>
      </c>
      <c r="K12" s="410" t="s">
        <v>41</v>
      </c>
      <c r="L12" s="410" t="s">
        <v>42</v>
      </c>
      <c r="M12" s="410" t="s">
        <v>72</v>
      </c>
      <c r="N12" s="410" t="s">
        <v>43</v>
      </c>
      <c r="O12" s="410" t="s">
        <v>44</v>
      </c>
      <c r="P12" s="410" t="s">
        <v>73</v>
      </c>
      <c r="Q12" s="410"/>
      <c r="R12" s="410"/>
      <c r="S12" s="410"/>
      <c r="T12" s="410"/>
      <c r="U12" s="410"/>
      <c r="V12" s="410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 t="s">
        <v>834</v>
      </c>
      <c r="AO12" t="s">
        <v>835</v>
      </c>
      <c r="AP12" s="357">
        <v>4976.003529999999</v>
      </c>
      <c r="AQ12" s="357">
        <v>0</v>
      </c>
      <c r="AR12" s="357">
        <v>4221</v>
      </c>
      <c r="AS12" s="357">
        <v>4241.3512200000005</v>
      </c>
      <c r="AT12" s="357">
        <v>4101.7539999999999</v>
      </c>
      <c r="AU12" s="358">
        <v>97.174934849561708</v>
      </c>
      <c r="AV12" s="357">
        <v>-874.24952999999914</v>
      </c>
      <c r="AW12" s="358">
        <v>96.708661632601121</v>
      </c>
      <c r="AX12" s="357">
        <v>17540.108749999999</v>
      </c>
      <c r="BB12" t="s">
        <v>836</v>
      </c>
      <c r="BC12" t="s">
        <v>837</v>
      </c>
      <c r="BD12" s="357">
        <v>4976.003529999999</v>
      </c>
      <c r="BE12" s="357">
        <v>0</v>
      </c>
      <c r="BF12" s="357">
        <v>4221</v>
      </c>
      <c r="BG12" s="357">
        <v>4241.3512200000005</v>
      </c>
      <c r="BH12" s="357">
        <v>4101.7539999999999</v>
      </c>
      <c r="BI12" s="363">
        <v>97.174934849561708</v>
      </c>
      <c r="BJ12" s="357">
        <v>-874.24952999999914</v>
      </c>
      <c r="BK12" s="358">
        <v>96.708661632601121</v>
      </c>
      <c r="BL12" s="357">
        <v>17540.108749999999</v>
      </c>
      <c r="BP12" t="s">
        <v>838</v>
      </c>
      <c r="BQ12" t="s">
        <v>837</v>
      </c>
      <c r="BR12" s="357">
        <v>4976.003529999999</v>
      </c>
      <c r="BS12" s="357">
        <v>0</v>
      </c>
      <c r="BT12" s="357">
        <v>4221</v>
      </c>
      <c r="BU12" s="357">
        <v>4241.3512200000005</v>
      </c>
      <c r="BV12" s="357">
        <v>4101.7539999999999</v>
      </c>
      <c r="BW12" s="358">
        <v>97.174934849561708</v>
      </c>
      <c r="BX12" s="357">
        <v>-874.24952999999914</v>
      </c>
      <c r="BY12" s="357">
        <v>96.708661632601121</v>
      </c>
      <c r="BZ12" s="357">
        <v>17540.108749999999</v>
      </c>
      <c r="CA12" s="143"/>
      <c r="CE12" s="142" t="s">
        <v>808</v>
      </c>
      <c r="CF12" t="s">
        <v>833</v>
      </c>
      <c r="CG12" s="143">
        <v>7772.7291999999998</v>
      </c>
      <c r="CH12" s="143">
        <v>7678.5052599999999</v>
      </c>
      <c r="CI12" s="143">
        <v>9930.2572799999998</v>
      </c>
      <c r="CJ12" s="143">
        <v>6934.7501699999993</v>
      </c>
      <c r="CK12" s="143">
        <v>4844.0292000000018</v>
      </c>
      <c r="CL12" s="143">
        <v>98.787762476016795</v>
      </c>
      <c r="CM12" s="143">
        <v>129.32539529184353</v>
      </c>
      <c r="CN12" s="143">
        <v>69.834546824551154</v>
      </c>
      <c r="CO12" s="143">
        <v>69.851531508019733</v>
      </c>
      <c r="CP12" s="143">
        <v>37160.271110000001</v>
      </c>
      <c r="CT12" t="s">
        <v>834</v>
      </c>
      <c r="CU12" t="s">
        <v>835</v>
      </c>
      <c r="CV12" s="357">
        <v>4149.4535400000004</v>
      </c>
      <c r="CW12" s="357">
        <v>3105.7647500000003</v>
      </c>
      <c r="CX12" s="357">
        <v>5416.5514599999997</v>
      </c>
      <c r="CY12" s="357">
        <v>4976.003529999999</v>
      </c>
      <c r="CZ12" s="357">
        <v>4101.7539999999999</v>
      </c>
      <c r="DA12" s="357">
        <v>74.847560529620978</v>
      </c>
      <c r="DB12" s="357">
        <v>174.40314692218718</v>
      </c>
      <c r="DC12" s="357">
        <v>91.866634458227765</v>
      </c>
      <c r="DD12" s="357">
        <v>82.430689111669523</v>
      </c>
      <c r="DE12" s="357">
        <v>21749.527279999998</v>
      </c>
      <c r="DI12" t="s">
        <v>836</v>
      </c>
      <c r="DJ12" t="s">
        <v>837</v>
      </c>
      <c r="DK12" s="357">
        <v>4149.4535400000004</v>
      </c>
      <c r="DL12" s="357">
        <v>3105.7647500000003</v>
      </c>
      <c r="DM12" s="357">
        <v>5416.5514599999997</v>
      </c>
      <c r="DN12" s="357">
        <v>4976.003529999999</v>
      </c>
      <c r="DO12" s="357">
        <v>4101.7539999999999</v>
      </c>
      <c r="DP12" s="357">
        <v>74.847560529620978</v>
      </c>
      <c r="DQ12" s="357">
        <v>174.40314692218718</v>
      </c>
      <c r="DR12" s="357">
        <v>91.866634458227765</v>
      </c>
      <c r="DS12" s="357">
        <v>82.430689111669523</v>
      </c>
      <c r="DT12" s="357">
        <v>21749.527279999998</v>
      </c>
      <c r="DX12" t="s">
        <v>838</v>
      </c>
      <c r="DY12" t="s">
        <v>837</v>
      </c>
      <c r="DZ12" s="357">
        <v>4149.4535400000004</v>
      </c>
      <c r="EA12" s="357">
        <v>3105.7647500000003</v>
      </c>
      <c r="EB12" s="357">
        <v>5416.5514599999997</v>
      </c>
      <c r="EC12" s="357">
        <v>4976.003529999999</v>
      </c>
      <c r="ED12" s="357">
        <v>4101.7539999999999</v>
      </c>
      <c r="EE12" s="357">
        <v>74.847560529620978</v>
      </c>
      <c r="EF12" s="357">
        <v>174.40314692218718</v>
      </c>
      <c r="EG12" s="357">
        <v>91.866634458227765</v>
      </c>
      <c r="EH12" s="357">
        <v>82.430689111669523</v>
      </c>
      <c r="EI12" s="357">
        <v>21749.527279999998</v>
      </c>
    </row>
    <row r="13" spans="3:139" ht="60" x14ac:dyDescent="0.2">
      <c r="C13" s="427" t="s">
        <v>952</v>
      </c>
      <c r="D13" s="421" t="s">
        <v>953</v>
      </c>
      <c r="E13" s="417">
        <v>0</v>
      </c>
      <c r="F13" s="418">
        <v>0</v>
      </c>
      <c r="G13" s="418">
        <v>22019.997810000001</v>
      </c>
      <c r="H13" s="418">
        <v>17261.089899999999</v>
      </c>
      <c r="I13" s="419">
        <v>0</v>
      </c>
      <c r="J13" s="419">
        <v>78.388245307459442</v>
      </c>
      <c r="K13" s="418"/>
      <c r="L13" s="418"/>
      <c r="M13" s="418"/>
      <c r="N13" s="418"/>
      <c r="O13" s="419">
        <v>0</v>
      </c>
      <c r="P13" s="419">
        <v>0</v>
      </c>
      <c r="Q13" s="418">
        <v>0</v>
      </c>
      <c r="R13" s="418">
        <v>0</v>
      </c>
      <c r="S13" s="418">
        <v>22019.997810000001</v>
      </c>
      <c r="T13" s="418">
        <v>17261.089899999999</v>
      </c>
      <c r="U13" s="419">
        <v>0</v>
      </c>
      <c r="V13" s="426">
        <v>78.388245307459442</v>
      </c>
      <c r="W13"/>
      <c r="X13"/>
      <c r="Y13"/>
      <c r="Z13"/>
      <c r="AA13"/>
      <c r="AB13"/>
      <c r="AC13"/>
      <c r="AD13"/>
      <c r="AE13"/>
      <c r="AF13"/>
      <c r="AG13"/>
      <c r="AH13"/>
      <c r="AN13" t="s">
        <v>839</v>
      </c>
      <c r="AO13" t="s">
        <v>840</v>
      </c>
      <c r="AP13" s="357">
        <v>1958.7466399999998</v>
      </c>
      <c r="AQ13" s="357">
        <v>0</v>
      </c>
      <c r="AR13" s="357">
        <v>746</v>
      </c>
      <c r="AS13" s="357">
        <v>846.88830999999993</v>
      </c>
      <c r="AT13" s="357">
        <v>742.27520000000004</v>
      </c>
      <c r="AU13" s="358">
        <v>99.500697050938342</v>
      </c>
      <c r="AV13" s="357">
        <v>-1216.4714399999998</v>
      </c>
      <c r="AW13" s="358">
        <v>87.647354584455201</v>
      </c>
      <c r="AX13" s="357">
        <v>4293.9101499999997</v>
      </c>
      <c r="BB13" t="s">
        <v>841</v>
      </c>
      <c r="BC13" t="s">
        <v>840</v>
      </c>
      <c r="BD13" s="357">
        <v>1958.7466399999998</v>
      </c>
      <c r="BE13" s="357">
        <v>0</v>
      </c>
      <c r="BF13" s="357">
        <v>746</v>
      </c>
      <c r="BG13" s="357">
        <v>846.88830999999993</v>
      </c>
      <c r="BH13" s="357">
        <v>742.27520000000004</v>
      </c>
      <c r="BI13" s="363">
        <v>99.500697050938342</v>
      </c>
      <c r="BJ13" s="357">
        <v>-1216.4714399999998</v>
      </c>
      <c r="BK13" s="358">
        <v>87.647354584455201</v>
      </c>
      <c r="BL13" s="357">
        <v>4293.9101499999997</v>
      </c>
      <c r="BP13" t="s">
        <v>842</v>
      </c>
      <c r="BQ13" t="s">
        <v>843</v>
      </c>
      <c r="BR13" s="357">
        <v>1482.5836399999998</v>
      </c>
      <c r="BS13" s="357">
        <v>0</v>
      </c>
      <c r="BT13" s="357">
        <v>746</v>
      </c>
      <c r="BU13" s="357">
        <v>846.88830999999993</v>
      </c>
      <c r="BV13" s="357">
        <v>742.27520000000004</v>
      </c>
      <c r="BW13" s="358">
        <v>99.500697050938342</v>
      </c>
      <c r="BX13" s="357">
        <v>-740.30843999999979</v>
      </c>
      <c r="BY13" s="357">
        <v>87.647354584455201</v>
      </c>
      <c r="BZ13" s="357">
        <v>3817.7471499999997</v>
      </c>
      <c r="CA13" s="143"/>
      <c r="CE13" s="142" t="s">
        <v>66</v>
      </c>
      <c r="CF13" s="142" t="s">
        <v>605</v>
      </c>
      <c r="CG13" s="143">
        <v>237288.29772999996</v>
      </c>
      <c r="CH13" s="143">
        <v>193197.34315999993</v>
      </c>
      <c r="CI13" s="143">
        <v>198292.78025000013</v>
      </c>
      <c r="CJ13" s="143">
        <v>191145.0429</v>
      </c>
      <c r="CK13" s="143">
        <v>206344.27755000014</v>
      </c>
      <c r="CL13" s="143">
        <v>81.418824698987379</v>
      </c>
      <c r="CM13" s="143">
        <v>102.63742606738661</v>
      </c>
      <c r="CN13" s="143">
        <v>96.395361777171857</v>
      </c>
      <c r="CO13" s="143">
        <v>107.951676077706</v>
      </c>
      <c r="CP13" s="143">
        <v>1026267.7415900001</v>
      </c>
      <c r="CT13" t="s">
        <v>839</v>
      </c>
      <c r="CU13" t="s">
        <v>840</v>
      </c>
      <c r="CV13" s="357">
        <v>3623.2756600000002</v>
      </c>
      <c r="CW13" s="357">
        <v>4572.7405100000005</v>
      </c>
      <c r="CX13" s="357">
        <v>4513.7058200000001</v>
      </c>
      <c r="CY13" s="357">
        <v>1958.7466399999998</v>
      </c>
      <c r="CZ13" s="357">
        <v>742.27520000000004</v>
      </c>
      <c r="DA13" s="357">
        <v>126.20459879665904</v>
      </c>
      <c r="DB13" s="357">
        <v>98.708986659730655</v>
      </c>
      <c r="DC13" s="357">
        <v>43.395531700823156</v>
      </c>
      <c r="DD13" s="357">
        <v>37.895416632341998</v>
      </c>
      <c r="DE13" s="357">
        <v>15410.743830000001</v>
      </c>
      <c r="DI13" t="s">
        <v>841</v>
      </c>
      <c r="DJ13" t="s">
        <v>840</v>
      </c>
      <c r="DK13" s="357">
        <v>3623.2756600000002</v>
      </c>
      <c r="DL13" s="357">
        <v>4572.7405100000005</v>
      </c>
      <c r="DM13" s="357">
        <v>4513.7058200000001</v>
      </c>
      <c r="DN13" s="357">
        <v>1958.7466399999998</v>
      </c>
      <c r="DO13" s="357">
        <v>742.27520000000004</v>
      </c>
      <c r="DP13" s="357">
        <v>126.20459879665904</v>
      </c>
      <c r="DQ13" s="357">
        <v>98.708986659730655</v>
      </c>
      <c r="DR13" s="357">
        <v>43.395531700823156</v>
      </c>
      <c r="DS13" s="357">
        <v>37.895416632341998</v>
      </c>
      <c r="DT13" s="357">
        <v>15410.743830000001</v>
      </c>
      <c r="DX13" t="s">
        <v>842</v>
      </c>
      <c r="DY13" t="s">
        <v>843</v>
      </c>
      <c r="DZ13" s="357">
        <v>1503.1456599999999</v>
      </c>
      <c r="EA13" s="357">
        <v>2038.7925100000002</v>
      </c>
      <c r="EB13" s="357">
        <v>1396.9597699999999</v>
      </c>
      <c r="EC13" s="357">
        <v>1482.5836399999998</v>
      </c>
      <c r="ED13" s="357">
        <v>742.27520000000004</v>
      </c>
      <c r="EE13" s="357">
        <v>135.63505947919913</v>
      </c>
      <c r="EF13" s="357">
        <v>68.518976950724607</v>
      </c>
      <c r="EG13" s="357">
        <v>106.12930106068839</v>
      </c>
      <c r="EH13" s="357">
        <v>50.066328804221804</v>
      </c>
      <c r="EI13" s="357">
        <v>7163.7567800000006</v>
      </c>
    </row>
    <row r="14" spans="3:139" x14ac:dyDescent="0.2">
      <c r="C14" s="427" t="s">
        <v>131</v>
      </c>
      <c r="D14" s="427"/>
      <c r="E14" s="417">
        <v>0</v>
      </c>
      <c r="F14" s="418">
        <v>0</v>
      </c>
      <c r="G14" s="418">
        <v>22019.997810000001</v>
      </c>
      <c r="H14" s="418">
        <v>17261.089899999999</v>
      </c>
      <c r="I14" s="419">
        <v>0</v>
      </c>
      <c r="J14" s="419">
        <v>78.388245307459442</v>
      </c>
      <c r="K14" s="418"/>
      <c r="L14" s="418"/>
      <c r="M14" s="418"/>
      <c r="N14" s="418"/>
      <c r="O14" s="419">
        <v>0</v>
      </c>
      <c r="P14" s="419">
        <v>0</v>
      </c>
      <c r="Q14" s="418">
        <v>0</v>
      </c>
      <c r="R14" s="418">
        <v>0</v>
      </c>
      <c r="S14" s="418">
        <v>22019.997810000001</v>
      </c>
      <c r="T14" s="418">
        <v>17261.089899999999</v>
      </c>
      <c r="U14" s="419">
        <v>0</v>
      </c>
      <c r="V14" s="426">
        <v>78.388245307459442</v>
      </c>
      <c r="W14"/>
      <c r="X14"/>
      <c r="Y14"/>
      <c r="Z14"/>
      <c r="AA14"/>
      <c r="AB14"/>
      <c r="AN14" t="s">
        <v>846</v>
      </c>
      <c r="AO14" t="s">
        <v>847</v>
      </c>
      <c r="AP14" s="357">
        <v>191145.0429</v>
      </c>
      <c r="AQ14" s="357">
        <v>185660.70899999997</v>
      </c>
      <c r="AR14" s="357">
        <v>195179.94000000006</v>
      </c>
      <c r="AS14" s="357">
        <v>225602.19619000005</v>
      </c>
      <c r="AT14" s="357">
        <v>206344.27755000014</v>
      </c>
      <c r="AU14" s="358">
        <v>105.72002304642582</v>
      </c>
      <c r="AV14" s="357">
        <v>15199.234650000144</v>
      </c>
      <c r="AW14" s="358">
        <v>91.463771645298593</v>
      </c>
      <c r="AX14" s="357">
        <v>1003932.1656400001</v>
      </c>
      <c r="BB14" t="s">
        <v>848</v>
      </c>
      <c r="BC14" t="s">
        <v>849</v>
      </c>
      <c r="BD14" s="357">
        <v>191145.0429</v>
      </c>
      <c r="BE14" s="357">
        <v>185660.70899999997</v>
      </c>
      <c r="BF14" s="357">
        <v>195179.94000000006</v>
      </c>
      <c r="BG14" s="357">
        <v>225602.19619000005</v>
      </c>
      <c r="BH14" s="357">
        <v>206344.27755000014</v>
      </c>
      <c r="BI14" s="363">
        <v>105.72002304642582</v>
      </c>
      <c r="BJ14" s="357">
        <v>15199.234650000144</v>
      </c>
      <c r="BK14" s="358">
        <v>91.463771645298593</v>
      </c>
      <c r="BL14" s="357">
        <v>1003932.1656400001</v>
      </c>
      <c r="BP14" t="s">
        <v>844</v>
      </c>
      <c r="BQ14" t="s">
        <v>845</v>
      </c>
      <c r="BR14" s="357">
        <v>476.16300000000001</v>
      </c>
      <c r="BS14" s="357">
        <v>0</v>
      </c>
      <c r="BT14" s="357">
        <v>0</v>
      </c>
      <c r="BU14" s="357">
        <v>0</v>
      </c>
      <c r="BV14" s="357"/>
      <c r="BW14" s="358">
        <v>0</v>
      </c>
      <c r="BX14" s="357">
        <v>-476.16300000000001</v>
      </c>
      <c r="BY14" s="357">
        <v>0</v>
      </c>
      <c r="BZ14" s="357">
        <v>476.16300000000001</v>
      </c>
      <c r="CA14" s="143"/>
      <c r="CE14"/>
      <c r="CF14"/>
      <c r="CG14"/>
      <c r="CH14"/>
      <c r="CI14"/>
      <c r="CJ14"/>
      <c r="CK14"/>
      <c r="CL14"/>
      <c r="CM14"/>
      <c r="CN14"/>
      <c r="CO14"/>
      <c r="CP14"/>
      <c r="CT14" t="s">
        <v>846</v>
      </c>
      <c r="CU14" t="s">
        <v>847</v>
      </c>
      <c r="CV14" s="357">
        <v>237288.29772999996</v>
      </c>
      <c r="CW14" s="357">
        <v>193197.34315999993</v>
      </c>
      <c r="CX14" s="357">
        <v>198292.78025000013</v>
      </c>
      <c r="CY14" s="357">
        <v>191145.0429</v>
      </c>
      <c r="CZ14" s="357">
        <v>206344.27755000014</v>
      </c>
      <c r="DA14" s="357">
        <v>81.418824698987379</v>
      </c>
      <c r="DB14" s="357">
        <v>102.63742606738661</v>
      </c>
      <c r="DC14" s="357">
        <v>96.395361777171857</v>
      </c>
      <c r="DD14" s="357">
        <v>107.951676077706</v>
      </c>
      <c r="DE14" s="357">
        <v>1026267.7415900001</v>
      </c>
      <c r="DI14" t="s">
        <v>848</v>
      </c>
      <c r="DJ14" t="s">
        <v>849</v>
      </c>
      <c r="DK14" s="357">
        <v>237288.29772999996</v>
      </c>
      <c r="DL14" s="357">
        <v>193197.34315999993</v>
      </c>
      <c r="DM14" s="357">
        <v>198292.78025000013</v>
      </c>
      <c r="DN14" s="357">
        <v>191145.0429</v>
      </c>
      <c r="DO14" s="357">
        <v>206344.27755000014</v>
      </c>
      <c r="DP14" s="357">
        <v>81.418824698987379</v>
      </c>
      <c r="DQ14" s="357">
        <v>102.63742606738661</v>
      </c>
      <c r="DR14" s="357">
        <v>96.395361777171857</v>
      </c>
      <c r="DS14" s="357">
        <v>107.951676077706</v>
      </c>
      <c r="DT14" s="357">
        <v>1026267.7415900001</v>
      </c>
      <c r="DX14" t="s">
        <v>844</v>
      </c>
      <c r="DY14" t="s">
        <v>845</v>
      </c>
      <c r="DZ14" s="357">
        <v>2120.13</v>
      </c>
      <c r="EA14" s="357">
        <v>2533.9479999999999</v>
      </c>
      <c r="EB14" s="357">
        <v>3116.7460499999997</v>
      </c>
      <c r="EC14" s="357">
        <v>476.16300000000001</v>
      </c>
      <c r="ED14" s="357"/>
      <c r="EE14" s="357">
        <v>119.51852009074915</v>
      </c>
      <c r="EF14" s="357">
        <v>122.99960575355138</v>
      </c>
      <c r="EG14" s="357">
        <v>15.277568090605264</v>
      </c>
      <c r="EH14" s="357">
        <v>0</v>
      </c>
      <c r="EI14" s="357">
        <v>8246.9870499999997</v>
      </c>
    </row>
    <row r="15" spans="3:139" x14ac:dyDescent="0.2"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N15"/>
      <c r="AO15"/>
      <c r="AP15"/>
      <c r="AQ15"/>
      <c r="AR15"/>
      <c r="AS15"/>
      <c r="AT15"/>
      <c r="AU15"/>
      <c r="AV15"/>
      <c r="AW15"/>
      <c r="AX15"/>
      <c r="BB15"/>
      <c r="BC15"/>
      <c r="BD15"/>
      <c r="BE15"/>
      <c r="BF15"/>
      <c r="BG15"/>
      <c r="BH15"/>
      <c r="BI15"/>
      <c r="BJ15"/>
      <c r="BK15"/>
      <c r="BL15"/>
      <c r="BP15" t="s">
        <v>850</v>
      </c>
      <c r="BQ15" t="s">
        <v>851</v>
      </c>
      <c r="BR15" s="357">
        <v>89914.950989999998</v>
      </c>
      <c r="BS15" s="357">
        <v>83648.967000000004</v>
      </c>
      <c r="BT15" s="357">
        <v>85016.659999999989</v>
      </c>
      <c r="BU15" s="357">
        <v>106124.62192999999</v>
      </c>
      <c r="BV15" s="357">
        <v>98538.925980000015</v>
      </c>
      <c r="BW15" s="358">
        <v>115.90543074733826</v>
      </c>
      <c r="BX15" s="357">
        <v>8623.974990000017</v>
      </c>
      <c r="BY15" s="357">
        <v>92.852086714614146</v>
      </c>
      <c r="BZ15" s="357">
        <v>463244.12589999998</v>
      </c>
      <c r="CA15" s="143"/>
      <c r="CE15"/>
      <c r="CF15"/>
      <c r="CG15"/>
      <c r="CH15"/>
      <c r="CI15"/>
      <c r="CJ15"/>
      <c r="CK15"/>
      <c r="CL15"/>
      <c r="CM15"/>
      <c r="CN15"/>
      <c r="CO15"/>
      <c r="CP15"/>
      <c r="CT15"/>
      <c r="CU15"/>
      <c r="CV15"/>
      <c r="CW15"/>
      <c r="CX15"/>
      <c r="CY15"/>
      <c r="CZ15"/>
      <c r="DA15"/>
      <c r="DB15"/>
      <c r="DC15"/>
      <c r="DD15"/>
      <c r="DE15"/>
      <c r="DI15"/>
      <c r="DJ15"/>
      <c r="DK15"/>
      <c r="DL15"/>
      <c r="DM15"/>
      <c r="DN15"/>
      <c r="DO15"/>
      <c r="DP15"/>
      <c r="DQ15"/>
      <c r="DR15"/>
      <c r="DS15"/>
      <c r="DT15"/>
      <c r="DX15" t="s">
        <v>850</v>
      </c>
      <c r="DY15" t="s">
        <v>851</v>
      </c>
      <c r="DZ15" s="357">
        <v>81544.994239999956</v>
      </c>
      <c r="EA15" s="357">
        <v>86919.215620000003</v>
      </c>
      <c r="EB15" s="357">
        <v>88690.700149999975</v>
      </c>
      <c r="EC15" s="357">
        <v>89914.950989999998</v>
      </c>
      <c r="ED15" s="357">
        <v>98538.925980000015</v>
      </c>
      <c r="EE15" s="357">
        <v>106.59049820297106</v>
      </c>
      <c r="EF15" s="357">
        <v>102.03808158801695</v>
      </c>
      <c r="EG15" s="357">
        <v>101.38035987756268</v>
      </c>
      <c r="EH15" s="357">
        <v>109.59125806670255</v>
      </c>
      <c r="EI15" s="357">
        <v>445608.78697999992</v>
      </c>
    </row>
    <row r="16" spans="3:139" x14ac:dyDescent="0.2"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N16"/>
      <c r="AO16"/>
      <c r="AP16"/>
      <c r="AQ16"/>
      <c r="AR16"/>
      <c r="AS16"/>
      <c r="AT16"/>
      <c r="AU16"/>
      <c r="AV16"/>
      <c r="AW16"/>
      <c r="AX16"/>
      <c r="BB16"/>
      <c r="BC16"/>
      <c r="BD16"/>
      <c r="BE16"/>
      <c r="BF16"/>
      <c r="BG16"/>
      <c r="BH16"/>
      <c r="BI16"/>
      <c r="BJ16"/>
      <c r="BK16"/>
      <c r="BL16"/>
      <c r="BP16" t="s">
        <v>852</v>
      </c>
      <c r="BQ16" t="s">
        <v>853</v>
      </c>
      <c r="BR16" s="357">
        <v>101230.09191</v>
      </c>
      <c r="BS16" s="357">
        <v>102011.742</v>
      </c>
      <c r="BT16" s="357">
        <v>110163.27999999998</v>
      </c>
      <c r="BU16" s="357">
        <v>119477.57425999999</v>
      </c>
      <c r="BV16" s="357">
        <v>107805.35156999997</v>
      </c>
      <c r="BW16" s="358">
        <v>97.859605823283388</v>
      </c>
      <c r="BX16" s="357">
        <v>6575.259659999967</v>
      </c>
      <c r="BY16" s="357">
        <v>90.230616279001765</v>
      </c>
      <c r="BZ16" s="357">
        <v>540688.03973999992</v>
      </c>
      <c r="CA16" s="143"/>
      <c r="CE16"/>
      <c r="CF16"/>
      <c r="CG16"/>
      <c r="CH16"/>
      <c r="CI16"/>
      <c r="CJ16"/>
      <c r="CK16"/>
      <c r="CL16"/>
      <c r="CM16"/>
      <c r="CN16"/>
      <c r="CO16"/>
      <c r="CP16"/>
      <c r="CT16"/>
      <c r="CU16"/>
      <c r="CV16"/>
      <c r="CW16"/>
      <c r="CX16"/>
      <c r="CY16"/>
      <c r="CZ16"/>
      <c r="DA16"/>
      <c r="DB16"/>
      <c r="DC16"/>
      <c r="DD16"/>
      <c r="DE16"/>
      <c r="DI16"/>
      <c r="DJ16"/>
      <c r="DK16"/>
      <c r="DL16"/>
      <c r="DM16"/>
      <c r="DN16"/>
      <c r="DO16"/>
      <c r="DP16"/>
      <c r="DQ16"/>
      <c r="DR16"/>
      <c r="DS16"/>
      <c r="DT16"/>
      <c r="DX16" t="s">
        <v>852</v>
      </c>
      <c r="DY16" t="s">
        <v>853</v>
      </c>
      <c r="DZ16" s="357">
        <v>155743.30348999996</v>
      </c>
      <c r="EA16" s="357">
        <v>106278.12753999999</v>
      </c>
      <c r="EB16" s="357">
        <v>109602.08010000002</v>
      </c>
      <c r="EC16" s="357">
        <v>101230.09191</v>
      </c>
      <c r="ED16" s="357">
        <v>107805.35156999997</v>
      </c>
      <c r="EE16" s="357">
        <v>68.239291936442044</v>
      </c>
      <c r="EF16" s="357">
        <v>103.12759797047515</v>
      </c>
      <c r="EG16" s="357">
        <v>92.361469615940237</v>
      </c>
      <c r="EH16" s="357">
        <v>106.4953607528538</v>
      </c>
      <c r="EI16" s="357">
        <v>580658.9546099999</v>
      </c>
    </row>
    <row r="17" spans="1:139" x14ac:dyDescent="0.2"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N17"/>
      <c r="AO17"/>
      <c r="AP17"/>
      <c r="AQ17"/>
      <c r="AR17"/>
      <c r="AS17"/>
      <c r="AT17"/>
      <c r="AU17"/>
      <c r="AV17"/>
      <c r="AW17"/>
      <c r="AX17"/>
      <c r="BB17"/>
      <c r="BC17"/>
      <c r="BD17"/>
      <c r="BE17"/>
      <c r="BF17"/>
      <c r="BG17"/>
      <c r="BH17"/>
      <c r="BI17"/>
      <c r="BJ17"/>
      <c r="BK17"/>
      <c r="BL17"/>
      <c r="BP17"/>
      <c r="BQ17"/>
      <c r="BR17"/>
      <c r="BS17"/>
      <c r="BT17"/>
      <c r="BU17"/>
      <c r="BV17"/>
      <c r="BW17"/>
      <c r="BX17"/>
      <c r="BY17"/>
      <c r="BZ17"/>
      <c r="CA17" s="143"/>
      <c r="CE17"/>
      <c r="CF17"/>
      <c r="CG17"/>
      <c r="CH17"/>
      <c r="CI17"/>
      <c r="CJ17"/>
      <c r="CK17"/>
      <c r="CL17"/>
      <c r="CM17"/>
      <c r="CN17"/>
      <c r="CO17"/>
      <c r="CP17"/>
      <c r="CT17"/>
      <c r="CU17"/>
      <c r="CV17"/>
      <c r="CW17"/>
      <c r="CX17"/>
      <c r="CY17"/>
      <c r="CZ17"/>
      <c r="DA17"/>
      <c r="DB17"/>
      <c r="DC17"/>
      <c r="DD17"/>
      <c r="DE17"/>
      <c r="DI17"/>
      <c r="DJ17"/>
      <c r="DK17"/>
      <c r="DL17"/>
      <c r="DM17"/>
      <c r="DN17"/>
      <c r="DO17"/>
      <c r="DP17"/>
      <c r="DQ17"/>
      <c r="DR17"/>
      <c r="DS17"/>
      <c r="DT17"/>
      <c r="DX17"/>
      <c r="DY17"/>
      <c r="DZ17"/>
      <c r="EA17"/>
      <c r="EB17"/>
      <c r="EC17"/>
      <c r="ED17"/>
      <c r="EE17"/>
      <c r="EF17"/>
      <c r="EG17"/>
      <c r="EH17"/>
      <c r="EI17"/>
    </row>
    <row r="18" spans="1:139" x14ac:dyDescent="0.2"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N18"/>
      <c r="AO18"/>
      <c r="AP18"/>
      <c r="AQ18"/>
      <c r="AR18"/>
      <c r="AS18"/>
      <c r="AT18"/>
      <c r="AU18"/>
      <c r="AV18"/>
      <c r="AW18"/>
      <c r="AX18"/>
      <c r="BB18"/>
      <c r="BC18"/>
      <c r="BD18"/>
      <c r="BE18"/>
      <c r="BF18"/>
      <c r="BG18"/>
      <c r="BH18"/>
      <c r="BI18"/>
      <c r="BJ18"/>
      <c r="BK18"/>
      <c r="BL18"/>
      <c r="BP18"/>
      <c r="BQ18"/>
      <c r="BR18"/>
      <c r="BS18"/>
      <c r="BT18"/>
      <c r="BU18"/>
      <c r="BV18"/>
      <c r="BW18"/>
      <c r="BX18"/>
      <c r="BY18"/>
      <c r="BZ18"/>
      <c r="CA18" s="143"/>
      <c r="CT18"/>
      <c r="CU18"/>
      <c r="CV18"/>
      <c r="CW18"/>
      <c r="CX18"/>
      <c r="CY18"/>
      <c r="CZ18"/>
      <c r="DA18"/>
      <c r="DB18"/>
      <c r="DC18"/>
      <c r="DD18"/>
      <c r="DE18"/>
      <c r="DI18"/>
      <c r="DJ18"/>
      <c r="DK18"/>
      <c r="DL18"/>
      <c r="DM18"/>
      <c r="DN18"/>
      <c r="DO18"/>
      <c r="DP18"/>
      <c r="DQ18"/>
      <c r="DR18"/>
      <c r="DS18"/>
      <c r="DT18"/>
      <c r="DX18"/>
      <c r="DY18"/>
      <c r="DZ18"/>
      <c r="EA18"/>
      <c r="EB18"/>
      <c r="EC18"/>
      <c r="ED18"/>
      <c r="EE18"/>
      <c r="EF18"/>
      <c r="EG18"/>
      <c r="EH18"/>
      <c r="EI18"/>
    </row>
    <row r="19" spans="1:139" x14ac:dyDescent="0.2">
      <c r="A19" s="146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N19"/>
      <c r="AO19"/>
      <c r="AP19"/>
      <c r="AQ19"/>
      <c r="AR19"/>
      <c r="AS19"/>
      <c r="AT19"/>
      <c r="AU19"/>
      <c r="AV19"/>
      <c r="AW19"/>
      <c r="AX19"/>
      <c r="BB19"/>
      <c r="BC19"/>
      <c r="BD19"/>
      <c r="BE19"/>
      <c r="BF19"/>
      <c r="BG19"/>
      <c r="BH19"/>
      <c r="BI19"/>
      <c r="BJ19"/>
      <c r="BK19"/>
      <c r="BL19"/>
      <c r="BP19"/>
      <c r="BQ19"/>
      <c r="BR19"/>
      <c r="BS19"/>
      <c r="BT19"/>
      <c r="BU19"/>
      <c r="BV19"/>
      <c r="BW19"/>
      <c r="BX19"/>
      <c r="BY19"/>
      <c r="BZ19"/>
      <c r="CA19" s="143"/>
      <c r="CT19"/>
      <c r="CU19"/>
      <c r="CV19"/>
      <c r="CW19"/>
      <c r="CX19"/>
      <c r="CY19"/>
      <c r="CZ19"/>
      <c r="DA19"/>
      <c r="DB19"/>
      <c r="DC19"/>
      <c r="DD19"/>
      <c r="DE19"/>
      <c r="DI19"/>
      <c r="DJ19"/>
      <c r="DK19"/>
      <c r="DL19"/>
      <c r="DM19"/>
      <c r="DN19"/>
      <c r="DO19"/>
      <c r="DP19"/>
      <c r="DQ19"/>
      <c r="DR19"/>
      <c r="DS19"/>
      <c r="DT19"/>
      <c r="DX19"/>
      <c r="DY19"/>
      <c r="DZ19"/>
      <c r="EA19"/>
      <c r="EB19"/>
      <c r="EC19"/>
      <c r="ED19"/>
      <c r="EE19"/>
      <c r="EF19"/>
      <c r="EG19"/>
      <c r="EH19"/>
      <c r="EI19"/>
    </row>
    <row r="20" spans="1:139" x14ac:dyDescent="0.2">
      <c r="A20" s="16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N20"/>
      <c r="AO20"/>
      <c r="AP20"/>
      <c r="AQ20"/>
      <c r="AR20"/>
      <c r="AS20"/>
      <c r="AT20"/>
      <c r="AU20"/>
      <c r="AV20"/>
      <c r="AW20"/>
      <c r="AX20"/>
      <c r="BB20"/>
      <c r="BC20"/>
      <c r="BD20"/>
      <c r="BE20"/>
      <c r="BF20"/>
      <c r="BG20"/>
      <c r="BH20"/>
      <c r="BI20"/>
      <c r="BJ20"/>
      <c r="BK20"/>
      <c r="BL20"/>
      <c r="BP20"/>
      <c r="BQ20"/>
      <c r="BR20"/>
      <c r="BS20"/>
      <c r="BT20"/>
      <c r="BU20"/>
      <c r="BV20"/>
      <c r="BW20"/>
      <c r="BX20"/>
      <c r="BY20"/>
      <c r="BZ20"/>
      <c r="CA20" s="143"/>
      <c r="CT20"/>
      <c r="CU20"/>
      <c r="CV20"/>
      <c r="CW20"/>
      <c r="CX20"/>
      <c r="CY20"/>
      <c r="CZ20"/>
      <c r="DA20"/>
      <c r="DB20"/>
      <c r="DC20"/>
      <c r="DD20"/>
      <c r="DE20"/>
      <c r="DI20"/>
      <c r="DJ20"/>
      <c r="DK20"/>
      <c r="DL20"/>
      <c r="DM20"/>
      <c r="DN20"/>
      <c r="DO20"/>
      <c r="DP20"/>
      <c r="DQ20"/>
      <c r="DR20"/>
      <c r="DS20"/>
      <c r="DT20"/>
      <c r="DX20"/>
      <c r="DY20"/>
      <c r="DZ20"/>
      <c r="EA20"/>
      <c r="EB20"/>
      <c r="EC20"/>
      <c r="ED20"/>
      <c r="EE20"/>
      <c r="EF20"/>
      <c r="EG20"/>
      <c r="EH20"/>
      <c r="EI20"/>
    </row>
    <row r="21" spans="1:139" x14ac:dyDescent="0.2"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N21"/>
      <c r="AO21"/>
      <c r="AP21"/>
      <c r="AQ21"/>
      <c r="AR21"/>
      <c r="AS21"/>
      <c r="AT21"/>
      <c r="AU21"/>
      <c r="AV21"/>
      <c r="AW21"/>
      <c r="AX21"/>
      <c r="BB21"/>
      <c r="BC21"/>
      <c r="BD21"/>
      <c r="BE21"/>
      <c r="BF21"/>
      <c r="BG21"/>
      <c r="BH21"/>
      <c r="BI21"/>
      <c r="BJ21"/>
      <c r="BK21"/>
      <c r="BL21"/>
      <c r="BP21"/>
      <c r="BQ21"/>
      <c r="BR21"/>
      <c r="BS21"/>
      <c r="BT21"/>
      <c r="BU21"/>
      <c r="BV21"/>
      <c r="BW21"/>
      <c r="BX21"/>
      <c r="BY21"/>
      <c r="BZ21"/>
      <c r="CA21" s="143"/>
      <c r="CT21"/>
      <c r="CU21"/>
      <c r="CV21"/>
      <c r="CW21"/>
      <c r="CX21"/>
      <c r="CY21"/>
      <c r="CZ21"/>
      <c r="DA21"/>
      <c r="DB21"/>
      <c r="DC21"/>
      <c r="DD21"/>
      <c r="DE21"/>
      <c r="DI21"/>
      <c r="DJ21"/>
      <c r="DK21"/>
      <c r="DL21"/>
      <c r="DM21"/>
      <c r="DN21"/>
      <c r="DO21"/>
      <c r="DP21"/>
      <c r="DQ21"/>
      <c r="DR21"/>
      <c r="DS21"/>
      <c r="DT21"/>
      <c r="DX21"/>
      <c r="DY21"/>
      <c r="DZ21"/>
      <c r="EA21"/>
      <c r="EB21"/>
      <c r="EC21"/>
      <c r="ED21"/>
      <c r="EE21"/>
      <c r="EF21"/>
      <c r="EG21"/>
      <c r="EH21"/>
      <c r="EI21"/>
    </row>
    <row r="22" spans="1:139" x14ac:dyDescent="0.2"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N22"/>
      <c r="AO22"/>
      <c r="AP22"/>
      <c r="AQ22"/>
      <c r="AR22"/>
      <c r="AS22"/>
      <c r="AT22"/>
      <c r="AU22"/>
      <c r="AV22"/>
      <c r="AW22"/>
      <c r="AX22"/>
      <c r="BB22"/>
      <c r="BC22"/>
      <c r="BD22"/>
      <c r="BE22"/>
      <c r="BF22"/>
      <c r="BG22"/>
      <c r="BH22"/>
      <c r="BI22"/>
      <c r="BJ22"/>
      <c r="BK22"/>
      <c r="BL22"/>
      <c r="BP22"/>
      <c r="BQ22"/>
      <c r="BR22"/>
      <c r="BS22"/>
      <c r="BT22"/>
      <c r="BU22"/>
      <c r="BV22"/>
      <c r="BW22"/>
      <c r="BX22"/>
      <c r="BY22"/>
      <c r="BZ22"/>
      <c r="CA22" s="143"/>
      <c r="CT22"/>
      <c r="CU22"/>
      <c r="CV22"/>
      <c r="CW22"/>
      <c r="CX22"/>
      <c r="CY22"/>
      <c r="CZ22"/>
      <c r="DA22"/>
      <c r="DB22"/>
      <c r="DC22"/>
      <c r="DD22"/>
      <c r="DE22"/>
      <c r="DI22"/>
      <c r="DJ22"/>
      <c r="DK22"/>
      <c r="DL22"/>
      <c r="DM22"/>
      <c r="DN22"/>
      <c r="DO22"/>
      <c r="DP22"/>
      <c r="DQ22"/>
      <c r="DR22"/>
      <c r="DS22"/>
      <c r="DT22"/>
      <c r="DX22"/>
      <c r="DY22"/>
      <c r="DZ22"/>
      <c r="EA22"/>
      <c r="EB22"/>
      <c r="EC22"/>
      <c r="ED22"/>
      <c r="EE22"/>
      <c r="EF22"/>
      <c r="EG22"/>
      <c r="EH22"/>
      <c r="EI22"/>
    </row>
    <row r="23" spans="1:139" x14ac:dyDescent="0.2"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N23"/>
      <c r="AO23"/>
      <c r="AP23"/>
      <c r="AQ23"/>
      <c r="AR23"/>
      <c r="AS23"/>
      <c r="AT23"/>
      <c r="AU23"/>
      <c r="AV23"/>
      <c r="AW23"/>
      <c r="AX23"/>
      <c r="BB23"/>
      <c r="BC23"/>
      <c r="BD23"/>
      <c r="BE23"/>
      <c r="BF23"/>
      <c r="BG23"/>
      <c r="BH23"/>
      <c r="BI23"/>
      <c r="BJ23"/>
      <c r="BK23"/>
      <c r="BL23"/>
      <c r="BP23"/>
      <c r="BQ23"/>
      <c r="BR23"/>
      <c r="BS23"/>
      <c r="BT23"/>
      <c r="BU23"/>
      <c r="BV23"/>
      <c r="BW23"/>
      <c r="BX23"/>
      <c r="BY23"/>
      <c r="BZ23"/>
      <c r="CA23" s="143"/>
      <c r="CT23"/>
      <c r="CU23"/>
      <c r="CV23"/>
      <c r="CW23"/>
      <c r="CX23"/>
      <c r="CY23"/>
      <c r="CZ23"/>
      <c r="DA23"/>
      <c r="DB23"/>
      <c r="DC23"/>
      <c r="DD23"/>
      <c r="DE23"/>
      <c r="DI23"/>
      <c r="DJ23"/>
      <c r="DK23"/>
      <c r="DL23"/>
      <c r="DM23"/>
      <c r="DN23"/>
      <c r="DO23"/>
      <c r="DP23"/>
      <c r="DQ23"/>
      <c r="DR23"/>
      <c r="DS23"/>
      <c r="DT23"/>
      <c r="DX23"/>
      <c r="DY23"/>
      <c r="DZ23"/>
      <c r="EA23"/>
      <c r="EB23"/>
      <c r="EC23"/>
      <c r="ED23"/>
      <c r="EE23"/>
      <c r="EF23"/>
      <c r="EG23"/>
      <c r="EH23"/>
      <c r="EI23"/>
    </row>
    <row r="24" spans="1:139" x14ac:dyDescent="0.2"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N24"/>
      <c r="AO24"/>
      <c r="AP24"/>
      <c r="AQ24"/>
      <c r="AR24"/>
      <c r="AS24"/>
      <c r="AT24"/>
      <c r="AU24"/>
      <c r="AV24"/>
      <c r="AW24"/>
      <c r="AX24"/>
      <c r="BB24"/>
      <c r="BC24"/>
      <c r="BD24"/>
      <c r="BE24"/>
      <c r="BF24"/>
      <c r="BG24"/>
      <c r="BH24"/>
      <c r="BI24"/>
      <c r="BJ24"/>
      <c r="BK24"/>
      <c r="BL24"/>
      <c r="BP24"/>
      <c r="BQ24"/>
      <c r="BR24"/>
      <c r="BS24"/>
      <c r="BT24"/>
      <c r="BU24"/>
      <c r="BV24"/>
      <c r="BW24"/>
      <c r="BX24"/>
      <c r="BY24"/>
      <c r="BZ24"/>
      <c r="CA24" s="143"/>
      <c r="CT24"/>
      <c r="CU24"/>
      <c r="CV24"/>
      <c r="CW24"/>
      <c r="CX24"/>
      <c r="CY24"/>
      <c r="CZ24"/>
      <c r="DA24"/>
      <c r="DB24"/>
      <c r="DC24"/>
      <c r="DD24"/>
      <c r="DE24"/>
      <c r="DI24"/>
      <c r="DJ24"/>
      <c r="DK24"/>
      <c r="DL24"/>
      <c r="DM24"/>
      <c r="DN24"/>
      <c r="DO24"/>
      <c r="DP24"/>
      <c r="DQ24"/>
      <c r="DR24"/>
      <c r="DS24"/>
      <c r="DT24"/>
      <c r="DX24"/>
      <c r="DY24"/>
      <c r="DZ24"/>
      <c r="EA24"/>
      <c r="EB24"/>
      <c r="EC24"/>
      <c r="ED24"/>
      <c r="EE24"/>
      <c r="EF24"/>
      <c r="EG24"/>
      <c r="EH24"/>
      <c r="EI24"/>
    </row>
    <row r="25" spans="1:139" x14ac:dyDescent="0.2"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N25"/>
      <c r="AO25"/>
      <c r="AP25"/>
      <c r="AQ25"/>
      <c r="AR25"/>
      <c r="AS25"/>
      <c r="AT25"/>
      <c r="AU25"/>
      <c r="AV25"/>
      <c r="AW25"/>
      <c r="AX25"/>
      <c r="BB25"/>
      <c r="BC25"/>
      <c r="BD25"/>
      <c r="BE25"/>
      <c r="BF25"/>
      <c r="BG25"/>
      <c r="BH25"/>
      <c r="BI25"/>
      <c r="BJ25"/>
      <c r="BK25"/>
      <c r="BL25"/>
      <c r="BP25"/>
      <c r="BQ25"/>
      <c r="BR25"/>
      <c r="BS25"/>
      <c r="BT25"/>
      <c r="BU25"/>
      <c r="BV25"/>
      <c r="BW25"/>
      <c r="BX25"/>
      <c r="BY25"/>
      <c r="BZ25"/>
      <c r="CA25" s="143"/>
      <c r="CT25"/>
      <c r="CU25"/>
      <c r="CV25"/>
      <c r="CW25"/>
      <c r="CX25"/>
      <c r="CY25"/>
      <c r="CZ25"/>
      <c r="DA25"/>
      <c r="DB25"/>
      <c r="DC25"/>
      <c r="DD25"/>
      <c r="DE25"/>
      <c r="DI25"/>
      <c r="DJ25"/>
      <c r="DK25"/>
      <c r="DL25"/>
      <c r="DM25"/>
      <c r="DN25"/>
      <c r="DO25"/>
      <c r="DP25"/>
      <c r="DQ25"/>
      <c r="DR25"/>
      <c r="DS25"/>
      <c r="DT25"/>
      <c r="DX25"/>
      <c r="DY25"/>
      <c r="DZ25"/>
      <c r="EA25"/>
      <c r="EB25"/>
      <c r="EC25"/>
      <c r="ED25"/>
      <c r="EE25"/>
      <c r="EF25"/>
      <c r="EG25"/>
      <c r="EH25"/>
      <c r="EI25"/>
    </row>
    <row r="26" spans="1:139" x14ac:dyDescent="0.2"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N26"/>
      <c r="AO26"/>
      <c r="AP26"/>
      <c r="AQ26"/>
      <c r="AR26"/>
      <c r="AS26"/>
      <c r="AT26"/>
      <c r="AU26"/>
      <c r="AV26"/>
      <c r="AW26"/>
      <c r="AX26"/>
      <c r="BB26"/>
      <c r="BC26"/>
      <c r="BD26"/>
      <c r="BE26"/>
      <c r="BF26"/>
      <c r="BG26"/>
      <c r="BH26"/>
      <c r="BI26"/>
      <c r="BJ26"/>
      <c r="BK26"/>
      <c r="BL26"/>
      <c r="BP26"/>
      <c r="BQ26"/>
      <c r="BR26"/>
      <c r="BS26"/>
      <c r="BT26"/>
      <c r="BU26"/>
      <c r="BV26"/>
      <c r="BW26"/>
      <c r="BX26"/>
      <c r="BY26"/>
      <c r="BZ26"/>
      <c r="CA26" s="143"/>
      <c r="CT26"/>
      <c r="CU26"/>
      <c r="CV26"/>
      <c r="CW26"/>
      <c r="CX26"/>
      <c r="CY26"/>
      <c r="CZ26"/>
      <c r="DA26"/>
      <c r="DB26"/>
      <c r="DC26"/>
      <c r="DD26"/>
      <c r="DE26"/>
      <c r="DI26"/>
      <c r="DJ26"/>
      <c r="DK26"/>
      <c r="DL26"/>
      <c r="DM26"/>
      <c r="DN26"/>
      <c r="DO26"/>
      <c r="DP26"/>
      <c r="DQ26"/>
      <c r="DR26"/>
      <c r="DS26"/>
      <c r="DT26"/>
      <c r="DX26"/>
      <c r="DY26"/>
      <c r="DZ26"/>
      <c r="EA26"/>
      <c r="EB26"/>
      <c r="EC26"/>
      <c r="ED26"/>
      <c r="EE26"/>
      <c r="EF26"/>
      <c r="EG26"/>
      <c r="EH26"/>
      <c r="EI26"/>
    </row>
    <row r="27" spans="1:139" x14ac:dyDescent="0.2"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N27"/>
      <c r="AO27"/>
      <c r="AP27"/>
      <c r="AQ27"/>
      <c r="AR27"/>
      <c r="AS27"/>
      <c r="AT27"/>
      <c r="AU27"/>
      <c r="AV27"/>
      <c r="AW27"/>
      <c r="AX27"/>
      <c r="BB27"/>
      <c r="BC27"/>
      <c r="BD27"/>
      <c r="BE27"/>
      <c r="BF27"/>
      <c r="BG27"/>
      <c r="BH27"/>
      <c r="BI27"/>
      <c r="BJ27"/>
      <c r="BK27"/>
      <c r="BL27"/>
      <c r="BP27"/>
      <c r="BQ27"/>
      <c r="BR27"/>
      <c r="BS27"/>
      <c r="BT27"/>
      <c r="BU27"/>
      <c r="BV27"/>
      <c r="BW27"/>
      <c r="BX27"/>
      <c r="BY27"/>
      <c r="BZ27"/>
      <c r="CA27" s="143"/>
      <c r="CT27"/>
      <c r="CU27"/>
      <c r="CV27"/>
      <c r="CW27"/>
      <c r="CX27"/>
      <c r="CY27"/>
      <c r="CZ27"/>
      <c r="DA27"/>
      <c r="DB27"/>
      <c r="DC27"/>
      <c r="DD27"/>
      <c r="DE27"/>
      <c r="DI27"/>
      <c r="DJ27"/>
      <c r="DK27"/>
      <c r="DL27"/>
      <c r="DM27"/>
      <c r="DN27"/>
      <c r="DO27"/>
      <c r="DP27"/>
      <c r="DQ27"/>
      <c r="DR27"/>
      <c r="DS27"/>
      <c r="DT27"/>
      <c r="DX27"/>
      <c r="DY27"/>
      <c r="DZ27"/>
      <c r="EA27"/>
      <c r="EB27"/>
      <c r="EC27"/>
      <c r="ED27"/>
      <c r="EE27"/>
      <c r="EF27"/>
      <c r="EG27"/>
      <c r="EH27"/>
      <c r="EI27"/>
    </row>
    <row r="28" spans="1:139" x14ac:dyDescent="0.2"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N28"/>
      <c r="AO28"/>
      <c r="AP28"/>
      <c r="AQ28"/>
      <c r="AR28"/>
      <c r="AS28"/>
      <c r="AT28"/>
      <c r="AU28"/>
      <c r="AV28"/>
      <c r="AW28"/>
      <c r="AX28"/>
      <c r="BB28"/>
      <c r="BC28"/>
      <c r="BD28"/>
      <c r="BE28"/>
      <c r="BF28"/>
      <c r="BG28"/>
      <c r="BH28"/>
      <c r="BI28"/>
      <c r="BJ28"/>
      <c r="BK28"/>
      <c r="BL28"/>
      <c r="BP28"/>
      <c r="BQ28"/>
      <c r="BR28"/>
      <c r="BS28"/>
      <c r="BT28"/>
      <c r="BU28"/>
      <c r="BV28"/>
      <c r="BW28"/>
      <c r="BX28"/>
      <c r="BY28"/>
      <c r="BZ28"/>
      <c r="CA28" s="143"/>
      <c r="CT28"/>
      <c r="CU28"/>
      <c r="CV28"/>
      <c r="CW28"/>
      <c r="CX28"/>
      <c r="CY28"/>
      <c r="CZ28"/>
      <c r="DA28"/>
      <c r="DB28"/>
      <c r="DC28"/>
      <c r="DD28"/>
      <c r="DE28"/>
      <c r="DI28"/>
      <c r="DJ28"/>
      <c r="DK28"/>
      <c r="DL28"/>
      <c r="DM28"/>
      <c r="DN28"/>
      <c r="DO28"/>
      <c r="DP28"/>
      <c r="DQ28"/>
      <c r="DR28"/>
      <c r="DS28"/>
      <c r="DT28"/>
      <c r="DX28"/>
      <c r="DY28"/>
      <c r="DZ28"/>
      <c r="EA28"/>
      <c r="EB28"/>
      <c r="EC28"/>
      <c r="ED28"/>
      <c r="EE28"/>
      <c r="EF28"/>
      <c r="EG28"/>
      <c r="EH28"/>
      <c r="EI28"/>
    </row>
    <row r="29" spans="1:139" x14ac:dyDescent="0.2"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N29"/>
      <c r="AO29"/>
      <c r="AP29"/>
      <c r="AQ29"/>
      <c r="AR29"/>
      <c r="AS29"/>
      <c r="AT29"/>
      <c r="AU29"/>
      <c r="AV29"/>
      <c r="AW29"/>
      <c r="AX29"/>
      <c r="BB29"/>
      <c r="BC29"/>
      <c r="BD29"/>
      <c r="BE29"/>
      <c r="BF29"/>
      <c r="BG29"/>
      <c r="BH29"/>
      <c r="BI29"/>
      <c r="BJ29"/>
      <c r="BK29"/>
      <c r="BL29"/>
      <c r="BP29"/>
      <c r="BQ29"/>
      <c r="BR29"/>
      <c r="BS29"/>
      <c r="BT29"/>
      <c r="BU29"/>
      <c r="BV29"/>
      <c r="BW29"/>
      <c r="BX29"/>
      <c r="BY29"/>
      <c r="BZ29"/>
      <c r="CA29" s="143"/>
      <c r="CT29"/>
      <c r="CU29"/>
      <c r="CV29"/>
      <c r="CW29"/>
      <c r="CX29"/>
      <c r="CY29"/>
      <c r="CZ29"/>
      <c r="DA29"/>
      <c r="DB29"/>
      <c r="DC29"/>
      <c r="DD29"/>
      <c r="DE29"/>
      <c r="DI29"/>
      <c r="DJ29"/>
      <c r="DK29"/>
      <c r="DL29"/>
      <c r="DM29"/>
      <c r="DN29"/>
      <c r="DO29"/>
      <c r="DP29"/>
      <c r="DQ29"/>
      <c r="DR29"/>
      <c r="DS29"/>
      <c r="DT29"/>
      <c r="DX29"/>
      <c r="DY29"/>
      <c r="DZ29"/>
      <c r="EA29"/>
      <c r="EB29"/>
      <c r="EC29"/>
      <c r="ED29"/>
      <c r="EE29"/>
      <c r="EF29"/>
      <c r="EG29"/>
      <c r="EH29"/>
      <c r="EI29"/>
    </row>
    <row r="30" spans="1:139" x14ac:dyDescent="0.2"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N30"/>
      <c r="AO30"/>
      <c r="AP30"/>
      <c r="AQ30"/>
      <c r="AR30"/>
      <c r="AS30"/>
      <c r="AT30"/>
      <c r="AU30"/>
      <c r="AV30"/>
      <c r="AW30"/>
      <c r="AX30"/>
      <c r="BB30"/>
      <c r="BC30"/>
      <c r="BD30"/>
      <c r="BE30"/>
      <c r="BF30"/>
      <c r="BG30"/>
      <c r="BH30"/>
      <c r="BI30"/>
      <c r="BJ30"/>
      <c r="BK30"/>
      <c r="BL30"/>
      <c r="BP30"/>
      <c r="BQ30"/>
      <c r="BR30"/>
      <c r="BS30"/>
      <c r="BT30"/>
      <c r="BU30"/>
      <c r="BV30"/>
      <c r="BW30"/>
      <c r="BX30"/>
      <c r="BY30"/>
      <c r="BZ30"/>
      <c r="CA30" s="143"/>
      <c r="CT30"/>
      <c r="CU30"/>
      <c r="CV30"/>
      <c r="CW30"/>
      <c r="CX30"/>
      <c r="CY30"/>
      <c r="CZ30"/>
      <c r="DA30"/>
      <c r="DB30"/>
      <c r="DC30"/>
      <c r="DD30"/>
      <c r="DE30"/>
      <c r="DI30"/>
      <c r="DJ30"/>
      <c r="DK30"/>
      <c r="DL30"/>
      <c r="DM30"/>
      <c r="DN30"/>
      <c r="DO30"/>
      <c r="DP30"/>
      <c r="DQ30"/>
      <c r="DR30"/>
      <c r="DS30"/>
      <c r="DT30"/>
      <c r="DX30"/>
      <c r="DY30"/>
      <c r="DZ30"/>
      <c r="EA30"/>
      <c r="EB30"/>
      <c r="EC30"/>
      <c r="ED30"/>
      <c r="EE30"/>
      <c r="EF30"/>
      <c r="EG30"/>
      <c r="EH30"/>
      <c r="EI30"/>
    </row>
    <row r="31" spans="1:139" x14ac:dyDescent="0.2"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BB31"/>
      <c r="BC31"/>
      <c r="BD31"/>
      <c r="BE31"/>
      <c r="BF31"/>
      <c r="BG31"/>
      <c r="BH31"/>
      <c r="BI31"/>
      <c r="BJ31"/>
      <c r="BK31"/>
      <c r="BL31"/>
      <c r="BP31"/>
      <c r="BQ31"/>
      <c r="BR31"/>
      <c r="BS31"/>
      <c r="BT31"/>
      <c r="BU31"/>
      <c r="BV31"/>
      <c r="BW31"/>
      <c r="BX31"/>
      <c r="BY31"/>
      <c r="BZ31"/>
      <c r="CA31" s="143"/>
      <c r="DI31"/>
      <c r="DJ31"/>
      <c r="DK31"/>
      <c r="DL31"/>
      <c r="DM31"/>
      <c r="DN31"/>
      <c r="DO31"/>
      <c r="DP31"/>
      <c r="DQ31"/>
      <c r="DR31"/>
      <c r="DS31"/>
      <c r="DT31"/>
      <c r="DX31"/>
      <c r="DY31"/>
      <c r="DZ31"/>
      <c r="EA31"/>
      <c r="EB31"/>
      <c r="EC31"/>
      <c r="ED31"/>
      <c r="EE31"/>
      <c r="EF31"/>
      <c r="EG31"/>
      <c r="EH31"/>
      <c r="EI31"/>
    </row>
    <row r="32" spans="1:139" x14ac:dyDescent="0.2"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BB32"/>
      <c r="BC32"/>
      <c r="BD32"/>
      <c r="BE32"/>
      <c r="BF32"/>
      <c r="BG32"/>
      <c r="BH32"/>
      <c r="BI32"/>
      <c r="BJ32"/>
      <c r="BK32"/>
      <c r="BL32"/>
      <c r="BP32"/>
      <c r="BQ32"/>
      <c r="BR32"/>
      <c r="BS32"/>
      <c r="BT32"/>
      <c r="BU32"/>
      <c r="BV32"/>
      <c r="BW32"/>
      <c r="BX32"/>
      <c r="BY32"/>
      <c r="BZ32"/>
      <c r="CA32" s="143"/>
      <c r="DI32"/>
      <c r="DJ32"/>
      <c r="DK32"/>
      <c r="DL32"/>
      <c r="DM32"/>
      <c r="DN32"/>
      <c r="DO32"/>
      <c r="DP32"/>
      <c r="DQ32"/>
      <c r="DR32"/>
      <c r="DS32"/>
      <c r="DT32"/>
      <c r="DX32"/>
      <c r="DY32"/>
      <c r="DZ32"/>
      <c r="EA32"/>
      <c r="EB32"/>
      <c r="EC32"/>
      <c r="ED32"/>
      <c r="EE32"/>
      <c r="EF32"/>
      <c r="EG32"/>
      <c r="EH32"/>
      <c r="EI32"/>
    </row>
    <row r="33" spans="3:139" x14ac:dyDescent="0.2"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BB33"/>
      <c r="BC33"/>
      <c r="BD33"/>
      <c r="BE33"/>
      <c r="BF33"/>
      <c r="BG33"/>
      <c r="BH33"/>
      <c r="BI33"/>
      <c r="BJ33"/>
      <c r="BK33"/>
      <c r="BL33"/>
      <c r="BP33"/>
      <c r="BQ33"/>
      <c r="BR33"/>
      <c r="BS33"/>
      <c r="BT33"/>
      <c r="BU33"/>
      <c r="BV33"/>
      <c r="BW33"/>
      <c r="BX33"/>
      <c r="BY33"/>
      <c r="BZ33"/>
      <c r="CA33" s="143"/>
      <c r="DI33"/>
      <c r="DJ33"/>
      <c r="DK33"/>
      <c r="DL33"/>
      <c r="DM33"/>
      <c r="DN33"/>
      <c r="DO33"/>
      <c r="DP33"/>
      <c r="DQ33"/>
      <c r="DR33"/>
      <c r="DS33"/>
      <c r="DT33"/>
      <c r="DX33"/>
      <c r="DY33"/>
      <c r="DZ33"/>
      <c r="EA33"/>
      <c r="EB33"/>
      <c r="EC33"/>
      <c r="ED33"/>
      <c r="EE33"/>
      <c r="EF33"/>
      <c r="EG33"/>
      <c r="EH33"/>
      <c r="EI33"/>
    </row>
    <row r="34" spans="3:139" x14ac:dyDescent="0.2"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BB34"/>
      <c r="BC34"/>
      <c r="BD34"/>
      <c r="BE34"/>
      <c r="BF34"/>
      <c r="BG34"/>
      <c r="BH34"/>
      <c r="BI34"/>
      <c r="BJ34"/>
      <c r="BK34"/>
      <c r="BL34"/>
      <c r="BP34"/>
      <c r="BQ34"/>
      <c r="BR34"/>
      <c r="BS34"/>
      <c r="BT34"/>
      <c r="BU34"/>
      <c r="BV34"/>
      <c r="BW34"/>
      <c r="BX34"/>
      <c r="BY34"/>
      <c r="BZ34"/>
      <c r="CA34" s="143"/>
      <c r="DI34"/>
      <c r="DJ34"/>
      <c r="DK34"/>
      <c r="DL34"/>
      <c r="DM34"/>
      <c r="DN34"/>
      <c r="DO34"/>
      <c r="DP34"/>
      <c r="DQ34"/>
      <c r="DR34"/>
      <c r="DS34"/>
      <c r="DT34"/>
      <c r="DX34"/>
      <c r="DY34"/>
      <c r="DZ34"/>
      <c r="EA34"/>
      <c r="EB34"/>
      <c r="EC34"/>
      <c r="ED34"/>
      <c r="EE34"/>
      <c r="EF34"/>
      <c r="EG34"/>
      <c r="EH34"/>
      <c r="EI34"/>
    </row>
    <row r="35" spans="3:139" x14ac:dyDescent="0.2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BB35"/>
      <c r="BC35"/>
      <c r="BD35"/>
      <c r="BE35"/>
      <c r="BF35"/>
      <c r="BG35"/>
      <c r="BH35"/>
      <c r="BI35"/>
      <c r="BJ35"/>
      <c r="BK35"/>
      <c r="BL35"/>
      <c r="BP35"/>
      <c r="BQ35"/>
      <c r="BR35"/>
      <c r="BS35"/>
      <c r="BT35"/>
      <c r="BU35"/>
      <c r="BV35"/>
      <c r="BW35"/>
      <c r="BX35"/>
      <c r="BY35"/>
      <c r="BZ35"/>
      <c r="CA35" s="143"/>
      <c r="DI35"/>
      <c r="DJ35"/>
      <c r="DK35"/>
      <c r="DL35"/>
      <c r="DM35"/>
      <c r="DN35"/>
      <c r="DO35"/>
      <c r="DP35"/>
      <c r="DQ35"/>
      <c r="DR35"/>
      <c r="DS35"/>
      <c r="DT35"/>
      <c r="DX35"/>
      <c r="DY35"/>
      <c r="DZ35"/>
      <c r="EA35"/>
      <c r="EB35"/>
      <c r="EC35"/>
      <c r="ED35"/>
      <c r="EE35"/>
      <c r="EF35"/>
      <c r="EG35"/>
      <c r="EH35"/>
      <c r="EI35"/>
    </row>
    <row r="36" spans="3:139" x14ac:dyDescent="0.2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BB36"/>
      <c r="BC36"/>
      <c r="BD36"/>
      <c r="BE36"/>
      <c r="BF36"/>
      <c r="BG36"/>
      <c r="BH36"/>
      <c r="BI36"/>
      <c r="BJ36"/>
      <c r="BK36"/>
      <c r="BL36"/>
      <c r="BP36"/>
      <c r="BQ36"/>
      <c r="BR36"/>
      <c r="BS36"/>
      <c r="BT36"/>
      <c r="BU36"/>
      <c r="BV36"/>
      <c r="BW36"/>
      <c r="BX36"/>
      <c r="BY36"/>
      <c r="BZ36"/>
      <c r="CA36" s="143"/>
      <c r="DI36"/>
      <c r="DJ36"/>
      <c r="DK36"/>
      <c r="DL36"/>
      <c r="DM36"/>
      <c r="DN36"/>
      <c r="DO36"/>
      <c r="DP36"/>
      <c r="DQ36"/>
      <c r="DR36"/>
      <c r="DS36"/>
      <c r="DT36"/>
      <c r="DX36"/>
      <c r="DY36"/>
      <c r="DZ36"/>
      <c r="EA36"/>
      <c r="EB36"/>
      <c r="EC36"/>
      <c r="ED36"/>
      <c r="EE36"/>
      <c r="EF36"/>
      <c r="EG36"/>
      <c r="EH36"/>
      <c r="EI36"/>
    </row>
    <row r="37" spans="3:139" x14ac:dyDescent="0.2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BB37"/>
      <c r="BC37"/>
      <c r="BD37"/>
      <c r="BE37"/>
      <c r="BF37"/>
      <c r="BG37"/>
      <c r="BH37"/>
      <c r="BI37"/>
      <c r="BJ37"/>
      <c r="BK37"/>
      <c r="BL37"/>
      <c r="BP37"/>
      <c r="BQ37"/>
      <c r="BR37"/>
      <c r="BS37"/>
      <c r="BT37"/>
      <c r="BU37"/>
      <c r="BV37"/>
      <c r="BW37"/>
      <c r="BX37"/>
      <c r="BY37"/>
      <c r="BZ37"/>
      <c r="CA37" s="143"/>
      <c r="DI37"/>
      <c r="DJ37"/>
      <c r="DK37"/>
      <c r="DL37"/>
      <c r="DM37"/>
      <c r="DN37"/>
      <c r="DO37"/>
      <c r="DP37"/>
      <c r="DQ37"/>
      <c r="DR37"/>
      <c r="DS37"/>
      <c r="DT37"/>
      <c r="DX37"/>
      <c r="DY37"/>
      <c r="DZ37"/>
      <c r="EA37"/>
      <c r="EB37"/>
      <c r="EC37"/>
      <c r="ED37"/>
      <c r="EE37"/>
      <c r="EF37"/>
      <c r="EG37"/>
      <c r="EH37"/>
      <c r="EI37"/>
    </row>
    <row r="38" spans="3:139" x14ac:dyDescent="0.2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BB38"/>
      <c r="BC38"/>
      <c r="BD38"/>
      <c r="BE38"/>
      <c r="BF38"/>
      <c r="BG38"/>
      <c r="BH38"/>
      <c r="BI38"/>
      <c r="BJ38"/>
      <c r="BK38"/>
      <c r="BL38"/>
      <c r="BP38"/>
      <c r="BQ38"/>
      <c r="BR38"/>
      <c r="BS38"/>
      <c r="BT38"/>
      <c r="BU38"/>
      <c r="BV38"/>
      <c r="BW38"/>
      <c r="BX38"/>
      <c r="BY38"/>
      <c r="BZ38"/>
      <c r="CA38" s="143"/>
      <c r="DI38"/>
      <c r="DJ38"/>
      <c r="DK38"/>
      <c r="DL38"/>
      <c r="DM38"/>
      <c r="DN38"/>
      <c r="DO38"/>
      <c r="DP38"/>
      <c r="DQ38"/>
      <c r="DR38"/>
      <c r="DS38"/>
      <c r="DT38"/>
      <c r="DX38"/>
      <c r="DY38"/>
      <c r="DZ38"/>
      <c r="EA38"/>
      <c r="EB38"/>
      <c r="EC38"/>
      <c r="ED38"/>
      <c r="EE38"/>
      <c r="EF38"/>
      <c r="EG38"/>
      <c r="EH38"/>
      <c r="EI38"/>
    </row>
    <row r="39" spans="3:139" x14ac:dyDescent="0.2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BB39"/>
      <c r="BC39"/>
      <c r="BD39"/>
      <c r="BE39"/>
      <c r="BF39"/>
      <c r="BG39"/>
      <c r="BH39"/>
      <c r="BI39"/>
      <c r="BJ39"/>
      <c r="BK39"/>
      <c r="BL39"/>
      <c r="BP39"/>
      <c r="BQ39"/>
      <c r="BR39"/>
      <c r="BS39"/>
      <c r="BT39"/>
      <c r="BU39"/>
      <c r="BV39"/>
      <c r="BW39"/>
      <c r="BX39"/>
      <c r="BY39"/>
      <c r="BZ39"/>
      <c r="CA39" s="143"/>
      <c r="DI39"/>
      <c r="DJ39"/>
      <c r="DK39"/>
      <c r="DL39"/>
      <c r="DM39"/>
      <c r="DN39"/>
      <c r="DO39"/>
      <c r="DP39"/>
      <c r="DQ39"/>
      <c r="DR39"/>
      <c r="DS39"/>
      <c r="DT39"/>
      <c r="DX39"/>
      <c r="DY39"/>
      <c r="DZ39"/>
      <c r="EA39"/>
      <c r="EB39"/>
      <c r="EC39"/>
      <c r="ED39"/>
      <c r="EE39"/>
      <c r="EF39"/>
      <c r="EG39"/>
      <c r="EH39"/>
      <c r="EI39"/>
    </row>
    <row r="40" spans="3:139" x14ac:dyDescent="0.2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BB40"/>
      <c r="BC40"/>
      <c r="BD40"/>
      <c r="BE40"/>
      <c r="BF40"/>
      <c r="BG40"/>
      <c r="BH40"/>
      <c r="BI40"/>
      <c r="BJ40"/>
      <c r="BK40"/>
      <c r="BL40"/>
      <c r="BP40"/>
      <c r="BQ40"/>
      <c r="BR40"/>
      <c r="BS40"/>
      <c r="BT40"/>
      <c r="BU40"/>
      <c r="BV40"/>
      <c r="BW40"/>
      <c r="BX40"/>
      <c r="BY40"/>
      <c r="BZ40"/>
      <c r="CA40" s="143"/>
      <c r="DI40"/>
      <c r="DJ40"/>
      <c r="DK40"/>
      <c r="DL40"/>
      <c r="DM40"/>
      <c r="DN40"/>
      <c r="DO40"/>
      <c r="DP40"/>
      <c r="DQ40"/>
      <c r="DR40"/>
      <c r="DS40"/>
      <c r="DT40"/>
      <c r="DX40"/>
      <c r="DY40"/>
      <c r="DZ40"/>
      <c r="EA40"/>
      <c r="EB40"/>
      <c r="EC40"/>
      <c r="ED40"/>
      <c r="EE40"/>
      <c r="EF40"/>
      <c r="EG40"/>
      <c r="EH40"/>
      <c r="EI40"/>
    </row>
    <row r="41" spans="3:139" x14ac:dyDescent="0.2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BB41"/>
      <c r="BC41"/>
      <c r="BD41"/>
      <c r="BE41"/>
      <c r="BF41"/>
      <c r="BG41"/>
      <c r="BH41"/>
      <c r="BI41"/>
      <c r="BJ41"/>
      <c r="BK41"/>
      <c r="BL41"/>
      <c r="BP41"/>
      <c r="BQ41"/>
      <c r="BR41"/>
      <c r="BS41"/>
      <c r="BT41"/>
      <c r="BU41"/>
      <c r="BV41"/>
      <c r="BW41"/>
      <c r="BX41"/>
      <c r="BY41"/>
      <c r="BZ41"/>
      <c r="CA41" s="143"/>
      <c r="DI41"/>
      <c r="DJ41"/>
      <c r="DK41"/>
      <c r="DL41"/>
      <c r="DM41"/>
      <c r="DN41"/>
      <c r="DO41"/>
      <c r="DP41"/>
      <c r="DQ41"/>
      <c r="DR41"/>
      <c r="DS41"/>
      <c r="DT41"/>
      <c r="DX41"/>
      <c r="DY41"/>
      <c r="DZ41"/>
      <c r="EA41"/>
      <c r="EB41"/>
      <c r="EC41"/>
      <c r="ED41"/>
      <c r="EE41"/>
      <c r="EF41"/>
      <c r="EG41"/>
      <c r="EH41"/>
      <c r="EI41"/>
    </row>
    <row r="42" spans="3:139" x14ac:dyDescent="0.2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BB42"/>
      <c r="BC42"/>
      <c r="BD42"/>
      <c r="BE42"/>
      <c r="BF42"/>
      <c r="BG42"/>
      <c r="BH42"/>
      <c r="BI42"/>
      <c r="BJ42"/>
      <c r="BK42"/>
      <c r="BL42"/>
      <c r="BP42"/>
      <c r="BQ42"/>
      <c r="BR42"/>
      <c r="BS42"/>
      <c r="BT42"/>
      <c r="BU42"/>
      <c r="BV42"/>
      <c r="BW42"/>
      <c r="BX42"/>
      <c r="BY42"/>
      <c r="BZ42"/>
      <c r="CA42" s="143"/>
      <c r="DI42"/>
      <c r="DJ42"/>
      <c r="DK42"/>
      <c r="DL42"/>
      <c r="DM42"/>
      <c r="DN42"/>
      <c r="DO42"/>
      <c r="DP42"/>
      <c r="DQ42"/>
      <c r="DR42"/>
      <c r="DS42"/>
      <c r="DT42"/>
      <c r="DX42"/>
      <c r="DY42"/>
      <c r="DZ42"/>
      <c r="EA42"/>
      <c r="EB42"/>
      <c r="EC42"/>
      <c r="ED42"/>
      <c r="EE42"/>
      <c r="EF42"/>
      <c r="EG42"/>
      <c r="EH42"/>
      <c r="EI42"/>
    </row>
    <row r="43" spans="3:139" x14ac:dyDescent="0.2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BP43"/>
      <c r="BQ43"/>
      <c r="BR43"/>
      <c r="BS43"/>
      <c r="BT43"/>
      <c r="BU43"/>
      <c r="BV43"/>
      <c r="BW43"/>
      <c r="BX43"/>
      <c r="BY43"/>
      <c r="BZ43"/>
      <c r="CA43" s="143"/>
      <c r="DX43"/>
      <c r="DY43"/>
      <c r="DZ43"/>
      <c r="EA43"/>
      <c r="EB43"/>
      <c r="EC43"/>
      <c r="ED43"/>
      <c r="EE43"/>
      <c r="EF43"/>
      <c r="EG43"/>
      <c r="EH43"/>
      <c r="EI43"/>
    </row>
    <row r="44" spans="3:139" x14ac:dyDescent="0.2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BP44"/>
      <c r="BQ44"/>
      <c r="BR44"/>
      <c r="BS44"/>
      <c r="BT44"/>
      <c r="BU44"/>
      <c r="BV44"/>
      <c r="BW44"/>
      <c r="BX44"/>
      <c r="BY44"/>
      <c r="BZ44"/>
      <c r="CA44" s="143"/>
      <c r="DX44"/>
      <c r="DY44"/>
      <c r="DZ44"/>
      <c r="EA44"/>
      <c r="EB44"/>
      <c r="EC44"/>
      <c r="ED44"/>
      <c r="EE44"/>
      <c r="EF44"/>
      <c r="EG44"/>
      <c r="EH44"/>
      <c r="EI44"/>
    </row>
    <row r="45" spans="3:139" x14ac:dyDescent="0.2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BP45"/>
      <c r="BQ45"/>
      <c r="BR45"/>
      <c r="BS45"/>
      <c r="BT45"/>
      <c r="BU45"/>
      <c r="BV45"/>
      <c r="BW45"/>
      <c r="BX45"/>
      <c r="BY45"/>
      <c r="BZ45"/>
      <c r="CA45" s="143"/>
      <c r="DX45"/>
      <c r="DY45"/>
      <c r="DZ45"/>
      <c r="EA45"/>
      <c r="EB45"/>
      <c r="EC45"/>
      <c r="ED45"/>
      <c r="EE45"/>
      <c r="EF45"/>
      <c r="EG45"/>
      <c r="EH45"/>
      <c r="EI45"/>
    </row>
    <row r="46" spans="3:139" x14ac:dyDescent="0.2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BP46"/>
      <c r="BQ46"/>
      <c r="BR46"/>
      <c r="BS46"/>
      <c r="BT46"/>
      <c r="BU46"/>
      <c r="BV46"/>
      <c r="BW46"/>
      <c r="BX46"/>
      <c r="BY46"/>
      <c r="BZ46"/>
      <c r="CA46" s="143"/>
      <c r="DX46"/>
      <c r="DY46"/>
      <c r="DZ46"/>
      <c r="EA46"/>
      <c r="EB46"/>
      <c r="EC46"/>
      <c r="ED46"/>
      <c r="EE46"/>
      <c r="EF46"/>
      <c r="EG46"/>
      <c r="EH46"/>
      <c r="EI46"/>
    </row>
    <row r="47" spans="3:139" x14ac:dyDescent="0.2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BP47"/>
      <c r="BQ47"/>
      <c r="BR47"/>
      <c r="BS47"/>
      <c r="BT47"/>
      <c r="BU47"/>
      <c r="BV47"/>
      <c r="BW47"/>
      <c r="BX47"/>
      <c r="BY47"/>
      <c r="BZ47"/>
      <c r="CA47" s="143"/>
      <c r="DX47"/>
      <c r="DY47"/>
      <c r="DZ47"/>
      <c r="EA47"/>
      <c r="EB47"/>
      <c r="EC47"/>
      <c r="ED47"/>
      <c r="EE47"/>
      <c r="EF47"/>
      <c r="EG47"/>
      <c r="EH47"/>
      <c r="EI47"/>
    </row>
    <row r="48" spans="3:139" x14ac:dyDescent="0.2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BP48"/>
      <c r="BQ48"/>
      <c r="BR48"/>
      <c r="BS48"/>
      <c r="BT48"/>
      <c r="BU48"/>
      <c r="BV48"/>
      <c r="BW48"/>
      <c r="BX48"/>
      <c r="BY48"/>
      <c r="BZ48"/>
      <c r="CA48" s="143"/>
      <c r="DX48"/>
      <c r="DY48"/>
      <c r="DZ48"/>
      <c r="EA48"/>
      <c r="EB48"/>
      <c r="EC48"/>
      <c r="ED48"/>
      <c r="EE48"/>
      <c r="EF48"/>
      <c r="EG48"/>
      <c r="EH48"/>
      <c r="EI48"/>
    </row>
    <row r="49" spans="3:139" x14ac:dyDescent="0.2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BP49"/>
      <c r="BQ49"/>
      <c r="BR49"/>
      <c r="BS49"/>
      <c r="BT49"/>
      <c r="BU49"/>
      <c r="BV49"/>
      <c r="BW49"/>
      <c r="BX49"/>
      <c r="BY49"/>
      <c r="BZ49"/>
      <c r="CA49" s="143"/>
      <c r="DX49"/>
      <c r="DY49"/>
      <c r="DZ49"/>
      <c r="EA49"/>
      <c r="EB49"/>
      <c r="EC49"/>
      <c r="ED49"/>
      <c r="EE49"/>
      <c r="EF49"/>
      <c r="EG49"/>
      <c r="EH49"/>
      <c r="EI49"/>
    </row>
    <row r="50" spans="3:139" x14ac:dyDescent="0.2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BP50"/>
      <c r="BQ50"/>
      <c r="BR50"/>
      <c r="BS50"/>
      <c r="BT50"/>
      <c r="BU50"/>
      <c r="BV50"/>
      <c r="BW50"/>
      <c r="BX50"/>
      <c r="BY50"/>
      <c r="BZ50"/>
      <c r="CA50" s="143"/>
      <c r="DX50"/>
      <c r="DY50"/>
      <c r="DZ50"/>
      <c r="EA50"/>
      <c r="EB50"/>
      <c r="EC50"/>
      <c r="ED50"/>
      <c r="EE50"/>
      <c r="EF50"/>
      <c r="EG50"/>
      <c r="EH50"/>
      <c r="EI50"/>
    </row>
    <row r="51" spans="3:139" x14ac:dyDescent="0.2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BP51"/>
      <c r="BQ51"/>
      <c r="BR51"/>
      <c r="BS51"/>
      <c r="BT51"/>
      <c r="BU51"/>
      <c r="BV51"/>
      <c r="BW51"/>
      <c r="BX51"/>
      <c r="BY51"/>
      <c r="BZ51"/>
      <c r="CA51" s="143"/>
      <c r="DX51"/>
      <c r="DY51"/>
      <c r="DZ51"/>
      <c r="EA51"/>
      <c r="EB51"/>
      <c r="EC51"/>
      <c r="ED51"/>
      <c r="EE51"/>
      <c r="EF51"/>
      <c r="EG51"/>
      <c r="EH51"/>
      <c r="EI51"/>
    </row>
    <row r="52" spans="3:139" x14ac:dyDescent="0.2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BP52"/>
      <c r="BQ52"/>
      <c r="BR52"/>
      <c r="BS52"/>
      <c r="BT52"/>
      <c r="BU52"/>
      <c r="BV52"/>
      <c r="BW52"/>
      <c r="BX52"/>
      <c r="BY52"/>
      <c r="BZ52"/>
      <c r="CA52" s="143"/>
      <c r="DX52"/>
      <c r="DY52"/>
      <c r="DZ52"/>
      <c r="EA52"/>
      <c r="EB52"/>
      <c r="EC52"/>
      <c r="ED52"/>
      <c r="EE52"/>
      <c r="EF52"/>
      <c r="EG52"/>
      <c r="EH52"/>
      <c r="EI52"/>
    </row>
    <row r="53" spans="3:139" x14ac:dyDescent="0.2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BP53"/>
      <c r="BQ53"/>
      <c r="BR53"/>
      <c r="BS53"/>
      <c r="BT53"/>
      <c r="BU53"/>
      <c r="BV53"/>
      <c r="BW53"/>
      <c r="BX53"/>
      <c r="BY53"/>
      <c r="BZ53"/>
      <c r="CA53" s="143"/>
      <c r="DX53"/>
      <c r="DY53"/>
      <c r="DZ53"/>
      <c r="EA53"/>
      <c r="EB53"/>
      <c r="EC53"/>
      <c r="ED53"/>
      <c r="EE53"/>
      <c r="EF53"/>
      <c r="EG53"/>
      <c r="EH53"/>
      <c r="EI53"/>
    </row>
    <row r="54" spans="3:139" x14ac:dyDescent="0.2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BP54"/>
      <c r="BQ54"/>
      <c r="BR54"/>
      <c r="BS54"/>
      <c r="BT54"/>
      <c r="BU54"/>
      <c r="BV54"/>
      <c r="BW54"/>
      <c r="BX54"/>
      <c r="BY54"/>
      <c r="BZ54"/>
      <c r="CA54" s="143"/>
      <c r="DX54"/>
      <c r="DY54"/>
      <c r="DZ54"/>
      <c r="EA54"/>
      <c r="EB54"/>
      <c r="EC54"/>
      <c r="ED54"/>
      <c r="EE54"/>
      <c r="EF54"/>
      <c r="EG54"/>
      <c r="EH54"/>
      <c r="EI54"/>
    </row>
    <row r="55" spans="3:139" x14ac:dyDescent="0.2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BP55"/>
      <c r="BQ55"/>
      <c r="BR55"/>
      <c r="BS55"/>
      <c r="BT55"/>
      <c r="BU55"/>
      <c r="BV55"/>
      <c r="BW55"/>
      <c r="BX55"/>
      <c r="BY55"/>
      <c r="BZ55"/>
      <c r="CA55" s="143"/>
      <c r="DX55"/>
      <c r="DY55"/>
      <c r="DZ55"/>
      <c r="EA55"/>
      <c r="EB55"/>
      <c r="EC55"/>
      <c r="ED55"/>
      <c r="EE55"/>
      <c r="EF55"/>
      <c r="EG55"/>
      <c r="EH55"/>
      <c r="EI55"/>
    </row>
    <row r="56" spans="3:139" x14ac:dyDescent="0.2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BP56"/>
      <c r="BQ56"/>
      <c r="BR56"/>
      <c r="BS56"/>
      <c r="BT56"/>
      <c r="BU56"/>
      <c r="BV56"/>
      <c r="BW56"/>
      <c r="BX56"/>
      <c r="BY56"/>
      <c r="BZ56"/>
      <c r="CA56" s="143"/>
      <c r="DX56"/>
      <c r="DY56"/>
      <c r="DZ56"/>
      <c r="EA56"/>
      <c r="EB56"/>
      <c r="EC56"/>
      <c r="ED56"/>
      <c r="EE56"/>
      <c r="EF56"/>
      <c r="EG56"/>
      <c r="EH56"/>
      <c r="EI56"/>
    </row>
    <row r="57" spans="3:139" x14ac:dyDescent="0.2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BP57"/>
      <c r="BQ57"/>
      <c r="BR57"/>
      <c r="BS57"/>
      <c r="BT57"/>
      <c r="BU57"/>
      <c r="BV57"/>
      <c r="BW57"/>
      <c r="BX57"/>
      <c r="BY57"/>
      <c r="BZ57"/>
      <c r="CA57" s="143"/>
      <c r="DX57"/>
      <c r="DY57"/>
      <c r="DZ57"/>
      <c r="EA57"/>
      <c r="EB57"/>
      <c r="EC57"/>
      <c r="ED57"/>
      <c r="EE57"/>
      <c r="EF57"/>
      <c r="EG57"/>
      <c r="EH57"/>
      <c r="EI57"/>
    </row>
    <row r="58" spans="3:139" x14ac:dyDescent="0.2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BP58"/>
      <c r="BQ58"/>
      <c r="BR58"/>
      <c r="BS58"/>
      <c r="BT58"/>
      <c r="BU58"/>
      <c r="BV58"/>
      <c r="BW58"/>
      <c r="BX58"/>
      <c r="BY58"/>
      <c r="BZ58"/>
      <c r="CA58" s="143"/>
      <c r="DX58"/>
      <c r="DY58"/>
      <c r="DZ58"/>
      <c r="EA58"/>
      <c r="EB58"/>
      <c r="EC58"/>
      <c r="ED58"/>
      <c r="EE58"/>
      <c r="EF58"/>
      <c r="EG58"/>
      <c r="EH58"/>
      <c r="EI58"/>
    </row>
    <row r="59" spans="3:139" x14ac:dyDescent="0.2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BP59"/>
      <c r="BQ59"/>
      <c r="BR59"/>
      <c r="BS59"/>
      <c r="BT59"/>
      <c r="BU59"/>
      <c r="BV59"/>
      <c r="BW59"/>
      <c r="BX59"/>
      <c r="BY59"/>
      <c r="BZ59"/>
      <c r="CA59" s="143"/>
      <c r="DX59"/>
      <c r="DY59"/>
      <c r="DZ59"/>
      <c r="EA59"/>
      <c r="EB59"/>
      <c r="EC59"/>
      <c r="ED59"/>
      <c r="EE59"/>
      <c r="EF59"/>
      <c r="EG59"/>
      <c r="EH59"/>
      <c r="EI59"/>
    </row>
    <row r="60" spans="3:139" x14ac:dyDescent="0.2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BP60"/>
      <c r="BQ60"/>
      <c r="BR60"/>
      <c r="BS60"/>
      <c r="BT60"/>
      <c r="BU60"/>
      <c r="BV60"/>
      <c r="BW60"/>
      <c r="BX60"/>
      <c r="BY60"/>
      <c r="BZ60"/>
      <c r="CA60" s="143"/>
      <c r="DX60"/>
      <c r="DY60"/>
      <c r="DZ60"/>
      <c r="EA60"/>
      <c r="EB60"/>
      <c r="EC60"/>
      <c r="ED60"/>
      <c r="EE60"/>
      <c r="EF60"/>
      <c r="EG60"/>
      <c r="EH60"/>
      <c r="EI60"/>
    </row>
    <row r="61" spans="3:139" x14ac:dyDescent="0.2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BP61"/>
      <c r="BQ61"/>
      <c r="BR61"/>
      <c r="BS61"/>
      <c r="BT61"/>
      <c r="BU61"/>
      <c r="BV61"/>
      <c r="BW61"/>
      <c r="BX61"/>
      <c r="BY61"/>
      <c r="BZ61"/>
      <c r="CA61" s="143"/>
      <c r="DX61"/>
      <c r="DY61"/>
      <c r="DZ61"/>
      <c r="EA61"/>
      <c r="EB61"/>
      <c r="EC61"/>
      <c r="ED61"/>
      <c r="EE61"/>
      <c r="EF61"/>
      <c r="EG61"/>
      <c r="EH61"/>
      <c r="EI61"/>
    </row>
    <row r="62" spans="3:139" x14ac:dyDescent="0.2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BP62"/>
      <c r="BQ62"/>
      <c r="BR62"/>
      <c r="BS62"/>
      <c r="BT62"/>
      <c r="BU62"/>
      <c r="BV62"/>
      <c r="BW62"/>
      <c r="BX62"/>
      <c r="BY62"/>
      <c r="BZ62"/>
      <c r="DX62"/>
      <c r="DY62"/>
      <c r="DZ62"/>
      <c r="EA62"/>
      <c r="EB62"/>
      <c r="EC62"/>
      <c r="ED62"/>
      <c r="EE62"/>
      <c r="EF62"/>
      <c r="EG62"/>
      <c r="EH62"/>
      <c r="EI62"/>
    </row>
    <row r="63" spans="3:139" x14ac:dyDescent="0.2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BP63"/>
      <c r="BQ63"/>
      <c r="BR63"/>
      <c r="BS63"/>
      <c r="BT63"/>
      <c r="BU63"/>
      <c r="BV63"/>
      <c r="BW63"/>
      <c r="BX63"/>
      <c r="BY63"/>
      <c r="BZ63"/>
      <c r="DX63"/>
      <c r="DY63"/>
      <c r="DZ63"/>
      <c r="EA63"/>
      <c r="EB63"/>
      <c r="EC63"/>
      <c r="ED63"/>
      <c r="EE63"/>
      <c r="EF63"/>
      <c r="EG63"/>
      <c r="EH63"/>
      <c r="EI63"/>
    </row>
    <row r="64" spans="3:139" x14ac:dyDescent="0.2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BP64"/>
      <c r="BQ64"/>
      <c r="BR64"/>
      <c r="BS64"/>
      <c r="BT64"/>
      <c r="BU64"/>
      <c r="BV64"/>
      <c r="BW64"/>
      <c r="BX64"/>
      <c r="BY64"/>
      <c r="BZ64"/>
      <c r="DX64"/>
      <c r="DY64"/>
      <c r="DZ64"/>
      <c r="EA64"/>
      <c r="EB64"/>
      <c r="EC64"/>
      <c r="ED64"/>
      <c r="EE64"/>
      <c r="EF64"/>
      <c r="EG64"/>
      <c r="EH64"/>
      <c r="EI64"/>
    </row>
    <row r="65" spans="3:139" x14ac:dyDescent="0.2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BP65"/>
      <c r="BQ65"/>
      <c r="BR65"/>
      <c r="BS65"/>
      <c r="BT65"/>
      <c r="BU65"/>
      <c r="BV65"/>
      <c r="BW65"/>
      <c r="BX65"/>
      <c r="BY65"/>
      <c r="BZ65"/>
      <c r="DX65"/>
      <c r="DY65"/>
      <c r="DZ65"/>
      <c r="EA65"/>
      <c r="EB65"/>
      <c r="EC65"/>
      <c r="ED65"/>
      <c r="EE65"/>
      <c r="EF65"/>
      <c r="EG65"/>
      <c r="EH65"/>
      <c r="EI65"/>
    </row>
    <row r="66" spans="3:139" x14ac:dyDescent="0.2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BP66"/>
      <c r="BQ66"/>
      <c r="BR66"/>
      <c r="BS66"/>
      <c r="BT66"/>
      <c r="BU66"/>
      <c r="BV66"/>
      <c r="BW66"/>
      <c r="BX66"/>
      <c r="BY66"/>
      <c r="BZ66"/>
      <c r="DX66"/>
      <c r="DY66"/>
      <c r="DZ66"/>
      <c r="EA66"/>
      <c r="EB66"/>
      <c r="EC66"/>
      <c r="ED66"/>
      <c r="EE66"/>
      <c r="EF66"/>
      <c r="EG66"/>
      <c r="EH66"/>
      <c r="EI66"/>
    </row>
    <row r="67" spans="3:139" x14ac:dyDescent="0.2">
      <c r="C67" s="145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BP67"/>
      <c r="BQ67"/>
      <c r="BR67"/>
      <c r="BS67"/>
      <c r="BT67"/>
      <c r="BU67"/>
      <c r="BV67"/>
      <c r="BW67"/>
      <c r="BX67"/>
      <c r="BY67"/>
      <c r="BZ67"/>
      <c r="DX67"/>
      <c r="DY67"/>
      <c r="DZ67"/>
      <c r="EA67"/>
      <c r="EB67"/>
      <c r="EC67"/>
      <c r="ED67"/>
      <c r="EE67"/>
      <c r="EF67"/>
      <c r="EG67"/>
      <c r="EH67"/>
      <c r="EI67"/>
    </row>
    <row r="68" spans="3:139" x14ac:dyDescent="0.2">
      <c r="C68" s="145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BP68"/>
      <c r="BQ68"/>
      <c r="BR68"/>
      <c r="BS68"/>
      <c r="BT68"/>
      <c r="BU68"/>
      <c r="BV68"/>
      <c r="BW68"/>
      <c r="BX68"/>
      <c r="BY68"/>
      <c r="BZ68"/>
      <c r="DX68"/>
      <c r="DY68"/>
      <c r="DZ68"/>
      <c r="EA68"/>
      <c r="EB68"/>
      <c r="EC68"/>
      <c r="ED68"/>
      <c r="EE68"/>
      <c r="EF68"/>
      <c r="EG68"/>
      <c r="EH68"/>
      <c r="EI68"/>
    </row>
    <row r="69" spans="3:139" x14ac:dyDescent="0.2">
      <c r="C69" s="145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BP69"/>
      <c r="BQ69"/>
      <c r="BR69"/>
      <c r="BS69"/>
      <c r="BT69"/>
      <c r="BU69"/>
      <c r="BV69"/>
      <c r="BW69"/>
      <c r="BX69"/>
      <c r="BY69"/>
      <c r="BZ69"/>
      <c r="DX69"/>
      <c r="DY69"/>
      <c r="DZ69"/>
      <c r="EA69"/>
      <c r="EB69"/>
      <c r="EC69"/>
      <c r="ED69"/>
      <c r="EE69"/>
      <c r="EF69"/>
      <c r="EG69"/>
      <c r="EH69"/>
      <c r="EI69"/>
    </row>
    <row r="70" spans="3:139" x14ac:dyDescent="0.2">
      <c r="C70" s="145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BP70"/>
      <c r="BQ70"/>
      <c r="BR70"/>
      <c r="BS70"/>
      <c r="BT70"/>
      <c r="BU70"/>
      <c r="BV70"/>
      <c r="BW70"/>
      <c r="BX70"/>
      <c r="BY70"/>
      <c r="BZ70"/>
      <c r="DX70"/>
      <c r="DY70"/>
      <c r="DZ70"/>
      <c r="EA70"/>
      <c r="EB70"/>
      <c r="EC70"/>
      <c r="ED70"/>
      <c r="EE70"/>
      <c r="EF70"/>
      <c r="EG70"/>
      <c r="EH70"/>
      <c r="EI70"/>
    </row>
    <row r="71" spans="3:139" x14ac:dyDescent="0.2">
      <c r="C71" s="145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BP71"/>
      <c r="BQ71"/>
      <c r="BR71"/>
      <c r="BS71"/>
      <c r="BT71"/>
      <c r="BU71"/>
      <c r="BV71"/>
      <c r="BW71"/>
      <c r="BX71"/>
      <c r="BY71"/>
      <c r="BZ71"/>
      <c r="DX71"/>
      <c r="DY71"/>
      <c r="DZ71"/>
      <c r="EA71"/>
      <c r="EB71"/>
      <c r="EC71"/>
      <c r="ED71"/>
      <c r="EE71"/>
      <c r="EF71"/>
      <c r="EG71"/>
      <c r="EH71"/>
      <c r="EI71"/>
    </row>
    <row r="72" spans="3:139" x14ac:dyDescent="0.2">
      <c r="C72" s="145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BP72"/>
      <c r="BQ72"/>
      <c r="BR72"/>
      <c r="BS72"/>
      <c r="BT72"/>
      <c r="BU72"/>
      <c r="BV72"/>
      <c r="BW72"/>
      <c r="BX72"/>
      <c r="BY72"/>
      <c r="BZ72"/>
      <c r="DX72"/>
      <c r="DY72"/>
      <c r="DZ72"/>
      <c r="EA72"/>
      <c r="EB72"/>
      <c r="EC72"/>
      <c r="ED72"/>
      <c r="EE72"/>
      <c r="EF72"/>
      <c r="EG72"/>
      <c r="EH72"/>
      <c r="EI72"/>
    </row>
    <row r="73" spans="3:139" x14ac:dyDescent="0.2">
      <c r="C73" s="145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BP73"/>
      <c r="BQ73"/>
      <c r="BR73"/>
      <c r="BS73"/>
      <c r="BT73"/>
      <c r="BU73"/>
      <c r="BV73"/>
      <c r="BW73"/>
      <c r="BX73"/>
      <c r="BY73"/>
      <c r="BZ73"/>
      <c r="DX73"/>
      <c r="DY73"/>
      <c r="DZ73"/>
      <c r="EA73"/>
      <c r="EB73"/>
      <c r="EC73"/>
      <c r="ED73"/>
      <c r="EE73"/>
      <c r="EF73"/>
      <c r="EG73"/>
      <c r="EH73"/>
      <c r="EI73"/>
    </row>
    <row r="74" spans="3:139" x14ac:dyDescent="0.2">
      <c r="C74" s="145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BP74"/>
      <c r="BQ74"/>
      <c r="BR74"/>
      <c r="BS74"/>
      <c r="BT74"/>
      <c r="BU74"/>
      <c r="BV74"/>
      <c r="BW74"/>
      <c r="BX74"/>
      <c r="BY74"/>
      <c r="BZ74"/>
      <c r="DX74"/>
      <c r="DY74"/>
      <c r="DZ74"/>
      <c r="EA74"/>
      <c r="EB74"/>
      <c r="EC74"/>
      <c r="ED74"/>
      <c r="EE74"/>
      <c r="EF74"/>
      <c r="EG74"/>
      <c r="EH74"/>
      <c r="EI74"/>
    </row>
    <row r="75" spans="3:139" x14ac:dyDescent="0.2">
      <c r="C75" s="14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BP75"/>
      <c r="BQ75"/>
      <c r="BR75"/>
      <c r="BS75"/>
      <c r="BT75"/>
      <c r="BU75"/>
      <c r="BV75"/>
      <c r="BW75"/>
      <c r="BX75"/>
      <c r="BY75"/>
      <c r="BZ75"/>
      <c r="DX75"/>
      <c r="DY75"/>
      <c r="DZ75"/>
      <c r="EA75"/>
      <c r="EB75"/>
      <c r="EC75"/>
      <c r="ED75"/>
      <c r="EE75"/>
      <c r="EF75"/>
      <c r="EG75"/>
      <c r="EH75"/>
      <c r="EI75"/>
    </row>
    <row r="76" spans="3:139" x14ac:dyDescent="0.2">
      <c r="C76" s="145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BP76"/>
      <c r="BQ76"/>
      <c r="BR76"/>
      <c r="BS76"/>
      <c r="BT76"/>
      <c r="BU76"/>
      <c r="BV76"/>
      <c r="BW76"/>
      <c r="BX76"/>
      <c r="BY76"/>
      <c r="BZ76"/>
      <c r="DX76"/>
      <c r="DY76"/>
      <c r="DZ76"/>
      <c r="EA76"/>
      <c r="EB76"/>
      <c r="EC76"/>
      <c r="ED76"/>
      <c r="EE76"/>
      <c r="EF76"/>
      <c r="EG76"/>
      <c r="EH76"/>
      <c r="EI76"/>
    </row>
    <row r="77" spans="3:139" x14ac:dyDescent="0.2">
      <c r="C77" s="145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BP77"/>
      <c r="BQ77"/>
      <c r="BR77"/>
      <c r="BS77"/>
      <c r="BT77"/>
      <c r="BU77"/>
      <c r="BV77"/>
      <c r="BW77"/>
      <c r="BX77"/>
      <c r="BY77"/>
      <c r="BZ77"/>
      <c r="DX77"/>
      <c r="DY77"/>
      <c r="DZ77"/>
      <c r="EA77"/>
      <c r="EB77"/>
      <c r="EC77"/>
      <c r="ED77"/>
      <c r="EE77"/>
      <c r="EF77"/>
      <c r="EG77"/>
      <c r="EH77"/>
      <c r="EI77"/>
    </row>
    <row r="78" spans="3:139" x14ac:dyDescent="0.2">
      <c r="C78" s="145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BP78"/>
      <c r="BQ78"/>
      <c r="BR78"/>
      <c r="BS78"/>
      <c r="BT78"/>
      <c r="BU78"/>
      <c r="BV78"/>
      <c r="BW78"/>
      <c r="BX78"/>
      <c r="BY78"/>
      <c r="BZ78"/>
      <c r="DX78"/>
      <c r="DY78"/>
      <c r="DZ78"/>
      <c r="EA78"/>
      <c r="EB78"/>
      <c r="EC78"/>
      <c r="ED78"/>
      <c r="EE78"/>
      <c r="EF78"/>
      <c r="EG78"/>
      <c r="EH78"/>
      <c r="EI78"/>
    </row>
    <row r="79" spans="3:139" x14ac:dyDescent="0.2">
      <c r="C79" s="145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BP79"/>
      <c r="BQ79"/>
      <c r="BR79"/>
      <c r="BS79"/>
      <c r="BT79"/>
      <c r="BU79"/>
      <c r="BV79"/>
      <c r="BW79"/>
      <c r="BX79"/>
      <c r="BY79"/>
      <c r="BZ79"/>
      <c r="DX79"/>
      <c r="DY79"/>
      <c r="DZ79"/>
      <c r="EA79"/>
      <c r="EB79"/>
      <c r="EC79"/>
      <c r="ED79"/>
      <c r="EE79"/>
      <c r="EF79"/>
      <c r="EG79"/>
      <c r="EH79"/>
      <c r="EI79"/>
    </row>
    <row r="80" spans="3:139" x14ac:dyDescent="0.2">
      <c r="C80" s="145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BP80"/>
      <c r="BQ80"/>
      <c r="BR80"/>
      <c r="BS80"/>
      <c r="BT80"/>
      <c r="BU80"/>
      <c r="BV80"/>
      <c r="BW80"/>
      <c r="BX80"/>
      <c r="BY80"/>
      <c r="BZ80"/>
      <c r="DX80"/>
      <c r="DY80"/>
      <c r="DZ80"/>
      <c r="EA80"/>
      <c r="EB80"/>
      <c r="EC80"/>
      <c r="ED80"/>
      <c r="EE80"/>
      <c r="EF80"/>
      <c r="EG80"/>
      <c r="EH80"/>
      <c r="EI80"/>
    </row>
    <row r="81" spans="3:139" x14ac:dyDescent="0.2">
      <c r="C81" s="145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BP81"/>
      <c r="BQ81"/>
      <c r="BR81"/>
      <c r="BS81"/>
      <c r="BT81"/>
      <c r="BU81"/>
      <c r="BV81"/>
      <c r="BW81"/>
      <c r="BX81"/>
      <c r="BY81"/>
      <c r="BZ81"/>
      <c r="DX81"/>
      <c r="DY81"/>
      <c r="DZ81"/>
      <c r="EA81"/>
      <c r="EB81"/>
      <c r="EC81"/>
      <c r="ED81"/>
      <c r="EE81"/>
      <c r="EF81"/>
      <c r="EG81"/>
      <c r="EH81"/>
      <c r="EI81"/>
    </row>
    <row r="82" spans="3:139" x14ac:dyDescent="0.2">
      <c r="C82" s="145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BP82"/>
      <c r="BQ82"/>
      <c r="BR82"/>
      <c r="BS82"/>
      <c r="BT82"/>
      <c r="BU82"/>
      <c r="BV82"/>
      <c r="BW82"/>
      <c r="BX82"/>
      <c r="BY82"/>
      <c r="BZ82"/>
      <c r="DX82"/>
      <c r="DY82"/>
      <c r="DZ82"/>
      <c r="EA82"/>
      <c r="EB82"/>
      <c r="EC82"/>
      <c r="ED82"/>
      <c r="EE82"/>
      <c r="EF82"/>
      <c r="EG82"/>
      <c r="EH82"/>
      <c r="EI82"/>
    </row>
    <row r="83" spans="3:139" x14ac:dyDescent="0.2">
      <c r="C83" s="145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BP83"/>
      <c r="BQ83"/>
      <c r="BR83"/>
      <c r="BS83"/>
      <c r="BT83"/>
      <c r="BU83"/>
      <c r="BV83"/>
      <c r="BW83"/>
      <c r="BX83"/>
      <c r="BY83"/>
      <c r="BZ83"/>
      <c r="DX83"/>
      <c r="DY83"/>
      <c r="DZ83"/>
      <c r="EA83"/>
      <c r="EB83"/>
      <c r="EC83"/>
      <c r="ED83"/>
      <c r="EE83"/>
      <c r="EF83"/>
      <c r="EG83"/>
      <c r="EH83"/>
      <c r="EI83"/>
    </row>
    <row r="84" spans="3:139" x14ac:dyDescent="0.2">
      <c r="C84" s="145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BP84"/>
      <c r="BQ84"/>
      <c r="BR84"/>
      <c r="BS84"/>
      <c r="BT84"/>
      <c r="BU84"/>
      <c r="BV84"/>
      <c r="BW84"/>
      <c r="BX84"/>
      <c r="BY84"/>
      <c r="BZ84"/>
      <c r="DX84"/>
      <c r="DY84"/>
      <c r="DZ84"/>
      <c r="EA84"/>
      <c r="EB84"/>
      <c r="EC84"/>
      <c r="ED84"/>
      <c r="EE84"/>
      <c r="EF84"/>
      <c r="EG84"/>
      <c r="EH84"/>
      <c r="EI84"/>
    </row>
    <row r="85" spans="3:139" x14ac:dyDescent="0.2">
      <c r="C85" s="14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BP85"/>
      <c r="BQ85"/>
      <c r="BR85"/>
      <c r="BS85"/>
      <c r="BT85"/>
      <c r="BU85"/>
      <c r="BV85"/>
      <c r="BW85"/>
      <c r="BX85"/>
      <c r="BY85"/>
      <c r="BZ85"/>
      <c r="DX85"/>
      <c r="DY85"/>
      <c r="DZ85"/>
      <c r="EA85"/>
      <c r="EB85"/>
      <c r="EC85"/>
      <c r="ED85"/>
      <c r="EE85"/>
      <c r="EF85"/>
      <c r="EG85"/>
      <c r="EH85"/>
      <c r="EI85"/>
    </row>
    <row r="86" spans="3:139" x14ac:dyDescent="0.2">
      <c r="C86" s="145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BP86"/>
      <c r="BQ86"/>
      <c r="BR86"/>
      <c r="BS86"/>
      <c r="BT86"/>
      <c r="BU86"/>
      <c r="BV86"/>
      <c r="BW86"/>
      <c r="BX86"/>
      <c r="BY86"/>
      <c r="BZ86"/>
      <c r="DX86"/>
      <c r="DY86"/>
      <c r="DZ86"/>
      <c r="EA86"/>
      <c r="EB86"/>
      <c r="EC86"/>
      <c r="ED86"/>
      <c r="EE86"/>
      <c r="EF86"/>
      <c r="EG86"/>
      <c r="EH86"/>
      <c r="EI86"/>
    </row>
    <row r="87" spans="3:139" x14ac:dyDescent="0.2">
      <c r="C87" s="145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BP87"/>
      <c r="BQ87"/>
      <c r="BR87"/>
      <c r="BS87"/>
      <c r="BT87"/>
      <c r="BU87"/>
      <c r="BV87"/>
      <c r="BW87"/>
      <c r="BX87"/>
      <c r="BY87"/>
      <c r="BZ87"/>
      <c r="DX87"/>
      <c r="DY87"/>
      <c r="DZ87"/>
      <c r="EA87"/>
      <c r="EB87"/>
      <c r="EC87"/>
      <c r="ED87"/>
      <c r="EE87"/>
      <c r="EF87"/>
      <c r="EG87"/>
      <c r="EH87"/>
      <c r="EI87"/>
    </row>
    <row r="88" spans="3:139" x14ac:dyDescent="0.2">
      <c r="C88" s="145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BP88"/>
      <c r="BQ88"/>
      <c r="BR88"/>
      <c r="BS88"/>
      <c r="BT88"/>
      <c r="BU88"/>
      <c r="BV88"/>
      <c r="BW88"/>
      <c r="BX88"/>
      <c r="BY88"/>
      <c r="BZ88"/>
      <c r="DX88"/>
      <c r="DY88"/>
      <c r="DZ88"/>
      <c r="EA88"/>
      <c r="EB88"/>
      <c r="EC88"/>
      <c r="ED88"/>
      <c r="EE88"/>
      <c r="EF88"/>
      <c r="EG88"/>
      <c r="EH88"/>
      <c r="EI88"/>
    </row>
    <row r="89" spans="3:139" x14ac:dyDescent="0.2">
      <c r="C89" s="145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BP89"/>
      <c r="BQ89"/>
      <c r="BR89"/>
      <c r="BS89"/>
      <c r="BT89"/>
      <c r="BU89"/>
      <c r="BV89"/>
      <c r="BW89"/>
      <c r="BX89"/>
      <c r="BY89"/>
      <c r="BZ89"/>
      <c r="DX89"/>
      <c r="DY89"/>
      <c r="DZ89"/>
      <c r="EA89"/>
      <c r="EB89"/>
      <c r="EC89"/>
      <c r="ED89"/>
      <c r="EE89"/>
      <c r="EF89"/>
      <c r="EG89"/>
      <c r="EH89"/>
      <c r="EI89"/>
    </row>
    <row r="90" spans="3:139" x14ac:dyDescent="0.2">
      <c r="C90" s="145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BP90"/>
      <c r="BQ90"/>
      <c r="BR90"/>
      <c r="BS90"/>
      <c r="BT90"/>
      <c r="BU90"/>
      <c r="BV90"/>
      <c r="BW90"/>
      <c r="BX90"/>
      <c r="BY90"/>
      <c r="BZ90"/>
      <c r="DX90"/>
      <c r="DY90"/>
      <c r="DZ90"/>
      <c r="EA90"/>
      <c r="EB90"/>
      <c r="EC90"/>
      <c r="ED90"/>
      <c r="EE90"/>
      <c r="EF90"/>
      <c r="EG90"/>
      <c r="EH90"/>
      <c r="EI90"/>
    </row>
    <row r="91" spans="3:139" x14ac:dyDescent="0.2">
      <c r="C91" s="145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BP91"/>
      <c r="BQ91"/>
      <c r="BR91"/>
      <c r="BS91"/>
      <c r="BT91"/>
      <c r="BU91"/>
      <c r="BV91"/>
      <c r="BW91"/>
      <c r="BX91"/>
      <c r="BY91"/>
      <c r="BZ91"/>
      <c r="DX91"/>
      <c r="DY91"/>
      <c r="DZ91"/>
      <c r="EA91"/>
      <c r="EB91"/>
      <c r="EC91"/>
      <c r="ED91"/>
      <c r="EE91"/>
      <c r="EF91"/>
      <c r="EG91"/>
      <c r="EH91"/>
      <c r="EI91"/>
    </row>
    <row r="92" spans="3:139" x14ac:dyDescent="0.2">
      <c r="C92" s="145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BP92"/>
      <c r="BQ92"/>
      <c r="BR92"/>
      <c r="BS92"/>
      <c r="BT92"/>
      <c r="BU92"/>
      <c r="BV92"/>
      <c r="BW92"/>
      <c r="BX92"/>
      <c r="BY92"/>
      <c r="BZ92"/>
      <c r="DX92"/>
      <c r="DY92"/>
      <c r="DZ92"/>
      <c r="EA92"/>
      <c r="EB92"/>
      <c r="EC92"/>
      <c r="ED92"/>
      <c r="EE92"/>
      <c r="EF92"/>
      <c r="EG92"/>
      <c r="EH92"/>
      <c r="EI92"/>
    </row>
    <row r="93" spans="3:139" x14ac:dyDescent="0.2">
      <c r="C93" s="145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BP93"/>
      <c r="BQ93"/>
      <c r="BR93"/>
      <c r="BS93"/>
      <c r="BT93"/>
      <c r="BU93"/>
      <c r="BV93"/>
      <c r="BW93"/>
      <c r="BX93"/>
      <c r="BY93"/>
      <c r="BZ93"/>
      <c r="DX93"/>
      <c r="DY93"/>
      <c r="DZ93"/>
      <c r="EA93"/>
      <c r="EB93"/>
      <c r="EC93"/>
      <c r="ED93"/>
      <c r="EE93"/>
      <c r="EF93"/>
      <c r="EG93"/>
      <c r="EH93"/>
      <c r="EI93"/>
    </row>
    <row r="94" spans="3:139" x14ac:dyDescent="0.2">
      <c r="C94" s="145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BP94"/>
      <c r="BQ94"/>
      <c r="BR94"/>
      <c r="BS94"/>
      <c r="BT94"/>
      <c r="BU94"/>
      <c r="BV94"/>
      <c r="BW94"/>
      <c r="BX94"/>
      <c r="BY94"/>
      <c r="BZ94"/>
      <c r="DX94"/>
      <c r="DY94"/>
      <c r="DZ94"/>
      <c r="EA94"/>
      <c r="EB94"/>
      <c r="EC94"/>
      <c r="ED94"/>
      <c r="EE94"/>
      <c r="EF94"/>
      <c r="EG94"/>
      <c r="EH94"/>
      <c r="EI94"/>
    </row>
    <row r="95" spans="3:139" x14ac:dyDescent="0.2">
      <c r="C95" s="14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BP95"/>
      <c r="BQ95"/>
      <c r="BR95"/>
      <c r="BS95"/>
      <c r="BT95"/>
      <c r="BU95"/>
      <c r="BV95"/>
      <c r="BW95"/>
      <c r="BX95"/>
      <c r="BY95"/>
      <c r="BZ95"/>
      <c r="DX95"/>
      <c r="DY95"/>
      <c r="DZ95"/>
      <c r="EA95"/>
      <c r="EB95"/>
      <c r="EC95"/>
      <c r="ED95"/>
      <c r="EE95"/>
      <c r="EF95"/>
      <c r="EG95"/>
      <c r="EH95"/>
      <c r="EI95"/>
    </row>
    <row r="96" spans="3:139" x14ac:dyDescent="0.2">
      <c r="C96" s="145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BP96"/>
      <c r="BQ96"/>
      <c r="BR96"/>
      <c r="BS96"/>
      <c r="BT96"/>
      <c r="BU96"/>
      <c r="BV96"/>
      <c r="BW96"/>
      <c r="BX96"/>
      <c r="BY96"/>
      <c r="BZ96"/>
      <c r="DX96"/>
      <c r="DY96"/>
      <c r="DZ96"/>
      <c r="EA96"/>
      <c r="EB96"/>
      <c r="EC96"/>
      <c r="ED96"/>
      <c r="EE96"/>
      <c r="EF96"/>
      <c r="EG96"/>
      <c r="EH96"/>
      <c r="EI96"/>
    </row>
    <row r="97" spans="3:139" x14ac:dyDescent="0.2">
      <c r="C97" s="145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BP97"/>
      <c r="BQ97"/>
      <c r="BR97"/>
      <c r="BS97"/>
      <c r="BT97"/>
      <c r="BU97"/>
      <c r="BV97"/>
      <c r="BW97"/>
      <c r="BX97"/>
      <c r="BY97"/>
      <c r="BZ97"/>
      <c r="DX97"/>
      <c r="DY97"/>
      <c r="DZ97"/>
      <c r="EA97"/>
      <c r="EB97"/>
      <c r="EC97"/>
      <c r="ED97"/>
      <c r="EE97"/>
      <c r="EF97"/>
      <c r="EG97"/>
      <c r="EH97"/>
      <c r="EI97"/>
    </row>
    <row r="98" spans="3:139" x14ac:dyDescent="0.2">
      <c r="C98" s="145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BP98"/>
      <c r="BQ98"/>
      <c r="BR98"/>
      <c r="BS98"/>
      <c r="BT98"/>
      <c r="BU98"/>
      <c r="BV98"/>
      <c r="BW98"/>
      <c r="BX98"/>
      <c r="BY98"/>
      <c r="BZ98"/>
      <c r="DX98"/>
      <c r="DY98"/>
      <c r="DZ98"/>
      <c r="EA98"/>
      <c r="EB98"/>
      <c r="EC98"/>
      <c r="ED98"/>
      <c r="EE98"/>
      <c r="EF98"/>
      <c r="EG98"/>
      <c r="EH98"/>
      <c r="EI98"/>
    </row>
    <row r="99" spans="3:139" x14ac:dyDescent="0.2">
      <c r="C99" s="145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</row>
    <row r="100" spans="3:139" x14ac:dyDescent="0.2">
      <c r="C100" s="145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</row>
    <row r="101" spans="3:139" x14ac:dyDescent="0.2">
      <c r="C101" s="145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</row>
    <row r="102" spans="3:139" x14ac:dyDescent="0.2">
      <c r="C102" s="145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</row>
    <row r="103" spans="3:139" x14ac:dyDescent="0.2">
      <c r="C103" s="145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</row>
    <row r="104" spans="3:139" x14ac:dyDescent="0.2">
      <c r="C104" s="145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</row>
    <row r="105" spans="3:139" x14ac:dyDescent="0.2">
      <c r="C105" s="14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</row>
    <row r="106" spans="3:139" x14ac:dyDescent="0.2">
      <c r="C106" s="145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</row>
    <row r="107" spans="3:139" x14ac:dyDescent="0.2">
      <c r="C107" s="145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</row>
    <row r="108" spans="3:139" x14ac:dyDescent="0.2">
      <c r="C108" s="145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</row>
    <row r="109" spans="3:139" x14ac:dyDescent="0.2">
      <c r="C109" s="145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</row>
    <row r="110" spans="3:139" x14ac:dyDescent="0.2">
      <c r="C110" s="145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</row>
    <row r="111" spans="3:139" x14ac:dyDescent="0.2">
      <c r="C111" s="145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</row>
    <row r="112" spans="3:139" x14ac:dyDescent="0.2">
      <c r="C112" s="145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</row>
    <row r="113" spans="3:22" x14ac:dyDescent="0.2">
      <c r="C113" s="145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</row>
    <row r="114" spans="3:22" x14ac:dyDescent="0.2">
      <c r="C114" s="145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</row>
    <row r="115" spans="3:22" x14ac:dyDescent="0.2">
      <c r="C115" s="14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</row>
    <row r="116" spans="3:22" x14ac:dyDescent="0.2">
      <c r="C116" s="145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</row>
    <row r="117" spans="3:22" x14ac:dyDescent="0.2">
      <c r="C117" s="145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</row>
    <row r="118" spans="3:22" x14ac:dyDescent="0.2">
      <c r="C118" s="145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</row>
    <row r="119" spans="3:22" x14ac:dyDescent="0.2">
      <c r="C119" s="145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</row>
    <row r="120" spans="3:22" x14ac:dyDescent="0.2">
      <c r="C120" s="145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</row>
    <row r="121" spans="3:22" x14ac:dyDescent="0.2">
      <c r="C121" s="145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</row>
    <row r="122" spans="3:22" x14ac:dyDescent="0.2">
      <c r="C122" s="145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</row>
    <row r="123" spans="3:22" x14ac:dyDescent="0.2">
      <c r="C123" s="145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</row>
    <row r="124" spans="3:22" x14ac:dyDescent="0.2">
      <c r="C124" s="145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</row>
    <row r="125" spans="3:22" x14ac:dyDescent="0.2">
      <c r="C125" s="14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</row>
    <row r="126" spans="3:22" x14ac:dyDescent="0.2">
      <c r="C126" s="145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</row>
    <row r="127" spans="3:22" x14ac:dyDescent="0.2">
      <c r="C127" s="145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</row>
    <row r="128" spans="3:22" x14ac:dyDescent="0.2">
      <c r="C128" s="145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</row>
    <row r="129" spans="3:22" x14ac:dyDescent="0.2">
      <c r="C129" s="145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</row>
    <row r="130" spans="3:22" x14ac:dyDescent="0.2">
      <c r="C130" s="145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</row>
    <row r="131" spans="3:22" x14ac:dyDescent="0.2">
      <c r="C131" s="145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</row>
    <row r="132" spans="3:22" x14ac:dyDescent="0.2">
      <c r="C132" s="145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</row>
    <row r="133" spans="3:22" x14ac:dyDescent="0.2">
      <c r="C133" s="145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</row>
    <row r="134" spans="3:22" x14ac:dyDescent="0.2">
      <c r="C134" s="145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</row>
    <row r="135" spans="3:22" x14ac:dyDescent="0.2">
      <c r="C135" s="14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</row>
    <row r="136" spans="3:22" x14ac:dyDescent="0.2">
      <c r="C136" s="145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</row>
    <row r="137" spans="3:22" x14ac:dyDescent="0.2">
      <c r="C137" s="145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</row>
    <row r="138" spans="3:22" x14ac:dyDescent="0.2">
      <c r="C138" s="145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</row>
    <row r="139" spans="3:22" x14ac:dyDescent="0.2">
      <c r="C139" s="145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</row>
    <row r="140" spans="3:22" x14ac:dyDescent="0.2">
      <c r="C140" s="145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</row>
    <row r="141" spans="3:22" x14ac:dyDescent="0.2">
      <c r="C141" s="145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</row>
    <row r="142" spans="3:22" x14ac:dyDescent="0.2">
      <c r="C142" s="145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</row>
    <row r="143" spans="3:22" x14ac:dyDescent="0.2">
      <c r="C143" s="145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</row>
    <row r="144" spans="3:22" x14ac:dyDescent="0.2">
      <c r="C144" s="145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</row>
    <row r="145" spans="3:22" x14ac:dyDescent="0.2">
      <c r="C145" s="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</row>
    <row r="146" spans="3:22" x14ac:dyDescent="0.2">
      <c r="C146" s="145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</row>
    <row r="147" spans="3:22" x14ac:dyDescent="0.2">
      <c r="C147" s="145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</row>
    <row r="148" spans="3:22" x14ac:dyDescent="0.2">
      <c r="C148" s="145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</row>
    <row r="149" spans="3:22" x14ac:dyDescent="0.2">
      <c r="C149" s="145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</row>
    <row r="150" spans="3:22" x14ac:dyDescent="0.2">
      <c r="C150" s="145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</row>
    <row r="151" spans="3:22" x14ac:dyDescent="0.2">
      <c r="C151" s="145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</row>
    <row r="152" spans="3:22" x14ac:dyDescent="0.2">
      <c r="C152" s="145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</row>
    <row r="153" spans="3:22" x14ac:dyDescent="0.2">
      <c r="C153" s="145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</row>
    <row r="154" spans="3:22" x14ac:dyDescent="0.2">
      <c r="C154" s="145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</row>
    <row r="155" spans="3:22" x14ac:dyDescent="0.2">
      <c r="C155" s="14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</row>
    <row r="156" spans="3:22" x14ac:dyDescent="0.2">
      <c r="C156" s="145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</row>
    <row r="157" spans="3:22" x14ac:dyDescent="0.2">
      <c r="C157" s="145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</row>
    <row r="158" spans="3:22" x14ac:dyDescent="0.2">
      <c r="C158" s="145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</row>
    <row r="159" spans="3:22" x14ac:dyDescent="0.2">
      <c r="C159" s="145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</row>
    <row r="160" spans="3:22" x14ac:dyDescent="0.2">
      <c r="C160" s="145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</row>
    <row r="161" spans="3:22" x14ac:dyDescent="0.2">
      <c r="C161" s="145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</row>
    <row r="162" spans="3:22" x14ac:dyDescent="0.2">
      <c r="C162" s="145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</row>
    <row r="163" spans="3:22" x14ac:dyDescent="0.2">
      <c r="C163" s="145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</row>
    <row r="164" spans="3:22" x14ac:dyDescent="0.2">
      <c r="C164" s="145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</row>
    <row r="165" spans="3:22" x14ac:dyDescent="0.2">
      <c r="C165" s="14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</row>
    <row r="166" spans="3:22" x14ac:dyDescent="0.2">
      <c r="C166" s="145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</row>
    <row r="167" spans="3:22" x14ac:dyDescent="0.2">
      <c r="C167" s="145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</row>
    <row r="168" spans="3:22" x14ac:dyDescent="0.2">
      <c r="C168" s="145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</row>
    <row r="169" spans="3:22" x14ac:dyDescent="0.2">
      <c r="C169" s="145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</row>
    <row r="170" spans="3:22" x14ac:dyDescent="0.2">
      <c r="C170" s="145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</row>
    <row r="171" spans="3:22" x14ac:dyDescent="0.2">
      <c r="C171" s="145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</row>
    <row r="172" spans="3:22" x14ac:dyDescent="0.2">
      <c r="C172" s="145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</row>
    <row r="173" spans="3:22" x14ac:dyDescent="0.2">
      <c r="C173" s="145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</row>
    <row r="174" spans="3:22" x14ac:dyDescent="0.2">
      <c r="C174" s="145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</row>
    <row r="175" spans="3:22" x14ac:dyDescent="0.2">
      <c r="C175" s="14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</row>
    <row r="176" spans="3:22" x14ac:dyDescent="0.2">
      <c r="C176" s="145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</row>
    <row r="177" spans="3:22" x14ac:dyDescent="0.2">
      <c r="C177" s="145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</row>
    <row r="178" spans="3:22" x14ac:dyDescent="0.2">
      <c r="C178" s="145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</row>
    <row r="179" spans="3:22" x14ac:dyDescent="0.2">
      <c r="C179" s="145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</row>
    <row r="180" spans="3:22" x14ac:dyDescent="0.2">
      <c r="C180" s="145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</row>
    <row r="181" spans="3:22" x14ac:dyDescent="0.2">
      <c r="C181" s="145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</row>
    <row r="182" spans="3:22" x14ac:dyDescent="0.2">
      <c r="C182" s="145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</row>
    <row r="183" spans="3:22" x14ac:dyDescent="0.2">
      <c r="C183" s="145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</row>
    <row r="184" spans="3:22" x14ac:dyDescent="0.2">
      <c r="C184" s="145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</row>
    <row r="185" spans="3:22" x14ac:dyDescent="0.2">
      <c r="C185" s="14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</row>
    <row r="186" spans="3:22" x14ac:dyDescent="0.2">
      <c r="C186" s="145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</row>
    <row r="187" spans="3:22" x14ac:dyDescent="0.2">
      <c r="C187" s="145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</row>
    <row r="188" spans="3:22" x14ac:dyDescent="0.2">
      <c r="C188" s="145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</row>
    <row r="189" spans="3:22" x14ac:dyDescent="0.2">
      <c r="C189" s="145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</row>
    <row r="190" spans="3:22" x14ac:dyDescent="0.2">
      <c r="C190" s="145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</row>
    <row r="191" spans="3:22" x14ac:dyDescent="0.2">
      <c r="C191" s="145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</row>
    <row r="192" spans="3:22" x14ac:dyDescent="0.2">
      <c r="C192" s="145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</row>
    <row r="193" spans="3:22" x14ac:dyDescent="0.2">
      <c r="C193" s="145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</row>
    <row r="194" spans="3:22" x14ac:dyDescent="0.2">
      <c r="C194" s="145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</row>
    <row r="195" spans="3:22" x14ac:dyDescent="0.2">
      <c r="C195" s="14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</row>
    <row r="196" spans="3:22" x14ac:dyDescent="0.2">
      <c r="C196" s="145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</row>
    <row r="197" spans="3:22" x14ac:dyDescent="0.2">
      <c r="C197" s="145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</row>
    <row r="198" spans="3:22" x14ac:dyDescent="0.2">
      <c r="C198" s="145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</row>
    <row r="199" spans="3:22" x14ac:dyDescent="0.2">
      <c r="C199" s="145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</row>
    <row r="200" spans="3:22" x14ac:dyDescent="0.2">
      <c r="C200" s="145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</row>
    <row r="201" spans="3:22" x14ac:dyDescent="0.2">
      <c r="C201" s="145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</row>
    <row r="202" spans="3:22" x14ac:dyDescent="0.2">
      <c r="C202" s="145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</row>
    <row r="203" spans="3:22" x14ac:dyDescent="0.2">
      <c r="C203" s="145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</row>
    <row r="204" spans="3:22" x14ac:dyDescent="0.2">
      <c r="C204" s="145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</row>
    <row r="205" spans="3:22" x14ac:dyDescent="0.2">
      <c r="C205" s="14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</row>
    <row r="206" spans="3:22" x14ac:dyDescent="0.2">
      <c r="C206" s="145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</row>
    <row r="207" spans="3:22" x14ac:dyDescent="0.2">
      <c r="C207" s="145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</row>
    <row r="208" spans="3:22" x14ac:dyDescent="0.2">
      <c r="C208" s="145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</row>
    <row r="209" spans="3:22" x14ac:dyDescent="0.2">
      <c r="C209" s="145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</row>
    <row r="210" spans="3:22" x14ac:dyDescent="0.2">
      <c r="C210" s="145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</row>
    <row r="211" spans="3:22" x14ac:dyDescent="0.2">
      <c r="C211" s="145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</row>
    <row r="212" spans="3:22" x14ac:dyDescent="0.2">
      <c r="C212" s="145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</row>
    <row r="213" spans="3:22" x14ac:dyDescent="0.2">
      <c r="C213" s="145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</row>
    <row r="214" spans="3:22" x14ac:dyDescent="0.2">
      <c r="C214" s="145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</row>
    <row r="215" spans="3:22" x14ac:dyDescent="0.2">
      <c r="C215" s="14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</row>
    <row r="216" spans="3:22" x14ac:dyDescent="0.2">
      <c r="C216" s="145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</row>
    <row r="217" spans="3:22" x14ac:dyDescent="0.2">
      <c r="C217" s="145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</row>
    <row r="218" spans="3:22" x14ac:dyDescent="0.2">
      <c r="C218" s="145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</row>
    <row r="219" spans="3:22" x14ac:dyDescent="0.2">
      <c r="C219" s="145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</row>
    <row r="220" spans="3:22" x14ac:dyDescent="0.2">
      <c r="C220" s="145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</row>
    <row r="221" spans="3:22" x14ac:dyDescent="0.2">
      <c r="C221" s="145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</row>
    <row r="222" spans="3:22" x14ac:dyDescent="0.2">
      <c r="C222" s="145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</row>
    <row r="223" spans="3:22" x14ac:dyDescent="0.2">
      <c r="C223" s="145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</row>
    <row r="224" spans="3:22" x14ac:dyDescent="0.2">
      <c r="C224" s="145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</row>
    <row r="225" spans="3:22" x14ac:dyDescent="0.2">
      <c r="C225" s="14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</row>
    <row r="226" spans="3:22" x14ac:dyDescent="0.2">
      <c r="C226" s="145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</row>
    <row r="227" spans="3:22" x14ac:dyDescent="0.2">
      <c r="C227" s="145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</row>
    <row r="228" spans="3:22" x14ac:dyDescent="0.2">
      <c r="C228" s="145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</row>
    <row r="229" spans="3:22" x14ac:dyDescent="0.2">
      <c r="C229" s="145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</row>
    <row r="230" spans="3:22" x14ac:dyDescent="0.2">
      <c r="C230" s="145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</row>
    <row r="231" spans="3:22" x14ac:dyDescent="0.2">
      <c r="C231" s="145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</row>
    <row r="232" spans="3:22" x14ac:dyDescent="0.2">
      <c r="C232" s="145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</row>
    <row r="233" spans="3:22" x14ac:dyDescent="0.2">
      <c r="C233" s="145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</row>
    <row r="234" spans="3:22" x14ac:dyDescent="0.2">
      <c r="C234" s="145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</row>
    <row r="235" spans="3:22" x14ac:dyDescent="0.2">
      <c r="C235" s="14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</row>
    <row r="236" spans="3:22" x14ac:dyDescent="0.2">
      <c r="C236" s="145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</row>
    <row r="237" spans="3:22" x14ac:dyDescent="0.2">
      <c r="C237" s="145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</row>
    <row r="238" spans="3:22" x14ac:dyDescent="0.2">
      <c r="C238" s="145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</row>
    <row r="239" spans="3:22" x14ac:dyDescent="0.2">
      <c r="C239" s="145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</row>
    <row r="240" spans="3:22" x14ac:dyDescent="0.2">
      <c r="C240" s="145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</row>
    <row r="241" spans="3:22" x14ac:dyDescent="0.2">
      <c r="C241" s="145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</row>
    <row r="242" spans="3:22" x14ac:dyDescent="0.2">
      <c r="C242" s="145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</row>
    <row r="243" spans="3:22" x14ac:dyDescent="0.2">
      <c r="C243" s="145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</row>
    <row r="244" spans="3:22" x14ac:dyDescent="0.2">
      <c r="C244" s="145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</row>
    <row r="245" spans="3:22" x14ac:dyDescent="0.2">
      <c r="C245" s="1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</row>
    <row r="246" spans="3:22" x14ac:dyDescent="0.2">
      <c r="C246" s="145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</row>
    <row r="247" spans="3:22" x14ac:dyDescent="0.2">
      <c r="C247" s="145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</row>
    <row r="248" spans="3:22" x14ac:dyDescent="0.2">
      <c r="C248" s="145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</row>
    <row r="249" spans="3:22" x14ac:dyDescent="0.2">
      <c r="C249" s="145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</row>
    <row r="250" spans="3:22" x14ac:dyDescent="0.2">
      <c r="C250" s="145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</row>
    <row r="251" spans="3:22" x14ac:dyDescent="0.2">
      <c r="C251" s="145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</row>
    <row r="252" spans="3:22" x14ac:dyDescent="0.2">
      <c r="C252" s="145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</row>
    <row r="253" spans="3:22" x14ac:dyDescent="0.2">
      <c r="C253" s="145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</row>
    <row r="254" spans="3:22" x14ac:dyDescent="0.2">
      <c r="C254" s="145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</row>
    <row r="255" spans="3:22" x14ac:dyDescent="0.2">
      <c r="C255" s="14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</row>
    <row r="256" spans="3:22" x14ac:dyDescent="0.2">
      <c r="C256" s="145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</row>
    <row r="257" spans="3:22" x14ac:dyDescent="0.2">
      <c r="C257" s="145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</row>
    <row r="258" spans="3:22" x14ac:dyDescent="0.2">
      <c r="C258" s="145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</row>
    <row r="259" spans="3:22" x14ac:dyDescent="0.2">
      <c r="C259" s="145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</row>
    <row r="260" spans="3:22" x14ac:dyDescent="0.2">
      <c r="C260" s="145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</row>
    <row r="261" spans="3:22" x14ac:dyDescent="0.2">
      <c r="C261" s="145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</row>
    <row r="262" spans="3:22" x14ac:dyDescent="0.2">
      <c r="C262" s="145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</row>
    <row r="263" spans="3:22" x14ac:dyDescent="0.2">
      <c r="C263" s="145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</row>
    <row r="264" spans="3:22" x14ac:dyDescent="0.2">
      <c r="C264" s="145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</row>
    <row r="265" spans="3:22" x14ac:dyDescent="0.2">
      <c r="C265" s="14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</row>
    <row r="266" spans="3:22" x14ac:dyDescent="0.2">
      <c r="C266" s="145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</row>
    <row r="267" spans="3:22" x14ac:dyDescent="0.2">
      <c r="C267" s="145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</row>
    <row r="268" spans="3:22" x14ac:dyDescent="0.2">
      <c r="C268" s="145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</row>
    <row r="269" spans="3:22" x14ac:dyDescent="0.2">
      <c r="C269" s="145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</row>
    <row r="270" spans="3:22" x14ac:dyDescent="0.2">
      <c r="C270" s="145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</row>
    <row r="271" spans="3:22" x14ac:dyDescent="0.2">
      <c r="C271" s="145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</row>
    <row r="272" spans="3:22" x14ac:dyDescent="0.2">
      <c r="C272" s="145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</row>
    <row r="273" spans="3:22" x14ac:dyDescent="0.2">
      <c r="C273" s="145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</row>
    <row r="274" spans="3:22" x14ac:dyDescent="0.2">
      <c r="C274" s="145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</row>
    <row r="275" spans="3:22" x14ac:dyDescent="0.2">
      <c r="C275" s="14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</row>
    <row r="276" spans="3:22" x14ac:dyDescent="0.2">
      <c r="C276" s="145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</row>
    <row r="277" spans="3:22" x14ac:dyDescent="0.2">
      <c r="C277" s="145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</row>
    <row r="278" spans="3:22" x14ac:dyDescent="0.2">
      <c r="C278" s="145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</row>
    <row r="279" spans="3:22" x14ac:dyDescent="0.2">
      <c r="C279" s="145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</row>
    <row r="280" spans="3:22" x14ac:dyDescent="0.2">
      <c r="C280" s="145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</row>
    <row r="281" spans="3:22" x14ac:dyDescent="0.2">
      <c r="C281" s="145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</row>
    <row r="282" spans="3:22" x14ac:dyDescent="0.2">
      <c r="C282" s="145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</row>
    <row r="283" spans="3:22" x14ac:dyDescent="0.2">
      <c r="C283" s="145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</row>
    <row r="284" spans="3:22" x14ac:dyDescent="0.2">
      <c r="C284" s="145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</row>
    <row r="285" spans="3:22" x14ac:dyDescent="0.2">
      <c r="C285" s="14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</row>
    <row r="286" spans="3:22" x14ac:dyDescent="0.2">
      <c r="C286" s="145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</row>
    <row r="287" spans="3:22" x14ac:dyDescent="0.2">
      <c r="C287" s="145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</row>
    <row r="288" spans="3:22" x14ac:dyDescent="0.2">
      <c r="C288" s="145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</row>
    <row r="289" spans="3:22" x14ac:dyDescent="0.2">
      <c r="C289" s="145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</row>
    <row r="290" spans="3:22" x14ac:dyDescent="0.2">
      <c r="C290" s="145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</row>
    <row r="291" spans="3:22" x14ac:dyDescent="0.2">
      <c r="C291" s="145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</row>
    <row r="292" spans="3:22" x14ac:dyDescent="0.2">
      <c r="C292" s="145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</row>
    <row r="293" spans="3:22" x14ac:dyDescent="0.2">
      <c r="C293" s="145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</row>
    <row r="294" spans="3:22" x14ac:dyDescent="0.2">
      <c r="C294" s="145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</row>
    <row r="295" spans="3:22" x14ac:dyDescent="0.2">
      <c r="C295" s="14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</row>
    <row r="296" spans="3:22" x14ac:dyDescent="0.2">
      <c r="C296" s="145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</row>
    <row r="297" spans="3:22" x14ac:dyDescent="0.2">
      <c r="C297" s="145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</row>
    <row r="298" spans="3:22" x14ac:dyDescent="0.2">
      <c r="C298" s="145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</row>
    <row r="299" spans="3:22" x14ac:dyDescent="0.2">
      <c r="C299" s="145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</row>
    <row r="300" spans="3:22" x14ac:dyDescent="0.2">
      <c r="C300" s="145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</row>
    <row r="301" spans="3:22" x14ac:dyDescent="0.2">
      <c r="C301" s="145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</row>
    <row r="302" spans="3:22" x14ac:dyDescent="0.2">
      <c r="C302" s="145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</row>
    <row r="303" spans="3:22" x14ac:dyDescent="0.2">
      <c r="C303" s="145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</row>
    <row r="304" spans="3:22" x14ac:dyDescent="0.2">
      <c r="C304" s="145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</row>
    <row r="305" spans="3:22" x14ac:dyDescent="0.2">
      <c r="C305" s="14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</row>
    <row r="306" spans="3:22" x14ac:dyDescent="0.2">
      <c r="C306" s="145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</row>
    <row r="307" spans="3:22" x14ac:dyDescent="0.2">
      <c r="C307" s="145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</row>
    <row r="308" spans="3:22" x14ac:dyDescent="0.2">
      <c r="C308" s="145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</row>
    <row r="309" spans="3:22" x14ac:dyDescent="0.2">
      <c r="C309" s="145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</row>
    <row r="310" spans="3:22" x14ac:dyDescent="0.2">
      <c r="C310" s="145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</row>
    <row r="311" spans="3:22" x14ac:dyDescent="0.2">
      <c r="C311" s="145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</row>
    <row r="312" spans="3:22" x14ac:dyDescent="0.2">
      <c r="C312" s="145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</row>
    <row r="313" spans="3:22" x14ac:dyDescent="0.2">
      <c r="C313" s="145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</row>
    <row r="314" spans="3:22" x14ac:dyDescent="0.2">
      <c r="C314" s="145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</row>
    <row r="315" spans="3:22" x14ac:dyDescent="0.2">
      <c r="C315" s="14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</row>
    <row r="316" spans="3:22" x14ac:dyDescent="0.2">
      <c r="C316" s="145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</row>
    <row r="317" spans="3:22" x14ac:dyDescent="0.2">
      <c r="C317" s="145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</row>
    <row r="318" spans="3:22" x14ac:dyDescent="0.2">
      <c r="C318" s="145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</row>
    <row r="319" spans="3:22" x14ac:dyDescent="0.2">
      <c r="C319" s="145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</row>
    <row r="320" spans="3:22" x14ac:dyDescent="0.2">
      <c r="C320" s="145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</row>
    <row r="321" spans="3:22" x14ac:dyDescent="0.2">
      <c r="C321" s="145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</row>
    <row r="322" spans="3:22" x14ac:dyDescent="0.2">
      <c r="C322" s="145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</row>
    <row r="323" spans="3:22" x14ac:dyDescent="0.2">
      <c r="C323" s="145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</row>
    <row r="324" spans="3:22" x14ac:dyDescent="0.2">
      <c r="C324" s="145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</row>
    <row r="325" spans="3:22" x14ac:dyDescent="0.2">
      <c r="C325" s="14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</row>
    <row r="326" spans="3:22" x14ac:dyDescent="0.2">
      <c r="C326" s="145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</row>
    <row r="327" spans="3:22" x14ac:dyDescent="0.2">
      <c r="C327" s="145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</row>
    <row r="328" spans="3:22" x14ac:dyDescent="0.2">
      <c r="C328" s="145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</row>
    <row r="329" spans="3:22" x14ac:dyDescent="0.2">
      <c r="C329" s="145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</row>
    <row r="330" spans="3:22" x14ac:dyDescent="0.2">
      <c r="C330" s="145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</row>
    <row r="331" spans="3:22" x14ac:dyDescent="0.2">
      <c r="C331" s="145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</row>
    <row r="332" spans="3:22" x14ac:dyDescent="0.2">
      <c r="C332" s="145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</row>
    <row r="333" spans="3:22" x14ac:dyDescent="0.2">
      <c r="C333" s="145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</row>
    <row r="334" spans="3:22" x14ac:dyDescent="0.2">
      <c r="C334" s="145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</row>
    <row r="335" spans="3:22" x14ac:dyDescent="0.2">
      <c r="C335" s="14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</row>
    <row r="336" spans="3:22" x14ac:dyDescent="0.2">
      <c r="C336" s="145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</row>
    <row r="337" spans="3:22" x14ac:dyDescent="0.2">
      <c r="C337" s="145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</row>
    <row r="338" spans="3:22" x14ac:dyDescent="0.2">
      <c r="C338" s="145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</row>
    <row r="339" spans="3:22" x14ac:dyDescent="0.2">
      <c r="C339" s="145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</row>
    <row r="340" spans="3:22" x14ac:dyDescent="0.2">
      <c r="C340" s="145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</row>
    <row r="341" spans="3:22" x14ac:dyDescent="0.2">
      <c r="C341" s="145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</row>
    <row r="342" spans="3:22" x14ac:dyDescent="0.2">
      <c r="C342" s="145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</row>
    <row r="343" spans="3:22" x14ac:dyDescent="0.2">
      <c r="C343" s="145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</row>
    <row r="344" spans="3:22" x14ac:dyDescent="0.2">
      <c r="C344" s="145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</row>
    <row r="345" spans="3:22" x14ac:dyDescent="0.2">
      <c r="C345" s="1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</row>
    <row r="346" spans="3:22" x14ac:dyDescent="0.2">
      <c r="C346" s="145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</row>
    <row r="347" spans="3:22" x14ac:dyDescent="0.2">
      <c r="C347" s="145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</row>
    <row r="348" spans="3:22" x14ac:dyDescent="0.2">
      <c r="C348" s="145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</row>
    <row r="349" spans="3:22" x14ac:dyDescent="0.2">
      <c r="C349" s="145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</row>
    <row r="350" spans="3:22" x14ac:dyDescent="0.2">
      <c r="C350" s="145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</row>
    <row r="351" spans="3:22" x14ac:dyDescent="0.2">
      <c r="C351" s="145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</row>
    <row r="352" spans="3:22" x14ac:dyDescent="0.2">
      <c r="C352" s="145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</row>
    <row r="353" spans="3:22" x14ac:dyDescent="0.2">
      <c r="C353" s="145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</row>
    <row r="354" spans="3:22" x14ac:dyDescent="0.2">
      <c r="C354" s="145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</row>
    <row r="355" spans="3:22" x14ac:dyDescent="0.2">
      <c r="C355" s="14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</row>
    <row r="356" spans="3:22" x14ac:dyDescent="0.2">
      <c r="C356" s="145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</row>
    <row r="357" spans="3:22" x14ac:dyDescent="0.2">
      <c r="C357" s="145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</row>
    <row r="358" spans="3:22" x14ac:dyDescent="0.2">
      <c r="C358" s="145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</row>
    <row r="359" spans="3:22" x14ac:dyDescent="0.2">
      <c r="C359" s="145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</row>
    <row r="360" spans="3:22" x14ac:dyDescent="0.2">
      <c r="C360" s="145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</row>
    <row r="361" spans="3:22" x14ac:dyDescent="0.2">
      <c r="C361" s="145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</row>
    <row r="362" spans="3:22" x14ac:dyDescent="0.2">
      <c r="C362" s="145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</row>
    <row r="363" spans="3:22" x14ac:dyDescent="0.2">
      <c r="C363" s="145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</row>
    <row r="364" spans="3:22" x14ac:dyDescent="0.2">
      <c r="C364" s="145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</row>
    <row r="365" spans="3:22" x14ac:dyDescent="0.2">
      <c r="C365" s="14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</row>
    <row r="366" spans="3:22" x14ac:dyDescent="0.2">
      <c r="C366" s="145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</row>
    <row r="367" spans="3:22" x14ac:dyDescent="0.2">
      <c r="C367" s="145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</row>
    <row r="368" spans="3:22" x14ac:dyDescent="0.2">
      <c r="C368" s="145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</row>
    <row r="369" spans="3:22" x14ac:dyDescent="0.2">
      <c r="C369" s="145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</row>
    <row r="370" spans="3:22" x14ac:dyDescent="0.2">
      <c r="C370" s="145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</row>
    <row r="371" spans="3:22" x14ac:dyDescent="0.2">
      <c r="C371" s="145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</row>
    <row r="372" spans="3:22" x14ac:dyDescent="0.2">
      <c r="C372" s="145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</row>
    <row r="373" spans="3:22" x14ac:dyDescent="0.2">
      <c r="C373" s="145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</row>
    <row r="374" spans="3:22" x14ac:dyDescent="0.2">
      <c r="C374" s="145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</row>
    <row r="375" spans="3:22" x14ac:dyDescent="0.2">
      <c r="C375" s="14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</row>
    <row r="376" spans="3:22" x14ac:dyDescent="0.2">
      <c r="C376" s="145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</row>
    <row r="377" spans="3:22" x14ac:dyDescent="0.2">
      <c r="C377" s="145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</row>
    <row r="378" spans="3:22" x14ac:dyDescent="0.2">
      <c r="C378" s="145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</row>
    <row r="379" spans="3:22" x14ac:dyDescent="0.2">
      <c r="C379" s="145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</row>
    <row r="380" spans="3:22" x14ac:dyDescent="0.2">
      <c r="C380" s="145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</row>
    <row r="381" spans="3:22" x14ac:dyDescent="0.2">
      <c r="C381" s="145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</row>
    <row r="382" spans="3:22" x14ac:dyDescent="0.2">
      <c r="C382" s="145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</row>
    <row r="383" spans="3:22" x14ac:dyDescent="0.2">
      <c r="C383" s="145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</row>
    <row r="384" spans="3:22" x14ac:dyDescent="0.2">
      <c r="C384" s="145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</row>
    <row r="385" spans="3:22" x14ac:dyDescent="0.2">
      <c r="C385" s="14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</row>
    <row r="386" spans="3:22" x14ac:dyDescent="0.2">
      <c r="C386" s="145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</row>
    <row r="387" spans="3:22" x14ac:dyDescent="0.2">
      <c r="C387" s="145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</row>
    <row r="388" spans="3:22" x14ac:dyDescent="0.2">
      <c r="C388" s="145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</row>
    <row r="389" spans="3:22" x14ac:dyDescent="0.2">
      <c r="C389" s="145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</row>
    <row r="390" spans="3:22" x14ac:dyDescent="0.2">
      <c r="C390" s="145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</row>
    <row r="391" spans="3:22" x14ac:dyDescent="0.2">
      <c r="C391" s="145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</row>
    <row r="392" spans="3:22" x14ac:dyDescent="0.2">
      <c r="C392" s="145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</row>
    <row r="393" spans="3:22" x14ac:dyDescent="0.2">
      <c r="C393" s="145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</row>
    <row r="394" spans="3:22" x14ac:dyDescent="0.2">
      <c r="C394" s="145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</row>
    <row r="395" spans="3:22" x14ac:dyDescent="0.2">
      <c r="C395" s="14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</row>
    <row r="396" spans="3:22" x14ac:dyDescent="0.2">
      <c r="C396" s="145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</row>
    <row r="397" spans="3:22" x14ac:dyDescent="0.2">
      <c r="C397" s="145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</row>
    <row r="398" spans="3:22" x14ac:dyDescent="0.2">
      <c r="C398" s="145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</row>
    <row r="399" spans="3:22" x14ac:dyDescent="0.2">
      <c r="C399" s="145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</row>
    <row r="400" spans="3:22" x14ac:dyDescent="0.2">
      <c r="C400" s="145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</row>
    <row r="401" spans="3:22" x14ac:dyDescent="0.2">
      <c r="C401" s="145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</row>
    <row r="402" spans="3:22" x14ac:dyDescent="0.2">
      <c r="C402" s="145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</row>
    <row r="403" spans="3:22" x14ac:dyDescent="0.2">
      <c r="C403" s="145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</row>
    <row r="404" spans="3:22" x14ac:dyDescent="0.2">
      <c r="C404" s="145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</row>
    <row r="405" spans="3:22" x14ac:dyDescent="0.2">
      <c r="C405" s="14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</row>
    <row r="406" spans="3:22" x14ac:dyDescent="0.2">
      <c r="C406" s="145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</row>
    <row r="407" spans="3:22" x14ac:dyDescent="0.2">
      <c r="C407" s="145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</row>
    <row r="408" spans="3:22" x14ac:dyDescent="0.2">
      <c r="C408" s="145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</row>
    <row r="409" spans="3:22" x14ac:dyDescent="0.2">
      <c r="C409" s="145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</row>
    <row r="410" spans="3:22" x14ac:dyDescent="0.2">
      <c r="C410" s="145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</row>
    <row r="411" spans="3:22" x14ac:dyDescent="0.2">
      <c r="C411" s="145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</row>
    <row r="412" spans="3:22" x14ac:dyDescent="0.2">
      <c r="C412" s="145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</row>
    <row r="413" spans="3:22" x14ac:dyDescent="0.2">
      <c r="C413" s="145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</row>
    <row r="414" spans="3:22" x14ac:dyDescent="0.2">
      <c r="C414" s="145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</row>
    <row r="415" spans="3:22" x14ac:dyDescent="0.2">
      <c r="C415" s="14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</row>
    <row r="416" spans="3:22" x14ac:dyDescent="0.2">
      <c r="C416" s="145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</row>
    <row r="417" spans="3:22" x14ac:dyDescent="0.2">
      <c r="C417" s="145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</row>
    <row r="418" spans="3:22" x14ac:dyDescent="0.2">
      <c r="C418" s="145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</row>
    <row r="419" spans="3:22" x14ac:dyDescent="0.2">
      <c r="C419" s="145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</row>
    <row r="420" spans="3:22" x14ac:dyDescent="0.2">
      <c r="C420" s="145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</row>
    <row r="421" spans="3:22" x14ac:dyDescent="0.2">
      <c r="C421" s="145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</row>
    <row r="422" spans="3:22" x14ac:dyDescent="0.2">
      <c r="C422" s="145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</row>
    <row r="423" spans="3:22" x14ac:dyDescent="0.2">
      <c r="C423" s="145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</row>
    <row r="424" spans="3:22" x14ac:dyDescent="0.2">
      <c r="C424" s="145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</row>
    <row r="425" spans="3:22" x14ac:dyDescent="0.2">
      <c r="C425" s="14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</row>
    <row r="426" spans="3:22" x14ac:dyDescent="0.2">
      <c r="C426" s="145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</row>
    <row r="427" spans="3:22" x14ac:dyDescent="0.2">
      <c r="C427" s="145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</row>
    <row r="428" spans="3:22" x14ac:dyDescent="0.2">
      <c r="C428" s="145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</row>
    <row r="429" spans="3:22" x14ac:dyDescent="0.2">
      <c r="C429" s="145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</row>
    <row r="430" spans="3:22" x14ac:dyDescent="0.2">
      <c r="C430" s="145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</row>
    <row r="431" spans="3:22" x14ac:dyDescent="0.2">
      <c r="C431" s="145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</row>
    <row r="432" spans="3:22" x14ac:dyDescent="0.2">
      <c r="C432" s="145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</row>
    <row r="433" spans="3:22" x14ac:dyDescent="0.2">
      <c r="C433" s="145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</row>
    <row r="434" spans="3:22" x14ac:dyDescent="0.2">
      <c r="C434" s="145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</row>
    <row r="435" spans="3:22" x14ac:dyDescent="0.2">
      <c r="C435" s="14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</row>
    <row r="436" spans="3:22" x14ac:dyDescent="0.2">
      <c r="C436" s="145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</row>
    <row r="437" spans="3:22" x14ac:dyDescent="0.2">
      <c r="C437" s="145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</row>
    <row r="438" spans="3:22" x14ac:dyDescent="0.2">
      <c r="C438" s="145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</row>
    <row r="439" spans="3:22" x14ac:dyDescent="0.2">
      <c r="C439" s="145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</row>
    <row r="440" spans="3:22" x14ac:dyDescent="0.2">
      <c r="C440" s="145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</row>
    <row r="441" spans="3:22" x14ac:dyDescent="0.2">
      <c r="C441" s="145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</row>
    <row r="442" spans="3:22" x14ac:dyDescent="0.2">
      <c r="C442" s="145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</row>
    <row r="443" spans="3:22" x14ac:dyDescent="0.2">
      <c r="C443" s="145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</row>
    <row r="444" spans="3:22" x14ac:dyDescent="0.2">
      <c r="C444" s="145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</row>
    <row r="445" spans="3:22" x14ac:dyDescent="0.2">
      <c r="C445" s="1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</row>
    <row r="446" spans="3:22" x14ac:dyDescent="0.2">
      <c r="C446" s="145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</row>
    <row r="447" spans="3:22" x14ac:dyDescent="0.2">
      <c r="C447" s="145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</row>
    <row r="448" spans="3:22" x14ac:dyDescent="0.2">
      <c r="C448" s="145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</row>
    <row r="449" spans="3:22" x14ac:dyDescent="0.2">
      <c r="C449" s="145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</row>
    <row r="450" spans="3:22" x14ac:dyDescent="0.2">
      <c r="C450" s="145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</row>
    <row r="451" spans="3:22" x14ac:dyDescent="0.2">
      <c r="C451" s="145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</row>
    <row r="452" spans="3:22" x14ac:dyDescent="0.2">
      <c r="C452" s="145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</row>
    <row r="453" spans="3:22" x14ac:dyDescent="0.2">
      <c r="C453" s="145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</row>
    <row r="454" spans="3:22" x14ac:dyDescent="0.2">
      <c r="C454" s="145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</row>
    <row r="455" spans="3:22" x14ac:dyDescent="0.2">
      <c r="C455" s="14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</row>
    <row r="456" spans="3:22" x14ac:dyDescent="0.2">
      <c r="C456" s="145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</row>
    <row r="457" spans="3:22" x14ac:dyDescent="0.2">
      <c r="C457" s="145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</row>
    <row r="458" spans="3:22" x14ac:dyDescent="0.2">
      <c r="C458" s="145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</row>
    <row r="459" spans="3:22" x14ac:dyDescent="0.2">
      <c r="C459" s="145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</row>
    <row r="460" spans="3:22" x14ac:dyDescent="0.2">
      <c r="C460" s="145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</row>
    <row r="461" spans="3:22" x14ac:dyDescent="0.2">
      <c r="C461" s="145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</row>
    <row r="462" spans="3:22" x14ac:dyDescent="0.2">
      <c r="C462" s="145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</row>
    <row r="463" spans="3:22" x14ac:dyDescent="0.2">
      <c r="C463" s="145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</row>
    <row r="464" spans="3:22" x14ac:dyDescent="0.2">
      <c r="C464" s="145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</row>
    <row r="465" spans="3:22" x14ac:dyDescent="0.2">
      <c r="C465" s="14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</row>
    <row r="466" spans="3:22" x14ac:dyDescent="0.2">
      <c r="C466" s="145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</row>
    <row r="467" spans="3:22" x14ac:dyDescent="0.2">
      <c r="C467" s="145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</row>
    <row r="468" spans="3:22" x14ac:dyDescent="0.2">
      <c r="C468" s="145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</row>
    <row r="469" spans="3:22" x14ac:dyDescent="0.2">
      <c r="C469" s="145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</row>
    <row r="470" spans="3:22" x14ac:dyDescent="0.2">
      <c r="C470" s="145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</row>
    <row r="471" spans="3:22" x14ac:dyDescent="0.2">
      <c r="C471" s="145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</row>
    <row r="472" spans="3:22" x14ac:dyDescent="0.2">
      <c r="C472" s="145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</row>
    <row r="473" spans="3:22" x14ac:dyDescent="0.2">
      <c r="C473" s="145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</row>
    <row r="474" spans="3:22" x14ac:dyDescent="0.2">
      <c r="C474" s="145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</row>
    <row r="475" spans="3:22" x14ac:dyDescent="0.2">
      <c r="C475" s="14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</row>
    <row r="476" spans="3:22" x14ac:dyDescent="0.2">
      <c r="C476" s="145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</row>
    <row r="477" spans="3:22" x14ac:dyDescent="0.2">
      <c r="C477" s="145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</row>
    <row r="478" spans="3:22" x14ac:dyDescent="0.2">
      <c r="C478" s="145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</row>
    <row r="479" spans="3:22" x14ac:dyDescent="0.2">
      <c r="C479" s="145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</row>
    <row r="480" spans="3:22" x14ac:dyDescent="0.2">
      <c r="C480" s="145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</row>
    <row r="481" spans="3:22" x14ac:dyDescent="0.2">
      <c r="C481" s="145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</row>
    <row r="482" spans="3:22" x14ac:dyDescent="0.2">
      <c r="C482" s="145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</row>
    <row r="483" spans="3:22" x14ac:dyDescent="0.2">
      <c r="C483" s="145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</row>
    <row r="484" spans="3:22" x14ac:dyDescent="0.2">
      <c r="C484" s="145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</row>
    <row r="485" spans="3:22" x14ac:dyDescent="0.2">
      <c r="C485" s="14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</row>
    <row r="486" spans="3:22" x14ac:dyDescent="0.2">
      <c r="C486" s="145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</row>
    <row r="487" spans="3:22" x14ac:dyDescent="0.2">
      <c r="C487" s="145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</row>
    <row r="488" spans="3:22" x14ac:dyDescent="0.2">
      <c r="C488" s="145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</row>
    <row r="489" spans="3:22" x14ac:dyDescent="0.2">
      <c r="C489" s="145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</row>
    <row r="490" spans="3:22" x14ac:dyDescent="0.2">
      <c r="C490" s="145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</row>
    <row r="491" spans="3:22" x14ac:dyDescent="0.2">
      <c r="C491" s="145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</row>
    <row r="492" spans="3:22" x14ac:dyDescent="0.2">
      <c r="C492" s="145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</row>
    <row r="493" spans="3:22" x14ac:dyDescent="0.2">
      <c r="C493" s="145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</row>
    <row r="494" spans="3:22" x14ac:dyDescent="0.2">
      <c r="C494" s="145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</row>
    <row r="495" spans="3:22" x14ac:dyDescent="0.2">
      <c r="C495" s="14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</row>
    <row r="496" spans="3:22" x14ac:dyDescent="0.2">
      <c r="C496" s="145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</row>
    <row r="497" spans="3:22" x14ac:dyDescent="0.2">
      <c r="C497" s="145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</row>
    <row r="498" spans="3:22" x14ac:dyDescent="0.2">
      <c r="C498" s="145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</row>
    <row r="499" spans="3:22" x14ac:dyDescent="0.2">
      <c r="C499" s="145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</row>
    <row r="500" spans="3:22" x14ac:dyDescent="0.2">
      <c r="C500" s="145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</row>
    <row r="501" spans="3:22" x14ac:dyDescent="0.2">
      <c r="C501" s="145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</row>
    <row r="502" spans="3:22" x14ac:dyDescent="0.2">
      <c r="C502" s="145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</row>
    <row r="503" spans="3:22" x14ac:dyDescent="0.2">
      <c r="C503" s="145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</row>
    <row r="504" spans="3:22" x14ac:dyDescent="0.2">
      <c r="C504" s="145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</row>
    <row r="505" spans="3:22" x14ac:dyDescent="0.2">
      <c r="C505" s="14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</row>
    <row r="506" spans="3:22" x14ac:dyDescent="0.2">
      <c r="C506" s="145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</row>
    <row r="507" spans="3:22" x14ac:dyDescent="0.2">
      <c r="C507" s="145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</row>
    <row r="508" spans="3:22" x14ac:dyDescent="0.2">
      <c r="C508" s="145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</row>
    <row r="509" spans="3:22" x14ac:dyDescent="0.2">
      <c r="C509" s="145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</row>
    <row r="510" spans="3:22" x14ac:dyDescent="0.2">
      <c r="C510" s="145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</row>
    <row r="511" spans="3:22" x14ac:dyDescent="0.2">
      <c r="C511" s="145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</row>
    <row r="512" spans="3:22" x14ac:dyDescent="0.2">
      <c r="C512" s="145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</row>
    <row r="513" spans="3:22" x14ac:dyDescent="0.2">
      <c r="C513" s="145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</row>
    <row r="514" spans="3:22" x14ac:dyDescent="0.2">
      <c r="C514" s="145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</row>
    <row r="515" spans="3:22" x14ac:dyDescent="0.2">
      <c r="C515" s="14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</row>
    <row r="516" spans="3:22" x14ac:dyDescent="0.2">
      <c r="C516" s="145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</row>
    <row r="517" spans="3:22" x14ac:dyDescent="0.2">
      <c r="C517" s="145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</row>
    <row r="518" spans="3:22" x14ac:dyDescent="0.2">
      <c r="C518" s="145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</row>
    <row r="519" spans="3:22" x14ac:dyDescent="0.2">
      <c r="C519" s="145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</row>
    <row r="520" spans="3:22" x14ac:dyDescent="0.2">
      <c r="C520" s="145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</row>
    <row r="521" spans="3:22" x14ac:dyDescent="0.2">
      <c r="C521" s="145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</row>
    <row r="522" spans="3:22" x14ac:dyDescent="0.2">
      <c r="C522" s="145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</row>
    <row r="523" spans="3:22" x14ac:dyDescent="0.2">
      <c r="C523" s="145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</row>
    <row r="524" spans="3:22" x14ac:dyDescent="0.2">
      <c r="C524" s="145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</row>
    <row r="525" spans="3:22" x14ac:dyDescent="0.2">
      <c r="C525" s="14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</row>
    <row r="526" spans="3:22" x14ac:dyDescent="0.2">
      <c r="C526" s="145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</row>
    <row r="527" spans="3:22" x14ac:dyDescent="0.2">
      <c r="C527" s="145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</row>
    <row r="528" spans="3:22" x14ac:dyDescent="0.2">
      <c r="C528" s="145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</row>
    <row r="529" spans="3:22" x14ac:dyDescent="0.2">
      <c r="C529" s="145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</row>
    <row r="530" spans="3:22" x14ac:dyDescent="0.2">
      <c r="C530" s="145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</row>
    <row r="531" spans="3:22" x14ac:dyDescent="0.2">
      <c r="C531" s="145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</row>
    <row r="532" spans="3:22" x14ac:dyDescent="0.2">
      <c r="C532" s="145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</row>
    <row r="533" spans="3:22" x14ac:dyDescent="0.2">
      <c r="C533" s="145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</row>
    <row r="534" spans="3:22" x14ac:dyDescent="0.2">
      <c r="C534" s="145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</row>
    <row r="535" spans="3:22" x14ac:dyDescent="0.2">
      <c r="C535" s="14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</row>
    <row r="536" spans="3:22" x14ac:dyDescent="0.2">
      <c r="C536" s="145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</row>
    <row r="537" spans="3:22" x14ac:dyDescent="0.2">
      <c r="C537" s="145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</row>
    <row r="538" spans="3:22" x14ac:dyDescent="0.2">
      <c r="C538" s="145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</row>
    <row r="539" spans="3:22" x14ac:dyDescent="0.2">
      <c r="C539" s="145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</row>
    <row r="540" spans="3:22" x14ac:dyDescent="0.2">
      <c r="C540" s="145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</row>
    <row r="541" spans="3:22" x14ac:dyDescent="0.2">
      <c r="C541" s="145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</row>
    <row r="542" spans="3:22" x14ac:dyDescent="0.2">
      <c r="C542" s="145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</row>
    <row r="543" spans="3:22" x14ac:dyDescent="0.2">
      <c r="C543" s="145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</row>
    <row r="544" spans="3:22" x14ac:dyDescent="0.2">
      <c r="C544" s="145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</row>
    <row r="545" spans="3:22" x14ac:dyDescent="0.2">
      <c r="C545" s="1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</row>
    <row r="546" spans="3:22" x14ac:dyDescent="0.2">
      <c r="C546" s="145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</row>
    <row r="547" spans="3:22" x14ac:dyDescent="0.2">
      <c r="C547" s="145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</row>
    <row r="548" spans="3:22" x14ac:dyDescent="0.2">
      <c r="C548" s="145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</row>
    <row r="549" spans="3:22" x14ac:dyDescent="0.2">
      <c r="C549" s="145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</row>
    <row r="550" spans="3:22" x14ac:dyDescent="0.2">
      <c r="C550" s="145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</row>
    <row r="551" spans="3:22" x14ac:dyDescent="0.2">
      <c r="C551" s="145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</row>
    <row r="552" spans="3:22" x14ac:dyDescent="0.2">
      <c r="C552" s="145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</row>
    <row r="553" spans="3:22" x14ac:dyDescent="0.2">
      <c r="C553" s="145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</row>
    <row r="554" spans="3:22" x14ac:dyDescent="0.2">
      <c r="C554" s="145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</row>
    <row r="555" spans="3:22" x14ac:dyDescent="0.2">
      <c r="C555" s="14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</row>
    <row r="556" spans="3:22" x14ac:dyDescent="0.2">
      <c r="C556" s="145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</row>
    <row r="557" spans="3:22" x14ac:dyDescent="0.2">
      <c r="C557" s="145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</row>
    <row r="558" spans="3:22" x14ac:dyDescent="0.2">
      <c r="C558" s="145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</row>
    <row r="559" spans="3:22" x14ac:dyDescent="0.2">
      <c r="C559" s="145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</row>
    <row r="560" spans="3:22" x14ac:dyDescent="0.2">
      <c r="C560" s="145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</row>
    <row r="561" spans="3:22" x14ac:dyDescent="0.2">
      <c r="C561" s="145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</row>
    <row r="562" spans="3:22" x14ac:dyDescent="0.2">
      <c r="C562" s="145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</row>
    <row r="563" spans="3:22" x14ac:dyDescent="0.2">
      <c r="C563" s="145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</row>
    <row r="564" spans="3:22" x14ac:dyDescent="0.2">
      <c r="C564" s="145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</row>
    <row r="565" spans="3:22" x14ac:dyDescent="0.2">
      <c r="C565" s="14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</row>
    <row r="566" spans="3:22" x14ac:dyDescent="0.2">
      <c r="C566" s="145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</row>
    <row r="567" spans="3:22" x14ac:dyDescent="0.2">
      <c r="C567" s="145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</row>
    <row r="568" spans="3:22" x14ac:dyDescent="0.2">
      <c r="C568" s="145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</row>
    <row r="569" spans="3:22" x14ac:dyDescent="0.2">
      <c r="C569" s="145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</row>
    <row r="570" spans="3:22" x14ac:dyDescent="0.2">
      <c r="C570" s="145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</row>
    <row r="571" spans="3:22" x14ac:dyDescent="0.2">
      <c r="C571" s="145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</row>
    <row r="572" spans="3:22" x14ac:dyDescent="0.2">
      <c r="C572" s="145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</row>
    <row r="573" spans="3:22" x14ac:dyDescent="0.2">
      <c r="C573" s="145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</row>
    <row r="574" spans="3:22" x14ac:dyDescent="0.2">
      <c r="C574" s="145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</row>
    <row r="575" spans="3:22" x14ac:dyDescent="0.2">
      <c r="C575" s="14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</row>
    <row r="576" spans="3:22" x14ac:dyDescent="0.2">
      <c r="C576" s="145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</row>
    <row r="577" spans="3:22" x14ac:dyDescent="0.2">
      <c r="C577" s="145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</row>
    <row r="578" spans="3:22" x14ac:dyDescent="0.2">
      <c r="C578" s="145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</row>
    <row r="579" spans="3:22" x14ac:dyDescent="0.2">
      <c r="C579" s="145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</row>
    <row r="580" spans="3:22" x14ac:dyDescent="0.2">
      <c r="C580" s="145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</row>
    <row r="581" spans="3:22" x14ac:dyDescent="0.2">
      <c r="C581" s="145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</row>
    <row r="582" spans="3:22" x14ac:dyDescent="0.2">
      <c r="C582" s="145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</row>
    <row r="583" spans="3:22" x14ac:dyDescent="0.2">
      <c r="C583" s="145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</row>
    <row r="584" spans="3:22" x14ac:dyDescent="0.2">
      <c r="C584" s="145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</row>
    <row r="585" spans="3:22" x14ac:dyDescent="0.2">
      <c r="C585" s="14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</row>
    <row r="586" spans="3:22" x14ac:dyDescent="0.2">
      <c r="C586" s="145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</row>
    <row r="587" spans="3:22" x14ac:dyDescent="0.2">
      <c r="C587" s="145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</row>
    <row r="588" spans="3:22" x14ac:dyDescent="0.2">
      <c r="C588" s="145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</row>
    <row r="589" spans="3:22" x14ac:dyDescent="0.2">
      <c r="C589" s="145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</row>
    <row r="590" spans="3:22" x14ac:dyDescent="0.2">
      <c r="C590" s="145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</row>
    <row r="591" spans="3:22" x14ac:dyDescent="0.2">
      <c r="C591" s="145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</row>
    <row r="592" spans="3:22" x14ac:dyDescent="0.2">
      <c r="C592" s="145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</row>
    <row r="593" spans="3:22" x14ac:dyDescent="0.2">
      <c r="C593" s="145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</row>
  </sheetData>
  <dataConsolidate/>
  <pageMargins left="0.7" right="0.7" top="0.78740157499999996" bottom="0.78740157499999996" header="0.3" footer="0.3"/>
  <pageSetup paperSize="9" orientation="portrait"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9846A-0374-43B7-9F60-4E8E5B6A6E32}">
  <sheetPr codeName="List31">
    <pageSetUpPr fitToPage="1"/>
  </sheetPr>
  <dimension ref="A1:B20"/>
  <sheetViews>
    <sheetView tabSelected="1" workbookViewId="0">
      <selection activeCell="I3" sqref="I3"/>
    </sheetView>
  </sheetViews>
  <sheetFormatPr defaultRowHeight="15.75" x14ac:dyDescent="0.25"/>
  <cols>
    <col min="1" max="1" width="11.6640625" style="464" customWidth="1"/>
    <col min="2" max="2" width="155.33203125" style="460" customWidth="1"/>
    <col min="3" max="16384" width="9.33203125" style="457"/>
  </cols>
  <sheetData>
    <row r="1" spans="1:2" s="462" customFormat="1" ht="72.75" customHeight="1" x14ac:dyDescent="0.4">
      <c r="A1" s="973" t="s">
        <v>159</v>
      </c>
      <c r="B1" s="974"/>
    </row>
    <row r="2" spans="1:2" ht="36.75" customHeight="1" x14ac:dyDescent="0.25">
      <c r="B2" s="463"/>
    </row>
    <row r="3" spans="1:2" s="458" customFormat="1" ht="53.25" customHeight="1" x14ac:dyDescent="0.2">
      <c r="A3" s="465"/>
      <c r="B3" s="456"/>
    </row>
    <row r="4" spans="1:2" s="459" customFormat="1" ht="27.75" customHeight="1" x14ac:dyDescent="0.2">
      <c r="A4" s="466" t="s">
        <v>160</v>
      </c>
      <c r="B4" s="461" t="s">
        <v>161</v>
      </c>
    </row>
    <row r="5" spans="1:2" s="459" customFormat="1" ht="27.75" customHeight="1" x14ac:dyDescent="0.2">
      <c r="A5" s="466" t="s">
        <v>162</v>
      </c>
      <c r="B5" s="461" t="s">
        <v>163</v>
      </c>
    </row>
    <row r="6" spans="1:2" s="459" customFormat="1" ht="27.75" customHeight="1" x14ac:dyDescent="0.2">
      <c r="A6" s="466" t="s">
        <v>164</v>
      </c>
      <c r="B6" s="461" t="s">
        <v>165</v>
      </c>
    </row>
    <row r="7" spans="1:2" s="459" customFormat="1" ht="27.75" customHeight="1" x14ac:dyDescent="0.2">
      <c r="A7" s="466" t="s">
        <v>166</v>
      </c>
      <c r="B7" s="461" t="s">
        <v>167</v>
      </c>
    </row>
    <row r="8" spans="1:2" s="459" customFormat="1" ht="27.75" customHeight="1" x14ac:dyDescent="0.2">
      <c r="A8" s="466" t="s">
        <v>168</v>
      </c>
      <c r="B8" s="461" t="s">
        <v>169</v>
      </c>
    </row>
    <row r="9" spans="1:2" s="459" customFormat="1" ht="27.75" customHeight="1" x14ac:dyDescent="0.2">
      <c r="A9" s="466" t="s">
        <v>170</v>
      </c>
      <c r="B9" s="461" t="s">
        <v>171</v>
      </c>
    </row>
    <row r="10" spans="1:2" s="459" customFormat="1" ht="27.75" customHeight="1" x14ac:dyDescent="0.2">
      <c r="A10" s="466" t="s">
        <v>172</v>
      </c>
      <c r="B10" s="461" t="s">
        <v>173</v>
      </c>
    </row>
    <row r="11" spans="1:2" s="459" customFormat="1" ht="27.75" customHeight="1" x14ac:dyDescent="0.2">
      <c r="A11" s="466" t="s">
        <v>174</v>
      </c>
      <c r="B11" s="461" t="s">
        <v>175</v>
      </c>
    </row>
    <row r="12" spans="1:2" s="459" customFormat="1" ht="27.75" customHeight="1" x14ac:dyDescent="0.2">
      <c r="A12" s="466">
        <v>4</v>
      </c>
      <c r="B12" s="461" t="s">
        <v>176</v>
      </c>
    </row>
    <row r="13" spans="1:2" s="459" customFormat="1" ht="27.75" customHeight="1" x14ac:dyDescent="0.2">
      <c r="A13" s="466">
        <v>5</v>
      </c>
      <c r="B13" s="461" t="s">
        <v>177</v>
      </c>
    </row>
    <row r="14" spans="1:2" s="459" customFormat="1" ht="27.75" customHeight="1" x14ac:dyDescent="0.2">
      <c r="A14" s="466">
        <v>6</v>
      </c>
      <c r="B14" s="461" t="s">
        <v>178</v>
      </c>
    </row>
    <row r="15" spans="1:2" s="459" customFormat="1" ht="27.75" customHeight="1" x14ac:dyDescent="0.2">
      <c r="A15" s="466">
        <v>7</v>
      </c>
      <c r="B15" s="461" t="s">
        <v>179</v>
      </c>
    </row>
    <row r="16" spans="1:2" s="459" customFormat="1" ht="40.5" x14ac:dyDescent="0.2">
      <c r="A16" s="466">
        <v>8</v>
      </c>
      <c r="B16" s="461" t="s">
        <v>180</v>
      </c>
    </row>
    <row r="17" spans="1:2" s="459" customFormat="1" ht="60.75" x14ac:dyDescent="0.2">
      <c r="A17" s="466">
        <v>9</v>
      </c>
      <c r="B17" s="461" t="s">
        <v>181</v>
      </c>
    </row>
    <row r="18" spans="1:2" s="459" customFormat="1" ht="27.75" customHeight="1" x14ac:dyDescent="0.2">
      <c r="A18" s="466">
        <v>10</v>
      </c>
      <c r="B18" s="461" t="s">
        <v>182</v>
      </c>
    </row>
    <row r="19" spans="1:2" s="459" customFormat="1" ht="27.75" customHeight="1" x14ac:dyDescent="0.2">
      <c r="A19" s="466" t="s">
        <v>183</v>
      </c>
      <c r="B19" s="461" t="s">
        <v>156</v>
      </c>
    </row>
    <row r="20" spans="1:2" s="459" customFormat="1" ht="27.75" customHeight="1" x14ac:dyDescent="0.2">
      <c r="A20" s="466" t="s">
        <v>184</v>
      </c>
      <c r="B20" s="461" t="s">
        <v>185</v>
      </c>
    </row>
  </sheetData>
  <mergeCells count="1">
    <mergeCell ref="A1:B1"/>
  </mergeCells>
  <pageMargins left="0.98425196850393704" right="0.70866141732283472" top="0.78740157480314965" bottom="0.78740157480314965" header="0.31496062992125984" footer="0.31496062992125984"/>
  <pageSetup paperSize="9" scale="61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15">
    <pageSetUpPr fitToPage="1"/>
  </sheetPr>
  <dimension ref="A1:AB45"/>
  <sheetViews>
    <sheetView workbookViewId="0">
      <selection activeCell="F23" sqref="F23"/>
    </sheetView>
  </sheetViews>
  <sheetFormatPr defaultRowHeight="12" x14ac:dyDescent="0.2"/>
  <cols>
    <col min="1" max="2" width="9.33203125" style="33"/>
    <col min="3" max="3" width="12.33203125" style="33" customWidth="1"/>
    <col min="4" max="4" width="42.5" style="33" customWidth="1"/>
    <col min="5" max="8" width="13.83203125" style="33" customWidth="1"/>
    <col min="9" max="10" width="10.1640625" style="33" customWidth="1"/>
    <col min="11" max="14" width="13.83203125" style="33" customWidth="1"/>
    <col min="15" max="16" width="10.1640625" style="33" customWidth="1"/>
    <col min="17" max="20" width="13.83203125" style="33" customWidth="1"/>
    <col min="21" max="22" width="10.1640625" style="33" customWidth="1"/>
    <col min="23" max="23" width="11.6640625" style="33" bestFit="1" customWidth="1"/>
    <col min="24" max="16384" width="9.33203125" style="33"/>
  </cols>
  <sheetData>
    <row r="1" spans="1:28" ht="15.75" x14ac:dyDescent="0.25">
      <c r="A1"/>
      <c r="B1" s="94"/>
      <c r="C1" s="1049" t="s">
        <v>118</v>
      </c>
      <c r="D1" s="1049"/>
      <c r="E1" s="1049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104" t="s">
        <v>119</v>
      </c>
    </row>
    <row r="2" spans="1:28" ht="15.75" x14ac:dyDescent="0.25">
      <c r="B2" s="94"/>
      <c r="C2" s="34" t="str">
        <f>"kapitola: "&amp;BW_TAB1A!T31 &amp; " " &amp; BW_TAB1A!U31</f>
        <v>kapitola: 355 Ústav pro studium totalitních režimů</v>
      </c>
      <c r="D2" s="96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35" t="str">
        <f>"vygenerováno: " &amp; BW_TAB1A!I4</f>
        <v>vygenerováno: 06.02.2023</v>
      </c>
    </row>
    <row r="3" spans="1:28" ht="15" x14ac:dyDescent="0.25">
      <c r="B3" s="94"/>
      <c r="C3" s="34" t="str">
        <f>"období: " &amp; RIGHT(BW_TAB1A!F29,7)</f>
        <v>období: 12.2022</v>
      </c>
      <c r="D3" s="96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/>
    </row>
    <row r="4" spans="1:28" ht="24" customHeight="1" x14ac:dyDescent="0.2">
      <c r="C4" s="1002" t="s">
        <v>120</v>
      </c>
      <c r="D4" s="1051" t="s">
        <v>121</v>
      </c>
      <c r="E4" s="1054" t="s">
        <v>122</v>
      </c>
      <c r="F4" s="1055"/>
      <c r="G4" s="1055"/>
      <c r="H4" s="1055"/>
      <c r="I4" s="1055"/>
      <c r="J4" s="1056"/>
      <c r="K4" s="1054" t="s">
        <v>123</v>
      </c>
      <c r="L4" s="1057"/>
      <c r="M4" s="1057"/>
      <c r="N4" s="1057"/>
      <c r="O4" s="1057"/>
      <c r="P4" s="1058"/>
      <c r="Q4" s="1054" t="s">
        <v>124</v>
      </c>
      <c r="R4" s="1057"/>
      <c r="S4" s="1057"/>
      <c r="T4" s="1057"/>
      <c r="U4" s="1057"/>
      <c r="V4" s="1058"/>
    </row>
    <row r="5" spans="1:28" ht="12" customHeight="1" x14ac:dyDescent="0.2">
      <c r="C5" s="1050"/>
      <c r="D5" s="1052"/>
      <c r="E5" s="1047" t="s">
        <v>125</v>
      </c>
      <c r="F5" s="1048"/>
      <c r="G5" s="1048"/>
      <c r="H5" s="977" t="s">
        <v>19</v>
      </c>
      <c r="I5" s="1002" t="s">
        <v>126</v>
      </c>
      <c r="J5" s="1002" t="s">
        <v>127</v>
      </c>
      <c r="K5" s="1047" t="s">
        <v>125</v>
      </c>
      <c r="L5" s="1048"/>
      <c r="M5" s="1048"/>
      <c r="N5" s="977" t="s">
        <v>19</v>
      </c>
      <c r="O5" s="1002" t="s">
        <v>126</v>
      </c>
      <c r="P5" s="1002" t="s">
        <v>127</v>
      </c>
      <c r="Q5" s="1048" t="s">
        <v>125</v>
      </c>
      <c r="R5" s="1048"/>
      <c r="S5" s="1048"/>
      <c r="T5" s="977" t="s">
        <v>19</v>
      </c>
      <c r="U5" s="1002" t="s">
        <v>126</v>
      </c>
      <c r="V5" s="1002" t="s">
        <v>127</v>
      </c>
    </row>
    <row r="6" spans="1:28" x14ac:dyDescent="0.2">
      <c r="C6" s="1003"/>
      <c r="D6" s="1053"/>
      <c r="E6" s="76" t="s">
        <v>128</v>
      </c>
      <c r="F6" s="77" t="s">
        <v>129</v>
      </c>
      <c r="G6" s="76" t="s">
        <v>130</v>
      </c>
      <c r="H6" s="977"/>
      <c r="I6" s="1003"/>
      <c r="J6" s="1003"/>
      <c r="K6" s="76" t="s">
        <v>128</v>
      </c>
      <c r="L6" s="77" t="s">
        <v>129</v>
      </c>
      <c r="M6" s="76" t="s">
        <v>130</v>
      </c>
      <c r="N6" s="977"/>
      <c r="O6" s="1003"/>
      <c r="P6" s="1003"/>
      <c r="Q6" s="76" t="s">
        <v>128</v>
      </c>
      <c r="R6" s="77" t="s">
        <v>129</v>
      </c>
      <c r="S6" s="76" t="s">
        <v>130</v>
      </c>
      <c r="T6" s="977"/>
      <c r="U6" s="1003"/>
      <c r="V6" s="1003"/>
    </row>
    <row r="7" spans="1:28" ht="24" x14ac:dyDescent="0.2">
      <c r="C7" s="448" t="s">
        <v>952</v>
      </c>
      <c r="D7" s="449" t="s">
        <v>953</v>
      </c>
      <c r="E7" s="446">
        <v>0</v>
      </c>
      <c r="F7" s="446">
        <v>0</v>
      </c>
      <c r="G7" s="446">
        <v>22019.997810000001</v>
      </c>
      <c r="H7" s="446">
        <v>17261.089899999999</v>
      </c>
      <c r="I7" s="447">
        <v>0</v>
      </c>
      <c r="J7" s="447">
        <v>78.388245307459442</v>
      </c>
      <c r="K7" s="446"/>
      <c r="L7" s="446"/>
      <c r="M7" s="446"/>
      <c r="N7" s="446"/>
      <c r="O7" s="447">
        <v>0</v>
      </c>
      <c r="P7" s="447">
        <v>0</v>
      </c>
      <c r="Q7" s="446">
        <v>0</v>
      </c>
      <c r="R7" s="446">
        <v>0</v>
      </c>
      <c r="S7" s="446">
        <v>22019.997810000001</v>
      </c>
      <c r="T7" s="446">
        <v>17261.089899999999</v>
      </c>
      <c r="U7" s="447">
        <v>0</v>
      </c>
      <c r="V7" s="447">
        <v>78.388245307459442</v>
      </c>
    </row>
    <row r="8" spans="1:28" x14ac:dyDescent="0.2">
      <c r="C8" s="450"/>
      <c r="D8" s="450" t="s">
        <v>132</v>
      </c>
      <c r="E8" s="451">
        <v>0</v>
      </c>
      <c r="F8" s="451">
        <v>0</v>
      </c>
      <c r="G8" s="451">
        <v>22019.997810000001</v>
      </c>
      <c r="H8" s="451">
        <v>17261.089899999999</v>
      </c>
      <c r="I8" s="452">
        <v>0</v>
      </c>
      <c r="J8" s="452">
        <v>78.388245307459442</v>
      </c>
      <c r="K8" s="451"/>
      <c r="L8" s="451"/>
      <c r="M8" s="451"/>
      <c r="N8" s="451"/>
      <c r="O8" s="452">
        <v>0</v>
      </c>
      <c r="P8" s="452">
        <v>0</v>
      </c>
      <c r="Q8" s="451">
        <v>0</v>
      </c>
      <c r="R8" s="451">
        <v>0</v>
      </c>
      <c r="S8" s="451">
        <v>22019.997810000001</v>
      </c>
      <c r="T8" s="451">
        <v>17261.089899999999</v>
      </c>
      <c r="U8" s="452">
        <v>0</v>
      </c>
      <c r="V8" s="452">
        <v>78.388245307459442</v>
      </c>
      <c r="W8" s="453"/>
      <c r="X8" s="453"/>
      <c r="Y8" s="453"/>
      <c r="Z8" s="453"/>
      <c r="AA8" s="453"/>
      <c r="AB8" s="453"/>
    </row>
    <row r="9" spans="1:28" x14ac:dyDescent="0.2">
      <c r="C9" s="130" t="s">
        <v>155</v>
      </c>
    </row>
    <row r="10" spans="1:28" x14ac:dyDescent="0.2">
      <c r="C10" s="130"/>
    </row>
    <row r="11" spans="1:28" x14ac:dyDescent="0.2">
      <c r="C11" s="140" t="s">
        <v>970</v>
      </c>
      <c r="X11" s="354"/>
      <c r="Y11" s="354"/>
    </row>
    <row r="12" spans="1:28" x14ac:dyDescent="0.2">
      <c r="C12" s="140" t="s">
        <v>158</v>
      </c>
    </row>
    <row r="43" spans="24:28" x14ac:dyDescent="0.2">
      <c r="X43" s="354"/>
      <c r="Y43" s="354"/>
      <c r="Z43" s="354"/>
    </row>
    <row r="44" spans="24:28" x14ac:dyDescent="0.2">
      <c r="X44" s="354"/>
      <c r="Y44" s="354"/>
      <c r="Z44" s="354"/>
      <c r="AA44" s="354"/>
    </row>
    <row r="45" spans="24:28" x14ac:dyDescent="0.2">
      <c r="X45" s="354"/>
      <c r="Y45" s="354"/>
      <c r="Z45" s="354"/>
      <c r="AA45" s="354"/>
      <c r="AB45" s="354"/>
    </row>
  </sheetData>
  <mergeCells count="18">
    <mergeCell ref="I5:I6"/>
    <mergeCell ref="J5:J6"/>
    <mergeCell ref="K5:M5"/>
    <mergeCell ref="V5:V6"/>
    <mergeCell ref="U5:U6"/>
    <mergeCell ref="T5:T6"/>
    <mergeCell ref="C1:E1"/>
    <mergeCell ref="N5:N6"/>
    <mergeCell ref="O5:O6"/>
    <mergeCell ref="P5:P6"/>
    <mergeCell ref="Q5:S5"/>
    <mergeCell ref="C4:C6"/>
    <mergeCell ref="D4:D6"/>
    <mergeCell ref="E4:J4"/>
    <mergeCell ref="K4:P4"/>
    <mergeCell ref="Q4:V4"/>
    <mergeCell ref="E5:G5"/>
    <mergeCell ref="H5:H6"/>
  </mergeCells>
  <pageMargins left="0.4" right="0.36" top="0.78740157480314965" bottom="0.78740157480314965" header="0.31496062992125984" footer="0.31496062992125984"/>
  <pageSetup paperSize="9" scale="61" fitToHeight="1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22">
    <tabColor rgb="FF0070C0"/>
  </sheetPr>
  <dimension ref="C1:AZ25"/>
  <sheetViews>
    <sheetView workbookViewId="0">
      <selection activeCell="AP22" sqref="AP22"/>
    </sheetView>
  </sheetViews>
  <sheetFormatPr defaultRowHeight="12" x14ac:dyDescent="0.2"/>
  <cols>
    <col min="3" max="3" width="7.6640625" customWidth="1"/>
    <col min="4" max="4" width="16.83203125" bestFit="1" customWidth="1"/>
    <col min="5" max="5" width="16" customWidth="1"/>
    <col min="6" max="6" width="7.1640625" bestFit="1" customWidth="1"/>
    <col min="7" max="7" width="8.83203125" customWidth="1"/>
    <col min="8" max="8" width="5.6640625" customWidth="1"/>
    <col min="9" max="9" width="18.5" customWidth="1"/>
    <col min="10" max="10" width="21" customWidth="1"/>
    <col min="11" max="11" width="11" customWidth="1"/>
    <col min="12" max="12" width="22.5" customWidth="1"/>
    <col min="13" max="13" width="9" customWidth="1"/>
    <col min="14" max="14" width="9.33203125" customWidth="1"/>
    <col min="15" max="19" width="9.33203125" hidden="1" customWidth="1"/>
    <col min="20" max="20" width="3.6640625" customWidth="1"/>
    <col min="21" max="21" width="19.5" customWidth="1"/>
    <col min="22" max="22" width="26.1640625" customWidth="1"/>
    <col min="23" max="26" width="10" customWidth="1"/>
    <col min="27" max="28" width="11.5" customWidth="1"/>
    <col min="29" max="29" width="9.1640625" hidden="1" customWidth="1"/>
    <col min="30" max="31" width="10.1640625" hidden="1" customWidth="1"/>
    <col min="32" max="39" width="8.5" hidden="1" customWidth="1"/>
    <col min="40" max="40" width="8.5" bestFit="1" customWidth="1"/>
    <col min="41" max="41" width="11.5" customWidth="1"/>
    <col min="42" max="42" width="18" customWidth="1"/>
    <col min="43" max="46" width="10" customWidth="1"/>
    <col min="47" max="47" width="11.5" customWidth="1"/>
    <col min="48" max="48" width="11.5" bestFit="1" customWidth="1"/>
  </cols>
  <sheetData>
    <row r="1" spans="3:52" x14ac:dyDescent="0.2">
      <c r="AO1" s="271" t="s">
        <v>152</v>
      </c>
      <c r="AP1" s="271"/>
    </row>
    <row r="2" spans="3:52" x14ac:dyDescent="0.2"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59" t="s">
        <v>528</v>
      </c>
      <c r="AP2" t="s">
        <v>615</v>
      </c>
    </row>
    <row r="3" spans="3:52" x14ac:dyDescent="0.2"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  <c r="AM3" s="142"/>
      <c r="AN3" s="142"/>
    </row>
    <row r="4" spans="3:52" ht="96" x14ac:dyDescent="0.2">
      <c r="G4" s="58" t="s">
        <v>401</v>
      </c>
      <c r="H4" s="58" t="s">
        <v>401</v>
      </c>
      <c r="I4" s="58" t="s">
        <v>401</v>
      </c>
      <c r="J4" s="58" t="s">
        <v>402</v>
      </c>
      <c r="K4" s="58" t="s">
        <v>403</v>
      </c>
      <c r="L4" s="58" t="s">
        <v>614</v>
      </c>
      <c r="M4" t="s">
        <v>287</v>
      </c>
      <c r="W4" s="156" t="s">
        <v>39</v>
      </c>
      <c r="X4" s="142"/>
      <c r="Y4" s="142"/>
      <c r="Z4" s="142"/>
      <c r="AA4" s="142"/>
      <c r="AQ4" s="59" t="s">
        <v>39</v>
      </c>
    </row>
    <row r="5" spans="3:52" x14ac:dyDescent="0.2">
      <c r="C5" s="47" t="s">
        <v>528</v>
      </c>
      <c r="D5" s="47" t="s">
        <v>529</v>
      </c>
      <c r="E5" s="47" t="s">
        <v>530</v>
      </c>
      <c r="F5" s="47" t="s">
        <v>763</v>
      </c>
      <c r="G5" s="47" t="s">
        <v>9</v>
      </c>
      <c r="H5" s="47" t="s">
        <v>408</v>
      </c>
      <c r="I5" s="366">
        <v>1</v>
      </c>
      <c r="J5" s="366">
        <v>2</v>
      </c>
      <c r="K5" s="366">
        <v>3</v>
      </c>
      <c r="L5" s="366">
        <v>4</v>
      </c>
      <c r="M5" s="159">
        <v>5</v>
      </c>
      <c r="U5" s="59" t="s">
        <v>529</v>
      </c>
      <c r="V5" s="59" t="s">
        <v>530</v>
      </c>
      <c r="W5" s="142" t="s">
        <v>40</v>
      </c>
      <c r="X5" s="142" t="s">
        <v>41</v>
      </c>
      <c r="Y5" s="142" t="s">
        <v>42</v>
      </c>
      <c r="Z5" s="142" t="s">
        <v>43</v>
      </c>
      <c r="AA5" t="s">
        <v>459</v>
      </c>
      <c r="AO5" s="59" t="s">
        <v>9</v>
      </c>
      <c r="AP5" s="59" t="s">
        <v>408</v>
      </c>
      <c r="AQ5" t="s">
        <v>40</v>
      </c>
      <c r="AR5" t="s">
        <v>41</v>
      </c>
      <c r="AS5" t="s">
        <v>42</v>
      </c>
      <c r="AT5" t="s">
        <v>43</v>
      </c>
      <c r="AU5" t="s">
        <v>459</v>
      </c>
    </row>
    <row r="6" spans="3:52" x14ac:dyDescent="0.2">
      <c r="C6" s="159" t="s">
        <v>695</v>
      </c>
      <c r="D6" s="159" t="s">
        <v>696</v>
      </c>
      <c r="E6" s="159" t="s">
        <v>697</v>
      </c>
      <c r="F6" s="159" t="s">
        <v>764</v>
      </c>
      <c r="G6" s="159" t="s">
        <v>725</v>
      </c>
      <c r="H6" s="159" t="s">
        <v>765</v>
      </c>
      <c r="I6" s="365"/>
      <c r="J6" s="365"/>
      <c r="K6" s="364">
        <v>1380.2282499999999</v>
      </c>
      <c r="L6" s="364">
        <v>1380.2282499999999</v>
      </c>
      <c r="M6" s="432">
        <v>0</v>
      </c>
      <c r="U6" s="146" t="s">
        <v>696</v>
      </c>
      <c r="V6" s="162" t="s">
        <v>697</v>
      </c>
      <c r="W6" s="284"/>
      <c r="X6" s="284"/>
      <c r="Y6" s="284">
        <v>1380.2282499999999</v>
      </c>
      <c r="Z6" s="284">
        <v>1380.2282499999999</v>
      </c>
      <c r="AA6" s="283"/>
      <c r="AO6" t="s">
        <v>725</v>
      </c>
      <c r="AP6" t="s">
        <v>765</v>
      </c>
      <c r="AQ6" s="288"/>
      <c r="AR6" s="288"/>
      <c r="AS6" s="288">
        <v>1380.2282499999999</v>
      </c>
      <c r="AT6" s="288">
        <v>1380.2282499999999</v>
      </c>
      <c r="AU6" s="287"/>
    </row>
    <row r="10" spans="3:52" x14ac:dyDescent="0.2">
      <c r="AZ10" s="142"/>
    </row>
    <row r="11" spans="3:52" x14ac:dyDescent="0.2">
      <c r="AO11" s="269" t="s">
        <v>153</v>
      </c>
      <c r="AZ11" s="142"/>
    </row>
    <row r="12" spans="3:52" x14ac:dyDescent="0.2"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59" t="s">
        <v>528</v>
      </c>
      <c r="AP12" t="s">
        <v>68</v>
      </c>
    </row>
    <row r="13" spans="3:52" x14ac:dyDescent="0.2"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</row>
    <row r="14" spans="3:52" x14ac:dyDescent="0.2"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Q14" s="59" t="s">
        <v>39</v>
      </c>
    </row>
    <row r="15" spans="3:52" x14ac:dyDescent="0.2"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59" t="s">
        <v>9</v>
      </c>
      <c r="AP15" s="59" t="s">
        <v>408</v>
      </c>
      <c r="AQ15" t="s">
        <v>40</v>
      </c>
      <c r="AR15" t="s">
        <v>41</v>
      </c>
      <c r="AS15" t="s">
        <v>42</v>
      </c>
      <c r="AT15" t="s">
        <v>43</v>
      </c>
      <c r="AU15" t="s">
        <v>459</v>
      </c>
    </row>
    <row r="16" spans="3:52" x14ac:dyDescent="0.2"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</row>
    <row r="17" spans="28:52" x14ac:dyDescent="0.2"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</row>
    <row r="18" spans="28:52" x14ac:dyDescent="0.2"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Z18" s="142"/>
    </row>
    <row r="20" spans="28:52" x14ac:dyDescent="0.2">
      <c r="AZ20" s="142"/>
    </row>
    <row r="21" spans="28:52" x14ac:dyDescent="0.2">
      <c r="AO21" s="269" t="s">
        <v>154</v>
      </c>
      <c r="AZ21" s="142"/>
    </row>
    <row r="22" spans="28:52" x14ac:dyDescent="0.2">
      <c r="AO22" s="59" t="s">
        <v>528</v>
      </c>
      <c r="AP22" t="s">
        <v>68</v>
      </c>
    </row>
    <row r="24" spans="28:52" x14ac:dyDescent="0.2">
      <c r="AQ24" s="59" t="s">
        <v>39</v>
      </c>
    </row>
    <row r="25" spans="28:52" x14ac:dyDescent="0.2">
      <c r="AO25" s="59" t="s">
        <v>9</v>
      </c>
      <c r="AP25" s="59" t="s">
        <v>408</v>
      </c>
      <c r="AQ25" t="s">
        <v>40</v>
      </c>
      <c r="AR25" t="s">
        <v>41</v>
      </c>
      <c r="AS25" t="s">
        <v>42</v>
      </c>
      <c r="AT25" t="s">
        <v>43</v>
      </c>
      <c r="AU25" t="s">
        <v>459</v>
      </c>
    </row>
  </sheetData>
  <pageMargins left="0.7" right="0.7" top="0.78740157499999996" bottom="0.78740157499999996" header="0.3" footer="0.3"/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23">
    <pageSetUpPr fitToPage="1"/>
  </sheetPr>
  <dimension ref="A1:O25"/>
  <sheetViews>
    <sheetView workbookViewId="0">
      <selection activeCell="C13" sqref="C13"/>
    </sheetView>
  </sheetViews>
  <sheetFormatPr defaultRowHeight="12" x14ac:dyDescent="0.2"/>
  <cols>
    <col min="1" max="2" width="8.33203125" style="33" customWidth="1"/>
    <col min="3" max="3" width="16.5" style="33" customWidth="1"/>
    <col min="4" max="4" width="64.6640625" style="33" customWidth="1"/>
    <col min="5" max="7" width="20.5" style="33" customWidth="1"/>
    <col min="8" max="8" width="19.5" style="33" customWidth="1"/>
    <col min="9" max="9" width="14" style="33" customWidth="1"/>
    <col min="10" max="16384" width="9.33203125" style="33"/>
  </cols>
  <sheetData>
    <row r="1" spans="1:15" ht="15.75" x14ac:dyDescent="0.2">
      <c r="A1"/>
      <c r="B1" s="100"/>
      <c r="C1" s="95" t="s">
        <v>285</v>
      </c>
      <c r="D1" s="95"/>
      <c r="E1" s="95"/>
      <c r="F1" s="95"/>
      <c r="G1" s="95"/>
      <c r="H1" s="95"/>
      <c r="I1" s="104" t="s">
        <v>286</v>
      </c>
      <c r="J1" s="95"/>
    </row>
    <row r="2" spans="1:15" ht="15.75" x14ac:dyDescent="0.25">
      <c r="A2" s="100"/>
      <c r="B2" s="100"/>
      <c r="C2" s="34" t="str">
        <f>"kapitola: "&amp;BW_TAB1A!T31 &amp; " " &amp; BW_TAB1A!U31</f>
        <v>kapitola: 355 Ústav pro studium totalitních režimů</v>
      </c>
      <c r="D2" s="96"/>
      <c r="E2" s="97"/>
      <c r="F2" s="97"/>
      <c r="G2" s="97"/>
      <c r="H2" s="97"/>
      <c r="I2" s="35" t="str">
        <f>"vygenerováno: " &amp; BW_TAB1A!I4</f>
        <v>vygenerováno: 06.02.2023</v>
      </c>
      <c r="J2" s="97"/>
    </row>
    <row r="3" spans="1:15" ht="12.75" x14ac:dyDescent="0.2">
      <c r="A3" s="100"/>
      <c r="B3" s="100"/>
      <c r="C3" s="34" t="str">
        <f>"období: " &amp; RIGHT(BW_TAB1A!F29,7)</f>
        <v>období: 12.2022</v>
      </c>
      <c r="D3" s="96"/>
      <c r="E3" s="98"/>
      <c r="F3" s="98"/>
      <c r="G3" s="98"/>
      <c r="H3" s="98"/>
      <c r="I3" s="98"/>
      <c r="J3" s="98"/>
    </row>
    <row r="4" spans="1:15" x14ac:dyDescent="0.2">
      <c r="A4" s="100"/>
      <c r="B4" s="100"/>
      <c r="C4" s="1061" t="s">
        <v>142</v>
      </c>
      <c r="D4" s="1062"/>
      <c r="E4" s="1065" t="s">
        <v>143</v>
      </c>
      <c r="F4" s="1066"/>
      <c r="G4" s="1061" t="s">
        <v>19</v>
      </c>
      <c r="H4" s="242" t="s">
        <v>244</v>
      </c>
      <c r="I4" s="1068" t="s">
        <v>287</v>
      </c>
      <c r="J4" s="100"/>
    </row>
    <row r="5" spans="1:15" ht="22.5" x14ac:dyDescent="0.2">
      <c r="A5" s="100"/>
      <c r="B5" s="100"/>
      <c r="C5" s="1063"/>
      <c r="D5" s="1064"/>
      <c r="E5" s="109" t="s">
        <v>128</v>
      </c>
      <c r="F5" s="240" t="s">
        <v>129</v>
      </c>
      <c r="G5" s="1067"/>
      <c r="H5" s="243" t="s">
        <v>288</v>
      </c>
      <c r="I5" s="1069"/>
      <c r="J5" s="100"/>
    </row>
    <row r="6" spans="1:15" x14ac:dyDescent="0.2">
      <c r="A6" s="100"/>
      <c r="B6" s="100"/>
      <c r="C6" s="112" t="s">
        <v>144</v>
      </c>
      <c r="D6" s="241" t="s">
        <v>145</v>
      </c>
      <c r="E6" s="112">
        <v>1</v>
      </c>
      <c r="F6" s="115">
        <v>2</v>
      </c>
      <c r="G6" s="115">
        <v>3</v>
      </c>
      <c r="H6" s="115">
        <v>4</v>
      </c>
      <c r="I6" s="112" t="s">
        <v>289</v>
      </c>
      <c r="J6" s="244"/>
    </row>
    <row r="7" spans="1:15" x14ac:dyDescent="0.2">
      <c r="A7" s="100"/>
      <c r="B7" s="100"/>
      <c r="C7" s="454" t="s">
        <v>696</v>
      </c>
      <c r="D7" s="163" t="s">
        <v>697</v>
      </c>
      <c r="E7" s="285"/>
      <c r="F7" s="285"/>
      <c r="G7" s="285">
        <v>1380.2282499999999</v>
      </c>
      <c r="H7" s="285">
        <v>1380.2282499999999</v>
      </c>
      <c r="I7" s="286"/>
    </row>
    <row r="8" spans="1:15" x14ac:dyDescent="0.2">
      <c r="A8" s="100"/>
      <c r="B8" s="100"/>
      <c r="C8" s="1070" t="s">
        <v>290</v>
      </c>
      <c r="D8" s="1071"/>
      <c r="E8" s="260"/>
      <c r="F8" s="260"/>
      <c r="G8" s="261">
        <v>1380.2282499999999</v>
      </c>
      <c r="H8" s="260">
        <v>1380.2282499999999</v>
      </c>
      <c r="I8" s="273"/>
      <c r="J8" s="100"/>
      <c r="K8" s="100"/>
    </row>
    <row r="9" spans="1:15" x14ac:dyDescent="0.2">
      <c r="A9" s="100"/>
      <c r="B9" s="100"/>
      <c r="C9" s="406" t="s">
        <v>291</v>
      </c>
      <c r="D9" s="407"/>
      <c r="E9" s="262"/>
      <c r="F9" s="262"/>
      <c r="G9" s="263"/>
      <c r="H9" s="262"/>
      <c r="I9" s="274"/>
      <c r="J9" s="100"/>
      <c r="K9" s="100"/>
    </row>
    <row r="10" spans="1:15" x14ac:dyDescent="0.2">
      <c r="A10" s="100"/>
      <c r="B10" s="100"/>
      <c r="C10" s="1059" t="s">
        <v>292</v>
      </c>
      <c r="D10" s="1060"/>
      <c r="E10" s="275"/>
      <c r="F10" s="276"/>
      <c r="G10" s="276"/>
      <c r="H10" s="275"/>
      <c r="I10" s="277"/>
      <c r="J10" s="100"/>
      <c r="K10" s="100"/>
    </row>
    <row r="11" spans="1:15" x14ac:dyDescent="0.2">
      <c r="A11" s="100"/>
      <c r="B11" s="100"/>
      <c r="C11" s="130" t="s">
        <v>155</v>
      </c>
      <c r="D11" s="408"/>
      <c r="E11" s="139"/>
      <c r="F11" s="139"/>
      <c r="G11" s="139"/>
      <c r="H11" s="139"/>
      <c r="I11" s="139"/>
      <c r="J11" s="139"/>
      <c r="K11" s="139"/>
      <c r="L11" s="139"/>
      <c r="M11" s="139"/>
      <c r="N11" s="100"/>
      <c r="O11" s="100"/>
    </row>
    <row r="12" spans="1:15" ht="15" x14ac:dyDescent="0.25">
      <c r="A12" s="100"/>
      <c r="B12" s="100"/>
      <c r="C12" s="130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00"/>
      <c r="O12" s="100"/>
    </row>
    <row r="13" spans="1:15" ht="15" x14ac:dyDescent="0.25">
      <c r="A13" s="100"/>
      <c r="B13" s="100"/>
      <c r="C13" s="140" t="s">
        <v>970</v>
      </c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</row>
    <row r="14" spans="1:15" ht="15" x14ac:dyDescent="0.25">
      <c r="A14" s="100"/>
      <c r="B14" s="100"/>
      <c r="C14" s="140" t="s">
        <v>158</v>
      </c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</row>
    <row r="15" spans="1:15" ht="15" x14ac:dyDescent="0.25">
      <c r="A15" s="100"/>
      <c r="B15" s="100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</row>
    <row r="16" spans="1:15" x14ac:dyDescent="0.2">
      <c r="A16" s="100"/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</row>
    <row r="17" spans="1:15" x14ac:dyDescent="0.2">
      <c r="A17" s="100"/>
      <c r="B17" s="100"/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</row>
    <row r="18" spans="1:15" x14ac:dyDescent="0.2">
      <c r="A18" s="100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</row>
    <row r="19" spans="1:15" x14ac:dyDescent="0.2">
      <c r="A19" s="100"/>
      <c r="B19" s="100"/>
    </row>
    <row r="20" spans="1:15" x14ac:dyDescent="0.2">
      <c r="A20" s="100"/>
      <c r="B20" s="100"/>
    </row>
    <row r="21" spans="1:15" x14ac:dyDescent="0.2">
      <c r="A21" s="100"/>
      <c r="B21" s="100"/>
    </row>
    <row r="22" spans="1:15" x14ac:dyDescent="0.2">
      <c r="A22" s="100"/>
      <c r="B22" s="100"/>
    </row>
    <row r="23" spans="1:15" x14ac:dyDescent="0.2">
      <c r="A23" s="100"/>
      <c r="B23" s="100"/>
    </row>
    <row r="24" spans="1:15" x14ac:dyDescent="0.2">
      <c r="A24" s="100"/>
      <c r="B24" s="100"/>
    </row>
    <row r="25" spans="1:15" x14ac:dyDescent="0.2">
      <c r="A25" s="100"/>
      <c r="B25" s="100"/>
    </row>
  </sheetData>
  <mergeCells count="6">
    <mergeCell ref="C10:D10"/>
    <mergeCell ref="C4:D5"/>
    <mergeCell ref="E4:F4"/>
    <mergeCell ref="G4:G5"/>
    <mergeCell ref="I4:I5"/>
    <mergeCell ref="C8:D8"/>
  </mergeCells>
  <pageMargins left="0.70866141732283472" right="0.57999999999999996" top="0.63" bottom="0.53" header="0.31496062992125984" footer="0.31496062992125984"/>
  <pageSetup paperSize="9" scale="93" fitToHeight="1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9">
    <tabColor rgb="FFFFFF00"/>
  </sheetPr>
  <dimension ref="A1:AE103"/>
  <sheetViews>
    <sheetView workbookViewId="0"/>
  </sheetViews>
  <sheetFormatPr defaultRowHeight="12" x14ac:dyDescent="0.2"/>
  <cols>
    <col min="1" max="1" width="1.33203125" style="100" customWidth="1"/>
    <col min="2" max="2" width="15.33203125" style="100" customWidth="1"/>
    <col min="3" max="3" width="45.6640625" style="100" customWidth="1"/>
    <col min="4" max="21" width="13.83203125" style="100" customWidth="1"/>
    <col min="22" max="30" width="9.33203125" style="100"/>
    <col min="31" max="31" width="23.33203125" style="100" customWidth="1"/>
    <col min="32" max="16384" width="9.33203125" style="100"/>
  </cols>
  <sheetData>
    <row r="1" spans="1:31" ht="15.75" x14ac:dyDescent="0.25">
      <c r="A1"/>
      <c r="B1" s="95" t="s">
        <v>138</v>
      </c>
      <c r="C1" s="95"/>
      <c r="D1" s="95"/>
      <c r="E1" s="95"/>
      <c r="F1" s="95"/>
      <c r="G1" s="95"/>
      <c r="H1" s="101"/>
      <c r="I1" s="102"/>
      <c r="J1" s="154"/>
      <c r="K1" s="154"/>
      <c r="L1" s="154"/>
      <c r="M1" s="102"/>
      <c r="N1" s="102"/>
      <c r="O1" s="154"/>
      <c r="P1" s="154"/>
      <c r="Q1" s="103"/>
      <c r="R1" s="154"/>
      <c r="S1" s="154"/>
      <c r="T1" s="154"/>
      <c r="U1" s="104" t="s">
        <v>139</v>
      </c>
      <c r="Z1" s="100" t="s">
        <v>618</v>
      </c>
      <c r="AE1" s="334" t="s">
        <v>601</v>
      </c>
    </row>
    <row r="2" spans="1:31" ht="15.75" x14ac:dyDescent="0.25">
      <c r="B2" s="155" t="s">
        <v>16</v>
      </c>
      <c r="C2" s="96"/>
      <c r="D2" s="97"/>
      <c r="E2" s="97"/>
      <c r="F2" s="97"/>
      <c r="G2" s="97"/>
      <c r="H2" s="35"/>
      <c r="I2" s="105"/>
      <c r="J2" s="154"/>
      <c r="K2" s="154"/>
      <c r="L2" s="154"/>
      <c r="M2" s="105"/>
      <c r="N2" s="105"/>
      <c r="O2" s="105"/>
      <c r="P2" s="105"/>
      <c r="Q2" s="105"/>
      <c r="R2" s="154"/>
      <c r="S2" s="154"/>
      <c r="T2" s="154"/>
      <c r="U2" s="35" t="s">
        <v>140</v>
      </c>
      <c r="Z2" s="100" t="s">
        <v>617</v>
      </c>
      <c r="AE2" s="334" t="s">
        <v>602</v>
      </c>
    </row>
    <row r="3" spans="1:31" ht="15" x14ac:dyDescent="0.25">
      <c r="B3" s="155" t="str">
        <f>"období: " &amp; RIGHT(BW_TAB1A!F29,7)</f>
        <v>období: 12.2022</v>
      </c>
      <c r="C3" s="96"/>
      <c r="D3" s="98"/>
      <c r="E3" s="98"/>
      <c r="F3" s="98"/>
      <c r="G3" s="98"/>
      <c r="H3" s="98"/>
      <c r="I3" s="106"/>
      <c r="J3" s="154"/>
      <c r="K3" s="154"/>
      <c r="L3" s="154"/>
      <c r="M3" s="106"/>
      <c r="N3" s="106"/>
      <c r="O3" s="106"/>
      <c r="P3" s="106"/>
      <c r="Q3" s="106"/>
      <c r="R3" s="102"/>
      <c r="S3" s="154"/>
      <c r="T3" s="154"/>
      <c r="U3" s="154"/>
      <c r="Z3" s="100" t="s">
        <v>616</v>
      </c>
      <c r="AE3" s="334" t="s">
        <v>13</v>
      </c>
    </row>
    <row r="4" spans="1:31" x14ac:dyDescent="0.2">
      <c r="B4" s="1061" t="s">
        <v>142</v>
      </c>
      <c r="C4" s="1074"/>
      <c r="D4" s="1065" t="s">
        <v>143</v>
      </c>
      <c r="E4" s="1079"/>
      <c r="F4" s="1079"/>
      <c r="G4" s="1079"/>
      <c r="H4" s="1079"/>
      <c r="I4" s="1079"/>
      <c r="J4" s="1079"/>
      <c r="K4" s="1079"/>
      <c r="L4" s="1066"/>
      <c r="M4" s="1072" t="s">
        <v>19</v>
      </c>
      <c r="N4" s="1072"/>
      <c r="O4" s="1072"/>
      <c r="P4" s="1061" t="s">
        <v>133</v>
      </c>
      <c r="Q4" s="1072"/>
      <c r="R4" s="1062"/>
      <c r="S4" s="1061" t="s">
        <v>134</v>
      </c>
      <c r="T4" s="1072"/>
      <c r="U4" s="1062"/>
      <c r="Z4" s="100" t="s">
        <v>627</v>
      </c>
      <c r="AE4" s="334" t="s">
        <v>603</v>
      </c>
    </row>
    <row r="5" spans="1:31" x14ac:dyDescent="0.2">
      <c r="B5" s="1075"/>
      <c r="C5" s="1076"/>
      <c r="D5" s="1065" t="s">
        <v>128</v>
      </c>
      <c r="E5" s="1079"/>
      <c r="F5" s="1066"/>
      <c r="G5" s="1065" t="s">
        <v>129</v>
      </c>
      <c r="H5" s="1079"/>
      <c r="I5" s="1066"/>
      <c r="J5" s="1065" t="s">
        <v>130</v>
      </c>
      <c r="K5" s="1079"/>
      <c r="L5" s="1066"/>
      <c r="M5" s="1073"/>
      <c r="N5" s="1073"/>
      <c r="O5" s="1073"/>
      <c r="P5" s="1063"/>
      <c r="Q5" s="1073"/>
      <c r="R5" s="1064"/>
      <c r="S5" s="1063"/>
      <c r="T5" s="1073"/>
      <c r="U5" s="1064"/>
      <c r="Z5" s="100" t="s">
        <v>964</v>
      </c>
      <c r="AE5" s="334" t="s">
        <v>604</v>
      </c>
    </row>
    <row r="6" spans="1:31" ht="36" x14ac:dyDescent="0.2">
      <c r="B6" s="1077"/>
      <c r="C6" s="1078"/>
      <c r="D6" s="107" t="s">
        <v>135</v>
      </c>
      <c r="E6" s="107" t="s">
        <v>136</v>
      </c>
      <c r="F6" s="151" t="s">
        <v>137</v>
      </c>
      <c r="G6" s="109" t="s">
        <v>135</v>
      </c>
      <c r="H6" s="107" t="s">
        <v>136</v>
      </c>
      <c r="I6" s="107" t="s">
        <v>137</v>
      </c>
      <c r="J6" s="109" t="s">
        <v>135</v>
      </c>
      <c r="K6" s="107" t="s">
        <v>136</v>
      </c>
      <c r="L6" s="107" t="s">
        <v>137</v>
      </c>
      <c r="M6" s="110" t="s">
        <v>135</v>
      </c>
      <c r="N6" s="107" t="s">
        <v>136</v>
      </c>
      <c r="O6" s="149" t="s">
        <v>137</v>
      </c>
      <c r="P6" s="109" t="s">
        <v>135</v>
      </c>
      <c r="Q6" s="107" t="s">
        <v>136</v>
      </c>
      <c r="R6" s="107" t="s">
        <v>137</v>
      </c>
      <c r="S6" s="109" t="s">
        <v>135</v>
      </c>
      <c r="T6" s="107" t="s">
        <v>136</v>
      </c>
      <c r="U6" s="107" t="s">
        <v>137</v>
      </c>
    </row>
    <row r="7" spans="1:31" x14ac:dyDescent="0.2">
      <c r="B7" s="112" t="s">
        <v>144</v>
      </c>
      <c r="C7" s="150" t="s">
        <v>145</v>
      </c>
      <c r="D7" s="114">
        <v>1</v>
      </c>
      <c r="E7" s="112">
        <v>2</v>
      </c>
      <c r="F7" s="115">
        <v>3</v>
      </c>
      <c r="G7" s="112">
        <v>4</v>
      </c>
      <c r="H7" s="112">
        <v>5</v>
      </c>
      <c r="I7" s="112">
        <v>6</v>
      </c>
      <c r="J7" s="112">
        <v>7</v>
      </c>
      <c r="K7" s="112">
        <v>8</v>
      </c>
      <c r="L7" s="112">
        <v>9</v>
      </c>
      <c r="M7" s="114">
        <v>10</v>
      </c>
      <c r="N7" s="112">
        <v>11</v>
      </c>
      <c r="O7" s="115">
        <v>12</v>
      </c>
      <c r="P7" s="112" t="s">
        <v>146</v>
      </c>
      <c r="Q7" s="115" t="s">
        <v>147</v>
      </c>
      <c r="R7" s="112" t="s">
        <v>148</v>
      </c>
      <c r="S7" s="112" t="s">
        <v>149</v>
      </c>
      <c r="T7" s="115" t="s">
        <v>150</v>
      </c>
      <c r="U7" s="112" t="s">
        <v>151</v>
      </c>
    </row>
    <row r="8" spans="1:31" x14ac:dyDescent="0.2">
      <c r="B8" s="116"/>
      <c r="C8" s="117"/>
      <c r="D8" s="294"/>
      <c r="E8" s="295"/>
      <c r="F8" s="295"/>
      <c r="G8" s="295"/>
      <c r="H8" s="295"/>
      <c r="I8" s="295"/>
      <c r="J8" s="296"/>
      <c r="K8" s="295"/>
      <c r="L8" s="295"/>
      <c r="M8" s="294"/>
      <c r="N8" s="295"/>
      <c r="O8" s="297"/>
      <c r="P8" s="291"/>
      <c r="Q8" s="291"/>
      <c r="R8" s="291"/>
      <c r="S8" s="291"/>
      <c r="T8" s="291"/>
      <c r="U8" s="291"/>
    </row>
    <row r="9" spans="1:31" x14ac:dyDescent="0.2">
      <c r="B9" s="118"/>
      <c r="C9" s="119"/>
      <c r="D9" s="298"/>
      <c r="E9" s="299"/>
      <c r="F9" s="299"/>
      <c r="G9" s="299"/>
      <c r="H9" s="299"/>
      <c r="I9" s="299"/>
      <c r="J9" s="299"/>
      <c r="K9" s="299"/>
      <c r="L9" s="299"/>
      <c r="M9" s="298"/>
      <c r="N9" s="299"/>
      <c r="O9" s="300"/>
      <c r="P9" s="293"/>
      <c r="Q9" s="293"/>
      <c r="R9" s="293"/>
      <c r="S9" s="293"/>
      <c r="T9" s="293"/>
      <c r="U9" s="293"/>
      <c r="Z9" s="100" t="s">
        <v>965</v>
      </c>
      <c r="AE9" s="100" t="str">
        <f>"skutečné čerpání k  "&amp;TEXT(DATE(RIGHT(BW_TAB1A!F29,4),MID(BW_TAB1B!C5,2,2)+1,1)-1,"D.M.") &amp; RIGHT(C3,4)</f>
        <v>skutečné čerpání k  31.12.</v>
      </c>
    </row>
    <row r="10" spans="1:31" x14ac:dyDescent="0.2">
      <c r="B10" s="120"/>
      <c r="C10" s="121"/>
      <c r="D10" s="298"/>
      <c r="E10" s="299"/>
      <c r="F10" s="299"/>
      <c r="G10" s="299"/>
      <c r="H10" s="299"/>
      <c r="I10" s="299"/>
      <c r="J10" s="299"/>
      <c r="K10" s="299"/>
      <c r="L10" s="299"/>
      <c r="M10" s="298"/>
      <c r="N10" s="299"/>
      <c r="O10" s="300"/>
      <c r="P10" s="293"/>
      <c r="Q10" s="293"/>
      <c r="R10" s="293"/>
      <c r="S10" s="293"/>
      <c r="T10" s="293"/>
      <c r="U10" s="293"/>
      <c r="Z10" s="100" t="s">
        <v>966</v>
      </c>
    </row>
    <row r="11" spans="1:31" s="124" customFormat="1" x14ac:dyDescent="0.2">
      <c r="B11" s="122"/>
      <c r="C11" s="123"/>
      <c r="D11" s="294"/>
      <c r="E11" s="295"/>
      <c r="F11" s="295"/>
      <c r="G11" s="295"/>
      <c r="H11" s="295"/>
      <c r="I11" s="295"/>
      <c r="J11" s="295"/>
      <c r="K11" s="295"/>
      <c r="L11" s="295"/>
      <c r="M11" s="294"/>
      <c r="N11" s="295"/>
      <c r="O11" s="297"/>
      <c r="P11" s="291"/>
      <c r="Q11" s="291"/>
      <c r="R11" s="291"/>
      <c r="S11" s="291"/>
      <c r="T11" s="291"/>
      <c r="U11" s="291"/>
    </row>
    <row r="12" spans="1:31" x14ac:dyDescent="0.2">
      <c r="B12" s="120"/>
      <c r="C12" s="125"/>
      <c r="D12" s="298"/>
      <c r="E12" s="299"/>
      <c r="F12" s="299"/>
      <c r="G12" s="299"/>
      <c r="H12" s="299"/>
      <c r="I12" s="299"/>
      <c r="J12" s="299"/>
      <c r="K12" s="299"/>
      <c r="L12" s="299"/>
      <c r="M12" s="298"/>
      <c r="N12" s="299"/>
      <c r="O12" s="300"/>
      <c r="P12" s="293"/>
      <c r="Q12" s="293"/>
      <c r="R12" s="293"/>
      <c r="S12" s="293"/>
      <c r="T12" s="293"/>
      <c r="U12" s="293"/>
    </row>
    <row r="13" spans="1:31" x14ac:dyDescent="0.2">
      <c r="B13" s="1070" t="s">
        <v>152</v>
      </c>
      <c r="C13" s="1071"/>
      <c r="D13" s="341">
        <f>D14+D15</f>
        <v>0</v>
      </c>
      <c r="E13" s="341">
        <f t="shared" ref="E13:O13" si="0">E14+E15</f>
        <v>0</v>
      </c>
      <c r="F13" s="341">
        <f t="shared" si="0"/>
        <v>0</v>
      </c>
      <c r="G13" s="341">
        <f t="shared" si="0"/>
        <v>0</v>
      </c>
      <c r="H13" s="341">
        <f t="shared" si="0"/>
        <v>0</v>
      </c>
      <c r="I13" s="341">
        <f t="shared" si="0"/>
        <v>0</v>
      </c>
      <c r="J13" s="341">
        <f t="shared" si="0"/>
        <v>0</v>
      </c>
      <c r="K13" s="341">
        <f t="shared" si="0"/>
        <v>0</v>
      </c>
      <c r="L13" s="341">
        <f t="shared" si="0"/>
        <v>0</v>
      </c>
      <c r="M13" s="341">
        <f t="shared" si="0"/>
        <v>0</v>
      </c>
      <c r="N13" s="341">
        <f t="shared" si="0"/>
        <v>0</v>
      </c>
      <c r="O13" s="341">
        <f t="shared" si="0"/>
        <v>0</v>
      </c>
      <c r="P13" s="342">
        <f>IF(ISERROR(M13/G13*100),0,M13/G13*100)</f>
        <v>0</v>
      </c>
      <c r="Q13" s="342">
        <f>IF(ISERROR(N13/H13*100),0,N13/H13*100)</f>
        <v>0</v>
      </c>
      <c r="R13" s="342">
        <f>IF(ISERROR(O13/I13*100),0,O13/I13*100)</f>
        <v>0</v>
      </c>
      <c r="S13" s="342">
        <f>IF(ISERROR(M13/J13*100),0,M13/J13*100)</f>
        <v>0</v>
      </c>
      <c r="T13" s="342">
        <f>IF(ISERROR(N13/K13*100),0,N13/K13*100)</f>
        <v>0</v>
      </c>
      <c r="U13" s="342">
        <f>IF(ISERROR(O13/L13*100),0,O13/L13*100)</f>
        <v>0</v>
      </c>
    </row>
    <row r="14" spans="1:31" x14ac:dyDescent="0.2">
      <c r="B14" s="126" t="s">
        <v>62</v>
      </c>
      <c r="C14" s="127"/>
      <c r="D14" s="294"/>
      <c r="E14" s="295"/>
      <c r="F14" s="295"/>
      <c r="G14" s="295"/>
      <c r="H14" s="295"/>
      <c r="I14" s="295"/>
      <c r="J14" s="295"/>
      <c r="K14" s="295"/>
      <c r="L14" s="295"/>
      <c r="M14" s="294"/>
      <c r="N14" s="295"/>
      <c r="O14" s="297"/>
      <c r="P14" s="291"/>
      <c r="Q14" s="291"/>
      <c r="R14" s="291"/>
      <c r="S14" s="291"/>
      <c r="T14" s="291"/>
      <c r="U14" s="291"/>
    </row>
    <row r="15" spans="1:31" x14ac:dyDescent="0.2">
      <c r="B15" s="126" t="s">
        <v>67</v>
      </c>
      <c r="C15" s="127"/>
      <c r="D15" s="294"/>
      <c r="E15" s="295"/>
      <c r="F15" s="295"/>
      <c r="G15" s="295"/>
      <c r="H15" s="295"/>
      <c r="I15" s="295"/>
      <c r="J15" s="295"/>
      <c r="K15" s="295"/>
      <c r="L15" s="295"/>
      <c r="M15" s="294"/>
      <c r="N15" s="295"/>
      <c r="O15" s="297"/>
      <c r="P15" s="291"/>
      <c r="Q15" s="291"/>
      <c r="R15" s="291"/>
      <c r="S15" s="291"/>
      <c r="T15" s="291"/>
      <c r="U15" s="291"/>
    </row>
    <row r="16" spans="1:31" x14ac:dyDescent="0.2">
      <c r="B16" s="147" t="s">
        <v>153</v>
      </c>
      <c r="C16" s="148"/>
      <c r="D16" s="296">
        <f>D17+D18</f>
        <v>0</v>
      </c>
      <c r="E16" s="296">
        <f t="shared" ref="E16:O16" si="1">E17+E18</f>
        <v>0</v>
      </c>
      <c r="F16" s="296">
        <f t="shared" si="1"/>
        <v>0</v>
      </c>
      <c r="G16" s="296">
        <f t="shared" si="1"/>
        <v>0</v>
      </c>
      <c r="H16" s="296">
        <f t="shared" si="1"/>
        <v>0</v>
      </c>
      <c r="I16" s="296">
        <f t="shared" si="1"/>
        <v>0</v>
      </c>
      <c r="J16" s="296">
        <f t="shared" si="1"/>
        <v>0</v>
      </c>
      <c r="K16" s="296">
        <f t="shared" si="1"/>
        <v>0</v>
      </c>
      <c r="L16" s="296">
        <f t="shared" si="1"/>
        <v>0</v>
      </c>
      <c r="M16" s="296">
        <f t="shared" si="1"/>
        <v>0</v>
      </c>
      <c r="N16" s="296">
        <f t="shared" si="1"/>
        <v>0</v>
      </c>
      <c r="O16" s="296">
        <f t="shared" si="1"/>
        <v>0</v>
      </c>
      <c r="P16" s="343">
        <f>IF(ISERROR(M16/G16*100),0,M16/G16*100)</f>
        <v>0</v>
      </c>
      <c r="Q16" s="343">
        <f>IF(ISERROR(N16/H16*100),0,N16/H16*100)</f>
        <v>0</v>
      </c>
      <c r="R16" s="343">
        <f>IF(ISERROR(O16/I16*100),0,O16/I16*100)</f>
        <v>0</v>
      </c>
      <c r="S16" s="343">
        <f>IF(ISERROR(M16/J16*100),0,M16/J16*100)</f>
        <v>0</v>
      </c>
      <c r="T16" s="343">
        <f>IF(ISERROR(N16/K16*100),0,N16/K16*100)</f>
        <v>0</v>
      </c>
      <c r="U16" s="343">
        <f>IF(ISERROR(O16/L16*100),0,O16/L16*100)</f>
        <v>0</v>
      </c>
    </row>
    <row r="17" spans="2:21" x14ac:dyDescent="0.2">
      <c r="B17" s="126" t="s">
        <v>62</v>
      </c>
      <c r="C17" s="127"/>
      <c r="D17" s="294"/>
      <c r="E17" s="295"/>
      <c r="F17" s="295"/>
      <c r="G17" s="295"/>
      <c r="H17" s="295"/>
      <c r="I17" s="295"/>
      <c r="J17" s="295"/>
      <c r="K17" s="295"/>
      <c r="L17" s="295"/>
      <c r="M17" s="294"/>
      <c r="N17" s="295"/>
      <c r="O17" s="297"/>
      <c r="P17" s="291"/>
      <c r="Q17" s="291"/>
      <c r="R17" s="291"/>
      <c r="S17" s="291"/>
      <c r="T17" s="291"/>
      <c r="U17" s="291"/>
    </row>
    <row r="18" spans="2:21" x14ac:dyDescent="0.2">
      <c r="B18" s="126" t="s">
        <v>67</v>
      </c>
      <c r="C18" s="127"/>
      <c r="D18" s="294"/>
      <c r="E18" s="295"/>
      <c r="F18" s="295"/>
      <c r="G18" s="295"/>
      <c r="H18" s="295"/>
      <c r="I18" s="295"/>
      <c r="J18" s="295"/>
      <c r="K18" s="295"/>
      <c r="L18" s="295"/>
      <c r="M18" s="294"/>
      <c r="N18" s="295"/>
      <c r="O18" s="297"/>
      <c r="P18" s="291"/>
      <c r="Q18" s="291"/>
      <c r="R18" s="291"/>
      <c r="S18" s="291"/>
      <c r="T18" s="291"/>
      <c r="U18" s="291"/>
    </row>
    <row r="19" spans="2:21" x14ac:dyDescent="0.2">
      <c r="B19" s="1087" t="s">
        <v>154</v>
      </c>
      <c r="C19" s="1088"/>
      <c r="D19" s="296">
        <f>D20+D21</f>
        <v>0</v>
      </c>
      <c r="E19" s="296">
        <f t="shared" ref="E19:O19" si="2">E20+E21</f>
        <v>0</v>
      </c>
      <c r="F19" s="296">
        <f t="shared" si="2"/>
        <v>0</v>
      </c>
      <c r="G19" s="296">
        <f t="shared" si="2"/>
        <v>0</v>
      </c>
      <c r="H19" s="296">
        <f t="shared" si="2"/>
        <v>0</v>
      </c>
      <c r="I19" s="296">
        <f t="shared" si="2"/>
        <v>0</v>
      </c>
      <c r="J19" s="296">
        <f t="shared" si="2"/>
        <v>0</v>
      </c>
      <c r="K19" s="296">
        <f t="shared" si="2"/>
        <v>0</v>
      </c>
      <c r="L19" s="296">
        <f t="shared" si="2"/>
        <v>0</v>
      </c>
      <c r="M19" s="296">
        <f t="shared" si="2"/>
        <v>0</v>
      </c>
      <c r="N19" s="296">
        <f t="shared" si="2"/>
        <v>0</v>
      </c>
      <c r="O19" s="296">
        <f t="shared" si="2"/>
        <v>0</v>
      </c>
      <c r="P19" s="343">
        <f>IF(ISERROR(M19/G19*100),0,M19/G19*100)</f>
        <v>0</v>
      </c>
      <c r="Q19" s="343">
        <f>IF(ISERROR(N19/H19*100),0,N19/H19*100)</f>
        <v>0</v>
      </c>
      <c r="R19" s="343">
        <f>IF(ISERROR(O19/I19*100),0,O19/I19*100)</f>
        <v>0</v>
      </c>
      <c r="S19" s="343">
        <f>IF(ISERROR(M19/J19*100),0,M19/J19*100)</f>
        <v>0</v>
      </c>
      <c r="T19" s="343">
        <f>IF(ISERROR(N19/K19*100),0,N19/K19*100)</f>
        <v>0</v>
      </c>
      <c r="U19" s="343">
        <f>IF(ISERROR(O19/L19*100),0,O19/L19*100)</f>
        <v>0</v>
      </c>
    </row>
    <row r="20" spans="2:21" x14ac:dyDescent="0.2">
      <c r="B20" s="126" t="s">
        <v>62</v>
      </c>
      <c r="C20" s="127"/>
      <c r="D20" s="294"/>
      <c r="E20" s="295"/>
      <c r="F20" s="295"/>
      <c r="G20" s="295"/>
      <c r="H20" s="295"/>
      <c r="I20" s="295"/>
      <c r="J20" s="295"/>
      <c r="K20" s="295"/>
      <c r="L20" s="295"/>
      <c r="M20" s="294"/>
      <c r="N20" s="295"/>
      <c r="O20" s="297"/>
      <c r="P20" s="291"/>
      <c r="Q20" s="291"/>
      <c r="R20" s="291"/>
      <c r="S20" s="291"/>
      <c r="T20" s="291"/>
      <c r="U20" s="291"/>
    </row>
    <row r="21" spans="2:21" x14ac:dyDescent="0.2">
      <c r="B21" s="128" t="s">
        <v>67</v>
      </c>
      <c r="C21" s="129"/>
      <c r="D21" s="303"/>
      <c r="E21" s="304"/>
      <c r="F21" s="304"/>
      <c r="G21" s="304"/>
      <c r="H21" s="304"/>
      <c r="I21" s="304"/>
      <c r="J21" s="304"/>
      <c r="K21" s="304"/>
      <c r="L21" s="304"/>
      <c r="M21" s="303"/>
      <c r="N21" s="304"/>
      <c r="O21" s="305"/>
      <c r="P21" s="292"/>
      <c r="Q21" s="292"/>
      <c r="R21" s="292"/>
      <c r="S21" s="292"/>
      <c r="T21" s="292"/>
      <c r="U21" s="292"/>
    </row>
    <row r="22" spans="2:21" ht="15" x14ac:dyDescent="0.25">
      <c r="B22" s="130" t="s">
        <v>155</v>
      </c>
      <c r="C22" s="131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54"/>
      <c r="Q22" s="154"/>
      <c r="R22" s="154"/>
      <c r="S22" s="154"/>
      <c r="T22" s="154"/>
      <c r="U22" s="154"/>
    </row>
    <row r="23" spans="2:21" ht="15" x14ac:dyDescent="0.25">
      <c r="B23" s="133"/>
      <c r="C23" s="134"/>
      <c r="D23" s="135"/>
      <c r="E23" s="135"/>
      <c r="F23" s="135"/>
      <c r="G23" s="135"/>
      <c r="H23" s="135"/>
      <c r="I23" s="135"/>
      <c r="J23" s="135"/>
      <c r="K23" s="135"/>
      <c r="L23" s="135"/>
      <c r="M23" s="136"/>
      <c r="N23" s="136"/>
      <c r="O23" s="136"/>
      <c r="P23" s="154"/>
      <c r="Q23" s="154"/>
      <c r="R23" s="154"/>
      <c r="S23" s="154"/>
      <c r="T23" s="154"/>
      <c r="U23" s="154"/>
    </row>
    <row r="24" spans="2:21" ht="15" x14ac:dyDescent="0.25">
      <c r="B24" s="133"/>
      <c r="C24" s="134"/>
      <c r="D24" s="135"/>
      <c r="E24" s="135"/>
      <c r="F24" s="135"/>
      <c r="H24" s="135"/>
      <c r="I24" s="135"/>
      <c r="J24" s="135"/>
      <c r="K24" s="135"/>
      <c r="L24" s="135"/>
      <c r="M24" s="136"/>
      <c r="N24" s="136"/>
      <c r="O24" s="136"/>
      <c r="P24" s="154"/>
      <c r="Q24" s="154"/>
      <c r="R24" s="154"/>
      <c r="T24" s="154"/>
      <c r="U24" s="154"/>
    </row>
    <row r="25" spans="2:21" ht="15" x14ac:dyDescent="0.25">
      <c r="B25" s="1061" t="s">
        <v>142</v>
      </c>
      <c r="C25" s="1074"/>
      <c r="D25" s="1065" t="s">
        <v>156</v>
      </c>
      <c r="E25" s="1079"/>
      <c r="F25" s="1079"/>
      <c r="G25" s="1079"/>
      <c r="H25" s="1079"/>
      <c r="I25" s="1079"/>
      <c r="J25" s="1079"/>
      <c r="K25" s="1079"/>
      <c r="L25" s="1066"/>
      <c r="M25" s="136"/>
      <c r="N25" s="136"/>
      <c r="O25" s="136"/>
      <c r="P25" s="154"/>
      <c r="Q25" s="154"/>
      <c r="R25" s="154"/>
      <c r="T25" s="154"/>
      <c r="U25" s="154"/>
    </row>
    <row r="26" spans="2:21" ht="15" x14ac:dyDescent="0.25">
      <c r="B26" s="1075"/>
      <c r="C26" s="1076"/>
      <c r="D26" s="1065" t="s">
        <v>416</v>
      </c>
      <c r="E26" s="1079"/>
      <c r="F26" s="1066"/>
      <c r="G26" s="1065" t="s">
        <v>418</v>
      </c>
      <c r="H26" s="1079"/>
      <c r="I26" s="1079"/>
      <c r="J26" s="1080" t="s">
        <v>417</v>
      </c>
      <c r="K26" s="1081"/>
      <c r="L26" s="1082"/>
      <c r="M26" s="136"/>
      <c r="N26" s="136"/>
      <c r="O26" s="136"/>
      <c r="P26" s="154"/>
      <c r="Q26" s="154"/>
      <c r="R26" s="154"/>
      <c r="T26" s="154"/>
      <c r="U26" s="154"/>
    </row>
    <row r="27" spans="2:21" ht="36" x14ac:dyDescent="0.25">
      <c r="B27" s="1077"/>
      <c r="C27" s="1078"/>
      <c r="D27" s="109" t="s">
        <v>135</v>
      </c>
      <c r="E27" s="107" t="s">
        <v>136</v>
      </c>
      <c r="F27" s="149" t="s">
        <v>137</v>
      </c>
      <c r="G27" s="109" t="s">
        <v>135</v>
      </c>
      <c r="H27" s="107" t="s">
        <v>136</v>
      </c>
      <c r="I27" s="151" t="s">
        <v>137</v>
      </c>
      <c r="J27" s="109" t="s">
        <v>135</v>
      </c>
      <c r="K27" s="107" t="s">
        <v>136</v>
      </c>
      <c r="L27" s="107" t="s">
        <v>137</v>
      </c>
      <c r="M27" s="136"/>
      <c r="N27" s="136"/>
      <c r="O27" s="136"/>
      <c r="P27" s="154"/>
      <c r="Q27" s="154"/>
      <c r="R27" s="154"/>
      <c r="T27" s="154"/>
      <c r="U27" s="154"/>
    </row>
    <row r="28" spans="2:21" ht="15" x14ac:dyDescent="0.25">
      <c r="B28" s="112" t="s">
        <v>144</v>
      </c>
      <c r="C28" s="150" t="s">
        <v>145</v>
      </c>
      <c r="D28" s="112">
        <v>19</v>
      </c>
      <c r="E28" s="112">
        <v>20</v>
      </c>
      <c r="F28" s="112">
        <v>21</v>
      </c>
      <c r="G28" s="112">
        <v>22</v>
      </c>
      <c r="H28" s="112">
        <v>23</v>
      </c>
      <c r="I28" s="112">
        <v>24</v>
      </c>
      <c r="J28" s="112">
        <v>25</v>
      </c>
      <c r="K28" s="112">
        <v>26</v>
      </c>
      <c r="L28" s="112">
        <v>27</v>
      </c>
      <c r="M28" s="136"/>
      <c r="N28" s="136"/>
      <c r="O28" s="136"/>
      <c r="P28" s="154"/>
      <c r="Q28" s="154"/>
      <c r="R28" s="154"/>
      <c r="S28" s="154"/>
      <c r="T28" s="154"/>
      <c r="U28" s="154"/>
    </row>
    <row r="29" spans="2:21" ht="15" x14ac:dyDescent="0.25">
      <c r="B29" s="116"/>
      <c r="C29" s="117"/>
      <c r="D29" s="301"/>
      <c r="E29" s="302"/>
      <c r="F29" s="302"/>
      <c r="G29" s="302"/>
      <c r="H29" s="302"/>
      <c r="I29" s="302"/>
      <c r="J29" s="301"/>
      <c r="K29" s="302"/>
      <c r="L29" s="302"/>
      <c r="P29" s="154"/>
      <c r="Q29" s="154"/>
      <c r="R29" s="154"/>
      <c r="S29" s="154"/>
      <c r="T29" s="154"/>
      <c r="U29" s="154"/>
    </row>
    <row r="30" spans="2:21" ht="15" x14ac:dyDescent="0.25">
      <c r="B30" s="118"/>
      <c r="C30" s="119"/>
      <c r="D30" s="298"/>
      <c r="E30" s="299"/>
      <c r="F30" s="299"/>
      <c r="G30" s="299"/>
      <c r="H30" s="299"/>
      <c r="I30" s="299"/>
      <c r="J30" s="298"/>
      <c r="K30" s="299"/>
      <c r="L30" s="299"/>
      <c r="P30" s="154"/>
      <c r="Q30" s="154"/>
      <c r="R30" s="154"/>
      <c r="S30" s="154"/>
      <c r="T30" s="154"/>
      <c r="U30" s="154"/>
    </row>
    <row r="31" spans="2:21" ht="15" x14ac:dyDescent="0.25">
      <c r="B31" s="120"/>
      <c r="C31" s="121"/>
      <c r="D31" s="298"/>
      <c r="E31" s="299"/>
      <c r="F31" s="299"/>
      <c r="G31" s="299"/>
      <c r="H31" s="299"/>
      <c r="I31" s="299"/>
      <c r="J31" s="298"/>
      <c r="K31" s="299"/>
      <c r="L31" s="299"/>
      <c r="P31" s="154"/>
      <c r="Q31" s="154"/>
      <c r="R31" s="154"/>
      <c r="S31" s="154"/>
      <c r="T31" s="154"/>
      <c r="U31" s="154"/>
    </row>
    <row r="32" spans="2:21" ht="15" x14ac:dyDescent="0.25">
      <c r="B32" s="122"/>
      <c r="C32" s="123"/>
      <c r="D32" s="294"/>
      <c r="E32" s="295"/>
      <c r="F32" s="295"/>
      <c r="G32" s="295"/>
      <c r="H32" s="295"/>
      <c r="I32" s="295"/>
      <c r="J32" s="294"/>
      <c r="K32" s="295"/>
      <c r="L32" s="295"/>
      <c r="P32" s="154"/>
      <c r="Q32" s="154"/>
      <c r="R32" s="154"/>
      <c r="S32" s="154"/>
      <c r="T32" s="154"/>
      <c r="U32" s="154"/>
    </row>
    <row r="33" spans="2:15" x14ac:dyDescent="0.2">
      <c r="B33" s="137"/>
      <c r="C33" s="125"/>
      <c r="D33" s="306"/>
      <c r="E33" s="307"/>
      <c r="F33" s="307"/>
      <c r="G33" s="307"/>
      <c r="H33" s="307"/>
      <c r="I33" s="307"/>
      <c r="J33" s="306"/>
      <c r="K33" s="307"/>
      <c r="L33" s="307"/>
    </row>
    <row r="34" spans="2:15" x14ac:dyDescent="0.2">
      <c r="B34" s="1070" t="s">
        <v>152</v>
      </c>
      <c r="C34" s="1071"/>
      <c r="D34" s="341">
        <f>D35+D36</f>
        <v>0</v>
      </c>
      <c r="E34" s="341">
        <f t="shared" ref="E34:L34" si="3">E35+E36</f>
        <v>0</v>
      </c>
      <c r="F34" s="341">
        <f t="shared" si="3"/>
        <v>0</v>
      </c>
      <c r="G34" s="341">
        <f t="shared" si="3"/>
        <v>0</v>
      </c>
      <c r="H34" s="341">
        <f t="shared" si="3"/>
        <v>0</v>
      </c>
      <c r="I34" s="341">
        <f t="shared" si="3"/>
        <v>0</v>
      </c>
      <c r="J34" s="341">
        <f t="shared" si="3"/>
        <v>0</v>
      </c>
      <c r="K34" s="341">
        <f t="shared" si="3"/>
        <v>0</v>
      </c>
      <c r="L34" s="341">
        <f t="shared" si="3"/>
        <v>0</v>
      </c>
    </row>
    <row r="35" spans="2:15" x14ac:dyDescent="0.2">
      <c r="B35" s="126" t="s">
        <v>62</v>
      </c>
      <c r="C35" s="127"/>
      <c r="D35" s="294"/>
      <c r="E35" s="295"/>
      <c r="F35" s="295"/>
      <c r="G35" s="295"/>
      <c r="H35" s="295"/>
      <c r="I35" s="295"/>
      <c r="J35" s="295"/>
      <c r="K35" s="295"/>
      <c r="L35" s="295"/>
    </row>
    <row r="36" spans="2:15" x14ac:dyDescent="0.2">
      <c r="B36" s="126" t="s">
        <v>67</v>
      </c>
      <c r="C36" s="127"/>
      <c r="D36" s="294"/>
      <c r="E36" s="295"/>
      <c r="F36" s="295"/>
      <c r="G36" s="295"/>
      <c r="H36" s="295"/>
      <c r="I36" s="295"/>
      <c r="J36" s="295"/>
      <c r="K36" s="295"/>
      <c r="L36" s="295"/>
    </row>
    <row r="37" spans="2:15" x14ac:dyDescent="0.2">
      <c r="B37" s="400" t="s">
        <v>153</v>
      </c>
      <c r="C37" s="401"/>
      <c r="D37" s="296">
        <f>D38+D39</f>
        <v>0</v>
      </c>
      <c r="E37" s="296">
        <f t="shared" ref="E37:L37" si="4">E38+E39</f>
        <v>0</v>
      </c>
      <c r="F37" s="296">
        <f t="shared" si="4"/>
        <v>0</v>
      </c>
      <c r="G37" s="296">
        <f t="shared" si="4"/>
        <v>0</v>
      </c>
      <c r="H37" s="296">
        <f t="shared" si="4"/>
        <v>0</v>
      </c>
      <c r="I37" s="296">
        <f t="shared" si="4"/>
        <v>0</v>
      </c>
      <c r="J37" s="296">
        <f t="shared" si="4"/>
        <v>0</v>
      </c>
      <c r="K37" s="296">
        <f t="shared" si="4"/>
        <v>0</v>
      </c>
      <c r="L37" s="296">
        <f t="shared" si="4"/>
        <v>0</v>
      </c>
    </row>
    <row r="38" spans="2:15" x14ac:dyDescent="0.2">
      <c r="B38" s="126" t="s">
        <v>62</v>
      </c>
      <c r="C38" s="127"/>
      <c r="D38" s="294"/>
      <c r="E38" s="295"/>
      <c r="F38" s="295"/>
      <c r="G38" s="295"/>
      <c r="H38" s="295"/>
      <c r="I38" s="295"/>
      <c r="J38" s="295"/>
      <c r="K38" s="295"/>
      <c r="L38" s="295"/>
    </row>
    <row r="39" spans="2:15" x14ac:dyDescent="0.2">
      <c r="B39" s="126" t="s">
        <v>67</v>
      </c>
      <c r="C39" s="127"/>
      <c r="D39" s="294"/>
      <c r="E39" s="295"/>
      <c r="F39" s="295"/>
      <c r="G39" s="295"/>
      <c r="H39" s="295"/>
      <c r="I39" s="295"/>
      <c r="J39" s="295"/>
      <c r="K39" s="295"/>
      <c r="L39" s="295"/>
    </row>
    <row r="40" spans="2:15" x14ac:dyDescent="0.2">
      <c r="B40" s="1087" t="s">
        <v>154</v>
      </c>
      <c r="C40" s="1088"/>
      <c r="D40" s="296">
        <f>D41+D42</f>
        <v>0</v>
      </c>
      <c r="E40" s="296">
        <f t="shared" ref="E40:L40" si="5">E41+E42</f>
        <v>0</v>
      </c>
      <c r="F40" s="296">
        <f t="shared" si="5"/>
        <v>0</v>
      </c>
      <c r="G40" s="296">
        <f t="shared" si="5"/>
        <v>0</v>
      </c>
      <c r="H40" s="296">
        <f t="shared" si="5"/>
        <v>0</v>
      </c>
      <c r="I40" s="296">
        <f t="shared" si="5"/>
        <v>0</v>
      </c>
      <c r="J40" s="296">
        <f t="shared" si="5"/>
        <v>0</v>
      </c>
      <c r="K40" s="296">
        <f t="shared" si="5"/>
        <v>0</v>
      </c>
      <c r="L40" s="296">
        <f t="shared" si="5"/>
        <v>0</v>
      </c>
    </row>
    <row r="41" spans="2:15" x14ac:dyDescent="0.2">
      <c r="B41" s="126" t="s">
        <v>62</v>
      </c>
      <c r="C41" s="127"/>
      <c r="D41" s="294"/>
      <c r="E41" s="295"/>
      <c r="F41" s="295"/>
      <c r="G41" s="295"/>
      <c r="H41" s="295"/>
      <c r="I41" s="295"/>
      <c r="J41" s="295"/>
      <c r="K41" s="295"/>
      <c r="L41" s="295"/>
    </row>
    <row r="42" spans="2:15" x14ac:dyDescent="0.2">
      <c r="B42" s="128" t="s">
        <v>67</v>
      </c>
      <c r="C42" s="129"/>
      <c r="D42" s="303"/>
      <c r="E42" s="304"/>
      <c r="F42" s="304"/>
      <c r="G42" s="304"/>
      <c r="H42" s="304"/>
      <c r="I42" s="304"/>
      <c r="J42" s="304"/>
      <c r="K42" s="304"/>
      <c r="L42" s="304"/>
    </row>
    <row r="43" spans="2:15" x14ac:dyDescent="0.2">
      <c r="B43" s="130" t="s">
        <v>155</v>
      </c>
      <c r="C43" s="138"/>
      <c r="D43" s="139"/>
      <c r="E43" s="139"/>
      <c r="F43" s="139"/>
      <c r="G43" s="139"/>
      <c r="H43" s="139"/>
      <c r="I43" s="139"/>
      <c r="J43" s="139"/>
      <c r="K43" s="139"/>
      <c r="L43" s="139"/>
    </row>
    <row r="44" spans="2:15" ht="15" x14ac:dyDescent="0.25">
      <c r="B44" s="130"/>
      <c r="C44" s="154"/>
      <c r="D44" s="154"/>
      <c r="E44" s="154"/>
      <c r="F44" s="154"/>
      <c r="G44" s="154"/>
      <c r="H44" s="154"/>
      <c r="I44" s="154"/>
      <c r="J44" s="154"/>
      <c r="K44" s="154"/>
      <c r="L44" s="154"/>
    </row>
    <row r="45" spans="2:15" ht="15" x14ac:dyDescent="0.25">
      <c r="B45" s="140" t="s">
        <v>157</v>
      </c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</row>
    <row r="46" spans="2:15" ht="15" x14ac:dyDescent="0.25">
      <c r="B46" s="140" t="s">
        <v>158</v>
      </c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</row>
    <row r="47" spans="2:15" ht="15" x14ac:dyDescent="0.25"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</row>
    <row r="55" spans="1:12" ht="15.75" x14ac:dyDescent="0.25">
      <c r="A55" s="210"/>
      <c r="B55" s="95" t="s">
        <v>270</v>
      </c>
      <c r="C55" s="210"/>
      <c r="D55" s="95"/>
      <c r="E55" s="95"/>
      <c r="F55" s="95"/>
      <c r="G55" s="95"/>
      <c r="H55" s="95"/>
      <c r="I55" s="210"/>
      <c r="J55" s="210"/>
      <c r="K55" s="227"/>
      <c r="L55" s="104" t="s">
        <v>271</v>
      </c>
    </row>
    <row r="56" spans="1:12" ht="15.75" x14ac:dyDescent="0.25">
      <c r="A56" s="210"/>
      <c r="B56" s="34" t="s">
        <v>16</v>
      </c>
      <c r="C56" s="210"/>
      <c r="D56" s="96"/>
      <c r="E56" s="97"/>
      <c r="F56" s="97"/>
      <c r="G56" s="97"/>
      <c r="H56" s="97"/>
      <c r="I56" s="210"/>
      <c r="J56" s="210"/>
      <c r="K56" s="210"/>
      <c r="L56" s="35" t="s">
        <v>140</v>
      </c>
    </row>
    <row r="57" spans="1:12" ht="12.75" x14ac:dyDescent="0.2">
      <c r="A57" s="210"/>
      <c r="B57" s="34" t="s">
        <v>293</v>
      </c>
      <c r="C57" s="210"/>
      <c r="D57" s="96"/>
      <c r="E57" s="98"/>
      <c r="F57" s="98"/>
      <c r="G57" s="98"/>
      <c r="H57" s="98"/>
      <c r="I57" s="98"/>
      <c r="J57" s="210"/>
      <c r="K57" s="210"/>
      <c r="L57" s="210"/>
    </row>
    <row r="58" spans="1:12" ht="12.75" x14ac:dyDescent="0.2">
      <c r="A58" s="210"/>
      <c r="B58" s="1083" t="s">
        <v>272</v>
      </c>
      <c r="C58" s="1083" t="s">
        <v>273</v>
      </c>
      <c r="D58" s="1085" t="s">
        <v>19</v>
      </c>
      <c r="E58" s="1085"/>
      <c r="F58" s="1085"/>
      <c r="G58" s="1085"/>
      <c r="H58" s="1086"/>
      <c r="I58" s="1085" t="s">
        <v>58</v>
      </c>
      <c r="J58" s="1085"/>
      <c r="K58" s="1085"/>
      <c r="L58" s="1086"/>
    </row>
    <row r="59" spans="1:12" ht="12.75" x14ac:dyDescent="0.2">
      <c r="A59" s="210"/>
      <c r="B59" s="1084"/>
      <c r="C59" s="1084"/>
      <c r="D59" s="239" t="s">
        <v>294</v>
      </c>
      <c r="E59" s="239" t="s">
        <v>295</v>
      </c>
      <c r="F59" s="239" t="s">
        <v>296</v>
      </c>
      <c r="G59" s="239" t="s">
        <v>297</v>
      </c>
      <c r="H59" s="239" t="s">
        <v>298</v>
      </c>
      <c r="I59" s="239" t="s">
        <v>299</v>
      </c>
      <c r="J59" s="239" t="s">
        <v>300</v>
      </c>
      <c r="K59" s="239" t="s">
        <v>301</v>
      </c>
      <c r="L59" s="239" t="s">
        <v>302</v>
      </c>
    </row>
    <row r="60" spans="1:12" ht="12.75" x14ac:dyDescent="0.2">
      <c r="A60" s="210"/>
      <c r="B60" s="228"/>
      <c r="C60" s="228"/>
      <c r="D60" s="222"/>
      <c r="E60" s="222"/>
      <c r="F60" s="222"/>
      <c r="G60" s="222"/>
      <c r="H60" s="222"/>
      <c r="I60" s="222"/>
      <c r="J60" s="222"/>
      <c r="K60" s="222"/>
      <c r="L60" s="222"/>
    </row>
    <row r="61" spans="1:12" ht="12.75" x14ac:dyDescent="0.2">
      <c r="A61" s="210"/>
      <c r="B61" s="229"/>
      <c r="C61" s="229"/>
      <c r="D61" s="223"/>
      <c r="E61" s="223"/>
      <c r="F61" s="223"/>
      <c r="G61" s="223"/>
      <c r="H61" s="223"/>
      <c r="I61" s="222"/>
      <c r="J61" s="222"/>
      <c r="K61" s="222"/>
      <c r="L61" s="222"/>
    </row>
    <row r="62" spans="1:12" ht="12.75" x14ac:dyDescent="0.2">
      <c r="A62" s="210"/>
      <c r="B62" s="230" t="s">
        <v>274</v>
      </c>
      <c r="C62" s="231" t="s">
        <v>275</v>
      </c>
      <c r="D62" s="224"/>
      <c r="E62" s="224"/>
      <c r="F62" s="224"/>
      <c r="G62" s="224"/>
      <c r="H62" s="224"/>
      <c r="I62" s="224"/>
      <c r="J62" s="224"/>
      <c r="K62" s="224"/>
      <c r="L62" s="224"/>
    </row>
    <row r="63" spans="1:12" ht="12.75" x14ac:dyDescent="0.2">
      <c r="A63" s="210"/>
      <c r="B63" s="232"/>
      <c r="C63" s="233"/>
      <c r="D63" s="225"/>
      <c r="E63" s="225"/>
      <c r="F63" s="225"/>
      <c r="G63" s="225"/>
      <c r="H63" s="225"/>
      <c r="I63" s="222"/>
      <c r="J63" s="222"/>
      <c r="K63" s="222"/>
      <c r="L63" s="222"/>
    </row>
    <row r="64" spans="1:12" ht="12.75" x14ac:dyDescent="0.2">
      <c r="A64" s="210"/>
      <c r="B64" s="234"/>
      <c r="C64" s="228"/>
      <c r="D64" s="222"/>
      <c r="E64" s="222"/>
      <c r="F64" s="222"/>
      <c r="G64" s="222"/>
      <c r="H64" s="222"/>
      <c r="I64" s="222"/>
      <c r="J64" s="222"/>
      <c r="K64" s="222"/>
      <c r="L64" s="222"/>
    </row>
    <row r="65" spans="1:12" ht="12.75" x14ac:dyDescent="0.2">
      <c r="A65" s="210"/>
      <c r="B65" s="230" t="s">
        <v>276</v>
      </c>
      <c r="C65" s="231" t="s">
        <v>277</v>
      </c>
      <c r="D65" s="224"/>
      <c r="E65" s="224"/>
      <c r="F65" s="224"/>
      <c r="G65" s="224"/>
      <c r="H65" s="224"/>
      <c r="I65" s="224"/>
      <c r="J65" s="224"/>
      <c r="K65" s="224"/>
      <c r="L65" s="224"/>
    </row>
    <row r="66" spans="1:12" ht="12.75" x14ac:dyDescent="0.2">
      <c r="A66" s="210"/>
      <c r="B66" s="232"/>
      <c r="C66" s="233"/>
      <c r="D66" s="225"/>
      <c r="E66" s="225"/>
      <c r="F66" s="225"/>
      <c r="G66" s="225"/>
      <c r="H66" s="225"/>
      <c r="I66" s="222"/>
      <c r="J66" s="222"/>
      <c r="K66" s="222"/>
      <c r="L66" s="222"/>
    </row>
    <row r="67" spans="1:12" ht="12.75" x14ac:dyDescent="0.2">
      <c r="A67" s="210"/>
      <c r="B67" s="234"/>
      <c r="C67" s="228"/>
      <c r="D67" s="222"/>
      <c r="E67" s="222"/>
      <c r="F67" s="222"/>
      <c r="G67" s="222"/>
      <c r="H67" s="222"/>
      <c r="I67" s="222"/>
      <c r="J67" s="222"/>
      <c r="K67" s="222"/>
      <c r="L67" s="222"/>
    </row>
    <row r="68" spans="1:12" ht="12.75" x14ac:dyDescent="0.2">
      <c r="A68" s="210"/>
      <c r="B68" s="230" t="s">
        <v>278</v>
      </c>
      <c r="C68" s="231" t="s">
        <v>279</v>
      </c>
      <c r="D68" s="224"/>
      <c r="E68" s="224"/>
      <c r="F68" s="224"/>
      <c r="G68" s="224"/>
      <c r="H68" s="224"/>
      <c r="I68" s="224"/>
      <c r="J68" s="224"/>
      <c r="K68" s="224"/>
      <c r="L68" s="224"/>
    </row>
    <row r="69" spans="1:12" ht="12.75" x14ac:dyDescent="0.2">
      <c r="A69" s="210"/>
      <c r="B69" s="232"/>
      <c r="C69" s="233"/>
      <c r="D69" s="225"/>
      <c r="E69" s="225"/>
      <c r="F69" s="225"/>
      <c r="G69" s="225"/>
      <c r="H69" s="225"/>
      <c r="I69" s="222"/>
      <c r="J69" s="222"/>
      <c r="K69" s="222"/>
      <c r="L69" s="222"/>
    </row>
    <row r="70" spans="1:12" ht="12.75" x14ac:dyDescent="0.2">
      <c r="A70" s="210"/>
      <c r="B70" s="234"/>
      <c r="C70" s="228"/>
      <c r="D70" s="222"/>
      <c r="E70" s="222"/>
      <c r="F70" s="222"/>
      <c r="G70" s="222"/>
      <c r="H70" s="222"/>
      <c r="I70" s="222"/>
      <c r="J70" s="222"/>
      <c r="K70" s="222"/>
      <c r="L70" s="222"/>
    </row>
    <row r="71" spans="1:12" ht="12.75" x14ac:dyDescent="0.2">
      <c r="A71" s="210"/>
      <c r="B71" s="230" t="s">
        <v>280</v>
      </c>
      <c r="C71" s="231" t="s">
        <v>281</v>
      </c>
      <c r="D71" s="224"/>
      <c r="E71" s="224"/>
      <c r="F71" s="224"/>
      <c r="G71" s="224"/>
      <c r="H71" s="224"/>
      <c r="I71" s="224"/>
      <c r="J71" s="224"/>
      <c r="K71" s="224"/>
      <c r="L71" s="224"/>
    </row>
    <row r="72" spans="1:12" ht="12.75" x14ac:dyDescent="0.2">
      <c r="A72" s="210"/>
      <c r="B72" s="232"/>
      <c r="C72" s="233"/>
      <c r="D72" s="225"/>
      <c r="E72" s="225"/>
      <c r="F72" s="225"/>
      <c r="G72" s="225"/>
      <c r="H72" s="225"/>
      <c r="I72" s="222"/>
      <c r="J72" s="222"/>
      <c r="K72" s="222"/>
      <c r="L72" s="222"/>
    </row>
    <row r="73" spans="1:12" ht="12.75" x14ac:dyDescent="0.2">
      <c r="A73" s="210"/>
      <c r="B73" s="235"/>
      <c r="C73" s="229"/>
      <c r="D73" s="223"/>
      <c r="E73" s="223"/>
      <c r="F73" s="223"/>
      <c r="G73" s="223"/>
      <c r="H73" s="223"/>
      <c r="I73" s="222"/>
      <c r="J73" s="222"/>
      <c r="K73" s="222"/>
      <c r="L73" s="222"/>
    </row>
    <row r="74" spans="1:12" ht="12.75" x14ac:dyDescent="0.2">
      <c r="A74" s="210"/>
      <c r="B74" s="230" t="s">
        <v>282</v>
      </c>
      <c r="C74" s="231" t="s">
        <v>283</v>
      </c>
      <c r="D74" s="224"/>
      <c r="E74" s="224"/>
      <c r="F74" s="224"/>
      <c r="G74" s="224"/>
      <c r="H74" s="224"/>
      <c r="I74" s="224"/>
      <c r="J74" s="224"/>
      <c r="K74" s="224"/>
      <c r="L74" s="224"/>
    </row>
    <row r="75" spans="1:12" ht="12.75" x14ac:dyDescent="0.2">
      <c r="A75" s="210"/>
      <c r="B75" s="236"/>
      <c r="C75" s="237" t="s">
        <v>284</v>
      </c>
      <c r="D75" s="226"/>
      <c r="E75" s="226"/>
      <c r="F75" s="226"/>
      <c r="G75" s="226"/>
      <c r="H75" s="226"/>
      <c r="I75" s="224"/>
      <c r="J75" s="224"/>
      <c r="K75" s="224"/>
      <c r="L75" s="224"/>
    </row>
    <row r="76" spans="1:12" ht="12.75" x14ac:dyDescent="0.2">
      <c r="A76" s="210"/>
      <c r="B76" s="130" t="s">
        <v>155</v>
      </c>
      <c r="C76" s="210"/>
      <c r="D76" s="210"/>
      <c r="E76" s="210"/>
      <c r="F76" s="210"/>
      <c r="G76" s="210"/>
      <c r="H76" s="210"/>
      <c r="I76" s="210"/>
      <c r="J76" s="210"/>
      <c r="K76" s="210"/>
      <c r="L76" s="210"/>
    </row>
    <row r="77" spans="1:12" ht="12.75" x14ac:dyDescent="0.2">
      <c r="A77" s="210"/>
      <c r="B77" s="38"/>
      <c r="C77" s="210"/>
      <c r="D77" s="238"/>
      <c r="E77" s="238"/>
      <c r="F77" s="238"/>
      <c r="G77" s="238"/>
      <c r="H77" s="238"/>
      <c r="I77" s="210"/>
      <c r="J77" s="210"/>
      <c r="K77" s="210"/>
      <c r="L77" s="210"/>
    </row>
    <row r="78" spans="1:12" ht="12.75" x14ac:dyDescent="0.2">
      <c r="A78" s="210"/>
      <c r="B78" s="140" t="s">
        <v>157</v>
      </c>
      <c r="C78" s="210"/>
      <c r="D78" s="210"/>
      <c r="E78" s="210"/>
      <c r="F78" s="210"/>
      <c r="G78" s="210"/>
      <c r="H78" s="210"/>
      <c r="I78" s="210"/>
      <c r="J78" s="210"/>
      <c r="K78" s="210"/>
      <c r="L78" s="210"/>
    </row>
    <row r="79" spans="1:12" ht="12.75" x14ac:dyDescent="0.2">
      <c r="A79" s="210"/>
      <c r="B79" s="140" t="s">
        <v>158</v>
      </c>
      <c r="C79" s="210"/>
      <c r="D79" s="210"/>
      <c r="E79" s="210"/>
      <c r="F79" s="210"/>
      <c r="G79" s="210"/>
      <c r="H79" s="210"/>
      <c r="I79" s="210"/>
      <c r="J79" s="210"/>
      <c r="K79" s="210"/>
      <c r="L79" s="210"/>
    </row>
    <row r="80" spans="1:12" ht="12.75" x14ac:dyDescent="0.2">
      <c r="A80" s="210"/>
      <c r="B80" s="210"/>
      <c r="C80" s="210"/>
      <c r="D80" s="210"/>
      <c r="E80" s="210"/>
      <c r="F80" s="210"/>
      <c r="G80" s="210"/>
      <c r="H80" s="210"/>
      <c r="I80" s="210"/>
      <c r="J80" s="210"/>
      <c r="K80" s="210"/>
      <c r="L80" s="210"/>
    </row>
    <row r="87" spans="2:8" ht="15.75" x14ac:dyDescent="0.2">
      <c r="B87" s="95" t="s">
        <v>285</v>
      </c>
      <c r="C87" s="95"/>
      <c r="D87" s="95"/>
      <c r="E87" s="95"/>
      <c r="F87" s="95"/>
      <c r="G87" s="95"/>
      <c r="H87" s="104" t="s">
        <v>286</v>
      </c>
    </row>
    <row r="88" spans="2:8" ht="15.75" x14ac:dyDescent="0.25">
      <c r="B88" s="34" t="s">
        <v>16</v>
      </c>
      <c r="C88" s="96"/>
      <c r="D88" s="97"/>
      <c r="E88" s="97"/>
      <c r="F88" s="97"/>
      <c r="G88" s="97"/>
      <c r="H88" s="35" t="s">
        <v>140</v>
      </c>
    </row>
    <row r="89" spans="2:8" ht="12.75" x14ac:dyDescent="0.2">
      <c r="B89" s="34" t="s">
        <v>141</v>
      </c>
      <c r="C89" s="96"/>
      <c r="D89" s="98"/>
      <c r="E89" s="98"/>
      <c r="F89" s="98"/>
      <c r="G89" s="98"/>
      <c r="H89" s="98"/>
    </row>
    <row r="90" spans="2:8" x14ac:dyDescent="0.2">
      <c r="B90" s="1061" t="s">
        <v>142</v>
      </c>
      <c r="C90" s="1062"/>
      <c r="D90" s="1065" t="s">
        <v>143</v>
      </c>
      <c r="E90" s="1066"/>
      <c r="F90" s="1061" t="s">
        <v>19</v>
      </c>
      <c r="G90" s="242" t="s">
        <v>244</v>
      </c>
      <c r="H90" s="1068" t="s">
        <v>287</v>
      </c>
    </row>
    <row r="91" spans="2:8" ht="22.5" x14ac:dyDescent="0.2">
      <c r="B91" s="1063"/>
      <c r="C91" s="1064"/>
      <c r="D91" s="109" t="s">
        <v>128</v>
      </c>
      <c r="E91" s="267" t="s">
        <v>129</v>
      </c>
      <c r="F91" s="1067"/>
      <c r="G91" s="243" t="s">
        <v>288</v>
      </c>
      <c r="H91" s="1069"/>
    </row>
    <row r="92" spans="2:8" x14ac:dyDescent="0.2">
      <c r="B92" s="112" t="s">
        <v>144</v>
      </c>
      <c r="C92" s="268" t="s">
        <v>145</v>
      </c>
      <c r="D92" s="112">
        <v>1</v>
      </c>
      <c r="E92" s="115">
        <v>2</v>
      </c>
      <c r="F92" s="115">
        <v>3</v>
      </c>
      <c r="G92" s="115">
        <v>4</v>
      </c>
      <c r="H92" s="112" t="s">
        <v>289</v>
      </c>
    </row>
    <row r="93" spans="2:8" x14ac:dyDescent="0.2">
      <c r="B93" s="116"/>
      <c r="C93" s="117"/>
      <c r="D93" s="245"/>
      <c r="E93" s="246"/>
      <c r="F93" s="246"/>
      <c r="G93" s="247"/>
      <c r="H93" s="248"/>
    </row>
    <row r="94" spans="2:8" x14ac:dyDescent="0.2">
      <c r="B94" s="118"/>
      <c r="C94" s="249"/>
      <c r="D94" s="250"/>
      <c r="E94" s="251"/>
      <c r="F94" s="251"/>
      <c r="G94" s="250"/>
      <c r="H94" s="252"/>
    </row>
    <row r="95" spans="2:8" x14ac:dyDescent="0.2">
      <c r="B95" s="253"/>
      <c r="C95" s="254"/>
      <c r="D95" s="250"/>
      <c r="E95" s="251"/>
      <c r="F95" s="251"/>
      <c r="G95" s="250"/>
      <c r="H95" s="252"/>
    </row>
    <row r="96" spans="2:8" x14ac:dyDescent="0.2">
      <c r="B96" s="255"/>
      <c r="C96" s="256"/>
      <c r="D96" s="257"/>
      <c r="E96" s="258"/>
      <c r="F96" s="258"/>
      <c r="G96" s="257"/>
      <c r="H96" s="259"/>
    </row>
    <row r="97" spans="2:8" x14ac:dyDescent="0.2">
      <c r="B97" s="1070" t="s">
        <v>290</v>
      </c>
      <c r="C97" s="1071"/>
      <c r="D97" s="260"/>
      <c r="E97" s="260"/>
      <c r="F97" s="261"/>
      <c r="G97" s="260"/>
      <c r="H97" s="273"/>
    </row>
    <row r="98" spans="2:8" x14ac:dyDescent="0.2">
      <c r="B98" s="269" t="s">
        <v>291</v>
      </c>
      <c r="C98" s="270"/>
      <c r="D98" s="262"/>
      <c r="E98" s="262"/>
      <c r="F98" s="263"/>
      <c r="G98" s="262"/>
      <c r="H98" s="274"/>
    </row>
    <row r="99" spans="2:8" x14ac:dyDescent="0.2">
      <c r="B99" s="1059" t="s">
        <v>292</v>
      </c>
      <c r="C99" s="1060"/>
      <c r="D99" s="275"/>
      <c r="E99" s="276"/>
      <c r="F99" s="276"/>
      <c r="G99" s="275"/>
      <c r="H99" s="277"/>
    </row>
    <row r="100" spans="2:8" x14ac:dyDescent="0.2">
      <c r="B100" s="130"/>
      <c r="C100" s="264"/>
      <c r="D100" s="265"/>
      <c r="E100" s="265"/>
      <c r="F100" s="265"/>
      <c r="G100" s="264"/>
    </row>
    <row r="101" spans="2:8" x14ac:dyDescent="0.2">
      <c r="B101" s="133"/>
      <c r="E101" s="103"/>
    </row>
    <row r="102" spans="2:8" x14ac:dyDescent="0.2">
      <c r="B102" s="140"/>
      <c r="E102" s="103"/>
      <c r="G102" s="103"/>
    </row>
    <row r="103" spans="2:8" x14ac:dyDescent="0.2">
      <c r="B103" s="140"/>
      <c r="G103" s="103"/>
    </row>
  </sheetData>
  <mergeCells count="27">
    <mergeCell ref="B99:C99"/>
    <mergeCell ref="D5:F5"/>
    <mergeCell ref="B90:C91"/>
    <mergeCell ref="D90:E90"/>
    <mergeCell ref="F90:F91"/>
    <mergeCell ref="B13:C13"/>
    <mergeCell ref="B19:C19"/>
    <mergeCell ref="H90:H91"/>
    <mergeCell ref="B97:C97"/>
    <mergeCell ref="B25:C27"/>
    <mergeCell ref="D25:L25"/>
    <mergeCell ref="D26:F26"/>
    <mergeCell ref="B34:C34"/>
    <mergeCell ref="J26:L26"/>
    <mergeCell ref="G26:I26"/>
    <mergeCell ref="B58:B59"/>
    <mergeCell ref="C58:C59"/>
    <mergeCell ref="D58:H58"/>
    <mergeCell ref="I58:L58"/>
    <mergeCell ref="B40:C40"/>
    <mergeCell ref="S4:U5"/>
    <mergeCell ref="B4:C6"/>
    <mergeCell ref="D4:L4"/>
    <mergeCell ref="M4:O5"/>
    <mergeCell ref="P4:R5"/>
    <mergeCell ref="G5:I5"/>
    <mergeCell ref="J5:L5"/>
  </mergeCell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tabColor theme="3" tint="0.39997558519241921"/>
  </sheetPr>
  <dimension ref="C2:FB59"/>
  <sheetViews>
    <sheetView topLeftCell="DH1" workbookViewId="0">
      <selection activeCell="DK21" sqref="DK21"/>
    </sheetView>
  </sheetViews>
  <sheetFormatPr defaultRowHeight="12" x14ac:dyDescent="0.2"/>
  <cols>
    <col min="3" max="3" width="7.6640625" customWidth="1"/>
    <col min="4" max="4" width="16.83203125" bestFit="1" customWidth="1"/>
    <col min="5" max="5" width="16" customWidth="1"/>
    <col min="6" max="6" width="5.83203125" bestFit="1" customWidth="1"/>
    <col min="7" max="7" width="12.83203125" customWidth="1"/>
    <col min="8" max="8" width="8.5" customWidth="1"/>
    <col min="9" max="9" width="7.1640625" customWidth="1"/>
    <col min="10" max="10" width="7.6640625" customWidth="1"/>
    <col min="11" max="11" width="8.5" customWidth="1"/>
    <col min="12" max="12" width="7.1640625" customWidth="1"/>
    <col min="13" max="13" width="7.6640625" customWidth="1"/>
    <col min="14" max="14" width="8.5" customWidth="1"/>
    <col min="15" max="16" width="8.1640625" customWidth="1"/>
    <col min="17" max="17" width="8.5" customWidth="1"/>
    <col min="18" max="19" width="8.1640625" customWidth="1"/>
    <col min="20" max="25" width="9" customWidth="1"/>
    <col min="26" max="34" width="0" hidden="1" customWidth="1"/>
    <col min="36" max="36" width="7.6640625" customWidth="1"/>
    <col min="37" max="37" width="18.6640625" bestFit="1" customWidth="1"/>
    <col min="38" max="38" width="30.6640625" customWidth="1"/>
    <col min="39" max="39" width="5.83203125" customWidth="1"/>
    <col min="40" max="40" width="17.1640625" customWidth="1"/>
    <col min="41" max="43" width="27.6640625" customWidth="1"/>
    <col min="44" max="44" width="21.1640625" customWidth="1"/>
    <col min="45" max="45" width="26.33203125" customWidth="1"/>
    <col min="46" max="46" width="21.1640625" customWidth="1"/>
    <col min="47" max="49" width="26.6640625" customWidth="1"/>
    <col min="50" max="63" width="0" hidden="1" customWidth="1"/>
    <col min="65" max="65" width="19.5" customWidth="1"/>
    <col min="66" max="66" width="26.1640625" style="142" customWidth="1"/>
    <col min="67" max="75" width="10" style="142" customWidth="1"/>
    <col min="76" max="78" width="11" style="142" customWidth="1"/>
    <col min="79" max="83" width="12.6640625" style="142" customWidth="1"/>
    <col min="84" max="84" width="12.6640625" style="142" bestFit="1" customWidth="1"/>
    <col min="85" max="85" width="11" customWidth="1"/>
    <col min="86" max="104" width="0" hidden="1" customWidth="1"/>
    <col min="107" max="107" width="21.33203125" style="153" customWidth="1"/>
    <col min="108" max="108" width="32.1640625" style="153" customWidth="1"/>
    <col min="109" max="117" width="10" style="153" customWidth="1"/>
    <col min="119" max="137" width="0" hidden="1" customWidth="1"/>
    <col min="139" max="139" width="17.1640625" customWidth="1"/>
    <col min="140" max="140" width="16.5" customWidth="1"/>
    <col min="141" max="149" width="10" customWidth="1"/>
    <col min="150" max="152" width="11" customWidth="1"/>
    <col min="153" max="158" width="12.6640625" customWidth="1"/>
    <col min="159" max="164" width="12.6640625" bestFit="1" customWidth="1"/>
  </cols>
  <sheetData>
    <row r="2" spans="3:158" x14ac:dyDescent="0.2">
      <c r="EI2" s="1070" t="s">
        <v>152</v>
      </c>
      <c r="EJ2" s="1071"/>
    </row>
    <row r="3" spans="3:158" x14ac:dyDescent="0.2">
      <c r="C3" t="s">
        <v>419</v>
      </c>
      <c r="E3" t="str">
        <f>TEXT(DATE(E4,MID(BW_TAB1B!C5,2,2)+1,1)-1,"D.M.")</f>
        <v>31.12.</v>
      </c>
      <c r="EI3" s="59" t="s">
        <v>528</v>
      </c>
      <c r="EJ3" t="s">
        <v>615</v>
      </c>
    </row>
    <row r="4" spans="3:158" ht="36" x14ac:dyDescent="0.2">
      <c r="G4">
        <v>1</v>
      </c>
      <c r="H4" s="58">
        <v>2</v>
      </c>
      <c r="I4">
        <v>3</v>
      </c>
      <c r="J4">
        <v>4</v>
      </c>
      <c r="K4" s="58">
        <v>5</v>
      </c>
      <c r="L4">
        <v>6</v>
      </c>
      <c r="M4">
        <v>7</v>
      </c>
      <c r="N4" s="58">
        <v>8</v>
      </c>
      <c r="O4">
        <v>9</v>
      </c>
      <c r="P4">
        <v>10</v>
      </c>
      <c r="Q4" s="58">
        <v>11</v>
      </c>
      <c r="R4">
        <v>12</v>
      </c>
      <c r="S4">
        <v>13</v>
      </c>
      <c r="T4" s="58">
        <v>14</v>
      </c>
      <c r="U4">
        <v>15</v>
      </c>
      <c r="V4">
        <v>16</v>
      </c>
      <c r="W4" s="58">
        <v>17</v>
      </c>
      <c r="X4">
        <v>18</v>
      </c>
      <c r="AN4" s="58" t="s">
        <v>186</v>
      </c>
      <c r="AO4" s="58" t="s">
        <v>186</v>
      </c>
      <c r="AP4" s="58" t="s">
        <v>608</v>
      </c>
      <c r="AQ4" s="58" t="s">
        <v>606</v>
      </c>
      <c r="AR4" s="58" t="s">
        <v>609</v>
      </c>
      <c r="AS4" s="58" t="s">
        <v>610</v>
      </c>
      <c r="AT4" s="58" t="s">
        <v>611</v>
      </c>
      <c r="AU4" s="58" t="s">
        <v>612</v>
      </c>
      <c r="AV4" s="58" t="s">
        <v>613</v>
      </c>
      <c r="AW4" s="58" t="s">
        <v>607</v>
      </c>
    </row>
    <row r="5" spans="3:158" ht="36" x14ac:dyDescent="0.2">
      <c r="C5" s="47" t="s">
        <v>6</v>
      </c>
      <c r="D5" s="47" t="s">
        <v>6</v>
      </c>
      <c r="E5" s="47" t="s">
        <v>6</v>
      </c>
      <c r="F5" s="47" t="s">
        <v>6</v>
      </c>
      <c r="G5" s="47" t="s">
        <v>6</v>
      </c>
      <c r="H5" s="366" t="s">
        <v>135</v>
      </c>
      <c r="I5" s="366" t="s">
        <v>694</v>
      </c>
      <c r="J5" s="366" t="s">
        <v>137</v>
      </c>
      <c r="K5" s="366" t="s">
        <v>135</v>
      </c>
      <c r="L5" s="366" t="s">
        <v>694</v>
      </c>
      <c r="M5" s="366" t="s">
        <v>137</v>
      </c>
      <c r="N5" s="366" t="s">
        <v>135</v>
      </c>
      <c r="O5" s="366" t="s">
        <v>694</v>
      </c>
      <c r="P5" s="366" t="s">
        <v>137</v>
      </c>
      <c r="Q5" s="366" t="s">
        <v>135</v>
      </c>
      <c r="R5" s="366" t="s">
        <v>694</v>
      </c>
      <c r="S5" s="366" t="s">
        <v>137</v>
      </c>
      <c r="T5" s="366" t="s">
        <v>135</v>
      </c>
      <c r="U5" s="366" t="s">
        <v>694</v>
      </c>
      <c r="V5" s="366" t="s">
        <v>137</v>
      </c>
      <c r="W5" s="366" t="s">
        <v>135</v>
      </c>
      <c r="X5" s="366" t="s">
        <v>694</v>
      </c>
      <c r="Y5" s="366" t="s">
        <v>137</v>
      </c>
      <c r="AJ5" s="47" t="s">
        <v>528</v>
      </c>
      <c r="AK5" s="47" t="s">
        <v>549</v>
      </c>
      <c r="AL5" s="47" t="s">
        <v>550</v>
      </c>
      <c r="AM5" s="47" t="s">
        <v>547</v>
      </c>
      <c r="AN5" s="47" t="s">
        <v>548</v>
      </c>
      <c r="AO5" s="366">
        <v>1</v>
      </c>
      <c r="AP5" s="366">
        <v>2</v>
      </c>
      <c r="AQ5" s="366">
        <v>3</v>
      </c>
      <c r="AR5" s="366">
        <v>4</v>
      </c>
      <c r="AS5" s="366">
        <v>5</v>
      </c>
      <c r="AT5" s="366">
        <v>6</v>
      </c>
      <c r="AU5" s="366">
        <v>7</v>
      </c>
      <c r="AV5" s="366">
        <v>8</v>
      </c>
      <c r="AW5" s="366">
        <v>9</v>
      </c>
      <c r="BN5"/>
      <c r="BO5" s="156" t="s">
        <v>39</v>
      </c>
      <c r="DE5" s="158" t="s">
        <v>39</v>
      </c>
      <c r="EJ5" s="59" t="s">
        <v>39</v>
      </c>
    </row>
    <row r="6" spans="3:158" x14ac:dyDescent="0.2">
      <c r="C6" s="47" t="s">
        <v>528</v>
      </c>
      <c r="D6" s="47" t="s">
        <v>529</v>
      </c>
      <c r="E6" s="47" t="s">
        <v>530</v>
      </c>
      <c r="F6" s="47" t="s">
        <v>547</v>
      </c>
      <c r="G6" s="47" t="s">
        <v>548</v>
      </c>
      <c r="H6" s="159">
        <v>1</v>
      </c>
      <c r="I6" s="366">
        <v>2</v>
      </c>
      <c r="J6" s="159">
        <v>3</v>
      </c>
      <c r="K6" s="159">
        <v>4</v>
      </c>
      <c r="L6" s="366">
        <v>5</v>
      </c>
      <c r="M6" s="159">
        <v>6</v>
      </c>
      <c r="N6" s="159">
        <v>7</v>
      </c>
      <c r="O6" s="366">
        <v>8</v>
      </c>
      <c r="P6" s="159">
        <v>9</v>
      </c>
      <c r="Q6" s="159">
        <v>10</v>
      </c>
      <c r="R6" s="366">
        <v>11</v>
      </c>
      <c r="S6" s="159">
        <v>12</v>
      </c>
      <c r="T6" s="159">
        <v>13</v>
      </c>
      <c r="U6" s="366">
        <v>14</v>
      </c>
      <c r="V6" s="159">
        <v>15</v>
      </c>
      <c r="W6" s="159">
        <v>16</v>
      </c>
      <c r="X6" s="366">
        <v>17</v>
      </c>
      <c r="Y6" s="159">
        <v>18</v>
      </c>
      <c r="AJ6" s="159" t="s">
        <v>760</v>
      </c>
      <c r="AK6" s="159" t="s">
        <v>761</v>
      </c>
      <c r="AL6" s="159" t="s">
        <v>762</v>
      </c>
      <c r="AM6" s="159" t="s">
        <v>66</v>
      </c>
      <c r="AN6" s="159" t="s">
        <v>67</v>
      </c>
      <c r="AO6" s="365"/>
      <c r="AP6" s="364">
        <v>8858</v>
      </c>
      <c r="AQ6" s="364">
        <v>8858</v>
      </c>
      <c r="AR6" s="365"/>
      <c r="AS6" s="365"/>
      <c r="AT6" s="365"/>
      <c r="AU6" s="365"/>
      <c r="AV6" s="365"/>
      <c r="AW6" s="365"/>
      <c r="BM6" s="59" t="s">
        <v>529</v>
      </c>
      <c r="BN6" s="59" t="s">
        <v>530</v>
      </c>
      <c r="BO6" s="142" t="s">
        <v>40</v>
      </c>
      <c r="BP6" s="142" t="s">
        <v>41</v>
      </c>
      <c r="BQ6" s="142" t="s">
        <v>42</v>
      </c>
      <c r="BR6" s="142" t="s">
        <v>43</v>
      </c>
      <c r="BS6" s="142" t="s">
        <v>50</v>
      </c>
      <c r="BT6" s="142" t="s">
        <v>49</v>
      </c>
      <c r="BU6" s="142" t="s">
        <v>48</v>
      </c>
      <c r="BV6" s="142" t="s">
        <v>72</v>
      </c>
      <c r="BW6" s="142" t="s">
        <v>187</v>
      </c>
      <c r="BX6" s="142" t="s">
        <v>188</v>
      </c>
      <c r="BY6" s="142" t="s">
        <v>189</v>
      </c>
      <c r="BZ6" s="142" t="s">
        <v>190</v>
      </c>
      <c r="CA6" t="s">
        <v>410</v>
      </c>
      <c r="CB6" t="s">
        <v>411</v>
      </c>
      <c r="CC6" t="s">
        <v>412</v>
      </c>
      <c r="CD6" t="s">
        <v>413</v>
      </c>
      <c r="CE6" t="s">
        <v>414</v>
      </c>
      <c r="CF6" t="s">
        <v>415</v>
      </c>
      <c r="DC6" s="158" t="s">
        <v>549</v>
      </c>
      <c r="DD6" s="158" t="s">
        <v>550</v>
      </c>
      <c r="DE6" s="153" t="s">
        <v>40</v>
      </c>
      <c r="DF6" s="153" t="s">
        <v>41</v>
      </c>
      <c r="DG6" s="153" t="s">
        <v>42</v>
      </c>
      <c r="DH6" s="153" t="s">
        <v>43</v>
      </c>
      <c r="DI6" s="153" t="s">
        <v>50</v>
      </c>
      <c r="DJ6" s="153" t="s">
        <v>49</v>
      </c>
      <c r="DK6" s="153" t="s">
        <v>48</v>
      </c>
      <c r="DL6" s="153" t="s">
        <v>72</v>
      </c>
      <c r="DM6" s="153" t="s">
        <v>187</v>
      </c>
      <c r="EI6" s="59" t="s">
        <v>548</v>
      </c>
      <c r="EJ6" t="s">
        <v>59</v>
      </c>
      <c r="EK6" t="s">
        <v>40</v>
      </c>
      <c r="EL6" t="s">
        <v>41</v>
      </c>
      <c r="EM6" t="s">
        <v>42</v>
      </c>
      <c r="EN6" t="s">
        <v>43</v>
      </c>
      <c r="EO6" t="s">
        <v>50</v>
      </c>
      <c r="EP6" t="s">
        <v>49</v>
      </c>
      <c r="EQ6" t="s">
        <v>48</v>
      </c>
      <c r="ER6" t="s">
        <v>72</v>
      </c>
      <c r="ES6" t="s">
        <v>187</v>
      </c>
      <c r="ET6" t="s">
        <v>188</v>
      </c>
      <c r="EU6" t="s">
        <v>189</v>
      </c>
      <c r="EV6" t="s">
        <v>190</v>
      </c>
      <c r="EW6" t="s">
        <v>410</v>
      </c>
      <c r="EX6" t="s">
        <v>411</v>
      </c>
      <c r="EY6" t="s">
        <v>412</v>
      </c>
      <c r="EZ6" t="s">
        <v>413</v>
      </c>
      <c r="FA6" t="s">
        <v>414</v>
      </c>
      <c r="FB6" t="s">
        <v>415</v>
      </c>
    </row>
    <row r="7" spans="3:158" x14ac:dyDescent="0.2">
      <c r="C7" s="159" t="s">
        <v>695</v>
      </c>
      <c r="D7" s="159" t="s">
        <v>696</v>
      </c>
      <c r="E7" s="159" t="s">
        <v>697</v>
      </c>
      <c r="F7" s="159" t="s">
        <v>61</v>
      </c>
      <c r="G7" s="159" t="s">
        <v>62</v>
      </c>
      <c r="H7" s="365"/>
      <c r="I7" s="432">
        <v>0</v>
      </c>
      <c r="J7" s="432">
        <v>0</v>
      </c>
      <c r="K7" s="365"/>
      <c r="L7" s="432">
        <v>0</v>
      </c>
      <c r="M7" s="432">
        <v>0</v>
      </c>
      <c r="N7" s="365"/>
      <c r="O7" s="364">
        <v>1380.2282499999999</v>
      </c>
      <c r="P7" s="364">
        <v>1380.2282499999999</v>
      </c>
      <c r="Q7" s="365"/>
      <c r="R7" s="364">
        <v>1370.4032999999999</v>
      </c>
      <c r="S7" s="364">
        <v>1370.4032999999999</v>
      </c>
      <c r="T7" s="365"/>
      <c r="U7" s="432">
        <v>0</v>
      </c>
      <c r="V7" s="432">
        <v>0</v>
      </c>
      <c r="W7" s="365"/>
      <c r="X7" s="364">
        <v>99.288164837953403</v>
      </c>
      <c r="Y7" s="364">
        <v>99.288164837953403</v>
      </c>
      <c r="AJ7" s="159" t="s">
        <v>760</v>
      </c>
      <c r="AK7" s="159" t="s">
        <v>531</v>
      </c>
      <c r="AL7" s="159" t="s">
        <v>532</v>
      </c>
      <c r="AM7" s="159" t="s">
        <v>66</v>
      </c>
      <c r="AN7" s="159" t="s">
        <v>67</v>
      </c>
      <c r="AO7" s="364">
        <v>16506.571</v>
      </c>
      <c r="AP7" s="365"/>
      <c r="AQ7" s="364">
        <v>16506.571</v>
      </c>
      <c r="AR7" s="365"/>
      <c r="AS7" s="365"/>
      <c r="AT7" s="365"/>
      <c r="AU7" s="365"/>
      <c r="AV7" s="365"/>
      <c r="AW7" s="365"/>
      <c r="BM7" s="146" t="s">
        <v>696</v>
      </c>
      <c r="BN7" s="162" t="s">
        <v>697</v>
      </c>
      <c r="BO7" s="284"/>
      <c r="BP7" s="284">
        <v>0</v>
      </c>
      <c r="BQ7" s="284">
        <v>0</v>
      </c>
      <c r="BR7" s="284"/>
      <c r="BS7" s="284">
        <v>0</v>
      </c>
      <c r="BT7" s="284">
        <v>0</v>
      </c>
      <c r="BU7" s="284"/>
      <c r="BV7" s="284">
        <v>1380.2282499999999</v>
      </c>
      <c r="BW7" s="284">
        <v>1380.2282499999999</v>
      </c>
      <c r="BX7" s="284"/>
      <c r="BY7" s="284">
        <v>1370.4032999999999</v>
      </c>
      <c r="BZ7" s="284">
        <v>1370.4032999999999</v>
      </c>
      <c r="CA7" s="283"/>
      <c r="CB7" s="283"/>
      <c r="CC7" s="283"/>
      <c r="CD7" s="283"/>
      <c r="CE7" s="283">
        <v>99.288164837953445</v>
      </c>
      <c r="CF7" s="283">
        <v>99.288164837953445</v>
      </c>
      <c r="DC7" s="146" t="s">
        <v>761</v>
      </c>
      <c r="DD7" s="162" t="s">
        <v>762</v>
      </c>
      <c r="DE7" s="284"/>
      <c r="DF7" s="284">
        <v>8858</v>
      </c>
      <c r="DG7" s="284">
        <v>8858</v>
      </c>
      <c r="DH7" s="284"/>
      <c r="DI7" s="284"/>
      <c r="DJ7" s="284"/>
      <c r="DK7" s="284"/>
      <c r="DL7" s="284"/>
      <c r="DM7" s="284"/>
      <c r="EI7" t="s">
        <v>62</v>
      </c>
      <c r="EJ7" s="288">
        <v>2760.4564999999998</v>
      </c>
      <c r="EK7" s="288"/>
      <c r="EL7" s="288">
        <v>0</v>
      </c>
      <c r="EM7" s="288">
        <v>0</v>
      </c>
      <c r="EN7" s="288"/>
      <c r="EO7" s="288">
        <v>0</v>
      </c>
      <c r="EP7" s="288">
        <v>0</v>
      </c>
      <c r="EQ7" s="289"/>
      <c r="ER7" s="289">
        <v>1380.2282499999999</v>
      </c>
      <c r="ES7" s="289">
        <v>1380.2282499999999</v>
      </c>
      <c r="ET7" s="288"/>
      <c r="EU7" s="288">
        <v>1370.4032999999999</v>
      </c>
      <c r="EV7" s="288">
        <v>1370.4032999999999</v>
      </c>
      <c r="EW7" s="287"/>
      <c r="EX7" s="287"/>
      <c r="EY7" s="287"/>
      <c r="EZ7" s="287"/>
      <c r="FA7" s="287">
        <v>99.288164837953445</v>
      </c>
      <c r="FB7" s="287">
        <v>99.288164837953445</v>
      </c>
    </row>
    <row r="8" spans="3:158" x14ac:dyDescent="0.2">
      <c r="AJ8" s="159" t="s">
        <v>695</v>
      </c>
      <c r="AK8" s="159" t="s">
        <v>696</v>
      </c>
      <c r="AL8" s="159" t="s">
        <v>697</v>
      </c>
      <c r="AM8" s="159" t="s">
        <v>61</v>
      </c>
      <c r="AN8" s="159" t="s">
        <v>62</v>
      </c>
      <c r="AO8" s="365"/>
      <c r="AP8" s="365"/>
      <c r="AQ8" s="365"/>
      <c r="AR8" s="365"/>
      <c r="AS8" s="365"/>
      <c r="AT8" s="365"/>
      <c r="AU8" s="365"/>
      <c r="AV8" s="364">
        <v>9.8249499999999994</v>
      </c>
      <c r="AW8" s="364">
        <v>9.8249499999999994</v>
      </c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DC8" s="146" t="s">
        <v>531</v>
      </c>
      <c r="DD8" s="162" t="s">
        <v>532</v>
      </c>
      <c r="DE8" s="284">
        <v>16506.571</v>
      </c>
      <c r="DF8" s="284"/>
      <c r="DG8" s="284">
        <v>16506.571</v>
      </c>
      <c r="DH8" s="284"/>
      <c r="DI8" s="284"/>
      <c r="DJ8" s="284"/>
      <c r="DK8" s="284"/>
      <c r="DL8" s="284"/>
      <c r="DM8" s="284"/>
      <c r="EI8" t="s">
        <v>67</v>
      </c>
      <c r="EJ8" s="288">
        <v>0</v>
      </c>
      <c r="EK8" s="288"/>
      <c r="EL8" s="288"/>
      <c r="EM8" s="288"/>
      <c r="EN8" s="288"/>
      <c r="EO8" s="288"/>
      <c r="EP8" s="288"/>
      <c r="EQ8" s="289"/>
      <c r="ER8" s="289"/>
      <c r="ES8" s="289"/>
      <c r="ET8" s="288"/>
      <c r="EU8" s="288"/>
      <c r="EV8" s="288"/>
      <c r="EW8" s="287"/>
      <c r="EX8" s="287"/>
      <c r="EY8" s="287"/>
      <c r="EZ8" s="287"/>
      <c r="FA8" s="287"/>
      <c r="FB8" s="287"/>
    </row>
    <row r="9" spans="3:158" x14ac:dyDescent="0.2"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DC9" s="146" t="s">
        <v>696</v>
      </c>
      <c r="DD9" s="162" t="s">
        <v>697</v>
      </c>
      <c r="DE9" s="284"/>
      <c r="DF9" s="284"/>
      <c r="DG9" s="284"/>
      <c r="DH9" s="284"/>
      <c r="DI9" s="284"/>
      <c r="DJ9" s="284"/>
      <c r="DK9" s="284"/>
      <c r="DL9" s="284">
        <v>9.8249499999999994</v>
      </c>
      <c r="DM9" s="284">
        <v>9.8249499999999994</v>
      </c>
    </row>
    <row r="10" spans="3:158" x14ac:dyDescent="0.2"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DC10"/>
      <c r="DD10"/>
      <c r="DE10"/>
      <c r="DF10"/>
      <c r="DG10"/>
      <c r="DH10"/>
      <c r="DI10"/>
      <c r="DJ10"/>
      <c r="DK10"/>
      <c r="DL10"/>
      <c r="DM10"/>
    </row>
    <row r="11" spans="3:158" x14ac:dyDescent="0.2"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DC11"/>
      <c r="DD11"/>
      <c r="DE11"/>
      <c r="DF11"/>
      <c r="DG11"/>
      <c r="DH11"/>
      <c r="DI11"/>
      <c r="DJ11"/>
      <c r="DK11"/>
      <c r="DL11"/>
      <c r="DM11"/>
      <c r="DN11" s="142"/>
      <c r="ET11" s="142"/>
    </row>
    <row r="12" spans="3:158" x14ac:dyDescent="0.2"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DC12"/>
      <c r="DD12"/>
      <c r="DE12"/>
      <c r="DF12"/>
      <c r="DG12"/>
      <c r="DH12"/>
      <c r="DI12"/>
      <c r="DJ12"/>
      <c r="DK12"/>
      <c r="DL12"/>
      <c r="DM12"/>
      <c r="DN12" s="142"/>
      <c r="EI12" s="144" t="s">
        <v>153</v>
      </c>
      <c r="ET12" s="142"/>
    </row>
    <row r="13" spans="3:158" x14ac:dyDescent="0.2"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DC13"/>
      <c r="DD13"/>
      <c r="DE13"/>
      <c r="DF13"/>
      <c r="DG13"/>
      <c r="DH13"/>
      <c r="DI13"/>
      <c r="DJ13"/>
      <c r="DK13"/>
      <c r="DL13"/>
      <c r="DM13"/>
      <c r="DN13" s="142"/>
      <c r="EI13" s="59" t="s">
        <v>528</v>
      </c>
      <c r="EJ13" t="s">
        <v>68</v>
      </c>
    </row>
    <row r="14" spans="3:158" x14ac:dyDescent="0.2"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DC14"/>
      <c r="DD14"/>
      <c r="DE14"/>
      <c r="DF14"/>
      <c r="DG14"/>
      <c r="DH14"/>
      <c r="DI14"/>
      <c r="DJ14"/>
      <c r="DK14"/>
      <c r="DL14"/>
      <c r="DM14"/>
    </row>
    <row r="15" spans="3:158" x14ac:dyDescent="0.2"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DC15"/>
      <c r="DD15"/>
      <c r="DE15"/>
      <c r="DF15"/>
      <c r="DG15"/>
      <c r="DH15"/>
      <c r="DI15"/>
      <c r="DJ15"/>
      <c r="DK15"/>
      <c r="DL15"/>
      <c r="DM15"/>
      <c r="EJ15" s="59" t="s">
        <v>39</v>
      </c>
    </row>
    <row r="16" spans="3:158" x14ac:dyDescent="0.2"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DC16"/>
      <c r="DD16"/>
      <c r="DE16"/>
      <c r="DF16"/>
      <c r="DG16"/>
      <c r="DH16"/>
      <c r="DI16"/>
      <c r="DJ16"/>
      <c r="DK16"/>
      <c r="DL16"/>
      <c r="DM16"/>
      <c r="EI16" s="59" t="s">
        <v>548</v>
      </c>
      <c r="EJ16" t="s">
        <v>59</v>
      </c>
      <c r="EK16" t="s">
        <v>40</v>
      </c>
      <c r="EL16" t="s">
        <v>41</v>
      </c>
      <c r="EM16" t="s">
        <v>42</v>
      </c>
      <c r="EN16" t="s">
        <v>43</v>
      </c>
      <c r="EO16" t="s">
        <v>50</v>
      </c>
      <c r="EP16" t="s">
        <v>49</v>
      </c>
      <c r="EQ16" t="s">
        <v>48</v>
      </c>
      <c r="ER16" t="s">
        <v>72</v>
      </c>
      <c r="ES16" t="s">
        <v>187</v>
      </c>
      <c r="ET16" t="s">
        <v>188</v>
      </c>
      <c r="EU16" t="s">
        <v>189</v>
      </c>
      <c r="EV16" t="s">
        <v>190</v>
      </c>
      <c r="EW16" t="s">
        <v>410</v>
      </c>
      <c r="EX16" t="s">
        <v>411</v>
      </c>
      <c r="EY16" t="s">
        <v>412</v>
      </c>
      <c r="EZ16" t="s">
        <v>413</v>
      </c>
      <c r="FA16" t="s">
        <v>414</v>
      </c>
      <c r="FB16" t="s">
        <v>415</v>
      </c>
    </row>
    <row r="17" spans="66:158" x14ac:dyDescent="0.2"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DC17"/>
      <c r="DD17"/>
      <c r="DE17"/>
      <c r="DF17"/>
      <c r="DG17"/>
      <c r="DH17"/>
      <c r="DI17"/>
      <c r="DJ17"/>
      <c r="DK17"/>
      <c r="DL17"/>
      <c r="DM17"/>
      <c r="EI17" t="s">
        <v>62</v>
      </c>
      <c r="EJ17" s="272"/>
      <c r="EK17" s="289"/>
      <c r="EL17" s="289"/>
      <c r="EM17" s="289"/>
      <c r="EN17" s="289"/>
      <c r="EO17" s="289"/>
      <c r="EP17" s="289"/>
      <c r="EQ17" s="289"/>
      <c r="ER17" s="289"/>
      <c r="ES17" s="289"/>
      <c r="ET17" s="289"/>
      <c r="EU17" s="289"/>
      <c r="EV17" s="289"/>
      <c r="EW17" s="272"/>
      <c r="EX17" s="289"/>
      <c r="EY17" s="289"/>
      <c r="EZ17" s="289"/>
      <c r="FA17" s="289"/>
      <c r="FB17" s="272"/>
    </row>
    <row r="18" spans="66:158" x14ac:dyDescent="0.2"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DC18"/>
      <c r="DD18"/>
      <c r="DE18"/>
      <c r="DF18"/>
      <c r="DG18"/>
      <c r="DH18"/>
      <c r="DI18"/>
      <c r="DJ18"/>
      <c r="DK18"/>
      <c r="DL18"/>
      <c r="DM18"/>
      <c r="EI18" t="s">
        <v>67</v>
      </c>
      <c r="EJ18" s="272"/>
      <c r="EK18" s="289"/>
      <c r="EL18" s="289"/>
      <c r="EM18" s="289"/>
      <c r="EN18" s="289"/>
      <c r="EO18" s="289"/>
      <c r="EP18" s="289"/>
      <c r="EQ18" s="289"/>
      <c r="ER18" s="289"/>
      <c r="ES18" s="289"/>
      <c r="ET18" s="289"/>
      <c r="EU18" s="289"/>
      <c r="EV18" s="289"/>
      <c r="EW18" s="272"/>
      <c r="EX18" s="289"/>
      <c r="EY18" s="289"/>
      <c r="EZ18" s="289"/>
      <c r="FA18" s="289"/>
      <c r="FB18" s="272"/>
    </row>
    <row r="19" spans="66:158" x14ac:dyDescent="0.2"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DC19"/>
      <c r="DD19"/>
      <c r="DE19"/>
      <c r="DF19"/>
      <c r="DG19"/>
      <c r="DH19"/>
      <c r="DI19"/>
      <c r="DJ19"/>
      <c r="DK19"/>
      <c r="DL19"/>
      <c r="DM19"/>
      <c r="ET19" s="142"/>
    </row>
    <row r="20" spans="66:158" x14ac:dyDescent="0.2"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DC20"/>
      <c r="DD20"/>
      <c r="DE20"/>
      <c r="DF20"/>
      <c r="DG20"/>
      <c r="DH20"/>
      <c r="DI20"/>
      <c r="DJ20"/>
      <c r="DK20"/>
      <c r="DL20"/>
      <c r="DM20"/>
    </row>
    <row r="21" spans="66:158" x14ac:dyDescent="0.2"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DC21"/>
      <c r="DD21"/>
      <c r="DE21"/>
      <c r="DF21"/>
      <c r="DG21"/>
      <c r="DH21"/>
      <c r="DI21"/>
      <c r="DJ21"/>
      <c r="DK21"/>
      <c r="DL21"/>
      <c r="DM21"/>
      <c r="ET21" s="142"/>
    </row>
    <row r="22" spans="66:158" x14ac:dyDescent="0.2"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DC22"/>
      <c r="DD22"/>
      <c r="DE22"/>
      <c r="DF22"/>
      <c r="DG22"/>
      <c r="DH22"/>
      <c r="DI22"/>
      <c r="DJ22"/>
      <c r="DK22"/>
      <c r="DL22"/>
      <c r="DM22"/>
      <c r="EI22" s="144" t="s">
        <v>154</v>
      </c>
      <c r="ET22" s="142"/>
    </row>
    <row r="23" spans="66:158" x14ac:dyDescent="0.2"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DC23"/>
      <c r="DD23"/>
      <c r="DE23"/>
      <c r="DF23"/>
      <c r="DG23"/>
      <c r="DH23"/>
      <c r="DI23"/>
      <c r="DJ23"/>
      <c r="DK23"/>
      <c r="DL23"/>
      <c r="DM23"/>
      <c r="EI23" s="59" t="s">
        <v>528</v>
      </c>
      <c r="EJ23" t="s">
        <v>68</v>
      </c>
    </row>
    <row r="24" spans="66:158" x14ac:dyDescent="0.2"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DC24"/>
      <c r="DD24"/>
      <c r="DE24"/>
      <c r="DF24"/>
      <c r="DG24"/>
      <c r="DH24"/>
      <c r="DI24"/>
      <c r="DJ24"/>
      <c r="DK24"/>
      <c r="DL24"/>
      <c r="DM24"/>
    </row>
    <row r="25" spans="66:158" x14ac:dyDescent="0.2"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DC25"/>
      <c r="DD25"/>
      <c r="DE25"/>
      <c r="DF25"/>
      <c r="DG25"/>
      <c r="DH25"/>
      <c r="DI25"/>
      <c r="DJ25"/>
      <c r="DK25"/>
      <c r="DL25"/>
      <c r="DM25"/>
      <c r="EJ25" s="59" t="s">
        <v>39</v>
      </c>
    </row>
    <row r="26" spans="66:158" x14ac:dyDescent="0.2"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DC26"/>
      <c r="DD26"/>
      <c r="DE26"/>
      <c r="DF26"/>
      <c r="DG26"/>
      <c r="DH26"/>
      <c r="DI26"/>
      <c r="DJ26"/>
      <c r="DK26"/>
      <c r="DL26"/>
      <c r="DM26"/>
      <c r="EI26" s="59" t="s">
        <v>548</v>
      </c>
      <c r="EJ26" t="s">
        <v>59</v>
      </c>
      <c r="EK26" t="s">
        <v>40</v>
      </c>
      <c r="EL26" t="s">
        <v>41</v>
      </c>
      <c r="EM26" t="s">
        <v>42</v>
      </c>
      <c r="EN26" t="s">
        <v>43</v>
      </c>
      <c r="EO26" t="s">
        <v>50</v>
      </c>
      <c r="EP26" t="s">
        <v>49</v>
      </c>
      <c r="EQ26" t="s">
        <v>48</v>
      </c>
      <c r="ER26" t="s">
        <v>72</v>
      </c>
      <c r="ES26" t="s">
        <v>187</v>
      </c>
      <c r="ET26" t="s">
        <v>188</v>
      </c>
      <c r="EU26" t="s">
        <v>189</v>
      </c>
      <c r="EV26" t="s">
        <v>190</v>
      </c>
      <c r="EW26" t="s">
        <v>410</v>
      </c>
      <c r="EX26" t="s">
        <v>411</v>
      </c>
      <c r="EY26" t="s">
        <v>412</v>
      </c>
      <c r="EZ26" t="s">
        <v>413</v>
      </c>
      <c r="FA26" t="s">
        <v>414</v>
      </c>
      <c r="FB26" t="s">
        <v>415</v>
      </c>
    </row>
    <row r="27" spans="66:158" x14ac:dyDescent="0.2"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DC27"/>
      <c r="DD27"/>
      <c r="DE27"/>
      <c r="DF27"/>
      <c r="DG27"/>
      <c r="DH27"/>
      <c r="DI27"/>
      <c r="DJ27"/>
      <c r="DK27"/>
      <c r="DL27"/>
      <c r="DM27"/>
      <c r="EI27" t="s">
        <v>62</v>
      </c>
      <c r="EJ27" s="272"/>
      <c r="EK27" s="289"/>
      <c r="EL27" s="289"/>
      <c r="EM27" s="289"/>
      <c r="EN27" s="289"/>
      <c r="EO27" s="289"/>
      <c r="EP27" s="289"/>
      <c r="EQ27" s="289"/>
      <c r="ER27" s="289"/>
      <c r="ES27" s="289"/>
      <c r="ET27" s="289"/>
      <c r="EU27" s="289"/>
      <c r="EV27" s="289"/>
      <c r="EW27" s="272"/>
      <c r="EX27" s="289"/>
      <c r="EY27" s="289"/>
      <c r="EZ27" s="289"/>
      <c r="FA27" s="289"/>
      <c r="FB27" s="272"/>
    </row>
    <row r="28" spans="66:158" x14ac:dyDescent="0.2"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EI28" t="s">
        <v>67</v>
      </c>
      <c r="EJ28" s="272"/>
      <c r="EK28" s="289"/>
      <c r="EL28" s="289"/>
      <c r="EM28" s="289"/>
      <c r="EN28" s="289"/>
      <c r="EO28" s="289"/>
      <c r="EP28" s="289"/>
      <c r="EQ28" s="289"/>
      <c r="ER28" s="289"/>
      <c r="ES28" s="289"/>
      <c r="ET28" s="289"/>
      <c r="EU28" s="289"/>
      <c r="EV28" s="289"/>
      <c r="EW28" s="272"/>
      <c r="EX28" s="289"/>
      <c r="EY28" s="289"/>
      <c r="EZ28" s="289"/>
      <c r="FA28" s="289"/>
      <c r="FB28" s="272"/>
    </row>
    <row r="29" spans="66:158" x14ac:dyDescent="0.2"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</row>
    <row r="30" spans="66:158" x14ac:dyDescent="0.2"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</row>
    <row r="31" spans="66:158" x14ac:dyDescent="0.2"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EI31" s="153"/>
      <c r="EJ31" s="153"/>
      <c r="EK31" s="153"/>
      <c r="EL31" s="153"/>
      <c r="EM31" s="153"/>
      <c r="EN31" s="153"/>
      <c r="EO31" s="153"/>
      <c r="EP31" s="153"/>
      <c r="EQ31" s="153"/>
      <c r="ER31" s="153"/>
      <c r="ES31" s="153"/>
    </row>
    <row r="32" spans="66:158" x14ac:dyDescent="0.2"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EI32" s="1089" t="s">
        <v>152</v>
      </c>
      <c r="EJ32" s="1089"/>
      <c r="EK32" s="153"/>
      <c r="EL32" s="153"/>
      <c r="EM32" s="153"/>
      <c r="EN32" s="153"/>
      <c r="EO32" s="153"/>
      <c r="EP32" s="153"/>
      <c r="EQ32" s="153"/>
      <c r="ER32" s="153"/>
      <c r="ES32" s="153"/>
    </row>
    <row r="33" spans="66:149" x14ac:dyDescent="0.2"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EI33" s="158" t="s">
        <v>528</v>
      </c>
      <c r="EJ33" s="153" t="s">
        <v>615</v>
      </c>
      <c r="EK33" s="153"/>
      <c r="EL33" s="153"/>
      <c r="EM33" s="153"/>
      <c r="EN33" s="153"/>
      <c r="EO33" s="153"/>
      <c r="EP33" s="153"/>
      <c r="EQ33" s="153"/>
      <c r="ER33" s="153"/>
      <c r="ES33" s="153"/>
    </row>
    <row r="34" spans="66:149" x14ac:dyDescent="0.2"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EI34" s="153"/>
      <c r="EJ34" s="153"/>
      <c r="EK34" s="153"/>
      <c r="EL34" s="153"/>
      <c r="EM34" s="153"/>
      <c r="EN34" s="153"/>
      <c r="EO34" s="153"/>
      <c r="EP34" s="153"/>
      <c r="EQ34" s="153"/>
      <c r="ER34" s="153"/>
      <c r="ES34" s="153"/>
    </row>
    <row r="35" spans="66:149" x14ac:dyDescent="0.2"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EI35" s="153"/>
      <c r="EJ35" s="158" t="s">
        <v>39</v>
      </c>
      <c r="EK35" s="153"/>
      <c r="EL35" s="153"/>
      <c r="EM35" s="153"/>
      <c r="EN35" s="153"/>
      <c r="EO35" s="153"/>
      <c r="EP35" s="153"/>
      <c r="EQ35" s="153"/>
      <c r="ER35" s="153"/>
      <c r="ES35" s="153"/>
    </row>
    <row r="36" spans="66:149" x14ac:dyDescent="0.2">
      <c r="EI36" s="158" t="s">
        <v>548</v>
      </c>
      <c r="EJ36" s="153" t="s">
        <v>59</v>
      </c>
      <c r="EK36" s="153" t="s">
        <v>40</v>
      </c>
      <c r="EL36" s="153" t="s">
        <v>41</v>
      </c>
      <c r="EM36" s="153" t="s">
        <v>42</v>
      </c>
      <c r="EN36" s="153" t="s">
        <v>43</v>
      </c>
      <c r="EO36" s="153" t="s">
        <v>50</v>
      </c>
      <c r="EP36" s="153" t="s">
        <v>49</v>
      </c>
      <c r="EQ36" s="153" t="s">
        <v>48</v>
      </c>
      <c r="ER36" s="153" t="s">
        <v>72</v>
      </c>
      <c r="ES36" s="153" t="s">
        <v>187</v>
      </c>
    </row>
    <row r="37" spans="66:149" x14ac:dyDescent="0.2">
      <c r="EI37" s="153" t="s">
        <v>62</v>
      </c>
      <c r="EJ37" s="290">
        <v>19.649899999999999</v>
      </c>
      <c r="EK37" s="290"/>
      <c r="EL37" s="290"/>
      <c r="EM37" s="290"/>
      <c r="EN37" s="290"/>
      <c r="EO37" s="290"/>
      <c r="EP37" s="290"/>
      <c r="EQ37" s="290"/>
      <c r="ER37" s="290">
        <v>9.8249499999999994</v>
      </c>
      <c r="ES37" s="290">
        <v>9.8249499999999994</v>
      </c>
    </row>
    <row r="38" spans="66:149" x14ac:dyDescent="0.2">
      <c r="EI38" s="153" t="s">
        <v>67</v>
      </c>
      <c r="EJ38" s="290">
        <v>50729.142</v>
      </c>
      <c r="EK38" s="290">
        <v>16506.571</v>
      </c>
      <c r="EL38" s="290">
        <v>8858</v>
      </c>
      <c r="EM38" s="290">
        <v>25364.571</v>
      </c>
      <c r="EN38" s="290"/>
      <c r="EO38" s="290"/>
      <c r="EP38" s="290"/>
      <c r="EQ38" s="290"/>
      <c r="ER38" s="290"/>
      <c r="ES38" s="290"/>
    </row>
    <row r="42" spans="66:149" x14ac:dyDescent="0.2">
      <c r="EI42" s="153"/>
      <c r="EJ42" s="153"/>
      <c r="EK42" s="153"/>
      <c r="EL42" s="153"/>
      <c r="EM42" s="153"/>
      <c r="EN42" s="153"/>
      <c r="EO42" s="153"/>
      <c r="EP42" s="153"/>
      <c r="EQ42" s="153"/>
      <c r="ER42" s="153"/>
      <c r="ES42" s="153"/>
    </row>
    <row r="43" spans="66:149" x14ac:dyDescent="0.2">
      <c r="EI43" s="1089" t="s">
        <v>153</v>
      </c>
      <c r="EJ43" s="1089"/>
      <c r="EK43" s="153"/>
      <c r="EL43" s="153"/>
      <c r="EM43" s="153"/>
      <c r="EN43" s="153"/>
      <c r="EO43" s="153"/>
      <c r="EP43" s="153"/>
      <c r="EQ43" s="153"/>
      <c r="ER43" s="153"/>
      <c r="ES43" s="153"/>
    </row>
    <row r="44" spans="66:149" x14ac:dyDescent="0.2">
      <c r="EI44" s="158" t="s">
        <v>528</v>
      </c>
      <c r="EJ44" s="153" t="s">
        <v>68</v>
      </c>
      <c r="EK44" s="153"/>
      <c r="EL44" s="153"/>
      <c r="EM44" s="153"/>
      <c r="EN44" s="153"/>
      <c r="EO44" s="153"/>
      <c r="EP44" s="153"/>
      <c r="EQ44" s="153"/>
      <c r="ER44" s="153"/>
      <c r="ES44" s="153"/>
    </row>
    <row r="45" spans="66:149" x14ac:dyDescent="0.2">
      <c r="EI45" s="153"/>
      <c r="EJ45" s="153"/>
      <c r="EK45" s="153"/>
      <c r="EL45" s="153"/>
      <c r="EM45" s="153"/>
      <c r="EN45" s="153"/>
      <c r="EO45" s="153"/>
      <c r="EP45" s="153"/>
      <c r="EQ45" s="153"/>
      <c r="ER45" s="153"/>
      <c r="ES45" s="153"/>
    </row>
    <row r="46" spans="66:149" x14ac:dyDescent="0.2">
      <c r="EI46" s="153"/>
      <c r="EJ46" s="158" t="s">
        <v>39</v>
      </c>
      <c r="EK46" s="153"/>
      <c r="EL46" s="153"/>
      <c r="EM46" s="153"/>
      <c r="EN46" s="153"/>
      <c r="EO46" s="153"/>
      <c r="EP46" s="153"/>
      <c r="EQ46" s="153"/>
      <c r="ER46" s="153"/>
      <c r="ES46" s="153"/>
    </row>
    <row r="47" spans="66:149" x14ac:dyDescent="0.2">
      <c r="EI47" s="158" t="s">
        <v>548</v>
      </c>
      <c r="EJ47" s="153" t="s">
        <v>59</v>
      </c>
      <c r="EK47" s="153" t="s">
        <v>40</v>
      </c>
      <c r="EL47" s="153" t="s">
        <v>41</v>
      </c>
      <c r="EM47" s="153" t="s">
        <v>42</v>
      </c>
      <c r="EN47" s="153" t="s">
        <v>43</v>
      </c>
      <c r="EO47" s="153" t="s">
        <v>50</v>
      </c>
      <c r="EP47" s="153" t="s">
        <v>49</v>
      </c>
      <c r="EQ47" s="153" t="s">
        <v>48</v>
      </c>
      <c r="ER47" s="153" t="s">
        <v>72</v>
      </c>
      <c r="ES47" s="153" t="s">
        <v>187</v>
      </c>
    </row>
    <row r="48" spans="66:149" x14ac:dyDescent="0.2">
      <c r="EI48" s="153" t="s">
        <v>62</v>
      </c>
      <c r="EJ48" s="290"/>
      <c r="EK48" s="290"/>
      <c r="EL48" s="290"/>
      <c r="EM48" s="290"/>
      <c r="EN48" s="290"/>
      <c r="EO48" s="290"/>
      <c r="EP48" s="290"/>
      <c r="EQ48" s="290"/>
      <c r="ER48" s="290"/>
      <c r="ES48" s="290"/>
    </row>
    <row r="49" spans="139:149" x14ac:dyDescent="0.2">
      <c r="EI49" s="153" t="s">
        <v>67</v>
      </c>
      <c r="EJ49" s="290"/>
      <c r="EK49" s="290"/>
      <c r="EL49" s="290"/>
      <c r="EM49" s="290"/>
      <c r="EN49" s="290"/>
      <c r="EO49" s="290"/>
      <c r="EP49" s="290"/>
      <c r="EQ49" s="290"/>
      <c r="ER49" s="290"/>
      <c r="ES49" s="290"/>
    </row>
    <row r="52" spans="139:149" x14ac:dyDescent="0.2">
      <c r="EI52" s="153"/>
      <c r="EJ52" s="153"/>
      <c r="EK52" s="153"/>
      <c r="EL52" s="153"/>
      <c r="EM52" s="153"/>
      <c r="EN52" s="153"/>
      <c r="EO52" s="153"/>
      <c r="EP52" s="153"/>
      <c r="EQ52" s="153"/>
      <c r="ER52" s="153"/>
      <c r="ES52" s="153"/>
    </row>
    <row r="53" spans="139:149" x14ac:dyDescent="0.2">
      <c r="EI53" s="1089" t="s">
        <v>154</v>
      </c>
      <c r="EJ53" s="1089"/>
      <c r="EK53" s="153"/>
      <c r="EL53" s="153"/>
      <c r="EM53" s="153"/>
      <c r="EN53" s="153"/>
      <c r="EO53" s="153"/>
      <c r="EP53" s="153"/>
      <c r="EQ53" s="153"/>
      <c r="ER53" s="153"/>
      <c r="ES53" s="153"/>
    </row>
    <row r="54" spans="139:149" x14ac:dyDescent="0.2">
      <c r="EI54" s="158" t="s">
        <v>528</v>
      </c>
      <c r="EJ54" s="153" t="s">
        <v>68</v>
      </c>
      <c r="EK54" s="153"/>
      <c r="EL54" s="153"/>
      <c r="EM54" s="153"/>
      <c r="EN54" s="153"/>
      <c r="EO54" s="153"/>
      <c r="EP54" s="153"/>
      <c r="EQ54" s="153"/>
      <c r="ER54" s="153"/>
      <c r="ES54" s="153"/>
    </row>
    <row r="55" spans="139:149" x14ac:dyDescent="0.2">
      <c r="EI55" s="153"/>
      <c r="EJ55" s="153"/>
      <c r="EK55" s="153"/>
      <c r="EL55" s="153"/>
      <c r="EM55" s="153"/>
      <c r="EN55" s="153"/>
      <c r="EO55" s="153"/>
      <c r="EP55" s="153"/>
      <c r="EQ55" s="153"/>
      <c r="ER55" s="153"/>
      <c r="ES55" s="153"/>
    </row>
    <row r="56" spans="139:149" x14ac:dyDescent="0.2">
      <c r="EI56" s="153"/>
      <c r="EJ56" s="158" t="s">
        <v>39</v>
      </c>
      <c r="EK56" s="153"/>
      <c r="EL56" s="153"/>
      <c r="EM56" s="153"/>
      <c r="EN56" s="153"/>
      <c r="EO56" s="153"/>
      <c r="EP56" s="153"/>
      <c r="EQ56" s="153"/>
      <c r="ER56" s="153"/>
      <c r="ES56" s="153"/>
    </row>
    <row r="57" spans="139:149" x14ac:dyDescent="0.2">
      <c r="EI57" s="158" t="s">
        <v>548</v>
      </c>
      <c r="EJ57" s="153" t="s">
        <v>59</v>
      </c>
      <c r="EK57" s="153" t="s">
        <v>40</v>
      </c>
      <c r="EL57" s="153" t="s">
        <v>41</v>
      </c>
      <c r="EM57" s="153" t="s">
        <v>42</v>
      </c>
      <c r="EN57" s="153" t="s">
        <v>43</v>
      </c>
      <c r="EO57" s="153" t="s">
        <v>50</v>
      </c>
      <c r="EP57" s="153" t="s">
        <v>49</v>
      </c>
      <c r="EQ57" s="153" t="s">
        <v>48</v>
      </c>
      <c r="ER57" s="153" t="s">
        <v>72</v>
      </c>
      <c r="ES57" s="153" t="s">
        <v>187</v>
      </c>
    </row>
    <row r="58" spans="139:149" x14ac:dyDescent="0.2">
      <c r="EI58" s="153" t="s">
        <v>62</v>
      </c>
      <c r="EJ58" s="290"/>
      <c r="EK58" s="290"/>
      <c r="EL58" s="290"/>
      <c r="EM58" s="290"/>
      <c r="EN58" s="290"/>
      <c r="EO58" s="290"/>
      <c r="EP58" s="290"/>
      <c r="EQ58" s="152"/>
      <c r="ER58" s="152"/>
      <c r="ES58" s="152"/>
    </row>
    <row r="59" spans="139:149" x14ac:dyDescent="0.2">
      <c r="EI59" s="153" t="s">
        <v>67</v>
      </c>
      <c r="EJ59" s="290"/>
      <c r="EK59" s="290"/>
      <c r="EL59" s="290"/>
      <c r="EM59" s="290"/>
      <c r="EN59" s="290"/>
      <c r="EO59" s="290"/>
      <c r="EP59" s="290"/>
      <c r="EQ59" s="152"/>
      <c r="ER59" s="152"/>
      <c r="ES59" s="152"/>
    </row>
  </sheetData>
  <dataConsolidate/>
  <mergeCells count="4">
    <mergeCell ref="EI2:EJ2"/>
    <mergeCell ref="EI32:EJ32"/>
    <mergeCell ref="EI43:EJ43"/>
    <mergeCell ref="EI53:EJ53"/>
  </mergeCells>
  <pageMargins left="0.7" right="0.7" top="0.78740157499999996" bottom="0.78740157499999996" header="0.3" footer="0.3"/>
  <pageSetup paperSize="9" orientation="portrait" r:id="rId9"/>
  <drawing r:id="rId1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X41"/>
  <sheetViews>
    <sheetView topLeftCell="A10" workbookViewId="0">
      <selection activeCell="B39" sqref="B39"/>
    </sheetView>
  </sheetViews>
  <sheetFormatPr defaultRowHeight="12" x14ac:dyDescent="0.2"/>
  <cols>
    <col min="1" max="1" width="1.33203125" style="100" customWidth="1"/>
    <col min="2" max="2" width="15.33203125" style="100" customWidth="1"/>
    <col min="3" max="3" width="45.6640625" style="100" customWidth="1"/>
    <col min="4" max="21" width="13.83203125" style="100" customWidth="1"/>
    <col min="22" max="16384" width="9.33203125" style="100"/>
  </cols>
  <sheetData>
    <row r="1" spans="1:24" ht="15.75" customHeight="1" x14ac:dyDescent="0.2">
      <c r="A1"/>
      <c r="B1" s="95" t="s">
        <v>138</v>
      </c>
      <c r="C1" s="95"/>
      <c r="D1" s="95"/>
      <c r="E1" s="95"/>
      <c r="F1" s="95"/>
      <c r="G1" s="95"/>
      <c r="H1" s="101"/>
      <c r="I1" s="102"/>
      <c r="M1" s="102"/>
      <c r="N1" s="102"/>
      <c r="Q1" s="103"/>
      <c r="U1" s="104" t="s">
        <v>139</v>
      </c>
    </row>
    <row r="2" spans="1:24" ht="15" customHeight="1" x14ac:dyDescent="0.25">
      <c r="B2" s="34" t="str">
        <f>"kapitola: "&amp;BW_TAB1A!T31 &amp; " " &amp; BW_TAB1A!U31</f>
        <v>kapitola: 355 Ústav pro studium totalitních režimů</v>
      </c>
      <c r="C2" s="96"/>
      <c r="D2" s="97"/>
      <c r="E2" s="97"/>
      <c r="F2" s="97"/>
      <c r="G2" s="97"/>
      <c r="H2" s="35"/>
      <c r="I2" s="105"/>
      <c r="M2" s="105"/>
      <c r="N2" s="105"/>
      <c r="O2" s="105"/>
      <c r="P2" s="105"/>
      <c r="Q2" s="105"/>
      <c r="U2" s="35" t="str">
        <f>"vygenerováno: " &amp; BW_TAB1A!I4</f>
        <v>vygenerováno: 06.02.2023</v>
      </c>
    </row>
    <row r="3" spans="1:24" ht="15" customHeight="1" x14ac:dyDescent="0.2">
      <c r="B3" s="34" t="str">
        <f>"období: " &amp; RIGHT(BW_TAB1A!F29,7)</f>
        <v>období: 12.2022</v>
      </c>
      <c r="C3" s="96"/>
      <c r="D3" s="98"/>
      <c r="E3" s="98"/>
      <c r="F3" s="98"/>
      <c r="G3" s="98"/>
      <c r="H3" s="98"/>
      <c r="I3" s="106"/>
      <c r="M3" s="106"/>
      <c r="N3" s="106"/>
      <c r="O3" s="106"/>
      <c r="P3" s="106"/>
      <c r="Q3" s="106"/>
      <c r="R3" s="102"/>
    </row>
    <row r="4" spans="1:24" ht="13.5" customHeight="1" x14ac:dyDescent="0.2">
      <c r="B4" s="1061" t="s">
        <v>142</v>
      </c>
      <c r="C4" s="1074"/>
      <c r="D4" s="1065" t="s">
        <v>143</v>
      </c>
      <c r="E4" s="1079"/>
      <c r="F4" s="1079"/>
      <c r="G4" s="1079"/>
      <c r="H4" s="1079"/>
      <c r="I4" s="1079"/>
      <c r="J4" s="1079"/>
      <c r="K4" s="1079"/>
      <c r="L4" s="1066"/>
      <c r="M4" s="1072" t="s">
        <v>19</v>
      </c>
      <c r="N4" s="1072"/>
      <c r="O4" s="1072"/>
      <c r="P4" s="1061" t="s">
        <v>133</v>
      </c>
      <c r="Q4" s="1072"/>
      <c r="R4" s="1062"/>
      <c r="S4" s="1061" t="s">
        <v>134</v>
      </c>
      <c r="T4" s="1072"/>
      <c r="U4" s="1062"/>
    </row>
    <row r="5" spans="1:24" ht="13.5" customHeight="1" x14ac:dyDescent="0.2">
      <c r="B5" s="1075"/>
      <c r="C5" s="1076"/>
      <c r="D5" s="1065" t="s">
        <v>128</v>
      </c>
      <c r="E5" s="1079"/>
      <c r="F5" s="1066"/>
      <c r="G5" s="1065" t="s">
        <v>129</v>
      </c>
      <c r="H5" s="1079"/>
      <c r="I5" s="1066"/>
      <c r="J5" s="1065" t="s">
        <v>130</v>
      </c>
      <c r="K5" s="1079"/>
      <c r="L5" s="1066"/>
      <c r="M5" s="1073"/>
      <c r="N5" s="1073"/>
      <c r="O5" s="1073"/>
      <c r="P5" s="1063"/>
      <c r="Q5" s="1073"/>
      <c r="R5" s="1064"/>
      <c r="S5" s="1063"/>
      <c r="T5" s="1073"/>
      <c r="U5" s="1064"/>
    </row>
    <row r="6" spans="1:24" ht="37.5" customHeight="1" x14ac:dyDescent="0.2">
      <c r="B6" s="1077"/>
      <c r="C6" s="1078"/>
      <c r="D6" s="107" t="s">
        <v>135</v>
      </c>
      <c r="E6" s="107" t="s">
        <v>136</v>
      </c>
      <c r="F6" s="108" t="s">
        <v>137</v>
      </c>
      <c r="G6" s="109" t="s">
        <v>135</v>
      </c>
      <c r="H6" s="107" t="s">
        <v>136</v>
      </c>
      <c r="I6" s="107" t="s">
        <v>137</v>
      </c>
      <c r="J6" s="109" t="s">
        <v>135</v>
      </c>
      <c r="K6" s="107" t="s">
        <v>136</v>
      </c>
      <c r="L6" s="107" t="s">
        <v>137</v>
      </c>
      <c r="M6" s="110" t="s">
        <v>135</v>
      </c>
      <c r="N6" s="107" t="s">
        <v>136</v>
      </c>
      <c r="O6" s="111" t="s">
        <v>137</v>
      </c>
      <c r="P6" s="109" t="s">
        <v>135</v>
      </c>
      <c r="Q6" s="107" t="s">
        <v>136</v>
      </c>
      <c r="R6" s="107" t="s">
        <v>137</v>
      </c>
      <c r="S6" s="109" t="s">
        <v>135</v>
      </c>
      <c r="T6" s="107" t="s">
        <v>136</v>
      </c>
      <c r="U6" s="107" t="s">
        <v>137</v>
      </c>
    </row>
    <row r="7" spans="1:24" ht="13.5" customHeight="1" x14ac:dyDescent="0.2">
      <c r="B7" s="112" t="s">
        <v>144</v>
      </c>
      <c r="C7" s="113" t="s">
        <v>145</v>
      </c>
      <c r="D7" s="114">
        <v>1</v>
      </c>
      <c r="E7" s="112">
        <v>2</v>
      </c>
      <c r="F7" s="115">
        <v>3</v>
      </c>
      <c r="G7" s="112">
        <v>4</v>
      </c>
      <c r="H7" s="112">
        <v>5</v>
      </c>
      <c r="I7" s="112">
        <v>6</v>
      </c>
      <c r="J7" s="112">
        <v>7</v>
      </c>
      <c r="K7" s="112">
        <v>8</v>
      </c>
      <c r="L7" s="112">
        <v>9</v>
      </c>
      <c r="M7" s="114">
        <v>10</v>
      </c>
      <c r="N7" s="112">
        <v>11</v>
      </c>
      <c r="O7" s="115">
        <v>12</v>
      </c>
      <c r="P7" s="112" t="s">
        <v>146</v>
      </c>
      <c r="Q7" s="115" t="s">
        <v>147</v>
      </c>
      <c r="R7" s="112" t="s">
        <v>148</v>
      </c>
      <c r="S7" s="112" t="s">
        <v>149</v>
      </c>
      <c r="T7" s="115" t="s">
        <v>150</v>
      </c>
      <c r="U7" s="112" t="s">
        <v>151</v>
      </c>
    </row>
    <row r="8" spans="1:24" x14ac:dyDescent="0.2">
      <c r="B8" s="454" t="s">
        <v>696</v>
      </c>
      <c r="C8" s="163" t="s">
        <v>697</v>
      </c>
      <c r="D8" s="285"/>
      <c r="E8" s="285">
        <v>0</v>
      </c>
      <c r="F8" s="285">
        <v>0</v>
      </c>
      <c r="G8" s="285"/>
      <c r="H8" s="285">
        <v>0</v>
      </c>
      <c r="I8" s="285">
        <v>0</v>
      </c>
      <c r="J8" s="285"/>
      <c r="K8" s="285">
        <v>1380.2282499999999</v>
      </c>
      <c r="L8" s="285">
        <v>1380.2282499999999</v>
      </c>
      <c r="M8" s="285"/>
      <c r="N8" s="285">
        <v>1370.4032999999999</v>
      </c>
      <c r="O8" s="285">
        <v>1370.4032999999999</v>
      </c>
      <c r="P8" s="286"/>
      <c r="Q8" s="286"/>
      <c r="R8" s="286"/>
      <c r="S8" s="286"/>
      <c r="T8" s="286">
        <v>99.288164837953445</v>
      </c>
      <c r="U8" s="286">
        <v>99.288164837953445</v>
      </c>
    </row>
    <row r="9" spans="1:24" x14ac:dyDescent="0.2">
      <c r="B9" s="1070" t="s">
        <v>152</v>
      </c>
      <c r="C9" s="1071"/>
      <c r="D9" s="341">
        <f>D10+D11</f>
        <v>0</v>
      </c>
      <c r="E9" s="341">
        <f t="shared" ref="E9:O9" si="0">E10+E11</f>
        <v>0</v>
      </c>
      <c r="F9" s="341">
        <f t="shared" si="0"/>
        <v>0</v>
      </c>
      <c r="G9" s="341">
        <f t="shared" si="0"/>
        <v>0</v>
      </c>
      <c r="H9" s="341">
        <f t="shared" si="0"/>
        <v>0</v>
      </c>
      <c r="I9" s="341">
        <f t="shared" si="0"/>
        <v>0</v>
      </c>
      <c r="J9" s="341">
        <f t="shared" si="0"/>
        <v>0</v>
      </c>
      <c r="K9" s="341">
        <f t="shared" si="0"/>
        <v>1380.2282499999999</v>
      </c>
      <c r="L9" s="341">
        <f t="shared" si="0"/>
        <v>1380.2282499999999</v>
      </c>
      <c r="M9" s="341">
        <f t="shared" si="0"/>
        <v>0</v>
      </c>
      <c r="N9" s="341">
        <f t="shared" si="0"/>
        <v>1370.4032999999999</v>
      </c>
      <c r="O9" s="341">
        <f t="shared" si="0"/>
        <v>1370.4032999999999</v>
      </c>
      <c r="P9" s="342">
        <f>IF(ISERROR(M9/G9*100),0,M9/G9*100)</f>
        <v>0</v>
      </c>
      <c r="Q9" s="342">
        <f>IF(ISERROR(N9/H9*100),0,N9/H9*100)</f>
        <v>0</v>
      </c>
      <c r="R9" s="342">
        <f>IF(ISERROR(O9/I9*100),0,O9/I9*100)</f>
        <v>0</v>
      </c>
      <c r="S9" s="342">
        <f>IF(ISERROR(M9/J9*100),0,M9/J9*100)</f>
        <v>0</v>
      </c>
      <c r="T9" s="342">
        <f>IF(ISERROR(N9/K9*100),0,N9/K9*100)</f>
        <v>99.288164837953445</v>
      </c>
      <c r="U9" s="342">
        <f>IF(ISERROR(O9/L9*100),0,O9/L9*100)</f>
        <v>99.288164837953445</v>
      </c>
    </row>
    <row r="10" spans="1:24" x14ac:dyDescent="0.2">
      <c r="B10" s="126" t="s">
        <v>62</v>
      </c>
      <c r="C10" s="127"/>
      <c r="D10" s="294"/>
      <c r="E10" s="295">
        <v>0</v>
      </c>
      <c r="F10" s="295">
        <v>0</v>
      </c>
      <c r="G10" s="295"/>
      <c r="H10" s="295">
        <v>0</v>
      </c>
      <c r="I10" s="295">
        <v>0</v>
      </c>
      <c r="J10" s="295"/>
      <c r="K10" s="295">
        <v>1380.2282499999999</v>
      </c>
      <c r="L10" s="295">
        <v>1380.2282499999999</v>
      </c>
      <c r="M10" s="294"/>
      <c r="N10" s="295">
        <v>1370.4032999999999</v>
      </c>
      <c r="O10" s="297">
        <v>1370.4032999999999</v>
      </c>
      <c r="P10" s="291"/>
      <c r="Q10" s="291"/>
      <c r="R10" s="291"/>
      <c r="S10" s="291"/>
      <c r="T10" s="291">
        <v>99.288164837953445</v>
      </c>
      <c r="U10" s="291">
        <v>99.288164837953445</v>
      </c>
    </row>
    <row r="11" spans="1:24" x14ac:dyDescent="0.2">
      <c r="B11" s="126" t="s">
        <v>67</v>
      </c>
      <c r="C11" s="127"/>
      <c r="D11" s="294"/>
      <c r="E11" s="295"/>
      <c r="F11" s="295"/>
      <c r="G11" s="295"/>
      <c r="H11" s="295"/>
      <c r="I11" s="295"/>
      <c r="J11" s="295"/>
      <c r="K11" s="295"/>
      <c r="L11" s="295"/>
      <c r="M11" s="294"/>
      <c r="N11" s="295"/>
      <c r="O11" s="297"/>
      <c r="P11" s="291"/>
      <c r="Q11" s="291"/>
      <c r="R11" s="291"/>
      <c r="S11" s="291"/>
      <c r="T11" s="291"/>
      <c r="U11" s="291"/>
    </row>
    <row r="12" spans="1:24" s="124" customFormat="1" x14ac:dyDescent="0.2">
      <c r="B12" s="406" t="s">
        <v>153</v>
      </c>
      <c r="C12" s="407"/>
      <c r="D12" s="296">
        <f>D13+D14</f>
        <v>0</v>
      </c>
      <c r="E12" s="296">
        <f t="shared" ref="E12:O12" si="1">E13+E14</f>
        <v>0</v>
      </c>
      <c r="F12" s="296">
        <f t="shared" si="1"/>
        <v>0</v>
      </c>
      <c r="G12" s="296">
        <f t="shared" si="1"/>
        <v>0</v>
      </c>
      <c r="H12" s="296">
        <f t="shared" si="1"/>
        <v>0</v>
      </c>
      <c r="I12" s="296">
        <f t="shared" si="1"/>
        <v>0</v>
      </c>
      <c r="J12" s="296">
        <f t="shared" si="1"/>
        <v>0</v>
      </c>
      <c r="K12" s="296">
        <f t="shared" si="1"/>
        <v>0</v>
      </c>
      <c r="L12" s="296">
        <f t="shared" si="1"/>
        <v>0</v>
      </c>
      <c r="M12" s="296">
        <f t="shared" si="1"/>
        <v>0</v>
      </c>
      <c r="N12" s="296">
        <f t="shared" si="1"/>
        <v>0</v>
      </c>
      <c r="O12" s="296">
        <f t="shared" si="1"/>
        <v>0</v>
      </c>
      <c r="P12" s="343">
        <f>IF(ISERROR(M12/G12*100),0,M12/G12*100)</f>
        <v>0</v>
      </c>
      <c r="Q12" s="343">
        <f>IF(ISERROR(N12/H12*100),0,N12/H12*100)</f>
        <v>0</v>
      </c>
      <c r="R12" s="343">
        <f>IF(ISERROR(O12/I12*100),0,O12/I12*100)</f>
        <v>0</v>
      </c>
      <c r="S12" s="343">
        <f>IF(ISERROR(M12/J12*100),0,M12/J12*100)</f>
        <v>0</v>
      </c>
      <c r="T12" s="343">
        <f>IF(ISERROR(N12/K12*100),0,N12/K12*100)</f>
        <v>0</v>
      </c>
      <c r="U12" s="343">
        <f>IF(ISERROR(O12/L12*100),0,O12/L12*100)</f>
        <v>0</v>
      </c>
      <c r="V12" s="100"/>
      <c r="W12" s="100"/>
      <c r="X12" s="100"/>
    </row>
    <row r="13" spans="1:24" x14ac:dyDescent="0.2">
      <c r="B13" s="126" t="s">
        <v>62</v>
      </c>
      <c r="C13" s="127"/>
      <c r="D13" s="294"/>
      <c r="E13" s="295"/>
      <c r="F13" s="295"/>
      <c r="G13" s="295"/>
      <c r="H13" s="295"/>
      <c r="I13" s="295"/>
      <c r="J13" s="295"/>
      <c r="K13" s="295"/>
      <c r="L13" s="295"/>
      <c r="M13" s="294"/>
      <c r="N13" s="295"/>
      <c r="O13" s="297"/>
      <c r="P13" s="291"/>
      <c r="Q13" s="291"/>
      <c r="R13" s="291"/>
      <c r="S13" s="291"/>
      <c r="T13" s="291"/>
      <c r="U13" s="291"/>
    </row>
    <row r="14" spans="1:24" x14ac:dyDescent="0.2">
      <c r="B14" s="126" t="s">
        <v>67</v>
      </c>
      <c r="C14" s="127"/>
      <c r="D14" s="294"/>
      <c r="E14" s="295"/>
      <c r="F14" s="295"/>
      <c r="G14" s="295"/>
      <c r="H14" s="295"/>
      <c r="I14" s="295"/>
      <c r="J14" s="295"/>
      <c r="K14" s="295"/>
      <c r="L14" s="295"/>
      <c r="M14" s="294"/>
      <c r="N14" s="295"/>
      <c r="O14" s="297"/>
      <c r="P14" s="291"/>
      <c r="Q14" s="291"/>
      <c r="R14" s="291"/>
      <c r="S14" s="291"/>
      <c r="T14" s="291"/>
      <c r="U14" s="291"/>
    </row>
    <row r="15" spans="1:24" x14ac:dyDescent="0.2">
      <c r="B15" s="1087" t="s">
        <v>154</v>
      </c>
      <c r="C15" s="1088"/>
      <c r="D15" s="296">
        <f>D16+D17</f>
        <v>0</v>
      </c>
      <c r="E15" s="296">
        <f t="shared" ref="E15:O15" si="2">E16+E17</f>
        <v>0</v>
      </c>
      <c r="F15" s="296">
        <f t="shared" si="2"/>
        <v>0</v>
      </c>
      <c r="G15" s="296">
        <f t="shared" si="2"/>
        <v>0</v>
      </c>
      <c r="H15" s="296">
        <f t="shared" si="2"/>
        <v>0</v>
      </c>
      <c r="I15" s="296">
        <f t="shared" si="2"/>
        <v>0</v>
      </c>
      <c r="J15" s="296">
        <f t="shared" si="2"/>
        <v>0</v>
      </c>
      <c r="K15" s="296">
        <f t="shared" si="2"/>
        <v>0</v>
      </c>
      <c r="L15" s="296">
        <f t="shared" si="2"/>
        <v>0</v>
      </c>
      <c r="M15" s="296">
        <f t="shared" si="2"/>
        <v>0</v>
      </c>
      <c r="N15" s="296">
        <f t="shared" si="2"/>
        <v>0</v>
      </c>
      <c r="O15" s="296">
        <f t="shared" si="2"/>
        <v>0</v>
      </c>
      <c r="P15" s="343">
        <f>IF(ISERROR(M15/G15*100),0,M15/G15*100)</f>
        <v>0</v>
      </c>
      <c r="Q15" s="343">
        <f>IF(ISERROR(N15/H15*100),0,N15/H15*100)</f>
        <v>0</v>
      </c>
      <c r="R15" s="343">
        <f>IF(ISERROR(O15/I15*100),0,O15/I15*100)</f>
        <v>0</v>
      </c>
      <c r="S15" s="343">
        <f>IF(ISERROR(M15/J15*100),0,M15/J15*100)</f>
        <v>0</v>
      </c>
      <c r="T15" s="343">
        <f>IF(ISERROR(N15/K15*100),0,N15/K15*100)</f>
        <v>0</v>
      </c>
      <c r="U15" s="343">
        <f>IF(ISERROR(O15/L15*100),0,O15/L15*100)</f>
        <v>0</v>
      </c>
    </row>
    <row r="16" spans="1:24" x14ac:dyDescent="0.2">
      <c r="B16" s="126" t="s">
        <v>62</v>
      </c>
      <c r="C16" s="127"/>
      <c r="D16" s="294"/>
      <c r="E16" s="295"/>
      <c r="F16" s="295"/>
      <c r="G16" s="295"/>
      <c r="H16" s="295"/>
      <c r="I16" s="295"/>
      <c r="J16" s="295"/>
      <c r="K16" s="295"/>
      <c r="L16" s="295"/>
      <c r="M16" s="294"/>
      <c r="N16" s="295"/>
      <c r="O16" s="297"/>
      <c r="P16" s="291"/>
      <c r="Q16" s="291"/>
      <c r="R16" s="291"/>
      <c r="S16" s="291"/>
      <c r="T16" s="291"/>
      <c r="U16" s="291"/>
    </row>
    <row r="17" spans="2:21" x14ac:dyDescent="0.2">
      <c r="B17" s="128" t="s">
        <v>67</v>
      </c>
      <c r="C17" s="129"/>
      <c r="D17" s="303"/>
      <c r="E17" s="304"/>
      <c r="F17" s="304"/>
      <c r="G17" s="304"/>
      <c r="H17" s="304"/>
      <c r="I17" s="304"/>
      <c r="J17" s="304"/>
      <c r="K17" s="304"/>
      <c r="L17" s="304"/>
      <c r="M17" s="303"/>
      <c r="N17" s="304"/>
      <c r="O17" s="305"/>
      <c r="P17" s="292"/>
      <c r="Q17" s="292"/>
      <c r="R17" s="292"/>
      <c r="S17" s="292"/>
      <c r="T17" s="292"/>
      <c r="U17" s="292"/>
    </row>
    <row r="18" spans="2:21" ht="15" x14ac:dyDescent="0.25">
      <c r="B18" s="130" t="s">
        <v>155</v>
      </c>
      <c r="C18" s="131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54"/>
      <c r="Q18" s="154"/>
      <c r="R18" s="154"/>
      <c r="S18" s="154"/>
    </row>
    <row r="19" spans="2:21" ht="15" x14ac:dyDescent="0.25">
      <c r="B19" s="133"/>
      <c r="C19" s="134"/>
      <c r="D19" s="135"/>
      <c r="E19" s="135"/>
      <c r="F19" s="135"/>
      <c r="G19" s="135"/>
      <c r="H19" s="135"/>
      <c r="I19" s="135"/>
      <c r="J19" s="135"/>
      <c r="K19" s="135"/>
      <c r="L19" s="135"/>
      <c r="M19" s="136"/>
      <c r="N19" s="136"/>
      <c r="O19" s="136"/>
      <c r="P19" s="154"/>
      <c r="Q19" s="154"/>
      <c r="R19" s="154"/>
      <c r="S19" s="154"/>
    </row>
    <row r="20" spans="2:21" ht="15" x14ac:dyDescent="0.25">
      <c r="B20" s="133"/>
      <c r="C20" s="134"/>
      <c r="D20" s="135"/>
      <c r="E20" s="135"/>
      <c r="F20" s="135"/>
      <c r="H20" s="135"/>
      <c r="I20" s="135"/>
      <c r="J20" s="135"/>
      <c r="K20" s="135"/>
      <c r="L20" s="135"/>
      <c r="M20" s="136"/>
      <c r="N20" s="136"/>
      <c r="O20" s="136"/>
      <c r="P20" s="154"/>
      <c r="Q20" s="154"/>
      <c r="R20" s="154"/>
    </row>
    <row r="21" spans="2:21" ht="15" x14ac:dyDescent="0.25">
      <c r="B21" s="1061" t="s">
        <v>142</v>
      </c>
      <c r="C21" s="1074"/>
      <c r="D21" s="1065" t="s">
        <v>156</v>
      </c>
      <c r="E21" s="1079"/>
      <c r="F21" s="1079"/>
      <c r="G21" s="1079"/>
      <c r="H21" s="1079"/>
      <c r="I21" s="1079"/>
      <c r="J21" s="1079"/>
      <c r="K21" s="1079"/>
      <c r="L21" s="1066"/>
      <c r="M21" s="136"/>
      <c r="N21" s="136"/>
      <c r="O21" s="136"/>
      <c r="P21" s="154"/>
      <c r="Q21" s="154"/>
      <c r="R21" s="154"/>
    </row>
    <row r="22" spans="2:21" ht="15" x14ac:dyDescent="0.25">
      <c r="B22" s="1075"/>
      <c r="C22" s="1076"/>
      <c r="D22" s="1065" t="s">
        <v>967</v>
      </c>
      <c r="E22" s="1079"/>
      <c r="F22" s="1066"/>
      <c r="G22" s="1065" t="s">
        <v>969</v>
      </c>
      <c r="H22" s="1079"/>
      <c r="I22" s="1079"/>
      <c r="J22" s="1080" t="s">
        <v>968</v>
      </c>
      <c r="K22" s="1081"/>
      <c r="L22" s="1082"/>
      <c r="M22" s="136"/>
      <c r="N22" s="136"/>
      <c r="O22" s="136"/>
      <c r="P22" s="154"/>
      <c r="Q22" s="154"/>
      <c r="R22" s="154"/>
    </row>
    <row r="23" spans="2:21" ht="36" x14ac:dyDescent="0.25">
      <c r="B23" s="1077"/>
      <c r="C23" s="1078"/>
      <c r="D23" s="109" t="s">
        <v>135</v>
      </c>
      <c r="E23" s="405" t="s">
        <v>136</v>
      </c>
      <c r="F23" s="402" t="s">
        <v>137</v>
      </c>
      <c r="G23" s="109" t="s">
        <v>135</v>
      </c>
      <c r="H23" s="405" t="s">
        <v>136</v>
      </c>
      <c r="I23" s="403" t="s">
        <v>137</v>
      </c>
      <c r="J23" s="109" t="s">
        <v>135</v>
      </c>
      <c r="K23" s="405" t="s">
        <v>136</v>
      </c>
      <c r="L23" s="405" t="s">
        <v>137</v>
      </c>
      <c r="M23" s="136"/>
      <c r="N23" s="136"/>
      <c r="O23" s="136"/>
      <c r="P23" s="154"/>
      <c r="Q23" s="154"/>
      <c r="R23" s="154"/>
    </row>
    <row r="24" spans="2:21" ht="15" x14ac:dyDescent="0.25">
      <c r="B24" s="112" t="s">
        <v>144</v>
      </c>
      <c r="C24" s="404" t="s">
        <v>145</v>
      </c>
      <c r="D24" s="112">
        <v>19</v>
      </c>
      <c r="E24" s="112">
        <v>20</v>
      </c>
      <c r="F24" s="112">
        <v>21</v>
      </c>
      <c r="G24" s="112">
        <v>22</v>
      </c>
      <c r="H24" s="112">
        <v>23</v>
      </c>
      <c r="I24" s="112">
        <v>24</v>
      </c>
      <c r="J24" s="112">
        <v>25</v>
      </c>
      <c r="K24" s="112">
        <v>26</v>
      </c>
      <c r="L24" s="112">
        <v>27</v>
      </c>
      <c r="M24" s="136"/>
      <c r="N24" s="136"/>
      <c r="O24" s="136"/>
      <c r="P24" s="154"/>
      <c r="Q24" s="154"/>
      <c r="R24" s="154"/>
      <c r="S24" s="154"/>
    </row>
    <row r="25" spans="2:21" x14ac:dyDescent="0.2">
      <c r="B25" s="455" t="s">
        <v>761</v>
      </c>
      <c r="C25" s="388" t="s">
        <v>762</v>
      </c>
      <c r="D25" s="389"/>
      <c r="E25" s="389">
        <v>8858</v>
      </c>
      <c r="F25" s="389">
        <v>8858</v>
      </c>
      <c r="G25" s="389"/>
      <c r="H25" s="389"/>
      <c r="I25" s="389"/>
      <c r="J25" s="389"/>
      <c r="K25" s="389"/>
      <c r="L25" s="389"/>
    </row>
    <row r="26" spans="2:21" x14ac:dyDescent="0.2">
      <c r="B26" s="455" t="s">
        <v>531</v>
      </c>
      <c r="C26" s="388" t="s">
        <v>532</v>
      </c>
      <c r="D26" s="389">
        <v>16506.571</v>
      </c>
      <c r="E26" s="389"/>
      <c r="F26" s="389">
        <v>16506.571</v>
      </c>
      <c r="G26" s="389"/>
      <c r="H26" s="389"/>
      <c r="I26" s="389"/>
      <c r="J26" s="389"/>
      <c r="K26" s="389"/>
      <c r="L26" s="389"/>
    </row>
    <row r="27" spans="2:21" x14ac:dyDescent="0.2">
      <c r="B27" s="454" t="s">
        <v>696</v>
      </c>
      <c r="C27" s="163" t="s">
        <v>697</v>
      </c>
      <c r="D27" s="285"/>
      <c r="E27" s="285"/>
      <c r="F27" s="285"/>
      <c r="G27" s="285"/>
      <c r="H27" s="285"/>
      <c r="I27" s="285"/>
      <c r="J27" s="285"/>
      <c r="K27" s="285">
        <v>9.8249499999999994</v>
      </c>
      <c r="L27" s="285">
        <v>9.8249499999999994</v>
      </c>
    </row>
    <row r="28" spans="2:21" x14ac:dyDescent="0.2">
      <c r="B28" s="1070" t="s">
        <v>152</v>
      </c>
      <c r="C28" s="1071"/>
      <c r="D28" s="341">
        <f>D29+D30</f>
        <v>16506.571</v>
      </c>
      <c r="E28" s="341">
        <f t="shared" ref="E28:L28" si="3">E29+E30</f>
        <v>8858</v>
      </c>
      <c r="F28" s="341">
        <f t="shared" si="3"/>
        <v>25364.571</v>
      </c>
      <c r="G28" s="341">
        <f t="shared" si="3"/>
        <v>0</v>
      </c>
      <c r="H28" s="341">
        <f t="shared" si="3"/>
        <v>0</v>
      </c>
      <c r="I28" s="341">
        <f t="shared" si="3"/>
        <v>0</v>
      </c>
      <c r="J28" s="341">
        <f t="shared" si="3"/>
        <v>0</v>
      </c>
      <c r="K28" s="341">
        <f t="shared" si="3"/>
        <v>9.8249499999999994</v>
      </c>
      <c r="L28" s="341">
        <f t="shared" si="3"/>
        <v>9.8249499999999994</v>
      </c>
    </row>
    <row r="29" spans="2:21" x14ac:dyDescent="0.2">
      <c r="B29" s="126" t="s">
        <v>62</v>
      </c>
      <c r="C29" s="127"/>
      <c r="D29" s="294"/>
      <c r="E29" s="295"/>
      <c r="F29" s="295"/>
      <c r="G29" s="295"/>
      <c r="H29" s="295"/>
      <c r="I29" s="295"/>
      <c r="J29" s="295"/>
      <c r="K29" s="295">
        <v>9.8249499999999994</v>
      </c>
      <c r="L29" s="295">
        <v>9.8249499999999994</v>
      </c>
    </row>
    <row r="30" spans="2:21" x14ac:dyDescent="0.2">
      <c r="B30" s="126" t="s">
        <v>67</v>
      </c>
      <c r="C30" s="127"/>
      <c r="D30" s="294">
        <v>16506.571</v>
      </c>
      <c r="E30" s="295">
        <v>8858</v>
      </c>
      <c r="F30" s="295">
        <v>25364.571</v>
      </c>
      <c r="G30" s="295"/>
      <c r="H30" s="295"/>
      <c r="I30" s="295"/>
      <c r="J30" s="295"/>
      <c r="K30" s="295"/>
      <c r="L30" s="295"/>
    </row>
    <row r="31" spans="2:21" x14ac:dyDescent="0.2">
      <c r="B31" s="406" t="s">
        <v>153</v>
      </c>
      <c r="C31" s="407"/>
      <c r="D31" s="296">
        <f>D32+D33</f>
        <v>0</v>
      </c>
      <c r="E31" s="296">
        <f t="shared" ref="E31:L31" si="4">E32+E33</f>
        <v>0</v>
      </c>
      <c r="F31" s="296">
        <f t="shared" si="4"/>
        <v>0</v>
      </c>
      <c r="G31" s="296">
        <f t="shared" si="4"/>
        <v>0</v>
      </c>
      <c r="H31" s="296">
        <f t="shared" si="4"/>
        <v>0</v>
      </c>
      <c r="I31" s="296">
        <f t="shared" si="4"/>
        <v>0</v>
      </c>
      <c r="J31" s="296">
        <f t="shared" si="4"/>
        <v>0</v>
      </c>
      <c r="K31" s="296">
        <f t="shared" si="4"/>
        <v>0</v>
      </c>
      <c r="L31" s="296">
        <f t="shared" si="4"/>
        <v>0</v>
      </c>
    </row>
    <row r="32" spans="2:21" x14ac:dyDescent="0.2">
      <c r="B32" s="126" t="s">
        <v>62</v>
      </c>
      <c r="C32" s="127"/>
      <c r="D32" s="294"/>
      <c r="E32" s="295"/>
      <c r="F32" s="295"/>
      <c r="G32" s="295"/>
      <c r="H32" s="295"/>
      <c r="I32" s="295"/>
      <c r="J32" s="295"/>
      <c r="K32" s="295"/>
      <c r="L32" s="295"/>
    </row>
    <row r="33" spans="2:14" x14ac:dyDescent="0.2">
      <c r="B33" s="126" t="s">
        <v>67</v>
      </c>
      <c r="C33" s="127"/>
      <c r="D33" s="294"/>
      <c r="E33" s="295"/>
      <c r="F33" s="295"/>
      <c r="G33" s="295"/>
      <c r="H33" s="295"/>
      <c r="I33" s="295"/>
      <c r="J33" s="295"/>
      <c r="K33" s="295"/>
      <c r="L33" s="295"/>
    </row>
    <row r="34" spans="2:14" x14ac:dyDescent="0.2">
      <c r="B34" s="1087" t="s">
        <v>154</v>
      </c>
      <c r="C34" s="1088"/>
      <c r="D34" s="296">
        <f>D35+D36</f>
        <v>0</v>
      </c>
      <c r="E34" s="296">
        <f t="shared" ref="E34:L34" si="5">E35+E36</f>
        <v>0</v>
      </c>
      <c r="F34" s="296">
        <f t="shared" si="5"/>
        <v>0</v>
      </c>
      <c r="G34" s="296">
        <f t="shared" si="5"/>
        <v>0</v>
      </c>
      <c r="H34" s="296">
        <f t="shared" si="5"/>
        <v>0</v>
      </c>
      <c r="I34" s="296">
        <f t="shared" si="5"/>
        <v>0</v>
      </c>
      <c r="J34" s="296">
        <f t="shared" si="5"/>
        <v>0</v>
      </c>
      <c r="K34" s="296">
        <f t="shared" si="5"/>
        <v>0</v>
      </c>
      <c r="L34" s="296">
        <f t="shared" si="5"/>
        <v>0</v>
      </c>
    </row>
    <row r="35" spans="2:14" x14ac:dyDescent="0.2">
      <c r="B35" s="126" t="s">
        <v>62</v>
      </c>
      <c r="C35" s="127"/>
      <c r="D35" s="294"/>
      <c r="E35" s="295"/>
      <c r="F35" s="295"/>
      <c r="G35" s="295"/>
      <c r="H35" s="295"/>
      <c r="I35" s="295"/>
      <c r="J35" s="295"/>
      <c r="K35" s="295"/>
      <c r="L35" s="295"/>
    </row>
    <row r="36" spans="2:14" x14ac:dyDescent="0.2">
      <c r="B36" s="128" t="s">
        <v>67</v>
      </c>
      <c r="C36" s="129"/>
      <c r="D36" s="303"/>
      <c r="E36" s="304"/>
      <c r="F36" s="304"/>
      <c r="G36" s="304"/>
      <c r="H36" s="304"/>
      <c r="I36" s="304"/>
      <c r="J36" s="304"/>
      <c r="K36" s="304"/>
      <c r="L36" s="304"/>
    </row>
    <row r="37" spans="2:14" x14ac:dyDescent="0.2">
      <c r="B37" s="130" t="s">
        <v>155</v>
      </c>
      <c r="C37" s="408"/>
      <c r="D37" s="139"/>
      <c r="E37" s="139"/>
      <c r="F37" s="139"/>
      <c r="G37" s="139"/>
      <c r="H37" s="139"/>
      <c r="I37" s="139"/>
      <c r="J37" s="139"/>
      <c r="K37" s="139"/>
      <c r="L37" s="139"/>
    </row>
    <row r="38" spans="2:14" ht="15" x14ac:dyDescent="0.25">
      <c r="B38" s="130"/>
      <c r="C38" s="154"/>
      <c r="D38" s="154"/>
      <c r="E38" s="154"/>
      <c r="F38" s="154"/>
      <c r="G38" s="154"/>
      <c r="H38" s="154"/>
      <c r="I38" s="154"/>
      <c r="J38" s="154"/>
      <c r="K38" s="154"/>
      <c r="L38" s="154"/>
    </row>
    <row r="39" spans="2:14" ht="15" x14ac:dyDescent="0.25">
      <c r="B39" s="140" t="s">
        <v>970</v>
      </c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</row>
    <row r="40" spans="2:14" ht="15" x14ac:dyDescent="0.25">
      <c r="B40" s="140" t="s">
        <v>158</v>
      </c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</row>
    <row r="41" spans="2:14" ht="15" x14ac:dyDescent="0.25"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</row>
  </sheetData>
  <mergeCells count="17">
    <mergeCell ref="S4:U5"/>
    <mergeCell ref="B4:C6"/>
    <mergeCell ref="D4:L4"/>
    <mergeCell ref="M4:O5"/>
    <mergeCell ref="P4:R5"/>
    <mergeCell ref="B34:C34"/>
    <mergeCell ref="B9:C9"/>
    <mergeCell ref="B15:C15"/>
    <mergeCell ref="B21:C23"/>
    <mergeCell ref="D5:F5"/>
    <mergeCell ref="D21:L21"/>
    <mergeCell ref="D22:F22"/>
    <mergeCell ref="G22:I22"/>
    <mergeCell ref="J22:L22"/>
    <mergeCell ref="B28:C28"/>
    <mergeCell ref="G5:I5"/>
    <mergeCell ref="J5:L5"/>
  </mergeCells>
  <pageMargins left="0.41" right="0.35" top="0.78740157480314965" bottom="0.78740157480314965" header="0.31496062992125984" footer="0.31496062992125984"/>
  <pageSetup paperSize="9" scale="55" fitToHeight="1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600A8-57D8-4A75-8F52-8F072A6CCFC9}">
  <sheetPr>
    <pageSetUpPr fitToPage="1"/>
  </sheetPr>
  <dimension ref="A1:DZ259"/>
  <sheetViews>
    <sheetView topLeftCell="A7" zoomScale="65" zoomScaleNormal="65" workbookViewId="0">
      <pane xSplit="1" ySplit="12" topLeftCell="G19" activePane="bottomRight" state="frozen"/>
      <selection activeCell="T215" sqref="T215"/>
      <selection pane="topRight" activeCell="T215" sqref="T215"/>
      <selection pane="bottomLeft" activeCell="T215" sqref="T215"/>
      <selection pane="bottomRight" activeCell="L217" sqref="L217"/>
    </sheetView>
  </sheetViews>
  <sheetFormatPr defaultColWidth="10.6640625" defaultRowHeight="12.75" outlineLevelRow="1" x14ac:dyDescent="0.2"/>
  <cols>
    <col min="1" max="1" width="96.1640625" style="467" customWidth="1"/>
    <col min="2" max="2" width="25" style="467" hidden="1" customWidth="1"/>
    <col min="3" max="3" width="23.1640625" style="467" hidden="1" customWidth="1"/>
    <col min="4" max="4" width="24.1640625" style="467" hidden="1" customWidth="1"/>
    <col min="5" max="5" width="16.33203125" style="468" hidden="1" customWidth="1"/>
    <col min="6" max="6" width="12.33203125" style="467" hidden="1" customWidth="1"/>
    <col min="7" max="7" width="25" style="469" customWidth="1"/>
    <col min="8" max="8" width="23.1640625" style="469" customWidth="1"/>
    <col min="9" max="9" width="24.1640625" style="469" customWidth="1"/>
    <col min="10" max="10" width="16.33203125" style="470" customWidth="1"/>
    <col min="11" max="11" width="12.33203125" style="469" customWidth="1"/>
    <col min="12" max="12" width="25" style="469" customWidth="1"/>
    <col min="13" max="13" width="20.6640625" style="469" customWidth="1"/>
    <col min="14" max="14" width="24.1640625" style="469" customWidth="1"/>
    <col min="15" max="15" width="16.33203125" style="470" customWidth="1"/>
    <col min="16" max="16" width="12.33203125" style="469" customWidth="1"/>
    <col min="17" max="17" width="20.6640625" style="469" customWidth="1"/>
    <col min="18" max="18" width="24.1640625" style="469" customWidth="1"/>
    <col min="19" max="19" width="16.33203125" style="470" customWidth="1"/>
    <col min="20" max="20" width="20.6640625" style="469" customWidth="1"/>
    <col min="21" max="21" width="24.1640625" style="469" customWidth="1"/>
    <col min="22" max="22" width="25" style="469" customWidth="1"/>
    <col min="23" max="23" width="20.6640625" style="469" customWidth="1"/>
    <col min="24" max="24" width="24.1640625" style="469" customWidth="1"/>
    <col min="25" max="25" width="16.33203125" style="470" customWidth="1"/>
    <col min="26" max="26" width="12.33203125" style="469" customWidth="1"/>
    <col min="27" max="27" width="25" style="469" customWidth="1"/>
    <col min="28" max="28" width="23.1640625" style="469" bestFit="1" customWidth="1"/>
    <col min="29" max="29" width="24.1640625" style="469" customWidth="1"/>
    <col min="30" max="30" width="16.33203125" style="470" customWidth="1"/>
    <col min="31" max="31" width="12.33203125" style="469" customWidth="1"/>
    <col min="32" max="32" width="20.6640625" style="469" customWidth="1"/>
    <col min="33" max="33" width="24.1640625" style="469" customWidth="1"/>
    <col min="34" max="34" width="16.33203125" style="470" customWidth="1"/>
    <col min="35" max="35" width="20.6640625" style="469" customWidth="1"/>
    <col min="36" max="36" width="24.1640625" style="469" customWidth="1"/>
    <col min="37" max="37" width="16.33203125" style="470" customWidth="1"/>
    <col min="38" max="38" width="20.6640625" style="469" customWidth="1"/>
    <col min="39" max="39" width="24.1640625" style="469" customWidth="1"/>
    <col min="40" max="40" width="16.33203125" style="470" customWidth="1"/>
    <col min="41" max="41" width="20.6640625" style="469" customWidth="1"/>
    <col min="42" max="42" width="24.1640625" style="469" customWidth="1"/>
    <col min="43" max="43" width="16.33203125" style="470" customWidth="1"/>
    <col min="44" max="44" width="21.6640625" style="469" customWidth="1"/>
    <col min="45" max="45" width="10.6640625" style="469" customWidth="1"/>
    <col min="46" max="46" width="18.6640625" style="469" customWidth="1"/>
    <col min="47" max="47" width="17.5" style="469" customWidth="1"/>
    <col min="48" max="48" width="20.5" style="469" customWidth="1"/>
    <col min="49" max="49" width="14.1640625" style="471" customWidth="1"/>
    <col min="50" max="50" width="18.6640625" style="469" customWidth="1"/>
    <col min="51" max="51" width="17.5" style="469" customWidth="1"/>
    <col min="52" max="52" width="15.6640625" style="469" customWidth="1"/>
    <col min="53" max="53" width="14.1640625" style="469" customWidth="1"/>
    <col min="54" max="54" width="18.6640625" style="469" customWidth="1"/>
    <col min="55" max="55" width="17.5" style="469" customWidth="1"/>
    <col min="56" max="56" width="21.6640625" style="469" bestFit="1" customWidth="1"/>
    <col min="57" max="57" width="14.1640625" style="471" customWidth="1"/>
    <col min="58" max="60" width="16" style="469" customWidth="1"/>
    <col min="61" max="61" width="19.83203125" style="469" customWidth="1"/>
    <col min="62" max="62" width="6.1640625" style="469" customWidth="1"/>
    <col min="63" max="63" width="18.6640625" style="469" customWidth="1"/>
    <col min="64" max="64" width="20.33203125" style="469" customWidth="1"/>
    <col min="65" max="65" width="18" style="469" customWidth="1"/>
    <col min="66" max="66" width="14.1640625" style="471" customWidth="1"/>
    <col min="67" max="67" width="18.6640625" style="469" customWidth="1"/>
    <col min="68" max="68" width="17.5" style="469" customWidth="1"/>
    <col min="69" max="69" width="15.6640625" style="469" customWidth="1"/>
    <col min="70" max="70" width="14.1640625" style="471" customWidth="1"/>
    <col min="71" max="71" width="2.1640625" style="469" customWidth="1"/>
    <col min="72" max="72" width="18.6640625" style="469" customWidth="1"/>
    <col min="73" max="73" width="17.5" style="469" customWidth="1"/>
    <col min="74" max="74" width="20.6640625" style="469" customWidth="1"/>
    <col min="75" max="75" width="14.1640625" style="471" customWidth="1"/>
    <col min="76" max="76" width="18.6640625" style="469" customWidth="1"/>
    <col min="77" max="77" width="17.5" style="469" customWidth="1"/>
    <col min="78" max="78" width="15.6640625" style="469" customWidth="1"/>
    <col min="79" max="79" width="14.1640625" style="471" customWidth="1"/>
    <col min="80" max="16384" width="10.6640625" style="469"/>
  </cols>
  <sheetData>
    <row r="1" spans="1:79" hidden="1" x14ac:dyDescent="0.2"/>
    <row r="2" spans="1:79" ht="15" hidden="1" customHeight="1" x14ac:dyDescent="0.2">
      <c r="A2" s="469"/>
      <c r="B2" s="469"/>
      <c r="C2" s="469"/>
      <c r="D2" s="469"/>
      <c r="E2" s="470"/>
      <c r="F2" s="469"/>
    </row>
    <row r="3" spans="1:79" ht="15" hidden="1" customHeight="1" x14ac:dyDescent="0.2"/>
    <row r="4" spans="1:79" ht="15" hidden="1" customHeight="1" x14ac:dyDescent="0.2"/>
    <row r="5" spans="1:79" ht="15" hidden="1" customHeight="1" x14ac:dyDescent="0.2">
      <c r="A5" s="469"/>
      <c r="B5" s="469"/>
      <c r="C5" s="469"/>
      <c r="D5" s="469"/>
      <c r="E5" s="470"/>
      <c r="F5" s="469"/>
    </row>
    <row r="6" spans="1:79" ht="15" hidden="1" customHeight="1" x14ac:dyDescent="0.2"/>
    <row r="7" spans="1:79" ht="15" customHeight="1" x14ac:dyDescent="0.2"/>
    <row r="8" spans="1:79" ht="20.25" x14ac:dyDescent="0.3">
      <c r="A8" s="472" t="s">
        <v>971</v>
      </c>
      <c r="B8" s="472"/>
      <c r="C8" s="472"/>
      <c r="D8" s="472"/>
      <c r="E8" s="473"/>
      <c r="F8" s="472"/>
      <c r="AQ8" s="474"/>
      <c r="AR8" s="475" t="s">
        <v>303</v>
      </c>
    </row>
    <row r="9" spans="1:79" ht="39.950000000000003" customHeight="1" thickBot="1" x14ac:dyDescent="0.25">
      <c r="G9" s="1171" t="s">
        <v>972</v>
      </c>
      <c r="H9" s="1171"/>
      <c r="I9" s="1171"/>
      <c r="J9" s="1171"/>
      <c r="K9" s="1171"/>
      <c r="L9" s="1171"/>
      <c r="M9" s="1171"/>
      <c r="N9" s="1171"/>
      <c r="O9" s="1171"/>
      <c r="P9" s="1171"/>
      <c r="Q9" s="1171"/>
      <c r="R9" s="1171"/>
      <c r="S9" s="1171"/>
      <c r="T9" s="1171"/>
      <c r="U9" s="1171"/>
    </row>
    <row r="10" spans="1:79" ht="24.75" customHeight="1" thickBot="1" x14ac:dyDescent="0.3">
      <c r="A10" s="1172"/>
      <c r="B10" s="1144" t="s">
        <v>973</v>
      </c>
      <c r="C10" s="1145"/>
      <c r="D10" s="1145"/>
      <c r="E10" s="1145"/>
      <c r="F10" s="1146"/>
      <c r="G10" s="1153" t="s">
        <v>974</v>
      </c>
      <c r="H10" s="1154"/>
      <c r="I10" s="1154"/>
      <c r="J10" s="1154"/>
      <c r="K10" s="1155"/>
      <c r="L10" s="1162" t="s">
        <v>975</v>
      </c>
      <c r="M10" s="1163"/>
      <c r="N10" s="1163"/>
      <c r="O10" s="1163"/>
      <c r="P10" s="1163"/>
      <c r="Q10" s="1162" t="s">
        <v>976</v>
      </c>
      <c r="R10" s="1163"/>
      <c r="S10" s="1164"/>
      <c r="T10" s="1162" t="s">
        <v>977</v>
      </c>
      <c r="U10" s="1163"/>
      <c r="V10" s="1144" t="s">
        <v>978</v>
      </c>
      <c r="W10" s="1145"/>
      <c r="X10" s="1145"/>
      <c r="Y10" s="1145"/>
      <c r="Z10" s="1146"/>
      <c r="AA10" s="1153" t="s">
        <v>979</v>
      </c>
      <c r="AB10" s="1154"/>
      <c r="AC10" s="1154"/>
      <c r="AD10" s="1154"/>
      <c r="AE10" s="1155"/>
      <c r="AF10" s="1162" t="s">
        <v>304</v>
      </c>
      <c r="AG10" s="1163"/>
      <c r="AH10" s="1164"/>
      <c r="AI10" s="1162" t="s">
        <v>305</v>
      </c>
      <c r="AJ10" s="1163"/>
      <c r="AK10" s="1163"/>
      <c r="AL10" s="1162" t="s">
        <v>980</v>
      </c>
      <c r="AM10" s="1163"/>
      <c r="AN10" s="1164"/>
      <c r="AO10" s="1162" t="s">
        <v>981</v>
      </c>
      <c r="AP10" s="1163"/>
      <c r="AQ10" s="1163"/>
      <c r="AR10" s="1126" t="s">
        <v>982</v>
      </c>
      <c r="AT10" s="1120" t="s">
        <v>983</v>
      </c>
      <c r="AU10" s="1121"/>
      <c r="AV10" s="1121"/>
      <c r="AW10" s="1121"/>
      <c r="AX10" s="1121"/>
      <c r="AY10" s="1121"/>
      <c r="AZ10" s="1121"/>
      <c r="BA10" s="1122"/>
      <c r="BB10" s="1128" t="s">
        <v>984</v>
      </c>
      <c r="BC10" s="1129"/>
      <c r="BD10" s="1129"/>
      <c r="BE10" s="1130"/>
      <c r="BF10" s="1128" t="s">
        <v>985</v>
      </c>
      <c r="BG10" s="1134"/>
      <c r="BH10" s="1135"/>
      <c r="BI10" s="1139" t="s">
        <v>986</v>
      </c>
      <c r="BJ10" s="476"/>
      <c r="BK10" s="1120" t="s">
        <v>987</v>
      </c>
      <c r="BL10" s="1121"/>
      <c r="BM10" s="1121"/>
      <c r="BN10" s="1121"/>
      <c r="BO10" s="1121"/>
      <c r="BP10" s="1121"/>
      <c r="BQ10" s="1121"/>
      <c r="BR10" s="1122"/>
      <c r="BS10" s="476"/>
      <c r="BT10" s="1120" t="s">
        <v>988</v>
      </c>
      <c r="BU10" s="1121"/>
      <c r="BV10" s="1121"/>
      <c r="BW10" s="1121"/>
      <c r="BX10" s="1121"/>
      <c r="BY10" s="1121"/>
      <c r="BZ10" s="1121"/>
      <c r="CA10" s="1122"/>
    </row>
    <row r="11" spans="1:79" ht="36.75" customHeight="1" thickBot="1" x14ac:dyDescent="0.25">
      <c r="A11" s="1173"/>
      <c r="B11" s="1147"/>
      <c r="C11" s="1148"/>
      <c r="D11" s="1148"/>
      <c r="E11" s="1148"/>
      <c r="F11" s="1149"/>
      <c r="G11" s="1156"/>
      <c r="H11" s="1157"/>
      <c r="I11" s="1157"/>
      <c r="J11" s="1157"/>
      <c r="K11" s="1158"/>
      <c r="L11" s="1165"/>
      <c r="M11" s="1166"/>
      <c r="N11" s="1166"/>
      <c r="O11" s="1166"/>
      <c r="P11" s="1166"/>
      <c r="Q11" s="1165"/>
      <c r="R11" s="1166"/>
      <c r="S11" s="1167"/>
      <c r="T11" s="1165"/>
      <c r="U11" s="1166"/>
      <c r="V11" s="1147"/>
      <c r="W11" s="1148"/>
      <c r="X11" s="1148"/>
      <c r="Y11" s="1148"/>
      <c r="Z11" s="1149"/>
      <c r="AA11" s="1156"/>
      <c r="AB11" s="1157"/>
      <c r="AC11" s="1157"/>
      <c r="AD11" s="1157"/>
      <c r="AE11" s="1158"/>
      <c r="AF11" s="1165"/>
      <c r="AG11" s="1166"/>
      <c r="AH11" s="1167"/>
      <c r="AI11" s="1165"/>
      <c r="AJ11" s="1166"/>
      <c r="AK11" s="1166"/>
      <c r="AL11" s="1165"/>
      <c r="AM11" s="1166"/>
      <c r="AN11" s="1167"/>
      <c r="AO11" s="1165"/>
      <c r="AP11" s="1166"/>
      <c r="AQ11" s="1166"/>
      <c r="AR11" s="1127"/>
      <c r="AT11" s="1123" t="s">
        <v>989</v>
      </c>
      <c r="AU11" s="1124"/>
      <c r="AV11" s="1124"/>
      <c r="AW11" s="1125"/>
      <c r="AX11" s="1123" t="s">
        <v>990</v>
      </c>
      <c r="AY11" s="1124"/>
      <c r="AZ11" s="1124"/>
      <c r="BA11" s="1125"/>
      <c r="BB11" s="1131"/>
      <c r="BC11" s="1132"/>
      <c r="BD11" s="1132"/>
      <c r="BE11" s="1133"/>
      <c r="BF11" s="1136"/>
      <c r="BG11" s="1137"/>
      <c r="BH11" s="1138"/>
      <c r="BI11" s="1140"/>
      <c r="BJ11" s="477"/>
      <c r="BK11" s="1123" t="s">
        <v>991</v>
      </c>
      <c r="BL11" s="1124"/>
      <c r="BM11" s="1124"/>
      <c r="BN11" s="1125"/>
      <c r="BO11" s="1124" t="s">
        <v>992</v>
      </c>
      <c r="BP11" s="1124"/>
      <c r="BQ11" s="1124"/>
      <c r="BR11" s="1125"/>
      <c r="BS11" s="477"/>
      <c r="BT11" s="1123" t="s">
        <v>993</v>
      </c>
      <c r="BU11" s="1124"/>
      <c r="BV11" s="1124"/>
      <c r="BW11" s="1125"/>
      <c r="BX11" s="1124" t="s">
        <v>994</v>
      </c>
      <c r="BY11" s="1124"/>
      <c r="BZ11" s="1124"/>
      <c r="CA11" s="1125"/>
    </row>
    <row r="12" spans="1:79" ht="28.5" customHeight="1" thickBot="1" x14ac:dyDescent="0.25">
      <c r="A12" s="1173"/>
      <c r="B12" s="1150"/>
      <c r="C12" s="1151"/>
      <c r="D12" s="1151"/>
      <c r="E12" s="1151"/>
      <c r="F12" s="1152"/>
      <c r="G12" s="1156"/>
      <c r="H12" s="1157"/>
      <c r="I12" s="1157"/>
      <c r="J12" s="1157"/>
      <c r="K12" s="1158"/>
      <c r="L12" s="1168"/>
      <c r="M12" s="1169"/>
      <c r="N12" s="1169"/>
      <c r="O12" s="1169"/>
      <c r="P12" s="1169"/>
      <c r="Q12" s="1168"/>
      <c r="R12" s="1169"/>
      <c r="S12" s="1170"/>
      <c r="T12" s="1168"/>
      <c r="U12" s="1169"/>
      <c r="V12" s="1150"/>
      <c r="W12" s="1151"/>
      <c r="X12" s="1151"/>
      <c r="Y12" s="1151"/>
      <c r="Z12" s="1152"/>
      <c r="AA12" s="1159"/>
      <c r="AB12" s="1160"/>
      <c r="AC12" s="1160"/>
      <c r="AD12" s="1160"/>
      <c r="AE12" s="1161"/>
      <c r="AF12" s="1168"/>
      <c r="AG12" s="1169"/>
      <c r="AH12" s="1170"/>
      <c r="AI12" s="1168"/>
      <c r="AJ12" s="1169"/>
      <c r="AK12" s="1169"/>
      <c r="AL12" s="1168"/>
      <c r="AM12" s="1169"/>
      <c r="AN12" s="1170"/>
      <c r="AO12" s="1168"/>
      <c r="AP12" s="1169"/>
      <c r="AQ12" s="1169"/>
      <c r="AR12" s="1127"/>
      <c r="AT12" s="1100" t="s">
        <v>306</v>
      </c>
      <c r="AU12" s="1105" t="s">
        <v>244</v>
      </c>
      <c r="AV12" s="1106"/>
      <c r="AW12" s="1110" t="s">
        <v>995</v>
      </c>
      <c r="AX12" s="1100" t="s">
        <v>306</v>
      </c>
      <c r="AY12" s="1105" t="s">
        <v>244</v>
      </c>
      <c r="AZ12" s="1106"/>
      <c r="BA12" s="1098" t="s">
        <v>995</v>
      </c>
      <c r="BB12" s="1100" t="s">
        <v>306</v>
      </c>
      <c r="BC12" s="1105" t="s">
        <v>244</v>
      </c>
      <c r="BD12" s="1106"/>
      <c r="BE12" s="1110" t="s">
        <v>995</v>
      </c>
      <c r="BF12" s="1141" t="s">
        <v>996</v>
      </c>
      <c r="BG12" s="1142"/>
      <c r="BH12" s="1143"/>
      <c r="BI12" s="1118" t="s">
        <v>997</v>
      </c>
      <c r="BJ12" s="478"/>
      <c r="BK12" s="1100" t="s">
        <v>306</v>
      </c>
      <c r="BL12" s="1105" t="s">
        <v>244</v>
      </c>
      <c r="BM12" s="1106"/>
      <c r="BN12" s="1110" t="s">
        <v>995</v>
      </c>
      <c r="BO12" s="1100" t="s">
        <v>306</v>
      </c>
      <c r="BP12" s="1105" t="s">
        <v>244</v>
      </c>
      <c r="BQ12" s="1106"/>
      <c r="BR12" s="1110" t="s">
        <v>995</v>
      </c>
      <c r="BS12" s="478"/>
      <c r="BT12" s="1100" t="s">
        <v>306</v>
      </c>
      <c r="BU12" s="1105" t="s">
        <v>244</v>
      </c>
      <c r="BV12" s="1106"/>
      <c r="BW12" s="1110" t="s">
        <v>995</v>
      </c>
      <c r="BX12" s="1100" t="s">
        <v>306</v>
      </c>
      <c r="BY12" s="1105" t="s">
        <v>244</v>
      </c>
      <c r="BZ12" s="1106"/>
      <c r="CA12" s="1110" t="s">
        <v>995</v>
      </c>
    </row>
    <row r="13" spans="1:79" ht="12.95" customHeight="1" x14ac:dyDescent="0.2">
      <c r="A13" s="1173"/>
      <c r="B13" s="1100" t="s">
        <v>306</v>
      </c>
      <c r="C13" s="1105" t="s">
        <v>244</v>
      </c>
      <c r="D13" s="1106"/>
      <c r="E13" s="1103" t="s">
        <v>998</v>
      </c>
      <c r="F13" s="1098" t="s">
        <v>307</v>
      </c>
      <c r="G13" s="1100" t="s">
        <v>306</v>
      </c>
      <c r="H13" s="1105" t="s">
        <v>244</v>
      </c>
      <c r="I13" s="1106"/>
      <c r="J13" s="1103" t="s">
        <v>999</v>
      </c>
      <c r="K13" s="1098" t="s">
        <v>307</v>
      </c>
      <c r="L13" s="1100" t="s">
        <v>306</v>
      </c>
      <c r="M13" s="1105" t="s">
        <v>244</v>
      </c>
      <c r="N13" s="1106"/>
      <c r="O13" s="1103" t="s">
        <v>1000</v>
      </c>
      <c r="P13" s="1098" t="s">
        <v>307</v>
      </c>
      <c r="Q13" s="1100" t="s">
        <v>308</v>
      </c>
      <c r="R13" s="1102" t="s">
        <v>309</v>
      </c>
      <c r="S13" s="1103" t="s">
        <v>1000</v>
      </c>
      <c r="T13" s="1100" t="s">
        <v>308</v>
      </c>
      <c r="U13" s="1102" t="s">
        <v>309</v>
      </c>
      <c r="V13" s="1100" t="s">
        <v>306</v>
      </c>
      <c r="W13" s="1105" t="s">
        <v>244</v>
      </c>
      <c r="X13" s="1106"/>
      <c r="Y13" s="1103" t="s">
        <v>1000</v>
      </c>
      <c r="Z13" s="1098" t="s">
        <v>307</v>
      </c>
      <c r="AA13" s="1100" t="s">
        <v>306</v>
      </c>
      <c r="AB13" s="1105" t="s">
        <v>244</v>
      </c>
      <c r="AC13" s="1106"/>
      <c r="AD13" s="1103" t="s">
        <v>998</v>
      </c>
      <c r="AE13" s="1098" t="s">
        <v>307</v>
      </c>
      <c r="AF13" s="1100" t="s">
        <v>308</v>
      </c>
      <c r="AG13" s="1102" t="s">
        <v>309</v>
      </c>
      <c r="AH13" s="1103" t="s">
        <v>998</v>
      </c>
      <c r="AI13" s="1100" t="s">
        <v>308</v>
      </c>
      <c r="AJ13" s="1102" t="s">
        <v>309</v>
      </c>
      <c r="AK13" s="1108" t="s">
        <v>998</v>
      </c>
      <c r="AL13" s="1100" t="s">
        <v>308</v>
      </c>
      <c r="AM13" s="1102" t="s">
        <v>309</v>
      </c>
      <c r="AN13" s="1103" t="s">
        <v>998</v>
      </c>
      <c r="AO13" s="1100" t="s">
        <v>308</v>
      </c>
      <c r="AP13" s="1102" t="s">
        <v>309</v>
      </c>
      <c r="AQ13" s="1108" t="s">
        <v>998</v>
      </c>
      <c r="AR13" s="1127"/>
      <c r="AT13" s="1101"/>
      <c r="AU13" s="1096" t="s">
        <v>308</v>
      </c>
      <c r="AV13" s="1096" t="s">
        <v>309</v>
      </c>
      <c r="AW13" s="1111"/>
      <c r="AX13" s="1101"/>
      <c r="AY13" s="1096" t="s">
        <v>308</v>
      </c>
      <c r="AZ13" s="1096" t="s">
        <v>309</v>
      </c>
      <c r="BA13" s="1099"/>
      <c r="BB13" s="1101"/>
      <c r="BC13" s="1096" t="s">
        <v>308</v>
      </c>
      <c r="BD13" s="1096" t="s">
        <v>309</v>
      </c>
      <c r="BE13" s="1111"/>
      <c r="BF13" s="1112" t="s">
        <v>1001</v>
      </c>
      <c r="BG13" s="1114" t="s">
        <v>1002</v>
      </c>
      <c r="BH13" s="1116" t="s">
        <v>1003</v>
      </c>
      <c r="BI13" s="1119"/>
      <c r="BJ13" s="478"/>
      <c r="BK13" s="1101"/>
      <c r="BL13" s="1096" t="s">
        <v>308</v>
      </c>
      <c r="BM13" s="1096" t="s">
        <v>309</v>
      </c>
      <c r="BN13" s="1111"/>
      <c r="BO13" s="1101"/>
      <c r="BP13" s="1096" t="s">
        <v>308</v>
      </c>
      <c r="BQ13" s="1096" t="s">
        <v>309</v>
      </c>
      <c r="BR13" s="1111"/>
      <c r="BS13" s="478"/>
      <c r="BT13" s="1101"/>
      <c r="BU13" s="1096" t="s">
        <v>308</v>
      </c>
      <c r="BV13" s="1096" t="s">
        <v>309</v>
      </c>
      <c r="BW13" s="1111"/>
      <c r="BX13" s="1101"/>
      <c r="BY13" s="1096" t="s">
        <v>308</v>
      </c>
      <c r="BZ13" s="1096" t="s">
        <v>309</v>
      </c>
      <c r="CA13" s="1111"/>
    </row>
    <row r="14" spans="1:79" ht="12.95" customHeight="1" x14ac:dyDescent="0.2">
      <c r="A14" s="1173"/>
      <c r="B14" s="1101"/>
      <c r="C14" s="1097" t="s">
        <v>308</v>
      </c>
      <c r="D14" s="1097" t="s">
        <v>309</v>
      </c>
      <c r="E14" s="1104"/>
      <c r="F14" s="1099"/>
      <c r="G14" s="1101"/>
      <c r="H14" s="1097" t="s">
        <v>308</v>
      </c>
      <c r="I14" s="1097" t="s">
        <v>309</v>
      </c>
      <c r="J14" s="1104"/>
      <c r="K14" s="1099"/>
      <c r="L14" s="1101"/>
      <c r="M14" s="1097" t="s">
        <v>308</v>
      </c>
      <c r="N14" s="1097" t="s">
        <v>309</v>
      </c>
      <c r="O14" s="1104"/>
      <c r="P14" s="1099"/>
      <c r="Q14" s="1101"/>
      <c r="R14" s="1097"/>
      <c r="S14" s="1104"/>
      <c r="T14" s="1101"/>
      <c r="U14" s="1097"/>
      <c r="V14" s="1101"/>
      <c r="W14" s="1097" t="s">
        <v>308</v>
      </c>
      <c r="X14" s="1097" t="s">
        <v>309</v>
      </c>
      <c r="Y14" s="1104"/>
      <c r="Z14" s="1099"/>
      <c r="AA14" s="1101"/>
      <c r="AB14" s="1097" t="s">
        <v>308</v>
      </c>
      <c r="AC14" s="1097" t="s">
        <v>309</v>
      </c>
      <c r="AD14" s="1104"/>
      <c r="AE14" s="1099"/>
      <c r="AF14" s="1101"/>
      <c r="AG14" s="1097"/>
      <c r="AH14" s="1104"/>
      <c r="AI14" s="1101"/>
      <c r="AJ14" s="1097"/>
      <c r="AK14" s="1109"/>
      <c r="AL14" s="1101"/>
      <c r="AM14" s="1097"/>
      <c r="AN14" s="1104"/>
      <c r="AO14" s="1101"/>
      <c r="AP14" s="1097"/>
      <c r="AQ14" s="1109"/>
      <c r="AR14" s="1127"/>
      <c r="AT14" s="1101"/>
      <c r="AU14" s="1097"/>
      <c r="AV14" s="1097"/>
      <c r="AW14" s="1111"/>
      <c r="AX14" s="1101"/>
      <c r="AY14" s="1097"/>
      <c r="AZ14" s="1097"/>
      <c r="BA14" s="1099"/>
      <c r="BB14" s="1101"/>
      <c r="BC14" s="1097"/>
      <c r="BD14" s="1097"/>
      <c r="BE14" s="1111"/>
      <c r="BF14" s="1113"/>
      <c r="BG14" s="1115"/>
      <c r="BH14" s="1117"/>
      <c r="BI14" s="1119"/>
      <c r="BJ14" s="478"/>
      <c r="BK14" s="1101"/>
      <c r="BL14" s="1097"/>
      <c r="BM14" s="1097"/>
      <c r="BN14" s="1111"/>
      <c r="BO14" s="1101"/>
      <c r="BP14" s="1097"/>
      <c r="BQ14" s="1097"/>
      <c r="BR14" s="1111"/>
      <c r="BS14" s="478"/>
      <c r="BT14" s="1101"/>
      <c r="BU14" s="1097"/>
      <c r="BV14" s="1097"/>
      <c r="BW14" s="1111"/>
      <c r="BX14" s="1101"/>
      <c r="BY14" s="1097"/>
      <c r="BZ14" s="1097"/>
      <c r="CA14" s="1111"/>
    </row>
    <row r="15" spans="1:79" ht="12.95" customHeight="1" x14ac:dyDescent="0.2">
      <c r="A15" s="1173"/>
      <c r="B15" s="1101"/>
      <c r="C15" s="1097"/>
      <c r="D15" s="1097"/>
      <c r="E15" s="1104"/>
      <c r="F15" s="1099"/>
      <c r="G15" s="1101"/>
      <c r="H15" s="1097"/>
      <c r="I15" s="1097"/>
      <c r="J15" s="1104"/>
      <c r="K15" s="1099"/>
      <c r="L15" s="1101"/>
      <c r="M15" s="1097"/>
      <c r="N15" s="1097"/>
      <c r="O15" s="1104"/>
      <c r="P15" s="1099"/>
      <c r="Q15" s="1101"/>
      <c r="R15" s="1097"/>
      <c r="S15" s="1104"/>
      <c r="T15" s="1101"/>
      <c r="U15" s="1097"/>
      <c r="V15" s="1101"/>
      <c r="W15" s="1097"/>
      <c r="X15" s="1097"/>
      <c r="Y15" s="1104"/>
      <c r="Z15" s="1099"/>
      <c r="AA15" s="1101"/>
      <c r="AB15" s="1097"/>
      <c r="AC15" s="1097"/>
      <c r="AD15" s="1104"/>
      <c r="AE15" s="1099"/>
      <c r="AF15" s="1101"/>
      <c r="AG15" s="1097"/>
      <c r="AH15" s="1104"/>
      <c r="AI15" s="1101"/>
      <c r="AJ15" s="1097"/>
      <c r="AK15" s="1109"/>
      <c r="AL15" s="1101"/>
      <c r="AM15" s="1097"/>
      <c r="AN15" s="1104"/>
      <c r="AO15" s="1101"/>
      <c r="AP15" s="1097"/>
      <c r="AQ15" s="1109"/>
      <c r="AR15" s="1127"/>
      <c r="AT15" s="1101"/>
      <c r="AU15" s="1097"/>
      <c r="AV15" s="1097"/>
      <c r="AW15" s="1111"/>
      <c r="AX15" s="1101"/>
      <c r="AY15" s="1097"/>
      <c r="AZ15" s="1097"/>
      <c r="BA15" s="1099"/>
      <c r="BB15" s="1101"/>
      <c r="BC15" s="1097"/>
      <c r="BD15" s="1097"/>
      <c r="BE15" s="1111"/>
      <c r="BF15" s="1113"/>
      <c r="BG15" s="1115"/>
      <c r="BH15" s="1117"/>
      <c r="BI15" s="1119"/>
      <c r="BJ15" s="478"/>
      <c r="BK15" s="1101"/>
      <c r="BL15" s="1097"/>
      <c r="BM15" s="1097"/>
      <c r="BN15" s="1111"/>
      <c r="BO15" s="1101"/>
      <c r="BP15" s="1097"/>
      <c r="BQ15" s="1097"/>
      <c r="BR15" s="1111"/>
      <c r="BS15" s="478"/>
      <c r="BT15" s="1101"/>
      <c r="BU15" s="1097"/>
      <c r="BV15" s="1097"/>
      <c r="BW15" s="1111"/>
      <c r="BX15" s="1101"/>
      <c r="BY15" s="1097"/>
      <c r="BZ15" s="1097"/>
      <c r="CA15" s="1111"/>
    </row>
    <row r="16" spans="1:79" ht="12.95" customHeight="1" x14ac:dyDescent="0.2">
      <c r="A16" s="1173"/>
      <c r="B16" s="1101"/>
      <c r="C16" s="1097"/>
      <c r="D16" s="1097"/>
      <c r="E16" s="1104"/>
      <c r="F16" s="1099"/>
      <c r="G16" s="1101"/>
      <c r="H16" s="1097"/>
      <c r="I16" s="1097"/>
      <c r="J16" s="1104"/>
      <c r="K16" s="1099"/>
      <c r="L16" s="1101"/>
      <c r="M16" s="1097"/>
      <c r="N16" s="1097"/>
      <c r="O16" s="1104"/>
      <c r="P16" s="1099"/>
      <c r="Q16" s="1101"/>
      <c r="R16" s="1097"/>
      <c r="S16" s="1104"/>
      <c r="T16" s="1101"/>
      <c r="U16" s="1097"/>
      <c r="V16" s="1101"/>
      <c r="W16" s="1097"/>
      <c r="X16" s="1097"/>
      <c r="Y16" s="1104"/>
      <c r="Z16" s="1099"/>
      <c r="AA16" s="1101"/>
      <c r="AB16" s="1097"/>
      <c r="AC16" s="1097"/>
      <c r="AD16" s="1104"/>
      <c r="AE16" s="1099"/>
      <c r="AF16" s="1101"/>
      <c r="AG16" s="1097"/>
      <c r="AH16" s="1104"/>
      <c r="AI16" s="1101"/>
      <c r="AJ16" s="1097"/>
      <c r="AK16" s="1109"/>
      <c r="AL16" s="1101"/>
      <c r="AM16" s="1097"/>
      <c r="AN16" s="1104"/>
      <c r="AO16" s="1101"/>
      <c r="AP16" s="1097"/>
      <c r="AQ16" s="1109"/>
      <c r="AR16" s="1127"/>
      <c r="AT16" s="1101"/>
      <c r="AU16" s="1097"/>
      <c r="AV16" s="1097"/>
      <c r="AW16" s="1111"/>
      <c r="AX16" s="1101"/>
      <c r="AY16" s="1097"/>
      <c r="AZ16" s="1097"/>
      <c r="BA16" s="1099"/>
      <c r="BB16" s="1101"/>
      <c r="BC16" s="1097"/>
      <c r="BD16" s="1097"/>
      <c r="BE16" s="1111"/>
      <c r="BF16" s="1113"/>
      <c r="BG16" s="1115"/>
      <c r="BH16" s="1117"/>
      <c r="BI16" s="1119"/>
      <c r="BJ16" s="478"/>
      <c r="BK16" s="1101"/>
      <c r="BL16" s="1097"/>
      <c r="BM16" s="1097"/>
      <c r="BN16" s="1111"/>
      <c r="BO16" s="1101"/>
      <c r="BP16" s="1097"/>
      <c r="BQ16" s="1097"/>
      <c r="BR16" s="1111"/>
      <c r="BS16" s="478"/>
      <c r="BT16" s="1101"/>
      <c r="BU16" s="1097"/>
      <c r="BV16" s="1097"/>
      <c r="BW16" s="1111"/>
      <c r="BX16" s="1101"/>
      <c r="BY16" s="1097"/>
      <c r="BZ16" s="1097"/>
      <c r="CA16" s="1111"/>
    </row>
    <row r="17" spans="1:130" s="488" customFormat="1" ht="16.5" customHeight="1" thickBot="1" x14ac:dyDescent="0.25">
      <c r="A17" s="1174"/>
      <c r="B17" s="479" t="s">
        <v>310</v>
      </c>
      <c r="C17" s="480" t="s">
        <v>310</v>
      </c>
      <c r="D17" s="481" t="s">
        <v>310</v>
      </c>
      <c r="E17" s="1107"/>
      <c r="F17" s="482" t="s">
        <v>310</v>
      </c>
      <c r="G17" s="479" t="s">
        <v>310</v>
      </c>
      <c r="H17" s="480" t="s">
        <v>310</v>
      </c>
      <c r="I17" s="481" t="s">
        <v>310</v>
      </c>
      <c r="J17" s="1107"/>
      <c r="K17" s="482" t="s">
        <v>310</v>
      </c>
      <c r="L17" s="479" t="s">
        <v>310</v>
      </c>
      <c r="M17" s="480" t="s">
        <v>310</v>
      </c>
      <c r="N17" s="481" t="s">
        <v>310</v>
      </c>
      <c r="O17" s="1107"/>
      <c r="P17" s="482" t="s">
        <v>310</v>
      </c>
      <c r="Q17" s="479" t="s">
        <v>310</v>
      </c>
      <c r="R17" s="480" t="s">
        <v>310</v>
      </c>
      <c r="S17" s="1107"/>
      <c r="T17" s="479" t="s">
        <v>310</v>
      </c>
      <c r="U17" s="480" t="s">
        <v>310</v>
      </c>
      <c r="V17" s="479" t="s">
        <v>310</v>
      </c>
      <c r="W17" s="480" t="s">
        <v>310</v>
      </c>
      <c r="X17" s="481" t="s">
        <v>310</v>
      </c>
      <c r="Y17" s="1107"/>
      <c r="Z17" s="482" t="s">
        <v>310</v>
      </c>
      <c r="AA17" s="483" t="s">
        <v>310</v>
      </c>
      <c r="AB17" s="484" t="s">
        <v>310</v>
      </c>
      <c r="AC17" s="485" t="s">
        <v>310</v>
      </c>
      <c r="AD17" s="1104"/>
      <c r="AE17" s="486" t="s">
        <v>310</v>
      </c>
      <c r="AF17" s="483" t="s">
        <v>310</v>
      </c>
      <c r="AG17" s="484" t="s">
        <v>310</v>
      </c>
      <c r="AH17" s="1104"/>
      <c r="AI17" s="483" t="s">
        <v>310</v>
      </c>
      <c r="AJ17" s="484" t="s">
        <v>310</v>
      </c>
      <c r="AK17" s="1109"/>
      <c r="AL17" s="483" t="s">
        <v>310</v>
      </c>
      <c r="AM17" s="484" t="s">
        <v>310</v>
      </c>
      <c r="AN17" s="1104"/>
      <c r="AO17" s="483" t="s">
        <v>310</v>
      </c>
      <c r="AP17" s="484" t="s">
        <v>310</v>
      </c>
      <c r="AQ17" s="1109"/>
      <c r="AR17" s="487" t="s">
        <v>310</v>
      </c>
      <c r="AT17" s="479" t="s">
        <v>310</v>
      </c>
      <c r="AU17" s="489" t="s">
        <v>310</v>
      </c>
      <c r="AV17" s="489" t="s">
        <v>310</v>
      </c>
      <c r="AW17" s="1111"/>
      <c r="AX17" s="479" t="s">
        <v>310</v>
      </c>
      <c r="AY17" s="489" t="s">
        <v>310</v>
      </c>
      <c r="AZ17" s="489" t="s">
        <v>310</v>
      </c>
      <c r="BA17" s="1099"/>
      <c r="BB17" s="479" t="s">
        <v>310</v>
      </c>
      <c r="BC17" s="489" t="s">
        <v>310</v>
      </c>
      <c r="BD17" s="489" t="s">
        <v>310</v>
      </c>
      <c r="BE17" s="1111"/>
      <c r="BF17" s="479" t="s">
        <v>310</v>
      </c>
      <c r="BG17" s="489" t="s">
        <v>310</v>
      </c>
      <c r="BH17" s="490" t="s">
        <v>310</v>
      </c>
      <c r="BI17" s="1119"/>
      <c r="BJ17" s="491"/>
      <c r="BK17" s="479" t="s">
        <v>310</v>
      </c>
      <c r="BL17" s="489" t="s">
        <v>310</v>
      </c>
      <c r="BM17" s="489" t="s">
        <v>310</v>
      </c>
      <c r="BN17" s="1111"/>
      <c r="BO17" s="479" t="s">
        <v>310</v>
      </c>
      <c r="BP17" s="489" t="s">
        <v>310</v>
      </c>
      <c r="BQ17" s="489" t="s">
        <v>310</v>
      </c>
      <c r="BR17" s="1111"/>
      <c r="BS17" s="491"/>
      <c r="BT17" s="479" t="s">
        <v>310</v>
      </c>
      <c r="BU17" s="489" t="s">
        <v>310</v>
      </c>
      <c r="BV17" s="489" t="s">
        <v>310</v>
      </c>
      <c r="BW17" s="1111"/>
      <c r="BX17" s="479" t="s">
        <v>310</v>
      </c>
      <c r="BY17" s="489" t="s">
        <v>310</v>
      </c>
      <c r="BZ17" s="489" t="s">
        <v>310</v>
      </c>
      <c r="CA17" s="1111"/>
    </row>
    <row r="18" spans="1:130" s="500" customFormat="1" ht="15.75" customHeight="1" thickBot="1" x14ac:dyDescent="0.3">
      <c r="A18" s="492" t="s">
        <v>311</v>
      </c>
      <c r="B18" s="1093"/>
      <c r="C18" s="1094"/>
      <c r="D18" s="1094"/>
      <c r="E18" s="1094"/>
      <c r="F18" s="1095"/>
      <c r="G18" s="493">
        <v>1</v>
      </c>
      <c r="H18" s="494">
        <v>2</v>
      </c>
      <c r="I18" s="494">
        <v>3</v>
      </c>
      <c r="J18" s="495">
        <v>4</v>
      </c>
      <c r="K18" s="496">
        <v>5</v>
      </c>
      <c r="L18" s="493">
        <v>6</v>
      </c>
      <c r="M18" s="494">
        <v>7</v>
      </c>
      <c r="N18" s="494">
        <v>8</v>
      </c>
      <c r="O18" s="495">
        <v>9</v>
      </c>
      <c r="P18" s="497">
        <v>10</v>
      </c>
      <c r="Q18" s="493">
        <v>11</v>
      </c>
      <c r="R18" s="494">
        <v>12</v>
      </c>
      <c r="S18" s="498">
        <v>13</v>
      </c>
      <c r="T18" s="493">
        <v>14</v>
      </c>
      <c r="U18" s="494">
        <v>15</v>
      </c>
      <c r="V18" s="1093"/>
      <c r="W18" s="1094"/>
      <c r="X18" s="1094"/>
      <c r="Y18" s="1094"/>
      <c r="Z18" s="1095"/>
      <c r="AA18" s="493">
        <v>16</v>
      </c>
      <c r="AB18" s="494">
        <v>17</v>
      </c>
      <c r="AC18" s="494">
        <v>18</v>
      </c>
      <c r="AD18" s="495">
        <v>19</v>
      </c>
      <c r="AE18" s="496">
        <v>20</v>
      </c>
      <c r="AF18" s="493">
        <v>21</v>
      </c>
      <c r="AG18" s="494">
        <v>22</v>
      </c>
      <c r="AH18" s="498">
        <v>23</v>
      </c>
      <c r="AI18" s="493">
        <v>24</v>
      </c>
      <c r="AJ18" s="494">
        <v>25</v>
      </c>
      <c r="AK18" s="498">
        <v>26</v>
      </c>
      <c r="AL18" s="493">
        <v>27</v>
      </c>
      <c r="AM18" s="494">
        <v>28</v>
      </c>
      <c r="AN18" s="498">
        <v>29</v>
      </c>
      <c r="AO18" s="493">
        <v>30</v>
      </c>
      <c r="AP18" s="494">
        <v>31</v>
      </c>
      <c r="AQ18" s="498">
        <v>32</v>
      </c>
      <c r="AR18" s="499">
        <v>33</v>
      </c>
      <c r="AT18" s="1090"/>
      <c r="AU18" s="1091"/>
      <c r="AV18" s="1091"/>
      <c r="AW18" s="1092"/>
      <c r="AX18" s="1090"/>
      <c r="AY18" s="1091"/>
      <c r="AZ18" s="1091"/>
      <c r="BA18" s="1092"/>
      <c r="BB18" s="1090"/>
      <c r="BC18" s="1091"/>
      <c r="BD18" s="1091"/>
      <c r="BE18" s="1092"/>
      <c r="BF18" s="1090"/>
      <c r="BG18" s="1091"/>
      <c r="BH18" s="1092"/>
      <c r="BI18" s="501"/>
      <c r="BK18" s="1090"/>
      <c r="BL18" s="1091"/>
      <c r="BM18" s="1091"/>
      <c r="BN18" s="1092"/>
      <c r="BO18" s="1090"/>
      <c r="BP18" s="1091"/>
      <c r="BQ18" s="1091"/>
      <c r="BR18" s="1092"/>
      <c r="BT18" s="1090"/>
      <c r="BU18" s="1091"/>
      <c r="BV18" s="1091"/>
      <c r="BW18" s="1092"/>
      <c r="BX18" s="1090"/>
      <c r="BY18" s="1091"/>
      <c r="BZ18" s="1091"/>
      <c r="CA18" s="1092"/>
    </row>
    <row r="19" spans="1:130" s="520" customFormat="1" ht="27.75" customHeight="1" x14ac:dyDescent="0.2">
      <c r="A19" s="502" t="s">
        <v>312</v>
      </c>
      <c r="B19" s="503">
        <f>IF(B31+B189=C19+D19,C19+D19,"CHYBA")</f>
        <v>115262069</v>
      </c>
      <c r="C19" s="504">
        <f>C31+C189</f>
        <v>5193654</v>
      </c>
      <c r="D19" s="504">
        <f>D31+D189</f>
        <v>110068415</v>
      </c>
      <c r="E19" s="504">
        <f>E31+E189</f>
        <v>246.07999999999998</v>
      </c>
      <c r="F19" s="505">
        <f t="shared" ref="F19:F28" si="0">IF(E19=0,0,ROUND(D19/E19/12,0))</f>
        <v>37274</v>
      </c>
      <c r="G19" s="503">
        <f>IF(G31+G189=H19+I19,H19+I19,"CHYBA")</f>
        <v>112004220</v>
      </c>
      <c r="H19" s="504">
        <f>H31+H189</f>
        <v>4096652</v>
      </c>
      <c r="I19" s="504">
        <f>I31+I189</f>
        <v>107907568</v>
      </c>
      <c r="J19" s="504">
        <f>J31+J189</f>
        <v>265</v>
      </c>
      <c r="K19" s="505">
        <f t="shared" ref="K19:K28" si="1">IF(J19=0,0,ROUND(I19/J19/12,0))</f>
        <v>33933</v>
      </c>
      <c r="L19" s="506">
        <f>IF(L31+L189=M19+N19,M19+N19,"CHYBA")</f>
        <v>120227063</v>
      </c>
      <c r="M19" s="507">
        <f>M31+M189</f>
        <v>7747652</v>
      </c>
      <c r="N19" s="507">
        <f>N31+N189</f>
        <v>112479411</v>
      </c>
      <c r="O19" s="507">
        <f>O31+O189</f>
        <v>265</v>
      </c>
      <c r="P19" s="508">
        <f t="shared" ref="P19:P28" si="2">IF(O19=0,0,ROUND(N19/O19/12,0))</f>
        <v>35371</v>
      </c>
      <c r="Q19" s="503">
        <f>Q31+Q189</f>
        <v>483619.95</v>
      </c>
      <c r="R19" s="504">
        <f>R31+R189</f>
        <v>1634724.88</v>
      </c>
      <c r="S19" s="509">
        <f>S31+S189</f>
        <v>0</v>
      </c>
      <c r="T19" s="506">
        <f>T31+T189</f>
        <v>0</v>
      </c>
      <c r="U19" s="507">
        <f>U31+U189</f>
        <v>542160</v>
      </c>
      <c r="V19" s="506">
        <f>IF(V31+V189=W19+X19,W19+X19,"CHYBA")</f>
        <v>121803247.83</v>
      </c>
      <c r="W19" s="507">
        <f>W31+W189</f>
        <v>8231271.9500000002</v>
      </c>
      <c r="X19" s="507">
        <f>X31+X189</f>
        <v>113571975.88</v>
      </c>
      <c r="Y19" s="510">
        <f>Y31+Y189</f>
        <v>265</v>
      </c>
      <c r="Z19" s="511">
        <f t="shared" ref="Z19:Z28" si="3">IF(Y19=0,0,ROUND(X19/Y19/12,0))</f>
        <v>35714</v>
      </c>
      <c r="AA19" s="503">
        <f>AA31+AA189</f>
        <v>118047079</v>
      </c>
      <c r="AB19" s="504">
        <f>AB31+AB189</f>
        <v>6074777</v>
      </c>
      <c r="AC19" s="504">
        <f>AC31+AC189</f>
        <v>111972302</v>
      </c>
      <c r="AD19" s="504">
        <f>AD31+AD189</f>
        <v>245.02</v>
      </c>
      <c r="AE19" s="505">
        <f t="shared" ref="AE19:AE28" si="4">IF(AD19=0,0,ROUND(AC19/AD19/12,0))</f>
        <v>38083</v>
      </c>
      <c r="AF19" s="503">
        <f t="shared" ref="AF19:AQ28" si="5">AF31+AF189</f>
        <v>417634</v>
      </c>
      <c r="AG19" s="504">
        <f t="shared" si="5"/>
        <v>1582695.88</v>
      </c>
      <c r="AH19" s="509">
        <f t="shared" si="5"/>
        <v>0</v>
      </c>
      <c r="AI19" s="503">
        <f t="shared" si="5"/>
        <v>0</v>
      </c>
      <c r="AJ19" s="504">
        <f t="shared" si="5"/>
        <v>0</v>
      </c>
      <c r="AK19" s="509">
        <f t="shared" si="5"/>
        <v>0</v>
      </c>
      <c r="AL19" s="503">
        <f t="shared" si="5"/>
        <v>60050</v>
      </c>
      <c r="AM19" s="504">
        <f t="shared" si="5"/>
        <v>52029</v>
      </c>
      <c r="AN19" s="509">
        <f t="shared" si="5"/>
        <v>0</v>
      </c>
      <c r="AO19" s="503">
        <f t="shared" si="5"/>
        <v>0</v>
      </c>
      <c r="AP19" s="504">
        <f t="shared" si="5"/>
        <v>0</v>
      </c>
      <c r="AQ19" s="509">
        <f t="shared" si="5"/>
        <v>0</v>
      </c>
      <c r="AR19" s="512"/>
      <c r="AS19" s="513"/>
      <c r="AT19" s="503">
        <f>IF(AT31+AT189=AU19+AV19,AU19+AV19,"CHYBA")</f>
        <v>-2179984</v>
      </c>
      <c r="AU19" s="504">
        <f>AU31+AU189</f>
        <v>-1672875</v>
      </c>
      <c r="AV19" s="504">
        <f>AV31+AV189</f>
        <v>-507109</v>
      </c>
      <c r="AW19" s="514">
        <f>AW31+AW189</f>
        <v>-19.97999999999999</v>
      </c>
      <c r="AX19" s="515">
        <f>IF(L19=0,0,AA19/L19*100)</f>
        <v>98.186777630923245</v>
      </c>
      <c r="AY19" s="514">
        <f>IF(M19=0,0,AB19/M19*100)</f>
        <v>78.407974441805081</v>
      </c>
      <c r="AZ19" s="514">
        <f>IF(N19=0,0,AC19/N19*100)</f>
        <v>99.549153933603023</v>
      </c>
      <c r="BA19" s="514">
        <f>IF(O19=0,0,AD19/O19*100)</f>
        <v>92.460377358490575</v>
      </c>
      <c r="BB19" s="503">
        <f>IF(BB31+BB189=BC19+BD19,BC19+BD19,"CHYBA")</f>
        <v>-4292392.88</v>
      </c>
      <c r="BC19" s="504">
        <f>BC31+BC189</f>
        <v>-2150559</v>
      </c>
      <c r="BD19" s="504">
        <f>BD31+BD189</f>
        <v>-2141833.88</v>
      </c>
      <c r="BE19" s="514">
        <f>BE31+BE189</f>
        <v>-19.97999999999999</v>
      </c>
      <c r="BF19" s="516">
        <f t="shared" ref="BF19:BF28" si="6">IF(F19=0,0,AE19/F19*100)</f>
        <v>102.17041369319095</v>
      </c>
      <c r="BG19" s="510">
        <f t="shared" ref="BG19:BG28" si="7">IF(K19=0,0,AE19/K19*100)</f>
        <v>112.22998261279579</v>
      </c>
      <c r="BH19" s="517">
        <f t="shared" ref="BH19:BH28" si="8">IF(P19=0,0,AE19/P19*100)</f>
        <v>107.6672980690396</v>
      </c>
      <c r="BI19" s="518"/>
      <c r="BJ19" s="513"/>
      <c r="BK19" s="503">
        <f>IF(BK31+BK189=BL19+BM19,BL19+BM19,"CHYBA")</f>
        <v>-3756168.8300000029</v>
      </c>
      <c r="BL19" s="504">
        <f>BL31+BL189</f>
        <v>-2156494.9500000002</v>
      </c>
      <c r="BM19" s="504">
        <f>BM31+BM189</f>
        <v>-1599673.8800000027</v>
      </c>
      <c r="BN19" s="514">
        <f>BN31+BN189</f>
        <v>-19.97999999999999</v>
      </c>
      <c r="BO19" s="515">
        <f>IF(V19=0,0,AA19/V19*100)</f>
        <v>96.91619977552449</v>
      </c>
      <c r="BP19" s="514">
        <f>IF(W19=0,0,AB19/W19*100)</f>
        <v>73.80119423705834</v>
      </c>
      <c r="BQ19" s="514">
        <f>IF(X19=0,0,AC19/X19*100)</f>
        <v>98.591488905951408</v>
      </c>
      <c r="BR19" s="519">
        <f>IF(Y19=0,0,AD19/Y19*100)</f>
        <v>92.460377358490575</v>
      </c>
      <c r="BS19" s="513"/>
      <c r="BT19" s="503">
        <f>IF(BT31+BT189=BU19+BV19,BU19+BV19,"CHYBA")</f>
        <v>2785010</v>
      </c>
      <c r="BU19" s="504">
        <f>BU31+BU189</f>
        <v>881123</v>
      </c>
      <c r="BV19" s="504">
        <f>BV31+BV189</f>
        <v>1903887</v>
      </c>
      <c r="BW19" s="514">
        <f>BW31+BW189</f>
        <v>-1.0599999999999952</v>
      </c>
      <c r="BX19" s="515">
        <f>IF(B19=0,0,AA19/B19*100)</f>
        <v>102.41624154777232</v>
      </c>
      <c r="BY19" s="514">
        <f>IF(C19=0,0,AB19/C19*100)</f>
        <v>116.96537736245041</v>
      </c>
      <c r="BZ19" s="514">
        <f>IF(D19=0,0,AC19/D19*100)</f>
        <v>101.72973054985847</v>
      </c>
      <c r="CA19" s="519">
        <f>IF(E19=0,0,AD19/E19*100)</f>
        <v>99.569245773732135</v>
      </c>
      <c r="CB19" s="513"/>
      <c r="CC19" s="513"/>
      <c r="CD19" s="513"/>
      <c r="CE19" s="513"/>
      <c r="CF19" s="513"/>
      <c r="CG19" s="513"/>
      <c r="CH19" s="513"/>
      <c r="CI19" s="513"/>
      <c r="CJ19" s="513"/>
      <c r="CK19" s="513"/>
      <c r="CL19" s="513"/>
      <c r="CM19" s="513"/>
      <c r="CN19" s="513"/>
      <c r="CO19" s="513"/>
      <c r="CP19" s="513"/>
      <c r="CQ19" s="513"/>
      <c r="CR19" s="513"/>
      <c r="CS19" s="513"/>
      <c r="CT19" s="513"/>
      <c r="CU19" s="513"/>
      <c r="CV19" s="513"/>
      <c r="CW19" s="513"/>
      <c r="CX19" s="513"/>
      <c r="CY19" s="513"/>
      <c r="CZ19" s="513"/>
      <c r="DA19" s="513"/>
      <c r="DB19" s="513"/>
      <c r="DC19" s="513"/>
      <c r="DD19" s="513"/>
      <c r="DE19" s="513"/>
      <c r="DF19" s="513"/>
      <c r="DG19" s="513"/>
      <c r="DH19" s="513"/>
      <c r="DI19" s="513"/>
      <c r="DJ19" s="513"/>
      <c r="DK19" s="513"/>
      <c r="DL19" s="513"/>
      <c r="DM19" s="513"/>
      <c r="DN19" s="513"/>
      <c r="DO19" s="513"/>
      <c r="DP19" s="513"/>
      <c r="DQ19" s="513"/>
      <c r="DR19" s="513"/>
      <c r="DS19" s="513"/>
      <c r="DT19" s="513"/>
      <c r="DU19" s="513"/>
      <c r="DV19" s="513"/>
      <c r="DW19" s="513"/>
      <c r="DX19" s="513"/>
      <c r="DY19" s="513"/>
      <c r="DZ19" s="513"/>
    </row>
    <row r="20" spans="1:130" ht="20.25" hidden="1" x14ac:dyDescent="0.3">
      <c r="A20" s="521" t="s">
        <v>1004</v>
      </c>
      <c r="B20" s="522"/>
      <c r="C20" s="523"/>
      <c r="D20" s="523">
        <f t="shared" ref="D20:E28" si="9">D32+D190</f>
        <v>79611748</v>
      </c>
      <c r="E20" s="523">
        <f t="shared" si="9"/>
        <v>174.6</v>
      </c>
      <c r="F20" s="524">
        <f t="shared" si="0"/>
        <v>37997</v>
      </c>
      <c r="G20" s="522"/>
      <c r="H20" s="523"/>
      <c r="I20" s="523">
        <f t="shared" ref="I20:J28" si="10">I32+I190</f>
        <v>76426301</v>
      </c>
      <c r="J20" s="523">
        <f t="shared" si="10"/>
        <v>185</v>
      </c>
      <c r="K20" s="524">
        <f t="shared" si="1"/>
        <v>34426</v>
      </c>
      <c r="L20" s="522"/>
      <c r="M20" s="523"/>
      <c r="N20" s="523">
        <f t="shared" ref="N20:O28" si="11">N32+N190</f>
        <v>79641006</v>
      </c>
      <c r="O20" s="523">
        <f t="shared" si="11"/>
        <v>185</v>
      </c>
      <c r="P20" s="525">
        <f t="shared" si="2"/>
        <v>35874</v>
      </c>
      <c r="Q20" s="526"/>
      <c r="R20" s="523">
        <f t="shared" ref="R20:S28" si="12">R32+R190</f>
        <v>1634724.88</v>
      </c>
      <c r="S20" s="527">
        <f t="shared" si="12"/>
        <v>0</v>
      </c>
      <c r="T20" s="526"/>
      <c r="U20" s="523">
        <f t="shared" ref="U20:U28" si="13">U32+U190</f>
        <v>186600</v>
      </c>
      <c r="V20" s="522"/>
      <c r="W20" s="523"/>
      <c r="X20" s="523">
        <f t="shared" ref="X20:Y28" si="14">X32+X190</f>
        <v>81089130.879999995</v>
      </c>
      <c r="Y20" s="528">
        <f t="shared" si="14"/>
        <v>185</v>
      </c>
      <c r="Z20" s="524">
        <f t="shared" si="3"/>
        <v>36527</v>
      </c>
      <c r="AA20" s="522"/>
      <c r="AB20" s="523"/>
      <c r="AC20" s="523">
        <f t="shared" ref="AC20:AD28" si="15">AC32+AC190</f>
        <v>79489457</v>
      </c>
      <c r="AD20" s="523">
        <f t="shared" si="15"/>
        <v>171.93</v>
      </c>
      <c r="AE20" s="524">
        <f t="shared" si="4"/>
        <v>38528</v>
      </c>
      <c r="AF20" s="526"/>
      <c r="AG20" s="523">
        <f t="shared" si="5"/>
        <v>1582695.88</v>
      </c>
      <c r="AH20" s="527">
        <f t="shared" si="5"/>
        <v>0</v>
      </c>
      <c r="AI20" s="526"/>
      <c r="AJ20" s="523">
        <f t="shared" si="5"/>
        <v>0</v>
      </c>
      <c r="AK20" s="527">
        <f t="shared" si="5"/>
        <v>0</v>
      </c>
      <c r="AL20" s="526"/>
      <c r="AM20" s="523">
        <f t="shared" si="5"/>
        <v>52029</v>
      </c>
      <c r="AN20" s="527">
        <f t="shared" si="5"/>
        <v>0</v>
      </c>
      <c r="AO20" s="526"/>
      <c r="AP20" s="523">
        <f t="shared" si="5"/>
        <v>0</v>
      </c>
      <c r="AQ20" s="527">
        <f t="shared" si="5"/>
        <v>0</v>
      </c>
      <c r="AR20" s="529"/>
      <c r="AS20" s="513"/>
      <c r="AT20" s="522"/>
      <c r="AU20" s="523"/>
      <c r="AV20" s="523">
        <f t="shared" ref="AV20:AW28" si="16">AV32+AV190</f>
        <v>-151549</v>
      </c>
      <c r="AW20" s="528">
        <f t="shared" si="16"/>
        <v>-13.069999999999993</v>
      </c>
      <c r="AX20" s="530"/>
      <c r="AY20" s="528"/>
      <c r="AZ20" s="528">
        <f t="shared" ref="AZ20:BA28" si="17">IF(N20=0,0,AC20/N20*100)</f>
        <v>99.809709837166054</v>
      </c>
      <c r="BA20" s="528">
        <f t="shared" si="17"/>
        <v>92.935135135135141</v>
      </c>
      <c r="BB20" s="522"/>
      <c r="BC20" s="523"/>
      <c r="BD20" s="523">
        <f t="shared" ref="BD20:BE28" si="18">BD32+BD190</f>
        <v>-1786273.88</v>
      </c>
      <c r="BE20" s="528">
        <f t="shared" si="18"/>
        <v>-13.069999999999993</v>
      </c>
      <c r="BF20" s="531">
        <f t="shared" si="6"/>
        <v>101.39747874832223</v>
      </c>
      <c r="BG20" s="528">
        <f t="shared" si="7"/>
        <v>111.91541276941845</v>
      </c>
      <c r="BH20" s="532">
        <f t="shared" si="8"/>
        <v>107.39811562691644</v>
      </c>
      <c r="BI20" s="533"/>
      <c r="BJ20" s="513"/>
      <c r="BK20" s="522"/>
      <c r="BL20" s="523"/>
      <c r="BM20" s="523">
        <f t="shared" ref="BM20:BN28" si="19">BM32+BM190</f>
        <v>-1599673.8800000027</v>
      </c>
      <c r="BN20" s="528">
        <f t="shared" si="19"/>
        <v>-13.069999999999993</v>
      </c>
      <c r="BO20" s="522"/>
      <c r="BP20" s="523"/>
      <c r="BQ20" s="528">
        <f t="shared" ref="BQ20:BR28" si="20">IF(X20=0,0,AC20/X20*100)</f>
        <v>98.027264736173734</v>
      </c>
      <c r="BR20" s="532">
        <f t="shared" si="20"/>
        <v>92.935135135135141</v>
      </c>
      <c r="BS20" s="513"/>
      <c r="BT20" s="522"/>
      <c r="BU20" s="523"/>
      <c r="BV20" s="523">
        <f t="shared" ref="BV20:BW28" si="21">BV32+BV190</f>
        <v>-122291</v>
      </c>
      <c r="BW20" s="528">
        <f t="shared" si="21"/>
        <v>-2.6699999999999946</v>
      </c>
      <c r="BX20" s="530"/>
      <c r="BY20" s="528"/>
      <c r="BZ20" s="528">
        <f t="shared" ref="BZ20:CA28" si="22">IF(D20=0,0,AC20/D20*100)</f>
        <v>99.846390761323306</v>
      </c>
      <c r="CA20" s="532">
        <f t="shared" si="22"/>
        <v>98.470790378006882</v>
      </c>
      <c r="CB20" s="513"/>
      <c r="CC20" s="513"/>
      <c r="CD20" s="513"/>
      <c r="CE20" s="513"/>
      <c r="CF20" s="513"/>
      <c r="CG20" s="513"/>
      <c r="CH20" s="513"/>
      <c r="CI20" s="513"/>
      <c r="CJ20" s="513"/>
      <c r="CK20" s="513"/>
      <c r="CL20" s="513"/>
      <c r="CM20" s="513"/>
      <c r="CN20" s="513"/>
      <c r="CO20" s="513"/>
      <c r="CP20" s="513"/>
      <c r="CQ20" s="513"/>
      <c r="CR20" s="513"/>
      <c r="CS20" s="513"/>
      <c r="CT20" s="513"/>
      <c r="CU20" s="513"/>
      <c r="CV20" s="513"/>
      <c r="CW20" s="513"/>
      <c r="CX20" s="513"/>
      <c r="CY20" s="513"/>
      <c r="CZ20" s="513"/>
      <c r="DA20" s="513"/>
      <c r="DB20" s="513"/>
      <c r="DC20" s="513"/>
      <c r="DD20" s="513"/>
      <c r="DE20" s="513"/>
      <c r="DF20" s="513"/>
      <c r="DG20" s="513"/>
      <c r="DH20" s="513"/>
      <c r="DI20" s="513"/>
      <c r="DJ20" s="513"/>
      <c r="DK20" s="513"/>
      <c r="DL20" s="513"/>
      <c r="DM20" s="513"/>
      <c r="DN20" s="513"/>
      <c r="DO20" s="513"/>
      <c r="DP20" s="513"/>
      <c r="DQ20" s="513"/>
      <c r="DR20" s="513"/>
      <c r="DS20" s="513"/>
      <c r="DT20" s="513"/>
      <c r="DU20" s="513"/>
      <c r="DV20" s="513"/>
      <c r="DW20" s="513"/>
      <c r="DX20" s="513"/>
      <c r="DY20" s="513"/>
      <c r="DZ20" s="513"/>
    </row>
    <row r="21" spans="1:130" ht="20.25" hidden="1" x14ac:dyDescent="0.3">
      <c r="A21" s="521" t="s">
        <v>317</v>
      </c>
      <c r="B21" s="522"/>
      <c r="C21" s="523"/>
      <c r="D21" s="523">
        <f t="shared" si="9"/>
        <v>0</v>
      </c>
      <c r="E21" s="523">
        <f t="shared" si="9"/>
        <v>0</v>
      </c>
      <c r="F21" s="524">
        <f t="shared" si="0"/>
        <v>0</v>
      </c>
      <c r="G21" s="522"/>
      <c r="H21" s="523"/>
      <c r="I21" s="523">
        <f t="shared" si="10"/>
        <v>0</v>
      </c>
      <c r="J21" s="523">
        <f t="shared" si="10"/>
        <v>0</v>
      </c>
      <c r="K21" s="524">
        <f t="shared" si="1"/>
        <v>0</v>
      </c>
      <c r="L21" s="522"/>
      <c r="M21" s="523"/>
      <c r="N21" s="523">
        <f t="shared" si="11"/>
        <v>0</v>
      </c>
      <c r="O21" s="523">
        <f t="shared" si="11"/>
        <v>0</v>
      </c>
      <c r="P21" s="525">
        <f t="shared" si="2"/>
        <v>0</v>
      </c>
      <c r="Q21" s="526"/>
      <c r="R21" s="523">
        <f t="shared" si="12"/>
        <v>0</v>
      </c>
      <c r="S21" s="527">
        <f t="shared" si="12"/>
        <v>0</v>
      </c>
      <c r="T21" s="526"/>
      <c r="U21" s="523">
        <f t="shared" si="13"/>
        <v>0</v>
      </c>
      <c r="V21" s="522"/>
      <c r="W21" s="523"/>
      <c r="X21" s="523">
        <f t="shared" si="14"/>
        <v>0</v>
      </c>
      <c r="Y21" s="528">
        <f t="shared" si="14"/>
        <v>0</v>
      </c>
      <c r="Z21" s="524">
        <f t="shared" si="3"/>
        <v>0</v>
      </c>
      <c r="AA21" s="522"/>
      <c r="AB21" s="523"/>
      <c r="AC21" s="523">
        <f t="shared" si="15"/>
        <v>0</v>
      </c>
      <c r="AD21" s="523">
        <f t="shared" si="15"/>
        <v>0</v>
      </c>
      <c r="AE21" s="524">
        <f t="shared" si="4"/>
        <v>0</v>
      </c>
      <c r="AF21" s="526"/>
      <c r="AG21" s="523">
        <f t="shared" si="5"/>
        <v>0</v>
      </c>
      <c r="AH21" s="527">
        <f t="shared" si="5"/>
        <v>0</v>
      </c>
      <c r="AI21" s="526"/>
      <c r="AJ21" s="523">
        <f t="shared" si="5"/>
        <v>0</v>
      </c>
      <c r="AK21" s="527">
        <f t="shared" si="5"/>
        <v>0</v>
      </c>
      <c r="AL21" s="526"/>
      <c r="AM21" s="523">
        <f t="shared" si="5"/>
        <v>0</v>
      </c>
      <c r="AN21" s="527">
        <f t="shared" si="5"/>
        <v>0</v>
      </c>
      <c r="AO21" s="526"/>
      <c r="AP21" s="523">
        <f t="shared" si="5"/>
        <v>0</v>
      </c>
      <c r="AQ21" s="527">
        <f t="shared" si="5"/>
        <v>0</v>
      </c>
      <c r="AR21" s="529"/>
      <c r="AS21" s="513"/>
      <c r="AT21" s="522"/>
      <c r="AU21" s="523"/>
      <c r="AV21" s="523">
        <f t="shared" si="16"/>
        <v>0</v>
      </c>
      <c r="AW21" s="528">
        <f t="shared" si="16"/>
        <v>0</v>
      </c>
      <c r="AX21" s="530"/>
      <c r="AY21" s="528"/>
      <c r="AZ21" s="528">
        <f t="shared" si="17"/>
        <v>0</v>
      </c>
      <c r="BA21" s="528">
        <f t="shared" si="17"/>
        <v>0</v>
      </c>
      <c r="BB21" s="522"/>
      <c r="BC21" s="523"/>
      <c r="BD21" s="523">
        <f t="shared" si="18"/>
        <v>0</v>
      </c>
      <c r="BE21" s="528">
        <f t="shared" si="18"/>
        <v>0</v>
      </c>
      <c r="BF21" s="531">
        <f t="shared" si="6"/>
        <v>0</v>
      </c>
      <c r="BG21" s="528">
        <f t="shared" si="7"/>
        <v>0</v>
      </c>
      <c r="BH21" s="532">
        <f t="shared" si="8"/>
        <v>0</v>
      </c>
      <c r="BI21" s="533"/>
      <c r="BJ21" s="513"/>
      <c r="BK21" s="522"/>
      <c r="BL21" s="523"/>
      <c r="BM21" s="523">
        <f t="shared" si="19"/>
        <v>0</v>
      </c>
      <c r="BN21" s="528">
        <f t="shared" si="19"/>
        <v>0</v>
      </c>
      <c r="BO21" s="522"/>
      <c r="BP21" s="523"/>
      <c r="BQ21" s="528">
        <f t="shared" si="20"/>
        <v>0</v>
      </c>
      <c r="BR21" s="532">
        <f t="shared" si="20"/>
        <v>0</v>
      </c>
      <c r="BS21" s="513"/>
      <c r="BT21" s="522"/>
      <c r="BU21" s="523"/>
      <c r="BV21" s="523">
        <f t="shared" si="21"/>
        <v>0</v>
      </c>
      <c r="BW21" s="528">
        <f t="shared" si="21"/>
        <v>0</v>
      </c>
      <c r="BX21" s="530"/>
      <c r="BY21" s="528"/>
      <c r="BZ21" s="528">
        <f t="shared" si="22"/>
        <v>0</v>
      </c>
      <c r="CA21" s="532">
        <f t="shared" si="22"/>
        <v>0</v>
      </c>
      <c r="CB21" s="513"/>
      <c r="CC21" s="513"/>
      <c r="CD21" s="513"/>
      <c r="CE21" s="513"/>
      <c r="CF21" s="513"/>
      <c r="CG21" s="513"/>
      <c r="CH21" s="513"/>
      <c r="CI21" s="513"/>
      <c r="CJ21" s="513"/>
      <c r="CK21" s="513"/>
      <c r="CL21" s="513"/>
      <c r="CM21" s="513"/>
      <c r="CN21" s="513"/>
      <c r="CO21" s="513"/>
      <c r="CP21" s="513"/>
      <c r="CQ21" s="513"/>
      <c r="CR21" s="513"/>
      <c r="CS21" s="513"/>
      <c r="CT21" s="513"/>
      <c r="CU21" s="513"/>
      <c r="CV21" s="513"/>
      <c r="CW21" s="513"/>
      <c r="CX21" s="513"/>
      <c r="CY21" s="513"/>
      <c r="CZ21" s="513"/>
      <c r="DA21" s="513"/>
      <c r="DB21" s="513"/>
      <c r="DC21" s="513"/>
      <c r="DD21" s="513"/>
      <c r="DE21" s="513"/>
      <c r="DF21" s="513"/>
      <c r="DG21" s="513"/>
      <c r="DH21" s="513"/>
      <c r="DI21" s="513"/>
      <c r="DJ21" s="513"/>
      <c r="DK21" s="513"/>
      <c r="DL21" s="513"/>
      <c r="DM21" s="513"/>
      <c r="DN21" s="513"/>
      <c r="DO21" s="513"/>
      <c r="DP21" s="513"/>
      <c r="DQ21" s="513"/>
      <c r="DR21" s="513"/>
      <c r="DS21" s="513"/>
      <c r="DT21" s="513"/>
      <c r="DU21" s="513"/>
      <c r="DV21" s="513"/>
      <c r="DW21" s="513"/>
      <c r="DX21" s="513"/>
      <c r="DY21" s="513"/>
      <c r="DZ21" s="513"/>
    </row>
    <row r="22" spans="1:130" ht="20.25" hidden="1" x14ac:dyDescent="0.3">
      <c r="A22" s="521" t="s">
        <v>318</v>
      </c>
      <c r="B22" s="522"/>
      <c r="C22" s="523"/>
      <c r="D22" s="523">
        <f t="shared" si="9"/>
        <v>0</v>
      </c>
      <c r="E22" s="523">
        <f t="shared" si="9"/>
        <v>0</v>
      </c>
      <c r="F22" s="524">
        <f t="shared" si="0"/>
        <v>0</v>
      </c>
      <c r="G22" s="522"/>
      <c r="H22" s="523"/>
      <c r="I22" s="523">
        <f t="shared" si="10"/>
        <v>0</v>
      </c>
      <c r="J22" s="523">
        <f t="shared" si="10"/>
        <v>0</v>
      </c>
      <c r="K22" s="524">
        <f t="shared" si="1"/>
        <v>0</v>
      </c>
      <c r="L22" s="522"/>
      <c r="M22" s="523"/>
      <c r="N22" s="523">
        <f t="shared" si="11"/>
        <v>0</v>
      </c>
      <c r="O22" s="523">
        <f t="shared" si="11"/>
        <v>0</v>
      </c>
      <c r="P22" s="525">
        <f t="shared" si="2"/>
        <v>0</v>
      </c>
      <c r="Q22" s="526"/>
      <c r="R22" s="523">
        <f t="shared" si="12"/>
        <v>0</v>
      </c>
      <c r="S22" s="527">
        <f t="shared" si="12"/>
        <v>0</v>
      </c>
      <c r="T22" s="526"/>
      <c r="U22" s="523">
        <f t="shared" si="13"/>
        <v>0</v>
      </c>
      <c r="V22" s="522"/>
      <c r="W22" s="523"/>
      <c r="X22" s="523">
        <f t="shared" si="14"/>
        <v>0</v>
      </c>
      <c r="Y22" s="528">
        <f t="shared" si="14"/>
        <v>0</v>
      </c>
      <c r="Z22" s="524">
        <f t="shared" si="3"/>
        <v>0</v>
      </c>
      <c r="AA22" s="522"/>
      <c r="AB22" s="523"/>
      <c r="AC22" s="523">
        <f t="shared" si="15"/>
        <v>0</v>
      </c>
      <c r="AD22" s="523">
        <f t="shared" si="15"/>
        <v>0</v>
      </c>
      <c r="AE22" s="524">
        <f t="shared" si="4"/>
        <v>0</v>
      </c>
      <c r="AF22" s="526"/>
      <c r="AG22" s="523">
        <f t="shared" si="5"/>
        <v>0</v>
      </c>
      <c r="AH22" s="527">
        <f t="shared" si="5"/>
        <v>0</v>
      </c>
      <c r="AI22" s="526"/>
      <c r="AJ22" s="523">
        <f t="shared" si="5"/>
        <v>0</v>
      </c>
      <c r="AK22" s="527">
        <f t="shared" si="5"/>
        <v>0</v>
      </c>
      <c r="AL22" s="526"/>
      <c r="AM22" s="523">
        <f t="shared" si="5"/>
        <v>0</v>
      </c>
      <c r="AN22" s="527">
        <f t="shared" si="5"/>
        <v>0</v>
      </c>
      <c r="AO22" s="526"/>
      <c r="AP22" s="523">
        <f t="shared" si="5"/>
        <v>0</v>
      </c>
      <c r="AQ22" s="527">
        <f t="shared" si="5"/>
        <v>0</v>
      </c>
      <c r="AR22" s="529"/>
      <c r="AS22" s="513"/>
      <c r="AT22" s="522"/>
      <c r="AU22" s="523"/>
      <c r="AV22" s="523">
        <f t="shared" si="16"/>
        <v>0</v>
      </c>
      <c r="AW22" s="528">
        <f t="shared" si="16"/>
        <v>0</v>
      </c>
      <c r="AX22" s="530"/>
      <c r="AY22" s="528"/>
      <c r="AZ22" s="528">
        <f t="shared" si="17"/>
        <v>0</v>
      </c>
      <c r="BA22" s="528">
        <f t="shared" si="17"/>
        <v>0</v>
      </c>
      <c r="BB22" s="522"/>
      <c r="BC22" s="523"/>
      <c r="BD22" s="523">
        <f t="shared" si="18"/>
        <v>0</v>
      </c>
      <c r="BE22" s="528">
        <f t="shared" si="18"/>
        <v>0</v>
      </c>
      <c r="BF22" s="531">
        <f t="shared" si="6"/>
        <v>0</v>
      </c>
      <c r="BG22" s="528">
        <f t="shared" si="7"/>
        <v>0</v>
      </c>
      <c r="BH22" s="532">
        <f t="shared" si="8"/>
        <v>0</v>
      </c>
      <c r="BI22" s="533"/>
      <c r="BJ22" s="513"/>
      <c r="BK22" s="522"/>
      <c r="BL22" s="523"/>
      <c r="BM22" s="523">
        <f t="shared" si="19"/>
        <v>0</v>
      </c>
      <c r="BN22" s="528">
        <f t="shared" si="19"/>
        <v>0</v>
      </c>
      <c r="BO22" s="522"/>
      <c r="BP22" s="523"/>
      <c r="BQ22" s="528">
        <f t="shared" si="20"/>
        <v>0</v>
      </c>
      <c r="BR22" s="532">
        <f t="shared" si="20"/>
        <v>0</v>
      </c>
      <c r="BS22" s="513"/>
      <c r="BT22" s="522"/>
      <c r="BU22" s="523"/>
      <c r="BV22" s="523">
        <f t="shared" si="21"/>
        <v>0</v>
      </c>
      <c r="BW22" s="528">
        <f t="shared" si="21"/>
        <v>0</v>
      </c>
      <c r="BX22" s="530"/>
      <c r="BY22" s="528"/>
      <c r="BZ22" s="528">
        <f t="shared" si="22"/>
        <v>0</v>
      </c>
      <c r="CA22" s="532">
        <f t="shared" si="22"/>
        <v>0</v>
      </c>
      <c r="CB22" s="513"/>
      <c r="CC22" s="513"/>
      <c r="CD22" s="513"/>
      <c r="CE22" s="513"/>
      <c r="CF22" s="513"/>
      <c r="CG22" s="513"/>
      <c r="CH22" s="513"/>
      <c r="CI22" s="513"/>
      <c r="CJ22" s="513"/>
      <c r="CK22" s="513"/>
      <c r="CL22" s="513"/>
      <c r="CM22" s="513"/>
      <c r="CN22" s="513"/>
      <c r="CO22" s="513"/>
      <c r="CP22" s="513"/>
      <c r="CQ22" s="513"/>
      <c r="CR22" s="513"/>
      <c r="CS22" s="513"/>
      <c r="CT22" s="513"/>
      <c r="CU22" s="513"/>
      <c r="CV22" s="513"/>
      <c r="CW22" s="513"/>
      <c r="CX22" s="513"/>
      <c r="CY22" s="513"/>
      <c r="CZ22" s="513"/>
      <c r="DA22" s="513"/>
      <c r="DB22" s="513"/>
      <c r="DC22" s="513"/>
      <c r="DD22" s="513"/>
      <c r="DE22" s="513"/>
      <c r="DF22" s="513"/>
      <c r="DG22" s="513"/>
      <c r="DH22" s="513"/>
      <c r="DI22" s="513"/>
      <c r="DJ22" s="513"/>
      <c r="DK22" s="513"/>
      <c r="DL22" s="513"/>
      <c r="DM22" s="513"/>
      <c r="DN22" s="513"/>
      <c r="DO22" s="513"/>
      <c r="DP22" s="513"/>
      <c r="DQ22" s="513"/>
      <c r="DR22" s="513"/>
      <c r="DS22" s="513"/>
      <c r="DT22" s="513"/>
      <c r="DU22" s="513"/>
      <c r="DV22" s="513"/>
      <c r="DW22" s="513"/>
      <c r="DX22" s="513"/>
      <c r="DY22" s="513"/>
      <c r="DZ22" s="513"/>
    </row>
    <row r="23" spans="1:130" ht="20.25" hidden="1" x14ac:dyDescent="0.3">
      <c r="A23" s="534" t="s">
        <v>319</v>
      </c>
      <c r="B23" s="522"/>
      <c r="C23" s="523"/>
      <c r="D23" s="523">
        <f t="shared" si="9"/>
        <v>0</v>
      </c>
      <c r="E23" s="523">
        <f t="shared" si="9"/>
        <v>0</v>
      </c>
      <c r="F23" s="524">
        <f t="shared" si="0"/>
        <v>0</v>
      </c>
      <c r="G23" s="522"/>
      <c r="H23" s="523"/>
      <c r="I23" s="523">
        <f t="shared" si="10"/>
        <v>0</v>
      </c>
      <c r="J23" s="523">
        <f t="shared" si="10"/>
        <v>0</v>
      </c>
      <c r="K23" s="524">
        <f t="shared" si="1"/>
        <v>0</v>
      </c>
      <c r="L23" s="522"/>
      <c r="M23" s="523"/>
      <c r="N23" s="523">
        <f t="shared" si="11"/>
        <v>0</v>
      </c>
      <c r="O23" s="523">
        <f t="shared" si="11"/>
        <v>0</v>
      </c>
      <c r="P23" s="525">
        <f t="shared" si="2"/>
        <v>0</v>
      </c>
      <c r="Q23" s="526"/>
      <c r="R23" s="523">
        <f t="shared" si="12"/>
        <v>0</v>
      </c>
      <c r="S23" s="527">
        <f t="shared" si="12"/>
        <v>0</v>
      </c>
      <c r="T23" s="526"/>
      <c r="U23" s="523">
        <f t="shared" si="13"/>
        <v>0</v>
      </c>
      <c r="V23" s="522"/>
      <c r="W23" s="523"/>
      <c r="X23" s="523">
        <f t="shared" si="14"/>
        <v>0</v>
      </c>
      <c r="Y23" s="528">
        <f t="shared" si="14"/>
        <v>0</v>
      </c>
      <c r="Z23" s="524">
        <f t="shared" si="3"/>
        <v>0</v>
      </c>
      <c r="AA23" s="522"/>
      <c r="AB23" s="523"/>
      <c r="AC23" s="523">
        <f t="shared" si="15"/>
        <v>0</v>
      </c>
      <c r="AD23" s="523">
        <f t="shared" si="15"/>
        <v>0</v>
      </c>
      <c r="AE23" s="524">
        <f t="shared" si="4"/>
        <v>0</v>
      </c>
      <c r="AF23" s="526"/>
      <c r="AG23" s="523">
        <f t="shared" si="5"/>
        <v>0</v>
      </c>
      <c r="AH23" s="527">
        <f t="shared" si="5"/>
        <v>0</v>
      </c>
      <c r="AI23" s="526"/>
      <c r="AJ23" s="523">
        <f t="shared" si="5"/>
        <v>0</v>
      </c>
      <c r="AK23" s="527">
        <f t="shared" si="5"/>
        <v>0</v>
      </c>
      <c r="AL23" s="526"/>
      <c r="AM23" s="523">
        <f t="shared" si="5"/>
        <v>0</v>
      </c>
      <c r="AN23" s="527">
        <f t="shared" si="5"/>
        <v>0</v>
      </c>
      <c r="AO23" s="526"/>
      <c r="AP23" s="523">
        <f t="shared" si="5"/>
        <v>0</v>
      </c>
      <c r="AQ23" s="527">
        <f t="shared" si="5"/>
        <v>0</v>
      </c>
      <c r="AR23" s="529"/>
      <c r="AS23" s="513"/>
      <c r="AT23" s="522"/>
      <c r="AU23" s="523"/>
      <c r="AV23" s="523">
        <f t="shared" si="16"/>
        <v>0</v>
      </c>
      <c r="AW23" s="528">
        <f t="shared" si="16"/>
        <v>0</v>
      </c>
      <c r="AX23" s="530"/>
      <c r="AY23" s="528"/>
      <c r="AZ23" s="528">
        <f t="shared" si="17"/>
        <v>0</v>
      </c>
      <c r="BA23" s="528">
        <f t="shared" si="17"/>
        <v>0</v>
      </c>
      <c r="BB23" s="522"/>
      <c r="BC23" s="523"/>
      <c r="BD23" s="523">
        <f t="shared" si="18"/>
        <v>0</v>
      </c>
      <c r="BE23" s="528">
        <f t="shared" si="18"/>
        <v>0</v>
      </c>
      <c r="BF23" s="531">
        <f t="shared" si="6"/>
        <v>0</v>
      </c>
      <c r="BG23" s="528">
        <f t="shared" si="7"/>
        <v>0</v>
      </c>
      <c r="BH23" s="532">
        <f t="shared" si="8"/>
        <v>0</v>
      </c>
      <c r="BI23" s="533"/>
      <c r="BJ23" s="513"/>
      <c r="BK23" s="522"/>
      <c r="BL23" s="523"/>
      <c r="BM23" s="523">
        <f t="shared" si="19"/>
        <v>0</v>
      </c>
      <c r="BN23" s="528">
        <f t="shared" si="19"/>
        <v>0</v>
      </c>
      <c r="BO23" s="522"/>
      <c r="BP23" s="523"/>
      <c r="BQ23" s="528">
        <f t="shared" si="20"/>
        <v>0</v>
      </c>
      <c r="BR23" s="532">
        <f t="shared" si="20"/>
        <v>0</v>
      </c>
      <c r="BS23" s="513"/>
      <c r="BT23" s="522"/>
      <c r="BU23" s="523"/>
      <c r="BV23" s="523">
        <f t="shared" si="21"/>
        <v>0</v>
      </c>
      <c r="BW23" s="528">
        <f t="shared" si="21"/>
        <v>0</v>
      </c>
      <c r="BX23" s="530"/>
      <c r="BY23" s="528"/>
      <c r="BZ23" s="528">
        <f t="shared" si="22"/>
        <v>0</v>
      </c>
      <c r="CA23" s="532">
        <f t="shared" si="22"/>
        <v>0</v>
      </c>
      <c r="CB23" s="513"/>
      <c r="CC23" s="513"/>
      <c r="CD23" s="513"/>
      <c r="CE23" s="513"/>
      <c r="CF23" s="513"/>
      <c r="CG23" s="513"/>
      <c r="CH23" s="513"/>
      <c r="CI23" s="513"/>
      <c r="CJ23" s="513"/>
      <c r="CK23" s="513"/>
      <c r="CL23" s="513"/>
      <c r="CM23" s="513"/>
      <c r="CN23" s="513"/>
      <c r="CO23" s="513"/>
      <c r="CP23" s="513"/>
      <c r="CQ23" s="513"/>
      <c r="CR23" s="513"/>
      <c r="CS23" s="513"/>
      <c r="CT23" s="513"/>
      <c r="CU23" s="513"/>
      <c r="CV23" s="513"/>
      <c r="CW23" s="513"/>
      <c r="CX23" s="513"/>
      <c r="CY23" s="513"/>
      <c r="CZ23" s="513"/>
      <c r="DA23" s="513"/>
      <c r="DB23" s="513"/>
      <c r="DC23" s="513"/>
      <c r="DD23" s="513"/>
      <c r="DE23" s="513"/>
      <c r="DF23" s="513"/>
      <c r="DG23" s="513"/>
      <c r="DH23" s="513"/>
      <c r="DI23" s="513"/>
      <c r="DJ23" s="513"/>
      <c r="DK23" s="513"/>
      <c r="DL23" s="513"/>
      <c r="DM23" s="513"/>
      <c r="DN23" s="513"/>
      <c r="DO23" s="513"/>
      <c r="DP23" s="513"/>
      <c r="DQ23" s="513"/>
      <c r="DR23" s="513"/>
      <c r="DS23" s="513"/>
      <c r="DT23" s="513"/>
      <c r="DU23" s="513"/>
      <c r="DV23" s="513"/>
      <c r="DW23" s="513"/>
      <c r="DX23" s="513"/>
      <c r="DY23" s="513"/>
      <c r="DZ23" s="513"/>
    </row>
    <row r="24" spans="1:130" ht="20.25" hidden="1" x14ac:dyDescent="0.3">
      <c r="A24" s="534" t="s">
        <v>320</v>
      </c>
      <c r="B24" s="522"/>
      <c r="C24" s="523"/>
      <c r="D24" s="523">
        <f t="shared" si="9"/>
        <v>0</v>
      </c>
      <c r="E24" s="523">
        <f t="shared" si="9"/>
        <v>0</v>
      </c>
      <c r="F24" s="524">
        <f t="shared" si="0"/>
        <v>0</v>
      </c>
      <c r="G24" s="522"/>
      <c r="H24" s="523"/>
      <c r="I24" s="523">
        <f t="shared" si="10"/>
        <v>0</v>
      </c>
      <c r="J24" s="523">
        <f t="shared" si="10"/>
        <v>0</v>
      </c>
      <c r="K24" s="524">
        <f t="shared" si="1"/>
        <v>0</v>
      </c>
      <c r="L24" s="522"/>
      <c r="M24" s="523"/>
      <c r="N24" s="523">
        <f t="shared" si="11"/>
        <v>0</v>
      </c>
      <c r="O24" s="523">
        <f t="shared" si="11"/>
        <v>0</v>
      </c>
      <c r="P24" s="525">
        <f t="shared" si="2"/>
        <v>0</v>
      </c>
      <c r="Q24" s="526"/>
      <c r="R24" s="523">
        <f t="shared" si="12"/>
        <v>0</v>
      </c>
      <c r="S24" s="527">
        <f t="shared" si="12"/>
        <v>0</v>
      </c>
      <c r="T24" s="526"/>
      <c r="U24" s="523">
        <f t="shared" si="13"/>
        <v>0</v>
      </c>
      <c r="V24" s="522"/>
      <c r="W24" s="523"/>
      <c r="X24" s="523">
        <f t="shared" si="14"/>
        <v>0</v>
      </c>
      <c r="Y24" s="528">
        <f t="shared" si="14"/>
        <v>0</v>
      </c>
      <c r="Z24" s="524">
        <f t="shared" si="3"/>
        <v>0</v>
      </c>
      <c r="AA24" s="522"/>
      <c r="AB24" s="523"/>
      <c r="AC24" s="523">
        <f t="shared" si="15"/>
        <v>0</v>
      </c>
      <c r="AD24" s="523">
        <f t="shared" si="15"/>
        <v>0</v>
      </c>
      <c r="AE24" s="524">
        <f t="shared" si="4"/>
        <v>0</v>
      </c>
      <c r="AF24" s="526"/>
      <c r="AG24" s="523">
        <f t="shared" si="5"/>
        <v>0</v>
      </c>
      <c r="AH24" s="527">
        <f t="shared" si="5"/>
        <v>0</v>
      </c>
      <c r="AI24" s="526"/>
      <c r="AJ24" s="523">
        <f t="shared" si="5"/>
        <v>0</v>
      </c>
      <c r="AK24" s="527">
        <f t="shared" si="5"/>
        <v>0</v>
      </c>
      <c r="AL24" s="526"/>
      <c r="AM24" s="523">
        <f t="shared" si="5"/>
        <v>0</v>
      </c>
      <c r="AN24" s="527">
        <f t="shared" si="5"/>
        <v>0</v>
      </c>
      <c r="AO24" s="526"/>
      <c r="AP24" s="523">
        <f t="shared" si="5"/>
        <v>0</v>
      </c>
      <c r="AQ24" s="527">
        <f t="shared" si="5"/>
        <v>0</v>
      </c>
      <c r="AR24" s="529"/>
      <c r="AS24" s="513"/>
      <c r="AT24" s="522"/>
      <c r="AU24" s="523"/>
      <c r="AV24" s="523">
        <f t="shared" si="16"/>
        <v>0</v>
      </c>
      <c r="AW24" s="528">
        <f t="shared" si="16"/>
        <v>0</v>
      </c>
      <c r="AX24" s="530"/>
      <c r="AY24" s="528"/>
      <c r="AZ24" s="528">
        <f t="shared" si="17"/>
        <v>0</v>
      </c>
      <c r="BA24" s="528">
        <f t="shared" si="17"/>
        <v>0</v>
      </c>
      <c r="BB24" s="522"/>
      <c r="BC24" s="523"/>
      <c r="BD24" s="523">
        <f t="shared" si="18"/>
        <v>0</v>
      </c>
      <c r="BE24" s="528">
        <f t="shared" si="18"/>
        <v>0</v>
      </c>
      <c r="BF24" s="531">
        <f t="shared" si="6"/>
        <v>0</v>
      </c>
      <c r="BG24" s="528">
        <f t="shared" si="7"/>
        <v>0</v>
      </c>
      <c r="BH24" s="532">
        <f t="shared" si="8"/>
        <v>0</v>
      </c>
      <c r="BI24" s="533"/>
      <c r="BJ24" s="513"/>
      <c r="BK24" s="522"/>
      <c r="BL24" s="523"/>
      <c r="BM24" s="523">
        <f t="shared" si="19"/>
        <v>0</v>
      </c>
      <c r="BN24" s="528">
        <f t="shared" si="19"/>
        <v>0</v>
      </c>
      <c r="BO24" s="522"/>
      <c r="BP24" s="523"/>
      <c r="BQ24" s="528">
        <f t="shared" si="20"/>
        <v>0</v>
      </c>
      <c r="BR24" s="532">
        <f t="shared" si="20"/>
        <v>0</v>
      </c>
      <c r="BS24" s="513"/>
      <c r="BT24" s="522"/>
      <c r="BU24" s="523"/>
      <c r="BV24" s="523">
        <f t="shared" si="21"/>
        <v>0</v>
      </c>
      <c r="BW24" s="528">
        <f t="shared" si="21"/>
        <v>0</v>
      </c>
      <c r="BX24" s="530"/>
      <c r="BY24" s="528"/>
      <c r="BZ24" s="528">
        <f t="shared" si="22"/>
        <v>0</v>
      </c>
      <c r="CA24" s="532">
        <f t="shared" si="22"/>
        <v>0</v>
      </c>
      <c r="CB24" s="513"/>
      <c r="CC24" s="513"/>
      <c r="CD24" s="513"/>
      <c r="CE24" s="513"/>
      <c r="CF24" s="513"/>
      <c r="CG24" s="513"/>
      <c r="CH24" s="513"/>
      <c r="CI24" s="513"/>
      <c r="CJ24" s="513"/>
      <c r="CK24" s="513"/>
      <c r="CL24" s="513"/>
      <c r="CM24" s="513"/>
      <c r="CN24" s="513"/>
      <c r="CO24" s="513"/>
      <c r="CP24" s="513"/>
      <c r="CQ24" s="513"/>
      <c r="CR24" s="513"/>
      <c r="CS24" s="513"/>
      <c r="CT24" s="513"/>
      <c r="CU24" s="513"/>
      <c r="CV24" s="513"/>
      <c r="CW24" s="513"/>
      <c r="CX24" s="513"/>
      <c r="CY24" s="513"/>
      <c r="CZ24" s="513"/>
      <c r="DA24" s="513"/>
      <c r="DB24" s="513"/>
      <c r="DC24" s="513"/>
      <c r="DD24" s="513"/>
      <c r="DE24" s="513"/>
      <c r="DF24" s="513"/>
      <c r="DG24" s="513"/>
      <c r="DH24" s="513"/>
      <c r="DI24" s="513"/>
      <c r="DJ24" s="513"/>
      <c r="DK24" s="513"/>
      <c r="DL24" s="513"/>
      <c r="DM24" s="513"/>
      <c r="DN24" s="513"/>
      <c r="DO24" s="513"/>
      <c r="DP24" s="513"/>
      <c r="DQ24" s="513"/>
      <c r="DR24" s="513"/>
      <c r="DS24" s="513"/>
      <c r="DT24" s="513"/>
      <c r="DU24" s="513"/>
      <c r="DV24" s="513"/>
      <c r="DW24" s="513"/>
      <c r="DX24" s="513"/>
      <c r="DY24" s="513"/>
      <c r="DZ24" s="513"/>
    </row>
    <row r="25" spans="1:130" ht="20.25" hidden="1" x14ac:dyDescent="0.3">
      <c r="A25" s="534" t="s">
        <v>321</v>
      </c>
      <c r="B25" s="522"/>
      <c r="C25" s="523"/>
      <c r="D25" s="523">
        <f t="shared" si="9"/>
        <v>0</v>
      </c>
      <c r="E25" s="523">
        <f t="shared" si="9"/>
        <v>0</v>
      </c>
      <c r="F25" s="524">
        <f t="shared" si="0"/>
        <v>0</v>
      </c>
      <c r="G25" s="522"/>
      <c r="H25" s="523"/>
      <c r="I25" s="523">
        <f t="shared" si="10"/>
        <v>0</v>
      </c>
      <c r="J25" s="523">
        <f t="shared" si="10"/>
        <v>0</v>
      </c>
      <c r="K25" s="524">
        <f t="shared" si="1"/>
        <v>0</v>
      </c>
      <c r="L25" s="522"/>
      <c r="M25" s="523"/>
      <c r="N25" s="523">
        <f t="shared" si="11"/>
        <v>0</v>
      </c>
      <c r="O25" s="523">
        <f t="shared" si="11"/>
        <v>0</v>
      </c>
      <c r="P25" s="525">
        <f t="shared" si="2"/>
        <v>0</v>
      </c>
      <c r="Q25" s="526"/>
      <c r="R25" s="523">
        <f t="shared" si="12"/>
        <v>0</v>
      </c>
      <c r="S25" s="527">
        <f t="shared" si="12"/>
        <v>0</v>
      </c>
      <c r="T25" s="526"/>
      <c r="U25" s="523">
        <f t="shared" si="13"/>
        <v>0</v>
      </c>
      <c r="V25" s="522"/>
      <c r="W25" s="523"/>
      <c r="X25" s="523">
        <f t="shared" si="14"/>
        <v>0</v>
      </c>
      <c r="Y25" s="528">
        <f t="shared" si="14"/>
        <v>0</v>
      </c>
      <c r="Z25" s="524">
        <f t="shared" si="3"/>
        <v>0</v>
      </c>
      <c r="AA25" s="522"/>
      <c r="AB25" s="523"/>
      <c r="AC25" s="523">
        <f t="shared" si="15"/>
        <v>0</v>
      </c>
      <c r="AD25" s="523">
        <f t="shared" si="15"/>
        <v>0</v>
      </c>
      <c r="AE25" s="524">
        <f t="shared" si="4"/>
        <v>0</v>
      </c>
      <c r="AF25" s="526"/>
      <c r="AG25" s="523">
        <f t="shared" si="5"/>
        <v>0</v>
      </c>
      <c r="AH25" s="527">
        <f t="shared" si="5"/>
        <v>0</v>
      </c>
      <c r="AI25" s="526"/>
      <c r="AJ25" s="523">
        <f t="shared" si="5"/>
        <v>0</v>
      </c>
      <c r="AK25" s="527">
        <f t="shared" si="5"/>
        <v>0</v>
      </c>
      <c r="AL25" s="526"/>
      <c r="AM25" s="523">
        <f t="shared" si="5"/>
        <v>0</v>
      </c>
      <c r="AN25" s="527">
        <f t="shared" si="5"/>
        <v>0</v>
      </c>
      <c r="AO25" s="526"/>
      <c r="AP25" s="523">
        <f t="shared" si="5"/>
        <v>0</v>
      </c>
      <c r="AQ25" s="527">
        <f t="shared" si="5"/>
        <v>0</v>
      </c>
      <c r="AR25" s="529"/>
      <c r="AS25" s="513"/>
      <c r="AT25" s="522"/>
      <c r="AU25" s="523"/>
      <c r="AV25" s="523">
        <f t="shared" si="16"/>
        <v>0</v>
      </c>
      <c r="AW25" s="528">
        <f t="shared" si="16"/>
        <v>0</v>
      </c>
      <c r="AX25" s="530"/>
      <c r="AY25" s="528"/>
      <c r="AZ25" s="528">
        <f t="shared" si="17"/>
        <v>0</v>
      </c>
      <c r="BA25" s="528">
        <f t="shared" si="17"/>
        <v>0</v>
      </c>
      <c r="BB25" s="522"/>
      <c r="BC25" s="523"/>
      <c r="BD25" s="523">
        <f t="shared" si="18"/>
        <v>0</v>
      </c>
      <c r="BE25" s="528">
        <f t="shared" si="18"/>
        <v>0</v>
      </c>
      <c r="BF25" s="531">
        <f t="shared" si="6"/>
        <v>0</v>
      </c>
      <c r="BG25" s="528">
        <f t="shared" si="7"/>
        <v>0</v>
      </c>
      <c r="BH25" s="532">
        <f t="shared" si="8"/>
        <v>0</v>
      </c>
      <c r="BI25" s="533"/>
      <c r="BJ25" s="513"/>
      <c r="BK25" s="522"/>
      <c r="BL25" s="523"/>
      <c r="BM25" s="523">
        <f t="shared" si="19"/>
        <v>0</v>
      </c>
      <c r="BN25" s="528">
        <f t="shared" si="19"/>
        <v>0</v>
      </c>
      <c r="BO25" s="522"/>
      <c r="BP25" s="523"/>
      <c r="BQ25" s="528">
        <f t="shared" si="20"/>
        <v>0</v>
      </c>
      <c r="BR25" s="532">
        <f t="shared" si="20"/>
        <v>0</v>
      </c>
      <c r="BS25" s="513"/>
      <c r="BT25" s="522"/>
      <c r="BU25" s="523"/>
      <c r="BV25" s="523">
        <f t="shared" si="21"/>
        <v>0</v>
      </c>
      <c r="BW25" s="528">
        <f t="shared" si="21"/>
        <v>0</v>
      </c>
      <c r="BX25" s="530"/>
      <c r="BY25" s="528"/>
      <c r="BZ25" s="528">
        <f t="shared" si="22"/>
        <v>0</v>
      </c>
      <c r="CA25" s="532">
        <f t="shared" si="22"/>
        <v>0</v>
      </c>
      <c r="CB25" s="513"/>
      <c r="CC25" s="513"/>
      <c r="CD25" s="513"/>
      <c r="CE25" s="513"/>
      <c r="CF25" s="513"/>
      <c r="CG25" s="513"/>
      <c r="CH25" s="513"/>
      <c r="CI25" s="513"/>
      <c r="CJ25" s="513"/>
      <c r="CK25" s="513"/>
      <c r="CL25" s="513"/>
      <c r="CM25" s="513"/>
      <c r="CN25" s="513"/>
      <c r="CO25" s="513"/>
      <c r="CP25" s="513"/>
      <c r="CQ25" s="513"/>
      <c r="CR25" s="513"/>
      <c r="CS25" s="513"/>
      <c r="CT25" s="513"/>
      <c r="CU25" s="513"/>
      <c r="CV25" s="513"/>
      <c r="CW25" s="513"/>
      <c r="CX25" s="513"/>
      <c r="CY25" s="513"/>
      <c r="CZ25" s="513"/>
      <c r="DA25" s="513"/>
      <c r="DB25" s="513"/>
      <c r="DC25" s="513"/>
      <c r="DD25" s="513"/>
      <c r="DE25" s="513"/>
      <c r="DF25" s="513"/>
      <c r="DG25" s="513"/>
      <c r="DH25" s="513"/>
      <c r="DI25" s="513"/>
      <c r="DJ25" s="513"/>
      <c r="DK25" s="513"/>
      <c r="DL25" s="513"/>
      <c r="DM25" s="513"/>
      <c r="DN25" s="513"/>
      <c r="DO25" s="513"/>
      <c r="DP25" s="513"/>
      <c r="DQ25" s="513"/>
      <c r="DR25" s="513"/>
      <c r="DS25" s="513"/>
      <c r="DT25" s="513"/>
      <c r="DU25" s="513"/>
      <c r="DV25" s="513"/>
      <c r="DW25" s="513"/>
      <c r="DX25" s="513"/>
      <c r="DY25" s="513"/>
      <c r="DZ25" s="513"/>
    </row>
    <row r="26" spans="1:130" ht="20.25" hidden="1" x14ac:dyDescent="0.3">
      <c r="A26" s="534" t="s">
        <v>322</v>
      </c>
      <c r="B26" s="522"/>
      <c r="C26" s="523"/>
      <c r="D26" s="523">
        <f t="shared" si="9"/>
        <v>30456667</v>
      </c>
      <c r="E26" s="523">
        <f t="shared" si="9"/>
        <v>71.48</v>
      </c>
      <c r="F26" s="524">
        <f t="shared" si="0"/>
        <v>35507</v>
      </c>
      <c r="G26" s="522"/>
      <c r="H26" s="523"/>
      <c r="I26" s="523">
        <f t="shared" si="10"/>
        <v>31481267</v>
      </c>
      <c r="J26" s="523">
        <f t="shared" si="10"/>
        <v>80</v>
      </c>
      <c r="K26" s="524">
        <f t="shared" si="1"/>
        <v>32793</v>
      </c>
      <c r="L26" s="522"/>
      <c r="M26" s="523"/>
      <c r="N26" s="523">
        <f t="shared" si="11"/>
        <v>32838405</v>
      </c>
      <c r="O26" s="523">
        <f t="shared" si="11"/>
        <v>80</v>
      </c>
      <c r="P26" s="525">
        <f t="shared" si="2"/>
        <v>34207</v>
      </c>
      <c r="Q26" s="526"/>
      <c r="R26" s="523">
        <f t="shared" si="12"/>
        <v>0</v>
      </c>
      <c r="S26" s="527">
        <f t="shared" si="12"/>
        <v>0</v>
      </c>
      <c r="T26" s="526"/>
      <c r="U26" s="523">
        <f t="shared" si="13"/>
        <v>355560</v>
      </c>
      <c r="V26" s="522"/>
      <c r="W26" s="523"/>
      <c r="X26" s="523">
        <f t="shared" si="14"/>
        <v>32482845</v>
      </c>
      <c r="Y26" s="528">
        <f t="shared" si="14"/>
        <v>80</v>
      </c>
      <c r="Z26" s="524">
        <f t="shared" si="3"/>
        <v>33836</v>
      </c>
      <c r="AA26" s="522"/>
      <c r="AB26" s="523"/>
      <c r="AC26" s="523">
        <f t="shared" si="15"/>
        <v>32482845</v>
      </c>
      <c r="AD26" s="523">
        <f t="shared" si="15"/>
        <v>73.09</v>
      </c>
      <c r="AE26" s="524">
        <f t="shared" si="4"/>
        <v>37035</v>
      </c>
      <c r="AF26" s="526"/>
      <c r="AG26" s="523">
        <f t="shared" si="5"/>
        <v>0</v>
      </c>
      <c r="AH26" s="527">
        <f t="shared" si="5"/>
        <v>0</v>
      </c>
      <c r="AI26" s="526"/>
      <c r="AJ26" s="523">
        <f t="shared" si="5"/>
        <v>0</v>
      </c>
      <c r="AK26" s="527">
        <f t="shared" si="5"/>
        <v>0</v>
      </c>
      <c r="AL26" s="526"/>
      <c r="AM26" s="523">
        <f t="shared" si="5"/>
        <v>0</v>
      </c>
      <c r="AN26" s="527">
        <f t="shared" si="5"/>
        <v>0</v>
      </c>
      <c r="AO26" s="526"/>
      <c r="AP26" s="523">
        <f t="shared" si="5"/>
        <v>0</v>
      </c>
      <c r="AQ26" s="527">
        <f t="shared" si="5"/>
        <v>0</v>
      </c>
      <c r="AR26" s="529"/>
      <c r="AS26" s="513"/>
      <c r="AT26" s="522"/>
      <c r="AU26" s="523"/>
      <c r="AV26" s="523">
        <f t="shared" si="16"/>
        <v>-355560</v>
      </c>
      <c r="AW26" s="528">
        <f t="shared" si="16"/>
        <v>-6.9099999999999966</v>
      </c>
      <c r="AX26" s="530"/>
      <c r="AY26" s="528"/>
      <c r="AZ26" s="528">
        <f t="shared" si="17"/>
        <v>98.917243392302396</v>
      </c>
      <c r="BA26" s="528">
        <f t="shared" si="17"/>
        <v>91.362499999999997</v>
      </c>
      <c r="BB26" s="522"/>
      <c r="BC26" s="523"/>
      <c r="BD26" s="523">
        <f t="shared" si="18"/>
        <v>-355560</v>
      </c>
      <c r="BE26" s="528">
        <f t="shared" si="18"/>
        <v>-6.9099999999999966</v>
      </c>
      <c r="BF26" s="531">
        <f t="shared" si="6"/>
        <v>104.30337679894106</v>
      </c>
      <c r="BG26" s="528">
        <f t="shared" si="7"/>
        <v>112.93568749428231</v>
      </c>
      <c r="BH26" s="532">
        <f t="shared" si="8"/>
        <v>108.26731370772065</v>
      </c>
      <c r="BI26" s="533"/>
      <c r="BJ26" s="513"/>
      <c r="BK26" s="522"/>
      <c r="BL26" s="523"/>
      <c r="BM26" s="523">
        <f t="shared" si="19"/>
        <v>0</v>
      </c>
      <c r="BN26" s="528">
        <f t="shared" si="19"/>
        <v>-6.9099999999999966</v>
      </c>
      <c r="BO26" s="522"/>
      <c r="BP26" s="523"/>
      <c r="BQ26" s="528">
        <f t="shared" si="20"/>
        <v>100</v>
      </c>
      <c r="BR26" s="532">
        <f t="shared" si="20"/>
        <v>91.362499999999997</v>
      </c>
      <c r="BS26" s="513"/>
      <c r="BT26" s="522"/>
      <c r="BU26" s="523"/>
      <c r="BV26" s="523">
        <f t="shared" si="21"/>
        <v>2026178</v>
      </c>
      <c r="BW26" s="528">
        <f t="shared" si="21"/>
        <v>1.6099999999999994</v>
      </c>
      <c r="BX26" s="530"/>
      <c r="BY26" s="528"/>
      <c r="BZ26" s="528">
        <f t="shared" si="22"/>
        <v>106.65265834899138</v>
      </c>
      <c r="CA26" s="532">
        <f t="shared" si="22"/>
        <v>102.25237828763289</v>
      </c>
      <c r="CB26" s="513"/>
      <c r="CC26" s="513"/>
      <c r="CD26" s="513"/>
      <c r="CE26" s="513"/>
      <c r="CF26" s="513"/>
      <c r="CG26" s="513"/>
      <c r="CH26" s="513"/>
      <c r="CI26" s="513"/>
      <c r="CJ26" s="513"/>
      <c r="CK26" s="513"/>
      <c r="CL26" s="513"/>
      <c r="CM26" s="513"/>
      <c r="CN26" s="513"/>
      <c r="CO26" s="513"/>
      <c r="CP26" s="513"/>
      <c r="CQ26" s="513"/>
      <c r="CR26" s="513"/>
      <c r="CS26" s="513"/>
      <c r="CT26" s="513"/>
      <c r="CU26" s="513"/>
      <c r="CV26" s="513"/>
      <c r="CW26" s="513"/>
      <c r="CX26" s="513"/>
      <c r="CY26" s="513"/>
      <c r="CZ26" s="513"/>
      <c r="DA26" s="513"/>
      <c r="DB26" s="513"/>
      <c r="DC26" s="513"/>
      <c r="DD26" s="513"/>
      <c r="DE26" s="513"/>
      <c r="DF26" s="513"/>
      <c r="DG26" s="513"/>
      <c r="DH26" s="513"/>
      <c r="DI26" s="513"/>
      <c r="DJ26" s="513"/>
      <c r="DK26" s="513"/>
      <c r="DL26" s="513"/>
      <c r="DM26" s="513"/>
      <c r="DN26" s="513"/>
      <c r="DO26" s="513"/>
      <c r="DP26" s="513"/>
      <c r="DQ26" s="513"/>
      <c r="DR26" s="513"/>
      <c r="DS26" s="513"/>
      <c r="DT26" s="513"/>
      <c r="DU26" s="513"/>
      <c r="DV26" s="513"/>
      <c r="DW26" s="513"/>
      <c r="DX26" s="513"/>
      <c r="DY26" s="513"/>
      <c r="DZ26" s="513"/>
    </row>
    <row r="27" spans="1:130" ht="20.25" hidden="1" x14ac:dyDescent="0.3">
      <c r="A27" s="535" t="s">
        <v>323</v>
      </c>
      <c r="B27" s="522"/>
      <c r="C27" s="523"/>
      <c r="D27" s="523">
        <f t="shared" si="9"/>
        <v>0</v>
      </c>
      <c r="E27" s="523">
        <f t="shared" si="9"/>
        <v>0</v>
      </c>
      <c r="F27" s="524">
        <f t="shared" si="0"/>
        <v>0</v>
      </c>
      <c r="G27" s="522"/>
      <c r="H27" s="523"/>
      <c r="I27" s="523">
        <f t="shared" si="10"/>
        <v>0</v>
      </c>
      <c r="J27" s="523">
        <f t="shared" si="10"/>
        <v>0</v>
      </c>
      <c r="K27" s="524">
        <f t="shared" si="1"/>
        <v>0</v>
      </c>
      <c r="L27" s="522"/>
      <c r="M27" s="523"/>
      <c r="N27" s="523">
        <f t="shared" si="11"/>
        <v>0</v>
      </c>
      <c r="O27" s="523">
        <f t="shared" si="11"/>
        <v>0</v>
      </c>
      <c r="P27" s="525">
        <f t="shared" si="2"/>
        <v>0</v>
      </c>
      <c r="Q27" s="526"/>
      <c r="R27" s="523">
        <f t="shared" si="12"/>
        <v>0</v>
      </c>
      <c r="S27" s="527">
        <f t="shared" si="12"/>
        <v>0</v>
      </c>
      <c r="T27" s="526"/>
      <c r="U27" s="523">
        <f t="shared" si="13"/>
        <v>0</v>
      </c>
      <c r="V27" s="522"/>
      <c r="W27" s="523"/>
      <c r="X27" s="523">
        <f t="shared" si="14"/>
        <v>0</v>
      </c>
      <c r="Y27" s="528">
        <f t="shared" si="14"/>
        <v>0</v>
      </c>
      <c r="Z27" s="524">
        <f t="shared" si="3"/>
        <v>0</v>
      </c>
      <c r="AA27" s="522"/>
      <c r="AB27" s="523"/>
      <c r="AC27" s="523">
        <f t="shared" si="15"/>
        <v>0</v>
      </c>
      <c r="AD27" s="523">
        <f t="shared" si="15"/>
        <v>0</v>
      </c>
      <c r="AE27" s="524">
        <f t="shared" si="4"/>
        <v>0</v>
      </c>
      <c r="AF27" s="526"/>
      <c r="AG27" s="523">
        <f t="shared" si="5"/>
        <v>0</v>
      </c>
      <c r="AH27" s="527">
        <f t="shared" si="5"/>
        <v>0</v>
      </c>
      <c r="AI27" s="526"/>
      <c r="AJ27" s="523">
        <f t="shared" si="5"/>
        <v>0</v>
      </c>
      <c r="AK27" s="527">
        <f t="shared" si="5"/>
        <v>0</v>
      </c>
      <c r="AL27" s="526"/>
      <c r="AM27" s="523">
        <f t="shared" si="5"/>
        <v>0</v>
      </c>
      <c r="AN27" s="527">
        <f t="shared" si="5"/>
        <v>0</v>
      </c>
      <c r="AO27" s="526"/>
      <c r="AP27" s="523">
        <f t="shared" si="5"/>
        <v>0</v>
      </c>
      <c r="AQ27" s="527">
        <f t="shared" si="5"/>
        <v>0</v>
      </c>
      <c r="AR27" s="529"/>
      <c r="AS27" s="513"/>
      <c r="AT27" s="522"/>
      <c r="AU27" s="523"/>
      <c r="AV27" s="523">
        <f t="shared" si="16"/>
        <v>0</v>
      </c>
      <c r="AW27" s="528">
        <f t="shared" si="16"/>
        <v>0</v>
      </c>
      <c r="AX27" s="530"/>
      <c r="AY27" s="528"/>
      <c r="AZ27" s="528">
        <f t="shared" si="17"/>
        <v>0</v>
      </c>
      <c r="BA27" s="528">
        <f t="shared" si="17"/>
        <v>0</v>
      </c>
      <c r="BB27" s="522"/>
      <c r="BC27" s="523"/>
      <c r="BD27" s="523">
        <f t="shared" si="18"/>
        <v>0</v>
      </c>
      <c r="BE27" s="528">
        <f t="shared" si="18"/>
        <v>0</v>
      </c>
      <c r="BF27" s="531">
        <f t="shared" si="6"/>
        <v>0</v>
      </c>
      <c r="BG27" s="528">
        <f t="shared" si="7"/>
        <v>0</v>
      </c>
      <c r="BH27" s="532">
        <f t="shared" si="8"/>
        <v>0</v>
      </c>
      <c r="BI27" s="533"/>
      <c r="BJ27" s="513"/>
      <c r="BK27" s="522"/>
      <c r="BL27" s="523"/>
      <c r="BM27" s="523">
        <f t="shared" si="19"/>
        <v>0</v>
      </c>
      <c r="BN27" s="528">
        <f t="shared" si="19"/>
        <v>0</v>
      </c>
      <c r="BO27" s="522"/>
      <c r="BP27" s="523"/>
      <c r="BQ27" s="528">
        <f t="shared" si="20"/>
        <v>0</v>
      </c>
      <c r="BR27" s="532">
        <f t="shared" si="20"/>
        <v>0</v>
      </c>
      <c r="BS27" s="513"/>
      <c r="BT27" s="522"/>
      <c r="BU27" s="523"/>
      <c r="BV27" s="523">
        <f t="shared" si="21"/>
        <v>0</v>
      </c>
      <c r="BW27" s="528">
        <f t="shared" si="21"/>
        <v>0</v>
      </c>
      <c r="BX27" s="530"/>
      <c r="BY27" s="528"/>
      <c r="BZ27" s="528">
        <f t="shared" si="22"/>
        <v>0</v>
      </c>
      <c r="CA27" s="532">
        <f t="shared" si="22"/>
        <v>0</v>
      </c>
      <c r="CB27" s="513"/>
      <c r="CC27" s="513"/>
      <c r="CD27" s="513"/>
      <c r="CE27" s="513"/>
      <c r="CF27" s="513"/>
      <c r="CG27" s="513"/>
      <c r="CH27" s="513"/>
      <c r="CI27" s="513"/>
      <c r="CJ27" s="513"/>
      <c r="CK27" s="513"/>
      <c r="CL27" s="513"/>
      <c r="CM27" s="513"/>
      <c r="CN27" s="513"/>
      <c r="CO27" s="513"/>
      <c r="CP27" s="513"/>
      <c r="CQ27" s="513"/>
      <c r="CR27" s="513"/>
      <c r="CS27" s="513"/>
      <c r="CT27" s="513"/>
      <c r="CU27" s="513"/>
      <c r="CV27" s="513"/>
      <c r="CW27" s="513"/>
      <c r="CX27" s="513"/>
      <c r="CY27" s="513"/>
      <c r="CZ27" s="513"/>
      <c r="DA27" s="513"/>
      <c r="DB27" s="513"/>
      <c r="DC27" s="513"/>
      <c r="DD27" s="513"/>
      <c r="DE27" s="513"/>
      <c r="DF27" s="513"/>
      <c r="DG27" s="513"/>
      <c r="DH27" s="513"/>
      <c r="DI27" s="513"/>
      <c r="DJ27" s="513"/>
      <c r="DK27" s="513"/>
      <c r="DL27" s="513"/>
      <c r="DM27" s="513"/>
      <c r="DN27" s="513"/>
      <c r="DO27" s="513"/>
      <c r="DP27" s="513"/>
      <c r="DQ27" s="513"/>
      <c r="DR27" s="513"/>
      <c r="DS27" s="513"/>
      <c r="DT27" s="513"/>
      <c r="DU27" s="513"/>
      <c r="DV27" s="513"/>
      <c r="DW27" s="513"/>
      <c r="DX27" s="513"/>
      <c r="DY27" s="513"/>
      <c r="DZ27" s="513"/>
    </row>
    <row r="28" spans="1:130" ht="20.25" hidden="1" x14ac:dyDescent="0.3">
      <c r="A28" s="535" t="s">
        <v>324</v>
      </c>
      <c r="B28" s="522"/>
      <c r="C28" s="523"/>
      <c r="D28" s="523">
        <f t="shared" si="9"/>
        <v>0</v>
      </c>
      <c r="E28" s="523">
        <f t="shared" si="9"/>
        <v>0</v>
      </c>
      <c r="F28" s="524">
        <f t="shared" si="0"/>
        <v>0</v>
      </c>
      <c r="G28" s="522"/>
      <c r="H28" s="523"/>
      <c r="I28" s="523">
        <f t="shared" si="10"/>
        <v>0</v>
      </c>
      <c r="J28" s="523">
        <f t="shared" si="10"/>
        <v>0</v>
      </c>
      <c r="K28" s="524">
        <f t="shared" si="1"/>
        <v>0</v>
      </c>
      <c r="L28" s="522"/>
      <c r="M28" s="523"/>
      <c r="N28" s="523">
        <f t="shared" si="11"/>
        <v>0</v>
      </c>
      <c r="O28" s="523">
        <f t="shared" si="11"/>
        <v>0</v>
      </c>
      <c r="P28" s="525">
        <f t="shared" si="2"/>
        <v>0</v>
      </c>
      <c r="Q28" s="526"/>
      <c r="R28" s="523">
        <f t="shared" si="12"/>
        <v>0</v>
      </c>
      <c r="S28" s="527">
        <f t="shared" si="12"/>
        <v>0</v>
      </c>
      <c r="T28" s="526"/>
      <c r="U28" s="523">
        <f t="shared" si="13"/>
        <v>0</v>
      </c>
      <c r="V28" s="522"/>
      <c r="W28" s="523"/>
      <c r="X28" s="523">
        <f t="shared" si="14"/>
        <v>0</v>
      </c>
      <c r="Y28" s="528">
        <f t="shared" si="14"/>
        <v>0</v>
      </c>
      <c r="Z28" s="524">
        <f t="shared" si="3"/>
        <v>0</v>
      </c>
      <c r="AA28" s="522"/>
      <c r="AB28" s="523"/>
      <c r="AC28" s="523">
        <f t="shared" si="15"/>
        <v>0</v>
      </c>
      <c r="AD28" s="523">
        <f t="shared" si="15"/>
        <v>0</v>
      </c>
      <c r="AE28" s="524">
        <f t="shared" si="4"/>
        <v>0</v>
      </c>
      <c r="AF28" s="526"/>
      <c r="AG28" s="523">
        <f t="shared" si="5"/>
        <v>0</v>
      </c>
      <c r="AH28" s="527">
        <f t="shared" si="5"/>
        <v>0</v>
      </c>
      <c r="AI28" s="526"/>
      <c r="AJ28" s="523">
        <f t="shared" si="5"/>
        <v>0</v>
      </c>
      <c r="AK28" s="527">
        <f t="shared" si="5"/>
        <v>0</v>
      </c>
      <c r="AL28" s="526"/>
      <c r="AM28" s="523">
        <f t="shared" si="5"/>
        <v>0</v>
      </c>
      <c r="AN28" s="527">
        <f t="shared" si="5"/>
        <v>0</v>
      </c>
      <c r="AO28" s="526"/>
      <c r="AP28" s="523">
        <f t="shared" si="5"/>
        <v>0</v>
      </c>
      <c r="AQ28" s="527">
        <f t="shared" si="5"/>
        <v>0</v>
      </c>
      <c r="AR28" s="529"/>
      <c r="AS28" s="513"/>
      <c r="AT28" s="522"/>
      <c r="AU28" s="523"/>
      <c r="AV28" s="523">
        <f t="shared" si="16"/>
        <v>0</v>
      </c>
      <c r="AW28" s="528">
        <f t="shared" si="16"/>
        <v>0</v>
      </c>
      <c r="AX28" s="530"/>
      <c r="AY28" s="528"/>
      <c r="AZ28" s="528">
        <f t="shared" si="17"/>
        <v>0</v>
      </c>
      <c r="BA28" s="528">
        <f t="shared" si="17"/>
        <v>0</v>
      </c>
      <c r="BB28" s="522"/>
      <c r="BC28" s="523"/>
      <c r="BD28" s="523">
        <f t="shared" si="18"/>
        <v>0</v>
      </c>
      <c r="BE28" s="528">
        <f t="shared" si="18"/>
        <v>0</v>
      </c>
      <c r="BF28" s="531">
        <f t="shared" si="6"/>
        <v>0</v>
      </c>
      <c r="BG28" s="528">
        <f t="shared" si="7"/>
        <v>0</v>
      </c>
      <c r="BH28" s="532">
        <f t="shared" si="8"/>
        <v>0</v>
      </c>
      <c r="BI28" s="533"/>
      <c r="BJ28" s="513"/>
      <c r="BK28" s="522"/>
      <c r="BL28" s="523"/>
      <c r="BM28" s="523">
        <f t="shared" si="19"/>
        <v>0</v>
      </c>
      <c r="BN28" s="528">
        <f t="shared" si="19"/>
        <v>0</v>
      </c>
      <c r="BO28" s="522"/>
      <c r="BP28" s="523"/>
      <c r="BQ28" s="528">
        <f t="shared" si="20"/>
        <v>0</v>
      </c>
      <c r="BR28" s="532">
        <f t="shared" si="20"/>
        <v>0</v>
      </c>
      <c r="BS28" s="513"/>
      <c r="BT28" s="522"/>
      <c r="BU28" s="523"/>
      <c r="BV28" s="523">
        <f t="shared" si="21"/>
        <v>0</v>
      </c>
      <c r="BW28" s="528">
        <f t="shared" si="21"/>
        <v>0</v>
      </c>
      <c r="BX28" s="530"/>
      <c r="BY28" s="528"/>
      <c r="BZ28" s="528">
        <f t="shared" si="22"/>
        <v>0</v>
      </c>
      <c r="CA28" s="532">
        <f t="shared" si="22"/>
        <v>0</v>
      </c>
      <c r="CB28" s="513"/>
      <c r="CC28" s="513"/>
      <c r="CD28" s="513"/>
      <c r="CE28" s="513"/>
      <c r="CF28" s="513"/>
      <c r="CG28" s="513"/>
      <c r="CH28" s="513"/>
      <c r="CI28" s="513"/>
      <c r="CJ28" s="513"/>
      <c r="CK28" s="513"/>
      <c r="CL28" s="513"/>
      <c r="CM28" s="513"/>
      <c r="CN28" s="513"/>
      <c r="CO28" s="513"/>
      <c r="CP28" s="513"/>
      <c r="CQ28" s="513"/>
      <c r="CR28" s="513"/>
      <c r="CS28" s="513"/>
      <c r="CT28" s="513"/>
      <c r="CU28" s="513"/>
      <c r="CV28" s="513"/>
      <c r="CW28" s="513"/>
      <c r="CX28" s="513"/>
      <c r="CY28" s="513"/>
      <c r="CZ28" s="513"/>
      <c r="DA28" s="513"/>
      <c r="DB28" s="513"/>
      <c r="DC28" s="513"/>
      <c r="DD28" s="513"/>
      <c r="DE28" s="513"/>
      <c r="DF28" s="513"/>
      <c r="DG28" s="513"/>
      <c r="DH28" s="513"/>
      <c r="DI28" s="513"/>
      <c r="DJ28" s="513"/>
      <c r="DK28" s="513"/>
      <c r="DL28" s="513"/>
      <c r="DM28" s="513"/>
      <c r="DN28" s="513"/>
      <c r="DO28" s="513"/>
      <c r="DP28" s="513"/>
      <c r="DQ28" s="513"/>
      <c r="DR28" s="513"/>
      <c r="DS28" s="513"/>
      <c r="DT28" s="513"/>
      <c r="DU28" s="513"/>
      <c r="DV28" s="513"/>
      <c r="DW28" s="513"/>
      <c r="DX28" s="513"/>
      <c r="DY28" s="513"/>
      <c r="DZ28" s="513"/>
    </row>
    <row r="29" spans="1:130" ht="20.25" hidden="1" x14ac:dyDescent="0.3">
      <c r="A29" s="534" t="s">
        <v>325</v>
      </c>
      <c r="B29" s="522"/>
      <c r="C29" s="536">
        <f>C41+C199</f>
        <v>3076645</v>
      </c>
      <c r="D29" s="537"/>
      <c r="E29" s="537"/>
      <c r="F29" s="538"/>
      <c r="G29" s="522"/>
      <c r="H29" s="523">
        <f>H41+H199</f>
        <v>3219600</v>
      </c>
      <c r="I29" s="537"/>
      <c r="J29" s="537"/>
      <c r="K29" s="538"/>
      <c r="L29" s="522"/>
      <c r="M29" s="523">
        <f>M41+M199</f>
        <v>3219600</v>
      </c>
      <c r="N29" s="537"/>
      <c r="O29" s="537"/>
      <c r="P29" s="539"/>
      <c r="Q29" s="526">
        <f>Q41+Q199</f>
        <v>16500</v>
      </c>
      <c r="R29" s="537"/>
      <c r="S29" s="540"/>
      <c r="T29" s="526">
        <f>T41+T199</f>
        <v>0</v>
      </c>
      <c r="U29" s="537"/>
      <c r="V29" s="522"/>
      <c r="W29" s="523">
        <f>W41+W199</f>
        <v>3236100</v>
      </c>
      <c r="X29" s="537"/>
      <c r="Y29" s="541"/>
      <c r="Z29" s="538"/>
      <c r="AA29" s="522"/>
      <c r="AB29" s="523">
        <f>AB41+AB199</f>
        <v>3233318</v>
      </c>
      <c r="AC29" s="537"/>
      <c r="AD29" s="537"/>
      <c r="AE29" s="538"/>
      <c r="AF29" s="526">
        <f>AF41+AF199</f>
        <v>16500</v>
      </c>
      <c r="AG29" s="537"/>
      <c r="AH29" s="540"/>
      <c r="AI29" s="526">
        <f>AI41+AI199</f>
        <v>0</v>
      </c>
      <c r="AJ29" s="537"/>
      <c r="AK29" s="540"/>
      <c r="AL29" s="526">
        <f>AL41+AL199</f>
        <v>0</v>
      </c>
      <c r="AM29" s="537"/>
      <c r="AN29" s="540"/>
      <c r="AO29" s="526">
        <f>AO41+AO199</f>
        <v>0</v>
      </c>
      <c r="AP29" s="537"/>
      <c r="AQ29" s="540"/>
      <c r="AR29" s="542"/>
      <c r="AS29" s="513"/>
      <c r="AT29" s="522"/>
      <c r="AU29" s="523">
        <f>AU41+AU199</f>
        <v>13718</v>
      </c>
      <c r="AV29" s="537"/>
      <c r="AW29" s="541"/>
      <c r="AX29" s="530"/>
      <c r="AY29" s="528">
        <f>IF(M29=0,0,AB29/M29*100)</f>
        <v>100.42607777363648</v>
      </c>
      <c r="AZ29" s="541"/>
      <c r="BA29" s="541"/>
      <c r="BB29" s="522"/>
      <c r="BC29" s="523">
        <f>BC41+BC199</f>
        <v>-2782</v>
      </c>
      <c r="BD29" s="537"/>
      <c r="BE29" s="541"/>
      <c r="BF29" s="522"/>
      <c r="BG29" s="537"/>
      <c r="BH29" s="540"/>
      <c r="BI29" s="543"/>
      <c r="BJ29" s="513"/>
      <c r="BK29" s="522"/>
      <c r="BL29" s="523">
        <f>BL41+BL199</f>
        <v>-2782</v>
      </c>
      <c r="BM29" s="537"/>
      <c r="BN29" s="541"/>
      <c r="BO29" s="522"/>
      <c r="BP29" s="528">
        <f>IF(W29=0,0,AB29/W29*100)</f>
        <v>99.914032322857764</v>
      </c>
      <c r="BQ29" s="537"/>
      <c r="BR29" s="544"/>
      <c r="BS29" s="513"/>
      <c r="BT29" s="522"/>
      <c r="BU29" s="523">
        <f>BU41+BU199</f>
        <v>156673</v>
      </c>
      <c r="BV29" s="537"/>
      <c r="BW29" s="541"/>
      <c r="BX29" s="530"/>
      <c r="BY29" s="528">
        <f>IF(C29=0,0,AB29/C29*100)</f>
        <v>105.09233271956953</v>
      </c>
      <c r="BZ29" s="541"/>
      <c r="CA29" s="544"/>
      <c r="CB29" s="513"/>
      <c r="CC29" s="513"/>
      <c r="CD29" s="513"/>
      <c r="CE29" s="513"/>
      <c r="CF29" s="513"/>
      <c r="CG29" s="513"/>
      <c r="CH29" s="513"/>
      <c r="CI29" s="513"/>
      <c r="CJ29" s="513"/>
      <c r="CK29" s="513"/>
      <c r="CL29" s="513"/>
      <c r="CM29" s="513"/>
      <c r="CN29" s="513"/>
      <c r="CO29" s="513"/>
      <c r="CP29" s="513"/>
      <c r="CQ29" s="513"/>
      <c r="CR29" s="513"/>
      <c r="CS29" s="513"/>
      <c r="CT29" s="513"/>
      <c r="CU29" s="513"/>
      <c r="CV29" s="513"/>
      <c r="CW29" s="513"/>
      <c r="CX29" s="513"/>
      <c r="CY29" s="513"/>
      <c r="CZ29" s="513"/>
      <c r="DA29" s="513"/>
      <c r="DB29" s="513"/>
      <c r="DC29" s="513"/>
      <c r="DD29" s="513"/>
      <c r="DE29" s="513"/>
      <c r="DF29" s="513"/>
      <c r="DG29" s="513"/>
      <c r="DH29" s="513"/>
      <c r="DI29" s="513"/>
      <c r="DJ29" s="513"/>
      <c r="DK29" s="513"/>
      <c r="DL29" s="513"/>
      <c r="DM29" s="513"/>
      <c r="DN29" s="513"/>
      <c r="DO29" s="513"/>
      <c r="DP29" s="513"/>
      <c r="DQ29" s="513"/>
      <c r="DR29" s="513"/>
      <c r="DS29" s="513"/>
      <c r="DT29" s="513"/>
      <c r="DU29" s="513"/>
      <c r="DV29" s="513"/>
      <c r="DW29" s="513"/>
      <c r="DX29" s="513"/>
      <c r="DY29" s="513"/>
      <c r="DZ29" s="513"/>
    </row>
    <row r="30" spans="1:130" ht="20.25" x14ac:dyDescent="0.3">
      <c r="A30" s="521" t="s">
        <v>313</v>
      </c>
      <c r="B30" s="522"/>
      <c r="C30" s="537"/>
      <c r="D30" s="537"/>
      <c r="E30" s="537"/>
      <c r="F30" s="540"/>
      <c r="G30" s="522"/>
      <c r="H30" s="537"/>
      <c r="I30" s="537"/>
      <c r="J30" s="537"/>
      <c r="K30" s="540"/>
      <c r="L30" s="522"/>
      <c r="M30" s="537"/>
      <c r="N30" s="537"/>
      <c r="O30" s="537"/>
      <c r="P30" s="545"/>
      <c r="Q30" s="522"/>
      <c r="R30" s="537"/>
      <c r="S30" s="540"/>
      <c r="T30" s="522"/>
      <c r="U30" s="537"/>
      <c r="V30" s="522"/>
      <c r="W30" s="537"/>
      <c r="X30" s="537"/>
      <c r="Y30" s="541"/>
      <c r="Z30" s="540"/>
      <c r="AA30" s="522"/>
      <c r="AB30" s="537"/>
      <c r="AC30" s="537"/>
      <c r="AD30" s="537"/>
      <c r="AE30" s="540"/>
      <c r="AF30" s="522"/>
      <c r="AG30" s="537"/>
      <c r="AH30" s="540"/>
      <c r="AI30" s="522"/>
      <c r="AJ30" s="537"/>
      <c r="AK30" s="540"/>
      <c r="AL30" s="522"/>
      <c r="AM30" s="537"/>
      <c r="AN30" s="540"/>
      <c r="AO30" s="522"/>
      <c r="AP30" s="537"/>
      <c r="AQ30" s="540"/>
      <c r="AR30" s="542"/>
      <c r="AS30" s="513"/>
      <c r="AT30" s="522"/>
      <c r="AU30" s="537"/>
      <c r="AV30" s="537"/>
      <c r="AW30" s="541"/>
      <c r="AX30" s="530"/>
      <c r="AY30" s="541"/>
      <c r="AZ30" s="541"/>
      <c r="BA30" s="541"/>
      <c r="BB30" s="522"/>
      <c r="BC30" s="537"/>
      <c r="BD30" s="537"/>
      <c r="BE30" s="541"/>
      <c r="BF30" s="522"/>
      <c r="BG30" s="537"/>
      <c r="BH30" s="540"/>
      <c r="BI30" s="543"/>
      <c r="BJ30" s="513"/>
      <c r="BK30" s="522"/>
      <c r="BL30" s="537"/>
      <c r="BM30" s="537"/>
      <c r="BN30" s="541"/>
      <c r="BO30" s="522"/>
      <c r="BP30" s="537"/>
      <c r="BQ30" s="537"/>
      <c r="BR30" s="544"/>
      <c r="BS30" s="513"/>
      <c r="BT30" s="522"/>
      <c r="BU30" s="537"/>
      <c r="BV30" s="537"/>
      <c r="BW30" s="541"/>
      <c r="BX30" s="530"/>
      <c r="BY30" s="541"/>
      <c r="BZ30" s="541"/>
      <c r="CA30" s="544"/>
      <c r="CB30" s="513"/>
      <c r="CC30" s="513"/>
      <c r="CD30" s="513"/>
      <c r="CE30" s="513"/>
      <c r="CF30" s="513"/>
      <c r="CG30" s="513"/>
      <c r="CH30" s="513"/>
      <c r="CI30" s="513"/>
      <c r="CJ30" s="513"/>
      <c r="CK30" s="513"/>
      <c r="CL30" s="513"/>
      <c r="CM30" s="513"/>
      <c r="CN30" s="513"/>
      <c r="CO30" s="513"/>
      <c r="CP30" s="513"/>
      <c r="CQ30" s="513"/>
      <c r="CR30" s="513"/>
      <c r="CS30" s="513"/>
      <c r="CT30" s="513"/>
      <c r="CU30" s="513"/>
      <c r="CV30" s="513"/>
      <c r="CW30" s="513"/>
      <c r="CX30" s="513"/>
      <c r="CY30" s="513"/>
      <c r="CZ30" s="513"/>
      <c r="DA30" s="513"/>
      <c r="DB30" s="513"/>
      <c r="DC30" s="513"/>
      <c r="DD30" s="513"/>
      <c r="DE30" s="513"/>
      <c r="DF30" s="513"/>
      <c r="DG30" s="513"/>
      <c r="DH30" s="513"/>
      <c r="DI30" s="513"/>
      <c r="DJ30" s="513"/>
      <c r="DK30" s="513"/>
      <c r="DL30" s="513"/>
      <c r="DM30" s="513"/>
      <c r="DN30" s="513"/>
      <c r="DO30" s="513"/>
      <c r="DP30" s="513"/>
      <c r="DQ30" s="513"/>
      <c r="DR30" s="513"/>
      <c r="DS30" s="513"/>
      <c r="DT30" s="513"/>
      <c r="DU30" s="513"/>
      <c r="DV30" s="513"/>
      <c r="DW30" s="513"/>
      <c r="DX30" s="513"/>
      <c r="DY30" s="513"/>
      <c r="DZ30" s="513"/>
    </row>
    <row r="31" spans="1:130" s="520" customFormat="1" ht="27.75" customHeight="1" x14ac:dyDescent="0.2">
      <c r="A31" s="546" t="s">
        <v>314</v>
      </c>
      <c r="B31" s="526">
        <f>C31+D31</f>
        <v>52957452</v>
      </c>
      <c r="C31" s="523">
        <f>C43+C54+C143</f>
        <v>249279</v>
      </c>
      <c r="D31" s="523">
        <f>D43+D54+D143</f>
        <v>52708173</v>
      </c>
      <c r="E31" s="523">
        <f>E43+E54+E143</f>
        <v>132.66</v>
      </c>
      <c r="F31" s="524">
        <f t="shared" ref="F31:F40" si="23">IF(E31=0,0,ROUND(D31/E31/12,0))</f>
        <v>33110</v>
      </c>
      <c r="G31" s="526">
        <f>H31+I31</f>
        <v>54470946</v>
      </c>
      <c r="H31" s="523">
        <f>H43+H54+H143</f>
        <v>303513</v>
      </c>
      <c r="I31" s="523">
        <f>I43+I54+I143</f>
        <v>54167433</v>
      </c>
      <c r="J31" s="523">
        <f>J43+J54+J143</f>
        <v>145</v>
      </c>
      <c r="K31" s="524">
        <f t="shared" ref="K31:K40" si="24">IF(J31=0,0,ROUND(I31/J31/12,0))</f>
        <v>31131</v>
      </c>
      <c r="L31" s="526">
        <f>M31+N31</f>
        <v>55478084</v>
      </c>
      <c r="M31" s="523">
        <f>M43+M54+M143</f>
        <v>303513</v>
      </c>
      <c r="N31" s="523">
        <f>N43+N54+N143</f>
        <v>55174571</v>
      </c>
      <c r="O31" s="523">
        <f>O43+O54+O143</f>
        <v>145</v>
      </c>
      <c r="P31" s="525">
        <f t="shared" ref="P31:P40" si="25">IF(O31=0,0,ROUND(N31/O31/12,0))</f>
        <v>31710</v>
      </c>
      <c r="Q31" s="526">
        <f>Q43+Q54+Q143</f>
        <v>86134</v>
      </c>
      <c r="R31" s="523">
        <f>R43+R54+R143</f>
        <v>0</v>
      </c>
      <c r="S31" s="527">
        <f>S43+S54+S143</f>
        <v>0</v>
      </c>
      <c r="T31" s="526">
        <f>T43+T54+T143</f>
        <v>0</v>
      </c>
      <c r="U31" s="523">
        <f>U43+U54+U143</f>
        <v>542160</v>
      </c>
      <c r="V31" s="526">
        <f>W31+X31</f>
        <v>55022058</v>
      </c>
      <c r="W31" s="523">
        <f>W43+W54+W143</f>
        <v>389647</v>
      </c>
      <c r="X31" s="523">
        <f>X43+X54+X143</f>
        <v>54632411</v>
      </c>
      <c r="Y31" s="528">
        <f>Y43+Y54+Y143</f>
        <v>145</v>
      </c>
      <c r="Z31" s="524">
        <f t="shared" ref="Z31:Z40" si="26">IF(Y31=0,0,ROUND(X31/Y31/12,0))</f>
        <v>31398</v>
      </c>
      <c r="AA31" s="526">
        <f>AB31+AC31</f>
        <v>54727375</v>
      </c>
      <c r="AB31" s="523">
        <f>AB43+AB54+AB143</f>
        <v>94964</v>
      </c>
      <c r="AC31" s="523">
        <f>AC43+AC54+AC143</f>
        <v>54632411</v>
      </c>
      <c r="AD31" s="523">
        <f>AD43+AD54+AD143</f>
        <v>132.65</v>
      </c>
      <c r="AE31" s="524">
        <f t="shared" ref="AE31:AE40" si="27">IF(AD31=0,0,ROUND(AC31/AD31/12,0))</f>
        <v>34321</v>
      </c>
      <c r="AF31" s="526">
        <f t="shared" ref="AF31:AQ40" si="28">AF43+AF54+AF143</f>
        <v>86134</v>
      </c>
      <c r="AG31" s="523">
        <f t="shared" si="28"/>
        <v>0</v>
      </c>
      <c r="AH31" s="527">
        <f t="shared" si="28"/>
        <v>0</v>
      </c>
      <c r="AI31" s="526">
        <f t="shared" si="28"/>
        <v>0</v>
      </c>
      <c r="AJ31" s="523">
        <f t="shared" si="28"/>
        <v>0</v>
      </c>
      <c r="AK31" s="527">
        <f t="shared" si="28"/>
        <v>0</v>
      </c>
      <c r="AL31" s="526">
        <f t="shared" si="28"/>
        <v>0</v>
      </c>
      <c r="AM31" s="523">
        <f t="shared" si="28"/>
        <v>0</v>
      </c>
      <c r="AN31" s="527">
        <f t="shared" si="28"/>
        <v>0</v>
      </c>
      <c r="AO31" s="526">
        <f t="shared" si="28"/>
        <v>0</v>
      </c>
      <c r="AP31" s="523">
        <f t="shared" si="28"/>
        <v>0</v>
      </c>
      <c r="AQ31" s="527">
        <f t="shared" si="28"/>
        <v>0</v>
      </c>
      <c r="AR31" s="529"/>
      <c r="AS31" s="513"/>
      <c r="AT31" s="526">
        <f>AU31+AV31</f>
        <v>-750709</v>
      </c>
      <c r="AU31" s="523">
        <f>AU43+AU54+AU143</f>
        <v>-208549</v>
      </c>
      <c r="AV31" s="523">
        <f>AV43+AV54+AV143</f>
        <v>-542160</v>
      </c>
      <c r="AW31" s="528">
        <f>AW43+AW54+AW143</f>
        <v>-12.349999999999994</v>
      </c>
      <c r="AX31" s="531">
        <f>IF(L31=0,0,AA31/L31*100)</f>
        <v>98.646836830197671</v>
      </c>
      <c r="AY31" s="528">
        <f>IF(M31=0,0,AB31/M31*100)</f>
        <v>31.2882808973586</v>
      </c>
      <c r="AZ31" s="528">
        <f>IF(N31=0,0,AC31/N31*100)</f>
        <v>99.017373420085136</v>
      </c>
      <c r="BA31" s="528">
        <f>IF(O31=0,0,AD31/O31*100)</f>
        <v>91.482758620689665</v>
      </c>
      <c r="BB31" s="526">
        <f>BC31+BD31</f>
        <v>-836843</v>
      </c>
      <c r="BC31" s="523">
        <f>BC43+BC54+BC143</f>
        <v>-294683</v>
      </c>
      <c r="BD31" s="523">
        <f>BD43+BD54+BD143</f>
        <v>-542160</v>
      </c>
      <c r="BE31" s="528">
        <f>BE43+BE54+BE143</f>
        <v>-12.349999999999994</v>
      </c>
      <c r="BF31" s="531">
        <f t="shared" ref="BF31:BF40" si="29">IF(F31=0,0,AE31/F31*100)</f>
        <v>103.65750528541227</v>
      </c>
      <c r="BG31" s="528">
        <f t="shared" ref="BG31:BG40" si="30">IF(K31=0,0,AE31/K31*100)</f>
        <v>110.24702065465293</v>
      </c>
      <c r="BH31" s="532">
        <f t="shared" ref="BH31:BH40" si="31">IF(P31=0,0,AE31/P31*100)</f>
        <v>108.23399558498896</v>
      </c>
      <c r="BI31" s="533"/>
      <c r="BJ31" s="513"/>
      <c r="BK31" s="526">
        <f>BL31+BM31</f>
        <v>-294683</v>
      </c>
      <c r="BL31" s="523">
        <f>BL43+BL54+BL143</f>
        <v>-294683</v>
      </c>
      <c r="BM31" s="523">
        <f>BM43+BM54+BM143</f>
        <v>0</v>
      </c>
      <c r="BN31" s="528">
        <f>BN43+BN54+BN143</f>
        <v>-12.349999999999994</v>
      </c>
      <c r="BO31" s="531">
        <f>IF(V31=0,0,AA31/V31*100)</f>
        <v>99.464427521049828</v>
      </c>
      <c r="BP31" s="528">
        <f>IF(W31=0,0,AB31/W31*100)</f>
        <v>24.371803196226328</v>
      </c>
      <c r="BQ31" s="528">
        <f>IF(X31=0,0,AC31/X31*100)</f>
        <v>100</v>
      </c>
      <c r="BR31" s="532">
        <f>IF(Y31=0,0,AD31/Y31*100)</f>
        <v>91.482758620689665</v>
      </c>
      <c r="BS31" s="513"/>
      <c r="BT31" s="526">
        <f>BU31+BV31</f>
        <v>1769923</v>
      </c>
      <c r="BU31" s="523">
        <f>BU43+BU54+BU143</f>
        <v>-154315</v>
      </c>
      <c r="BV31" s="523">
        <f>BV43+BV54+BV143</f>
        <v>1924238</v>
      </c>
      <c r="BW31" s="528">
        <f>BW43+BW54+BW143</f>
        <v>-9.9999999999980105E-3</v>
      </c>
      <c r="BX31" s="531">
        <f>IF(B31=0,0,AA31/B31*100)</f>
        <v>103.34216041965161</v>
      </c>
      <c r="BY31" s="528">
        <f>IF(C31=0,0,AB31/C31*100)</f>
        <v>38.095467327773299</v>
      </c>
      <c r="BZ31" s="528">
        <f>IF(D31=0,0,AC31/D31*100)</f>
        <v>103.65073932651774</v>
      </c>
      <c r="CA31" s="532">
        <f>IF(E31=0,0,AD31/E31*100)</f>
        <v>99.992461932760449</v>
      </c>
      <c r="CB31" s="513"/>
      <c r="CC31" s="513"/>
      <c r="CD31" s="513"/>
      <c r="CE31" s="513"/>
      <c r="CF31" s="513"/>
      <c r="CG31" s="513"/>
      <c r="CH31" s="513"/>
      <c r="CI31" s="513"/>
      <c r="CJ31" s="513"/>
      <c r="CK31" s="513"/>
      <c r="CL31" s="513"/>
      <c r="CM31" s="513"/>
      <c r="CN31" s="513"/>
      <c r="CO31" s="513"/>
      <c r="CP31" s="513"/>
      <c r="CQ31" s="513"/>
      <c r="CR31" s="513"/>
      <c r="CS31" s="513"/>
      <c r="CT31" s="513"/>
      <c r="CU31" s="513"/>
      <c r="CV31" s="513"/>
      <c r="CW31" s="513"/>
      <c r="CX31" s="513"/>
      <c r="CY31" s="513"/>
      <c r="CZ31" s="513"/>
      <c r="DA31" s="513"/>
      <c r="DB31" s="513"/>
      <c r="DC31" s="513"/>
      <c r="DD31" s="513"/>
      <c r="DE31" s="513"/>
      <c r="DF31" s="513"/>
      <c r="DG31" s="513"/>
      <c r="DH31" s="513"/>
      <c r="DI31" s="513"/>
      <c r="DJ31" s="513"/>
      <c r="DK31" s="513"/>
      <c r="DL31" s="513"/>
      <c r="DM31" s="513"/>
      <c r="DN31" s="513"/>
      <c r="DO31" s="513"/>
      <c r="DP31" s="513"/>
      <c r="DQ31" s="513"/>
      <c r="DR31" s="513"/>
      <c r="DS31" s="513"/>
      <c r="DT31" s="513"/>
      <c r="DU31" s="513"/>
      <c r="DV31" s="513"/>
      <c r="DW31" s="513"/>
      <c r="DX31" s="513"/>
      <c r="DY31" s="513"/>
      <c r="DZ31" s="513"/>
    </row>
    <row r="32" spans="1:130" ht="20.25" hidden="1" x14ac:dyDescent="0.3">
      <c r="A32" s="521" t="s">
        <v>1004</v>
      </c>
      <c r="B32" s="522"/>
      <c r="C32" s="523"/>
      <c r="D32" s="523">
        <f t="shared" ref="D32:E40" si="32">D44+D55+D144</f>
        <v>22251506</v>
      </c>
      <c r="E32" s="523">
        <f t="shared" si="32"/>
        <v>61.18</v>
      </c>
      <c r="F32" s="524">
        <f t="shared" si="23"/>
        <v>30309</v>
      </c>
      <c r="G32" s="522"/>
      <c r="H32" s="523"/>
      <c r="I32" s="523">
        <f t="shared" ref="I32:J40" si="33">I44+I55+I144</f>
        <v>22686166</v>
      </c>
      <c r="J32" s="523">
        <f t="shared" si="33"/>
        <v>65</v>
      </c>
      <c r="K32" s="524">
        <f t="shared" si="24"/>
        <v>29085</v>
      </c>
      <c r="L32" s="522"/>
      <c r="M32" s="523"/>
      <c r="N32" s="523">
        <f t="shared" ref="N32:O40" si="34">N44+N55+N144</f>
        <v>22336166</v>
      </c>
      <c r="O32" s="523">
        <f t="shared" si="34"/>
        <v>65</v>
      </c>
      <c r="P32" s="525">
        <f t="shared" si="25"/>
        <v>28636</v>
      </c>
      <c r="Q32" s="526"/>
      <c r="R32" s="523">
        <f t="shared" ref="R32:S40" si="35">R44+R55+R144</f>
        <v>0</v>
      </c>
      <c r="S32" s="527">
        <f t="shared" si="35"/>
        <v>0</v>
      </c>
      <c r="T32" s="526"/>
      <c r="U32" s="523">
        <f t="shared" ref="U32:U40" si="36">U44+U55+U144</f>
        <v>186600</v>
      </c>
      <c r="V32" s="522"/>
      <c r="W32" s="523"/>
      <c r="X32" s="523">
        <f t="shared" ref="X32:Y40" si="37">X44+X55+X144</f>
        <v>22149566</v>
      </c>
      <c r="Y32" s="528">
        <f t="shared" si="37"/>
        <v>65</v>
      </c>
      <c r="Z32" s="524">
        <f t="shared" si="26"/>
        <v>28397</v>
      </c>
      <c r="AA32" s="522"/>
      <c r="AB32" s="523"/>
      <c r="AC32" s="523">
        <f t="shared" ref="AC32:AD40" si="38">AC44+AC55+AC144</f>
        <v>22149566</v>
      </c>
      <c r="AD32" s="523">
        <f t="shared" si="38"/>
        <v>59.56</v>
      </c>
      <c r="AE32" s="524">
        <f t="shared" si="27"/>
        <v>30991</v>
      </c>
      <c r="AF32" s="526"/>
      <c r="AG32" s="523">
        <f t="shared" si="28"/>
        <v>0</v>
      </c>
      <c r="AH32" s="527">
        <f t="shared" si="28"/>
        <v>0</v>
      </c>
      <c r="AI32" s="526"/>
      <c r="AJ32" s="523">
        <f t="shared" si="28"/>
        <v>0</v>
      </c>
      <c r="AK32" s="527">
        <f t="shared" si="28"/>
        <v>0</v>
      </c>
      <c r="AL32" s="526"/>
      <c r="AM32" s="523">
        <f t="shared" si="28"/>
        <v>0</v>
      </c>
      <c r="AN32" s="527">
        <f t="shared" si="28"/>
        <v>0</v>
      </c>
      <c r="AO32" s="526"/>
      <c r="AP32" s="523">
        <f t="shared" si="28"/>
        <v>0</v>
      </c>
      <c r="AQ32" s="527">
        <f t="shared" si="28"/>
        <v>0</v>
      </c>
      <c r="AR32" s="529"/>
      <c r="AS32" s="513"/>
      <c r="AT32" s="522"/>
      <c r="AU32" s="523"/>
      <c r="AV32" s="523">
        <f t="shared" ref="AV32:AW40" si="39">AV44+AV55+AV144</f>
        <v>-186600</v>
      </c>
      <c r="AW32" s="528">
        <f t="shared" si="39"/>
        <v>-5.4399999999999977</v>
      </c>
      <c r="AX32" s="530"/>
      <c r="AY32" s="528"/>
      <c r="AZ32" s="528">
        <f t="shared" ref="AZ32:BA40" si="40">IF(N32=0,0,AC32/N32*100)</f>
        <v>99.164583572668647</v>
      </c>
      <c r="BA32" s="528">
        <f t="shared" si="40"/>
        <v>91.630769230769232</v>
      </c>
      <c r="BB32" s="522"/>
      <c r="BC32" s="523"/>
      <c r="BD32" s="523">
        <f t="shared" ref="BD32:BE40" si="41">BD44+BD55+BD144</f>
        <v>-186600</v>
      </c>
      <c r="BE32" s="528">
        <f t="shared" si="41"/>
        <v>-5.4399999999999977</v>
      </c>
      <c r="BF32" s="531">
        <f t="shared" si="29"/>
        <v>102.25015671912634</v>
      </c>
      <c r="BG32" s="528">
        <f t="shared" si="30"/>
        <v>106.55320611999312</v>
      </c>
      <c r="BH32" s="532">
        <f t="shared" si="31"/>
        <v>108.22391395446292</v>
      </c>
      <c r="BI32" s="533"/>
      <c r="BJ32" s="513"/>
      <c r="BK32" s="522"/>
      <c r="BL32" s="523"/>
      <c r="BM32" s="523">
        <f t="shared" ref="BM32:BN40" si="42">BM44+BM55+BM144</f>
        <v>0</v>
      </c>
      <c r="BN32" s="528">
        <f t="shared" si="42"/>
        <v>-5.4399999999999977</v>
      </c>
      <c r="BO32" s="522"/>
      <c r="BP32" s="523"/>
      <c r="BQ32" s="528">
        <f t="shared" ref="BQ32:BR40" si="43">IF(X32=0,0,AC32/X32*100)</f>
        <v>100</v>
      </c>
      <c r="BR32" s="532">
        <f t="shared" si="43"/>
        <v>91.630769230769232</v>
      </c>
      <c r="BS32" s="513"/>
      <c r="BT32" s="522"/>
      <c r="BU32" s="523"/>
      <c r="BV32" s="523">
        <f t="shared" ref="BV32:BW40" si="44">BV44+BV55+BV144</f>
        <v>-101940</v>
      </c>
      <c r="BW32" s="528">
        <f t="shared" si="44"/>
        <v>-1.6199999999999974</v>
      </c>
      <c r="BX32" s="530"/>
      <c r="BY32" s="528"/>
      <c r="BZ32" s="528">
        <f t="shared" ref="BZ32:CA40" si="45">IF(D32=0,0,AC32/D32*100)</f>
        <v>99.541873705087653</v>
      </c>
      <c r="CA32" s="532">
        <f t="shared" si="45"/>
        <v>97.352075841778358</v>
      </c>
      <c r="CB32" s="513"/>
      <c r="CC32" s="513"/>
      <c r="CD32" s="513"/>
      <c r="CE32" s="513"/>
      <c r="CF32" s="513"/>
      <c r="CG32" s="513"/>
      <c r="CH32" s="513"/>
      <c r="CI32" s="513"/>
      <c r="CJ32" s="513"/>
      <c r="CK32" s="513"/>
      <c r="CL32" s="513"/>
      <c r="CM32" s="513"/>
      <c r="CN32" s="513"/>
      <c r="CO32" s="513"/>
      <c r="CP32" s="513"/>
      <c r="CQ32" s="513"/>
      <c r="CR32" s="513"/>
      <c r="CS32" s="513"/>
      <c r="CT32" s="513"/>
      <c r="CU32" s="513"/>
      <c r="CV32" s="513"/>
      <c r="CW32" s="513"/>
      <c r="CX32" s="513"/>
      <c r="CY32" s="513"/>
      <c r="CZ32" s="513"/>
      <c r="DA32" s="513"/>
      <c r="DB32" s="513"/>
      <c r="DC32" s="513"/>
      <c r="DD32" s="513"/>
      <c r="DE32" s="513"/>
      <c r="DF32" s="513"/>
      <c r="DG32" s="513"/>
      <c r="DH32" s="513"/>
      <c r="DI32" s="513"/>
      <c r="DJ32" s="513"/>
      <c r="DK32" s="513"/>
      <c r="DL32" s="513"/>
      <c r="DM32" s="513"/>
      <c r="DN32" s="513"/>
      <c r="DO32" s="513"/>
      <c r="DP32" s="513"/>
      <c r="DQ32" s="513"/>
      <c r="DR32" s="513"/>
      <c r="DS32" s="513"/>
      <c r="DT32" s="513"/>
      <c r="DU32" s="513"/>
      <c r="DV32" s="513"/>
      <c r="DW32" s="513"/>
      <c r="DX32" s="513"/>
      <c r="DY32" s="513"/>
      <c r="DZ32" s="513"/>
    </row>
    <row r="33" spans="1:130" ht="20.25" hidden="1" x14ac:dyDescent="0.3">
      <c r="A33" s="521" t="s">
        <v>317</v>
      </c>
      <c r="B33" s="522"/>
      <c r="C33" s="523"/>
      <c r="D33" s="523">
        <f t="shared" si="32"/>
        <v>0</v>
      </c>
      <c r="E33" s="523">
        <f t="shared" si="32"/>
        <v>0</v>
      </c>
      <c r="F33" s="524">
        <f t="shared" si="23"/>
        <v>0</v>
      </c>
      <c r="G33" s="522"/>
      <c r="H33" s="523"/>
      <c r="I33" s="523">
        <f t="shared" si="33"/>
        <v>0</v>
      </c>
      <c r="J33" s="523">
        <f t="shared" si="33"/>
        <v>0</v>
      </c>
      <c r="K33" s="524">
        <f t="shared" si="24"/>
        <v>0</v>
      </c>
      <c r="L33" s="522"/>
      <c r="M33" s="523"/>
      <c r="N33" s="523">
        <f t="shared" si="34"/>
        <v>0</v>
      </c>
      <c r="O33" s="523">
        <f t="shared" si="34"/>
        <v>0</v>
      </c>
      <c r="P33" s="525">
        <f t="shared" si="25"/>
        <v>0</v>
      </c>
      <c r="Q33" s="526"/>
      <c r="R33" s="523">
        <f t="shared" si="35"/>
        <v>0</v>
      </c>
      <c r="S33" s="527">
        <f t="shared" si="35"/>
        <v>0</v>
      </c>
      <c r="T33" s="526"/>
      <c r="U33" s="523">
        <f t="shared" si="36"/>
        <v>0</v>
      </c>
      <c r="V33" s="522"/>
      <c r="W33" s="523"/>
      <c r="X33" s="523">
        <f t="shared" si="37"/>
        <v>0</v>
      </c>
      <c r="Y33" s="528">
        <f t="shared" si="37"/>
        <v>0</v>
      </c>
      <c r="Z33" s="524"/>
      <c r="AA33" s="522"/>
      <c r="AB33" s="523"/>
      <c r="AC33" s="523">
        <f t="shared" si="38"/>
        <v>0</v>
      </c>
      <c r="AD33" s="523">
        <f t="shared" si="38"/>
        <v>0</v>
      </c>
      <c r="AE33" s="524">
        <f t="shared" si="27"/>
        <v>0</v>
      </c>
      <c r="AF33" s="526"/>
      <c r="AG33" s="523">
        <f t="shared" si="28"/>
        <v>0</v>
      </c>
      <c r="AH33" s="527">
        <f t="shared" si="28"/>
        <v>0</v>
      </c>
      <c r="AI33" s="526"/>
      <c r="AJ33" s="523">
        <f t="shared" si="28"/>
        <v>0</v>
      </c>
      <c r="AK33" s="527">
        <f t="shared" si="28"/>
        <v>0</v>
      </c>
      <c r="AL33" s="526"/>
      <c r="AM33" s="523">
        <f t="shared" si="28"/>
        <v>0</v>
      </c>
      <c r="AN33" s="527">
        <f t="shared" si="28"/>
        <v>0</v>
      </c>
      <c r="AO33" s="526"/>
      <c r="AP33" s="523">
        <f t="shared" si="28"/>
        <v>0</v>
      </c>
      <c r="AQ33" s="527">
        <f t="shared" si="28"/>
        <v>0</v>
      </c>
      <c r="AR33" s="529"/>
      <c r="AS33" s="513"/>
      <c r="AT33" s="522"/>
      <c r="AU33" s="523"/>
      <c r="AV33" s="523">
        <f t="shared" si="39"/>
        <v>0</v>
      </c>
      <c r="AW33" s="528">
        <f t="shared" si="39"/>
        <v>0</v>
      </c>
      <c r="AX33" s="530"/>
      <c r="AY33" s="528"/>
      <c r="AZ33" s="528">
        <f t="shared" si="40"/>
        <v>0</v>
      </c>
      <c r="BA33" s="528">
        <f t="shared" si="40"/>
        <v>0</v>
      </c>
      <c r="BB33" s="522"/>
      <c r="BC33" s="523"/>
      <c r="BD33" s="523">
        <f t="shared" si="41"/>
        <v>0</v>
      </c>
      <c r="BE33" s="528">
        <f t="shared" si="41"/>
        <v>0</v>
      </c>
      <c r="BF33" s="531">
        <f t="shared" si="29"/>
        <v>0</v>
      </c>
      <c r="BG33" s="528">
        <f t="shared" si="30"/>
        <v>0</v>
      </c>
      <c r="BH33" s="532">
        <f t="shared" si="31"/>
        <v>0</v>
      </c>
      <c r="BI33" s="533"/>
      <c r="BJ33" s="513"/>
      <c r="BK33" s="522"/>
      <c r="BL33" s="523"/>
      <c r="BM33" s="523">
        <f t="shared" si="42"/>
        <v>0</v>
      </c>
      <c r="BN33" s="528">
        <f t="shared" si="42"/>
        <v>0</v>
      </c>
      <c r="BO33" s="522"/>
      <c r="BP33" s="523"/>
      <c r="BQ33" s="528">
        <f t="shared" si="43"/>
        <v>0</v>
      </c>
      <c r="BR33" s="532">
        <f t="shared" si="43"/>
        <v>0</v>
      </c>
      <c r="BS33" s="513"/>
      <c r="BT33" s="522"/>
      <c r="BU33" s="523"/>
      <c r="BV33" s="523">
        <f t="shared" si="44"/>
        <v>0</v>
      </c>
      <c r="BW33" s="528">
        <f t="shared" si="44"/>
        <v>0</v>
      </c>
      <c r="BX33" s="530"/>
      <c r="BY33" s="528"/>
      <c r="BZ33" s="528">
        <f t="shared" si="45"/>
        <v>0</v>
      </c>
      <c r="CA33" s="532">
        <f t="shared" si="45"/>
        <v>0</v>
      </c>
      <c r="CB33" s="513"/>
      <c r="CC33" s="513"/>
      <c r="CD33" s="513"/>
      <c r="CE33" s="513"/>
      <c r="CF33" s="513"/>
      <c r="CG33" s="513"/>
      <c r="CH33" s="513"/>
      <c r="CI33" s="513"/>
      <c r="CJ33" s="513"/>
      <c r="CK33" s="513"/>
      <c r="CL33" s="513"/>
      <c r="CM33" s="513"/>
      <c r="CN33" s="513"/>
      <c r="CO33" s="513"/>
      <c r="CP33" s="513"/>
      <c r="CQ33" s="513"/>
      <c r="CR33" s="513"/>
      <c r="CS33" s="513"/>
      <c r="CT33" s="513"/>
      <c r="CU33" s="513"/>
      <c r="CV33" s="513"/>
      <c r="CW33" s="513"/>
      <c r="CX33" s="513"/>
      <c r="CY33" s="513"/>
      <c r="CZ33" s="513"/>
      <c r="DA33" s="513"/>
      <c r="DB33" s="513"/>
      <c r="DC33" s="513"/>
      <c r="DD33" s="513"/>
      <c r="DE33" s="513"/>
      <c r="DF33" s="513"/>
      <c r="DG33" s="513"/>
      <c r="DH33" s="513"/>
      <c r="DI33" s="513"/>
      <c r="DJ33" s="513"/>
      <c r="DK33" s="513"/>
      <c r="DL33" s="513"/>
      <c r="DM33" s="513"/>
      <c r="DN33" s="513"/>
      <c r="DO33" s="513"/>
      <c r="DP33" s="513"/>
      <c r="DQ33" s="513"/>
      <c r="DR33" s="513"/>
      <c r="DS33" s="513"/>
      <c r="DT33" s="513"/>
      <c r="DU33" s="513"/>
      <c r="DV33" s="513"/>
      <c r="DW33" s="513"/>
      <c r="DX33" s="513"/>
      <c r="DY33" s="513"/>
      <c r="DZ33" s="513"/>
    </row>
    <row r="34" spans="1:130" ht="20.25" hidden="1" x14ac:dyDescent="0.3">
      <c r="A34" s="521" t="s">
        <v>318</v>
      </c>
      <c r="B34" s="522"/>
      <c r="C34" s="523"/>
      <c r="D34" s="523">
        <f t="shared" si="32"/>
        <v>0</v>
      </c>
      <c r="E34" s="523">
        <f t="shared" si="32"/>
        <v>0</v>
      </c>
      <c r="F34" s="524">
        <f t="shared" si="23"/>
        <v>0</v>
      </c>
      <c r="G34" s="522"/>
      <c r="H34" s="523"/>
      <c r="I34" s="523">
        <f t="shared" si="33"/>
        <v>0</v>
      </c>
      <c r="J34" s="523">
        <f t="shared" si="33"/>
        <v>0</v>
      </c>
      <c r="K34" s="524">
        <f t="shared" si="24"/>
        <v>0</v>
      </c>
      <c r="L34" s="522"/>
      <c r="M34" s="523"/>
      <c r="N34" s="523">
        <f t="shared" si="34"/>
        <v>0</v>
      </c>
      <c r="O34" s="523">
        <f t="shared" si="34"/>
        <v>0</v>
      </c>
      <c r="P34" s="525">
        <f t="shared" si="25"/>
        <v>0</v>
      </c>
      <c r="Q34" s="526"/>
      <c r="R34" s="523">
        <f t="shared" si="35"/>
        <v>0</v>
      </c>
      <c r="S34" s="527">
        <f t="shared" si="35"/>
        <v>0</v>
      </c>
      <c r="T34" s="526"/>
      <c r="U34" s="523">
        <f t="shared" si="36"/>
        <v>0</v>
      </c>
      <c r="V34" s="522"/>
      <c r="W34" s="523"/>
      <c r="X34" s="523">
        <f t="shared" si="37"/>
        <v>0</v>
      </c>
      <c r="Y34" s="528">
        <f t="shared" si="37"/>
        <v>0</v>
      </c>
      <c r="Z34" s="524"/>
      <c r="AA34" s="522"/>
      <c r="AB34" s="523"/>
      <c r="AC34" s="523">
        <f t="shared" si="38"/>
        <v>0</v>
      </c>
      <c r="AD34" s="523">
        <f t="shared" si="38"/>
        <v>0</v>
      </c>
      <c r="AE34" s="524">
        <f t="shared" si="27"/>
        <v>0</v>
      </c>
      <c r="AF34" s="526"/>
      <c r="AG34" s="523">
        <f t="shared" si="28"/>
        <v>0</v>
      </c>
      <c r="AH34" s="527">
        <f t="shared" si="28"/>
        <v>0</v>
      </c>
      <c r="AI34" s="526"/>
      <c r="AJ34" s="523">
        <f t="shared" si="28"/>
        <v>0</v>
      </c>
      <c r="AK34" s="527">
        <f t="shared" si="28"/>
        <v>0</v>
      </c>
      <c r="AL34" s="526"/>
      <c r="AM34" s="523">
        <f t="shared" si="28"/>
        <v>0</v>
      </c>
      <c r="AN34" s="527">
        <f t="shared" si="28"/>
        <v>0</v>
      </c>
      <c r="AO34" s="526"/>
      <c r="AP34" s="523">
        <f t="shared" si="28"/>
        <v>0</v>
      </c>
      <c r="AQ34" s="527">
        <f t="shared" si="28"/>
        <v>0</v>
      </c>
      <c r="AR34" s="529"/>
      <c r="AS34" s="513"/>
      <c r="AT34" s="522"/>
      <c r="AU34" s="523"/>
      <c r="AV34" s="523">
        <f t="shared" si="39"/>
        <v>0</v>
      </c>
      <c r="AW34" s="528">
        <f t="shared" si="39"/>
        <v>0</v>
      </c>
      <c r="AX34" s="530"/>
      <c r="AY34" s="528"/>
      <c r="AZ34" s="528">
        <f t="shared" si="40"/>
        <v>0</v>
      </c>
      <c r="BA34" s="528">
        <f t="shared" si="40"/>
        <v>0</v>
      </c>
      <c r="BB34" s="522"/>
      <c r="BC34" s="523"/>
      <c r="BD34" s="523">
        <f t="shared" si="41"/>
        <v>0</v>
      </c>
      <c r="BE34" s="528">
        <f t="shared" si="41"/>
        <v>0</v>
      </c>
      <c r="BF34" s="531">
        <f t="shared" si="29"/>
        <v>0</v>
      </c>
      <c r="BG34" s="528">
        <f t="shared" si="30"/>
        <v>0</v>
      </c>
      <c r="BH34" s="532">
        <f t="shared" si="31"/>
        <v>0</v>
      </c>
      <c r="BI34" s="533"/>
      <c r="BJ34" s="513"/>
      <c r="BK34" s="522"/>
      <c r="BL34" s="523"/>
      <c r="BM34" s="523">
        <f t="shared" si="42"/>
        <v>0</v>
      </c>
      <c r="BN34" s="528">
        <f t="shared" si="42"/>
        <v>0</v>
      </c>
      <c r="BO34" s="522"/>
      <c r="BP34" s="523"/>
      <c r="BQ34" s="528">
        <f t="shared" si="43"/>
        <v>0</v>
      </c>
      <c r="BR34" s="532">
        <f t="shared" si="43"/>
        <v>0</v>
      </c>
      <c r="BS34" s="513"/>
      <c r="BT34" s="522"/>
      <c r="BU34" s="523"/>
      <c r="BV34" s="523">
        <f t="shared" si="44"/>
        <v>0</v>
      </c>
      <c r="BW34" s="528">
        <f t="shared" si="44"/>
        <v>0</v>
      </c>
      <c r="BX34" s="530"/>
      <c r="BY34" s="528"/>
      <c r="BZ34" s="528">
        <f t="shared" si="45"/>
        <v>0</v>
      </c>
      <c r="CA34" s="532">
        <f t="shared" si="45"/>
        <v>0</v>
      </c>
      <c r="CB34" s="513"/>
      <c r="CC34" s="513"/>
      <c r="CD34" s="513"/>
      <c r="CE34" s="513"/>
      <c r="CF34" s="513"/>
      <c r="CG34" s="513"/>
      <c r="CH34" s="513"/>
      <c r="CI34" s="513"/>
      <c r="CJ34" s="513"/>
      <c r="CK34" s="513"/>
      <c r="CL34" s="513"/>
      <c r="CM34" s="513"/>
      <c r="CN34" s="513"/>
      <c r="CO34" s="513"/>
      <c r="CP34" s="513"/>
      <c r="CQ34" s="513"/>
      <c r="CR34" s="513"/>
      <c r="CS34" s="513"/>
      <c r="CT34" s="513"/>
      <c r="CU34" s="513"/>
      <c r="CV34" s="513"/>
      <c r="CW34" s="513"/>
      <c r="CX34" s="513"/>
      <c r="CY34" s="513"/>
      <c r="CZ34" s="513"/>
      <c r="DA34" s="513"/>
      <c r="DB34" s="513"/>
      <c r="DC34" s="513"/>
      <c r="DD34" s="513"/>
      <c r="DE34" s="513"/>
      <c r="DF34" s="513"/>
      <c r="DG34" s="513"/>
      <c r="DH34" s="513"/>
      <c r="DI34" s="513"/>
      <c r="DJ34" s="513"/>
      <c r="DK34" s="513"/>
      <c r="DL34" s="513"/>
      <c r="DM34" s="513"/>
      <c r="DN34" s="513"/>
      <c r="DO34" s="513"/>
      <c r="DP34" s="513"/>
      <c r="DQ34" s="513"/>
      <c r="DR34" s="513"/>
      <c r="DS34" s="513"/>
      <c r="DT34" s="513"/>
      <c r="DU34" s="513"/>
      <c r="DV34" s="513"/>
      <c r="DW34" s="513"/>
      <c r="DX34" s="513"/>
      <c r="DY34" s="513"/>
      <c r="DZ34" s="513"/>
    </row>
    <row r="35" spans="1:130" ht="20.25" hidden="1" x14ac:dyDescent="0.3">
      <c r="A35" s="534" t="s">
        <v>319</v>
      </c>
      <c r="B35" s="522"/>
      <c r="C35" s="523"/>
      <c r="D35" s="523">
        <f t="shared" si="32"/>
        <v>0</v>
      </c>
      <c r="E35" s="523">
        <f t="shared" si="32"/>
        <v>0</v>
      </c>
      <c r="F35" s="524">
        <f t="shared" si="23"/>
        <v>0</v>
      </c>
      <c r="G35" s="522"/>
      <c r="H35" s="523"/>
      <c r="I35" s="523">
        <f t="shared" si="33"/>
        <v>0</v>
      </c>
      <c r="J35" s="523">
        <f t="shared" si="33"/>
        <v>0</v>
      </c>
      <c r="K35" s="524">
        <f t="shared" si="24"/>
        <v>0</v>
      </c>
      <c r="L35" s="522"/>
      <c r="M35" s="523"/>
      <c r="N35" s="523">
        <f t="shared" si="34"/>
        <v>0</v>
      </c>
      <c r="O35" s="523">
        <f t="shared" si="34"/>
        <v>0</v>
      </c>
      <c r="P35" s="525">
        <f t="shared" si="25"/>
        <v>0</v>
      </c>
      <c r="Q35" s="526"/>
      <c r="R35" s="523">
        <f t="shared" si="35"/>
        <v>0</v>
      </c>
      <c r="S35" s="527">
        <f t="shared" si="35"/>
        <v>0</v>
      </c>
      <c r="T35" s="526"/>
      <c r="U35" s="523">
        <f t="shared" si="36"/>
        <v>0</v>
      </c>
      <c r="V35" s="522"/>
      <c r="W35" s="523"/>
      <c r="X35" s="523">
        <f t="shared" si="37"/>
        <v>0</v>
      </c>
      <c r="Y35" s="528">
        <f t="shared" si="37"/>
        <v>0</v>
      </c>
      <c r="Z35" s="524">
        <f t="shared" si="26"/>
        <v>0</v>
      </c>
      <c r="AA35" s="522"/>
      <c r="AB35" s="523"/>
      <c r="AC35" s="523">
        <f t="shared" si="38"/>
        <v>0</v>
      </c>
      <c r="AD35" s="523">
        <f t="shared" si="38"/>
        <v>0</v>
      </c>
      <c r="AE35" s="524">
        <f t="shared" si="27"/>
        <v>0</v>
      </c>
      <c r="AF35" s="526"/>
      <c r="AG35" s="523">
        <f t="shared" si="28"/>
        <v>0</v>
      </c>
      <c r="AH35" s="527">
        <f t="shared" si="28"/>
        <v>0</v>
      </c>
      <c r="AI35" s="526"/>
      <c r="AJ35" s="523">
        <f t="shared" si="28"/>
        <v>0</v>
      </c>
      <c r="AK35" s="527">
        <f t="shared" si="28"/>
        <v>0</v>
      </c>
      <c r="AL35" s="526"/>
      <c r="AM35" s="523">
        <f t="shared" si="28"/>
        <v>0</v>
      </c>
      <c r="AN35" s="527">
        <f t="shared" si="28"/>
        <v>0</v>
      </c>
      <c r="AO35" s="526"/>
      <c r="AP35" s="523">
        <f t="shared" si="28"/>
        <v>0</v>
      </c>
      <c r="AQ35" s="527">
        <f t="shared" si="28"/>
        <v>0</v>
      </c>
      <c r="AR35" s="529"/>
      <c r="AS35" s="513"/>
      <c r="AT35" s="522"/>
      <c r="AU35" s="523"/>
      <c r="AV35" s="523">
        <f t="shared" si="39"/>
        <v>0</v>
      </c>
      <c r="AW35" s="528">
        <f t="shared" si="39"/>
        <v>0</v>
      </c>
      <c r="AX35" s="530"/>
      <c r="AY35" s="528"/>
      <c r="AZ35" s="528">
        <f t="shared" si="40"/>
        <v>0</v>
      </c>
      <c r="BA35" s="528">
        <f t="shared" si="40"/>
        <v>0</v>
      </c>
      <c r="BB35" s="522"/>
      <c r="BC35" s="523"/>
      <c r="BD35" s="523">
        <f t="shared" si="41"/>
        <v>0</v>
      </c>
      <c r="BE35" s="528">
        <f t="shared" si="41"/>
        <v>0</v>
      </c>
      <c r="BF35" s="531">
        <f t="shared" si="29"/>
        <v>0</v>
      </c>
      <c r="BG35" s="528">
        <f t="shared" si="30"/>
        <v>0</v>
      </c>
      <c r="BH35" s="532">
        <f t="shared" si="31"/>
        <v>0</v>
      </c>
      <c r="BI35" s="533"/>
      <c r="BJ35" s="513"/>
      <c r="BK35" s="522"/>
      <c r="BL35" s="523"/>
      <c r="BM35" s="523">
        <f t="shared" si="42"/>
        <v>0</v>
      </c>
      <c r="BN35" s="528">
        <f t="shared" si="42"/>
        <v>0</v>
      </c>
      <c r="BO35" s="522"/>
      <c r="BP35" s="523"/>
      <c r="BQ35" s="528">
        <f t="shared" si="43"/>
        <v>0</v>
      </c>
      <c r="BR35" s="532">
        <f t="shared" si="43"/>
        <v>0</v>
      </c>
      <c r="BS35" s="513"/>
      <c r="BT35" s="522"/>
      <c r="BU35" s="523"/>
      <c r="BV35" s="523">
        <f t="shared" si="44"/>
        <v>0</v>
      </c>
      <c r="BW35" s="528">
        <f t="shared" si="44"/>
        <v>0</v>
      </c>
      <c r="BX35" s="530"/>
      <c r="BY35" s="528"/>
      <c r="BZ35" s="528">
        <f t="shared" si="45"/>
        <v>0</v>
      </c>
      <c r="CA35" s="532">
        <f t="shared" si="45"/>
        <v>0</v>
      </c>
      <c r="CB35" s="513"/>
      <c r="CC35" s="513"/>
      <c r="CD35" s="513"/>
      <c r="CE35" s="513"/>
      <c r="CF35" s="513"/>
      <c r="CG35" s="513"/>
      <c r="CH35" s="513"/>
      <c r="CI35" s="513"/>
      <c r="CJ35" s="513"/>
      <c r="CK35" s="513"/>
      <c r="CL35" s="513"/>
      <c r="CM35" s="513"/>
      <c r="CN35" s="513"/>
      <c r="CO35" s="513"/>
      <c r="CP35" s="513"/>
      <c r="CQ35" s="513"/>
      <c r="CR35" s="513"/>
      <c r="CS35" s="513"/>
      <c r="CT35" s="513"/>
      <c r="CU35" s="513"/>
      <c r="CV35" s="513"/>
      <c r="CW35" s="513"/>
      <c r="CX35" s="513"/>
      <c r="CY35" s="513"/>
      <c r="CZ35" s="513"/>
      <c r="DA35" s="513"/>
      <c r="DB35" s="513"/>
      <c r="DC35" s="513"/>
      <c r="DD35" s="513"/>
      <c r="DE35" s="513"/>
      <c r="DF35" s="513"/>
      <c r="DG35" s="513"/>
      <c r="DH35" s="513"/>
      <c r="DI35" s="513"/>
      <c r="DJ35" s="513"/>
      <c r="DK35" s="513"/>
      <c r="DL35" s="513"/>
      <c r="DM35" s="513"/>
      <c r="DN35" s="513"/>
      <c r="DO35" s="513"/>
      <c r="DP35" s="513"/>
      <c r="DQ35" s="513"/>
      <c r="DR35" s="513"/>
      <c r="DS35" s="513"/>
      <c r="DT35" s="513"/>
      <c r="DU35" s="513"/>
      <c r="DV35" s="513"/>
      <c r="DW35" s="513"/>
      <c r="DX35" s="513"/>
      <c r="DY35" s="513"/>
      <c r="DZ35" s="513"/>
    </row>
    <row r="36" spans="1:130" ht="20.25" hidden="1" x14ac:dyDescent="0.3">
      <c r="A36" s="534" t="s">
        <v>320</v>
      </c>
      <c r="B36" s="522"/>
      <c r="C36" s="523"/>
      <c r="D36" s="523">
        <f t="shared" si="32"/>
        <v>0</v>
      </c>
      <c r="E36" s="523">
        <f t="shared" si="32"/>
        <v>0</v>
      </c>
      <c r="F36" s="524">
        <f t="shared" si="23"/>
        <v>0</v>
      </c>
      <c r="G36" s="522"/>
      <c r="H36" s="523"/>
      <c r="I36" s="523">
        <f t="shared" si="33"/>
        <v>0</v>
      </c>
      <c r="J36" s="523">
        <f t="shared" si="33"/>
        <v>0</v>
      </c>
      <c r="K36" s="524">
        <f t="shared" si="24"/>
        <v>0</v>
      </c>
      <c r="L36" s="522"/>
      <c r="M36" s="523"/>
      <c r="N36" s="523">
        <f t="shared" si="34"/>
        <v>0</v>
      </c>
      <c r="O36" s="523">
        <f t="shared" si="34"/>
        <v>0</v>
      </c>
      <c r="P36" s="525">
        <f t="shared" si="25"/>
        <v>0</v>
      </c>
      <c r="Q36" s="526"/>
      <c r="R36" s="523">
        <f t="shared" si="35"/>
        <v>0</v>
      </c>
      <c r="S36" s="527">
        <f t="shared" si="35"/>
        <v>0</v>
      </c>
      <c r="T36" s="526"/>
      <c r="U36" s="523">
        <f t="shared" si="36"/>
        <v>0</v>
      </c>
      <c r="V36" s="522"/>
      <c r="W36" s="523"/>
      <c r="X36" s="523">
        <f t="shared" si="37"/>
        <v>0</v>
      </c>
      <c r="Y36" s="528">
        <f t="shared" si="37"/>
        <v>0</v>
      </c>
      <c r="Z36" s="524">
        <f t="shared" si="26"/>
        <v>0</v>
      </c>
      <c r="AA36" s="522"/>
      <c r="AB36" s="523"/>
      <c r="AC36" s="523">
        <f t="shared" si="38"/>
        <v>0</v>
      </c>
      <c r="AD36" s="523">
        <f t="shared" si="38"/>
        <v>0</v>
      </c>
      <c r="AE36" s="524">
        <f t="shared" si="27"/>
        <v>0</v>
      </c>
      <c r="AF36" s="526"/>
      <c r="AG36" s="523">
        <f t="shared" si="28"/>
        <v>0</v>
      </c>
      <c r="AH36" s="527">
        <f t="shared" si="28"/>
        <v>0</v>
      </c>
      <c r="AI36" s="526"/>
      <c r="AJ36" s="523">
        <f t="shared" si="28"/>
        <v>0</v>
      </c>
      <c r="AK36" s="527">
        <f t="shared" si="28"/>
        <v>0</v>
      </c>
      <c r="AL36" s="526"/>
      <c r="AM36" s="523">
        <f t="shared" si="28"/>
        <v>0</v>
      </c>
      <c r="AN36" s="527">
        <f t="shared" si="28"/>
        <v>0</v>
      </c>
      <c r="AO36" s="526"/>
      <c r="AP36" s="523">
        <f t="shared" si="28"/>
        <v>0</v>
      </c>
      <c r="AQ36" s="527">
        <f t="shared" si="28"/>
        <v>0</v>
      </c>
      <c r="AR36" s="529"/>
      <c r="AS36" s="513"/>
      <c r="AT36" s="522"/>
      <c r="AU36" s="523"/>
      <c r="AV36" s="523">
        <f t="shared" si="39"/>
        <v>0</v>
      </c>
      <c r="AW36" s="528">
        <f t="shared" si="39"/>
        <v>0</v>
      </c>
      <c r="AX36" s="530"/>
      <c r="AY36" s="528"/>
      <c r="AZ36" s="528">
        <f t="shared" si="40"/>
        <v>0</v>
      </c>
      <c r="BA36" s="528">
        <f t="shared" si="40"/>
        <v>0</v>
      </c>
      <c r="BB36" s="522"/>
      <c r="BC36" s="523"/>
      <c r="BD36" s="523">
        <f t="shared" si="41"/>
        <v>0</v>
      </c>
      <c r="BE36" s="528">
        <f t="shared" si="41"/>
        <v>0</v>
      </c>
      <c r="BF36" s="531">
        <f t="shared" si="29"/>
        <v>0</v>
      </c>
      <c r="BG36" s="528">
        <f t="shared" si="30"/>
        <v>0</v>
      </c>
      <c r="BH36" s="532">
        <f t="shared" si="31"/>
        <v>0</v>
      </c>
      <c r="BI36" s="533"/>
      <c r="BJ36" s="513"/>
      <c r="BK36" s="522"/>
      <c r="BL36" s="523"/>
      <c r="BM36" s="523">
        <f t="shared" si="42"/>
        <v>0</v>
      </c>
      <c r="BN36" s="528">
        <f t="shared" si="42"/>
        <v>0</v>
      </c>
      <c r="BO36" s="522"/>
      <c r="BP36" s="523"/>
      <c r="BQ36" s="528">
        <f t="shared" si="43"/>
        <v>0</v>
      </c>
      <c r="BR36" s="532">
        <f t="shared" si="43"/>
        <v>0</v>
      </c>
      <c r="BS36" s="513"/>
      <c r="BT36" s="522"/>
      <c r="BU36" s="523"/>
      <c r="BV36" s="523">
        <f t="shared" si="44"/>
        <v>0</v>
      </c>
      <c r="BW36" s="528">
        <f t="shared" si="44"/>
        <v>0</v>
      </c>
      <c r="BX36" s="530"/>
      <c r="BY36" s="528"/>
      <c r="BZ36" s="528">
        <f t="shared" si="45"/>
        <v>0</v>
      </c>
      <c r="CA36" s="532">
        <f t="shared" si="45"/>
        <v>0</v>
      </c>
      <c r="CB36" s="513"/>
      <c r="CC36" s="513"/>
      <c r="CD36" s="513"/>
      <c r="CE36" s="513"/>
      <c r="CF36" s="513"/>
      <c r="CG36" s="513"/>
      <c r="CH36" s="513"/>
      <c r="CI36" s="513"/>
      <c r="CJ36" s="513"/>
      <c r="CK36" s="513"/>
      <c r="CL36" s="513"/>
      <c r="CM36" s="513"/>
      <c r="CN36" s="513"/>
      <c r="CO36" s="513"/>
      <c r="CP36" s="513"/>
      <c r="CQ36" s="513"/>
      <c r="CR36" s="513"/>
      <c r="CS36" s="513"/>
      <c r="CT36" s="513"/>
      <c r="CU36" s="513"/>
      <c r="CV36" s="513"/>
      <c r="CW36" s="513"/>
      <c r="CX36" s="513"/>
      <c r="CY36" s="513"/>
      <c r="CZ36" s="513"/>
      <c r="DA36" s="513"/>
      <c r="DB36" s="513"/>
      <c r="DC36" s="513"/>
      <c r="DD36" s="513"/>
      <c r="DE36" s="513"/>
      <c r="DF36" s="513"/>
      <c r="DG36" s="513"/>
      <c r="DH36" s="513"/>
      <c r="DI36" s="513"/>
      <c r="DJ36" s="513"/>
      <c r="DK36" s="513"/>
      <c r="DL36" s="513"/>
      <c r="DM36" s="513"/>
      <c r="DN36" s="513"/>
      <c r="DO36" s="513"/>
      <c r="DP36" s="513"/>
      <c r="DQ36" s="513"/>
      <c r="DR36" s="513"/>
      <c r="DS36" s="513"/>
      <c r="DT36" s="513"/>
      <c r="DU36" s="513"/>
      <c r="DV36" s="513"/>
      <c r="DW36" s="513"/>
      <c r="DX36" s="513"/>
      <c r="DY36" s="513"/>
      <c r="DZ36" s="513"/>
    </row>
    <row r="37" spans="1:130" ht="20.25" hidden="1" x14ac:dyDescent="0.3">
      <c r="A37" s="534" t="s">
        <v>321</v>
      </c>
      <c r="B37" s="522"/>
      <c r="C37" s="523"/>
      <c r="D37" s="523">
        <f t="shared" si="32"/>
        <v>0</v>
      </c>
      <c r="E37" s="523">
        <f t="shared" si="32"/>
        <v>0</v>
      </c>
      <c r="F37" s="524">
        <f t="shared" si="23"/>
        <v>0</v>
      </c>
      <c r="G37" s="522"/>
      <c r="H37" s="523"/>
      <c r="I37" s="523">
        <f t="shared" si="33"/>
        <v>0</v>
      </c>
      <c r="J37" s="523">
        <f t="shared" si="33"/>
        <v>0</v>
      </c>
      <c r="K37" s="524">
        <f t="shared" si="24"/>
        <v>0</v>
      </c>
      <c r="L37" s="522"/>
      <c r="M37" s="523"/>
      <c r="N37" s="523">
        <f t="shared" si="34"/>
        <v>0</v>
      </c>
      <c r="O37" s="523">
        <f t="shared" si="34"/>
        <v>0</v>
      </c>
      <c r="P37" s="525">
        <f t="shared" si="25"/>
        <v>0</v>
      </c>
      <c r="Q37" s="526"/>
      <c r="R37" s="523">
        <f t="shared" si="35"/>
        <v>0</v>
      </c>
      <c r="S37" s="527">
        <f t="shared" si="35"/>
        <v>0</v>
      </c>
      <c r="T37" s="526"/>
      <c r="U37" s="523">
        <f t="shared" si="36"/>
        <v>0</v>
      </c>
      <c r="V37" s="522"/>
      <c r="W37" s="523"/>
      <c r="X37" s="523">
        <f t="shared" si="37"/>
        <v>0</v>
      </c>
      <c r="Y37" s="528">
        <f t="shared" si="37"/>
        <v>0</v>
      </c>
      <c r="Z37" s="524">
        <f t="shared" si="26"/>
        <v>0</v>
      </c>
      <c r="AA37" s="522"/>
      <c r="AB37" s="523"/>
      <c r="AC37" s="523">
        <f t="shared" si="38"/>
        <v>0</v>
      </c>
      <c r="AD37" s="523">
        <f t="shared" si="38"/>
        <v>0</v>
      </c>
      <c r="AE37" s="524">
        <f t="shared" si="27"/>
        <v>0</v>
      </c>
      <c r="AF37" s="526"/>
      <c r="AG37" s="523">
        <f t="shared" si="28"/>
        <v>0</v>
      </c>
      <c r="AH37" s="527">
        <f t="shared" si="28"/>
        <v>0</v>
      </c>
      <c r="AI37" s="526"/>
      <c r="AJ37" s="523">
        <f t="shared" si="28"/>
        <v>0</v>
      </c>
      <c r="AK37" s="527">
        <f t="shared" si="28"/>
        <v>0</v>
      </c>
      <c r="AL37" s="526"/>
      <c r="AM37" s="523">
        <f t="shared" si="28"/>
        <v>0</v>
      </c>
      <c r="AN37" s="527">
        <f t="shared" si="28"/>
        <v>0</v>
      </c>
      <c r="AO37" s="526"/>
      <c r="AP37" s="523">
        <f t="shared" si="28"/>
        <v>0</v>
      </c>
      <c r="AQ37" s="527">
        <f t="shared" si="28"/>
        <v>0</v>
      </c>
      <c r="AR37" s="529"/>
      <c r="AS37" s="513"/>
      <c r="AT37" s="522"/>
      <c r="AU37" s="523"/>
      <c r="AV37" s="523">
        <f t="shared" si="39"/>
        <v>0</v>
      </c>
      <c r="AW37" s="528">
        <f t="shared" si="39"/>
        <v>0</v>
      </c>
      <c r="AX37" s="530"/>
      <c r="AY37" s="528"/>
      <c r="AZ37" s="528">
        <f t="shared" si="40"/>
        <v>0</v>
      </c>
      <c r="BA37" s="528">
        <f t="shared" si="40"/>
        <v>0</v>
      </c>
      <c r="BB37" s="522"/>
      <c r="BC37" s="523"/>
      <c r="BD37" s="523">
        <f t="shared" si="41"/>
        <v>0</v>
      </c>
      <c r="BE37" s="528">
        <f t="shared" si="41"/>
        <v>0</v>
      </c>
      <c r="BF37" s="531">
        <f t="shared" si="29"/>
        <v>0</v>
      </c>
      <c r="BG37" s="528">
        <f t="shared" si="30"/>
        <v>0</v>
      </c>
      <c r="BH37" s="532">
        <f t="shared" si="31"/>
        <v>0</v>
      </c>
      <c r="BI37" s="533"/>
      <c r="BJ37" s="513"/>
      <c r="BK37" s="522"/>
      <c r="BL37" s="523"/>
      <c r="BM37" s="523">
        <f t="shared" si="42"/>
        <v>0</v>
      </c>
      <c r="BN37" s="528">
        <f t="shared" si="42"/>
        <v>0</v>
      </c>
      <c r="BO37" s="522"/>
      <c r="BP37" s="523"/>
      <c r="BQ37" s="528">
        <f t="shared" si="43"/>
        <v>0</v>
      </c>
      <c r="BR37" s="532">
        <f t="shared" si="43"/>
        <v>0</v>
      </c>
      <c r="BS37" s="513"/>
      <c r="BT37" s="522"/>
      <c r="BU37" s="523"/>
      <c r="BV37" s="523">
        <f t="shared" si="44"/>
        <v>0</v>
      </c>
      <c r="BW37" s="528">
        <f t="shared" si="44"/>
        <v>0</v>
      </c>
      <c r="BX37" s="530"/>
      <c r="BY37" s="528"/>
      <c r="BZ37" s="528">
        <f t="shared" si="45"/>
        <v>0</v>
      </c>
      <c r="CA37" s="532">
        <f t="shared" si="45"/>
        <v>0</v>
      </c>
      <c r="CB37" s="513"/>
      <c r="CC37" s="513"/>
      <c r="CD37" s="513"/>
      <c r="CE37" s="513"/>
      <c r="CF37" s="513"/>
      <c r="CG37" s="513"/>
      <c r="CH37" s="513"/>
      <c r="CI37" s="513"/>
      <c r="CJ37" s="513"/>
      <c r="CK37" s="513"/>
      <c r="CL37" s="513"/>
      <c r="CM37" s="513"/>
      <c r="CN37" s="513"/>
      <c r="CO37" s="513"/>
      <c r="CP37" s="513"/>
      <c r="CQ37" s="513"/>
      <c r="CR37" s="513"/>
      <c r="CS37" s="513"/>
      <c r="CT37" s="513"/>
      <c r="CU37" s="513"/>
      <c r="CV37" s="513"/>
      <c r="CW37" s="513"/>
      <c r="CX37" s="513"/>
      <c r="CY37" s="513"/>
      <c r="CZ37" s="513"/>
      <c r="DA37" s="513"/>
      <c r="DB37" s="513"/>
      <c r="DC37" s="513"/>
      <c r="DD37" s="513"/>
      <c r="DE37" s="513"/>
      <c r="DF37" s="513"/>
      <c r="DG37" s="513"/>
      <c r="DH37" s="513"/>
      <c r="DI37" s="513"/>
      <c r="DJ37" s="513"/>
      <c r="DK37" s="513"/>
      <c r="DL37" s="513"/>
      <c r="DM37" s="513"/>
      <c r="DN37" s="513"/>
      <c r="DO37" s="513"/>
      <c r="DP37" s="513"/>
      <c r="DQ37" s="513"/>
      <c r="DR37" s="513"/>
      <c r="DS37" s="513"/>
      <c r="DT37" s="513"/>
      <c r="DU37" s="513"/>
      <c r="DV37" s="513"/>
      <c r="DW37" s="513"/>
      <c r="DX37" s="513"/>
      <c r="DY37" s="513"/>
      <c r="DZ37" s="513"/>
    </row>
    <row r="38" spans="1:130" ht="20.25" hidden="1" x14ac:dyDescent="0.3">
      <c r="A38" s="534" t="s">
        <v>322</v>
      </c>
      <c r="B38" s="522"/>
      <c r="C38" s="523"/>
      <c r="D38" s="523">
        <f t="shared" si="32"/>
        <v>30456667</v>
      </c>
      <c r="E38" s="523">
        <f t="shared" si="32"/>
        <v>71.48</v>
      </c>
      <c r="F38" s="524">
        <f t="shared" si="23"/>
        <v>35507</v>
      </c>
      <c r="G38" s="522"/>
      <c r="H38" s="523"/>
      <c r="I38" s="523">
        <f t="shared" si="33"/>
        <v>31481267</v>
      </c>
      <c r="J38" s="523">
        <f t="shared" si="33"/>
        <v>80</v>
      </c>
      <c r="K38" s="524">
        <f t="shared" si="24"/>
        <v>32793</v>
      </c>
      <c r="L38" s="522"/>
      <c r="M38" s="523"/>
      <c r="N38" s="523">
        <f t="shared" si="34"/>
        <v>32838405</v>
      </c>
      <c r="O38" s="523">
        <f t="shared" si="34"/>
        <v>80</v>
      </c>
      <c r="P38" s="525">
        <f t="shared" si="25"/>
        <v>34207</v>
      </c>
      <c r="Q38" s="526"/>
      <c r="R38" s="523">
        <f t="shared" si="35"/>
        <v>0</v>
      </c>
      <c r="S38" s="527">
        <f t="shared" si="35"/>
        <v>0</v>
      </c>
      <c r="T38" s="526"/>
      <c r="U38" s="523">
        <f t="shared" si="36"/>
        <v>355560</v>
      </c>
      <c r="V38" s="522"/>
      <c r="W38" s="523"/>
      <c r="X38" s="523">
        <f t="shared" si="37"/>
        <v>32482845</v>
      </c>
      <c r="Y38" s="528">
        <f t="shared" si="37"/>
        <v>80</v>
      </c>
      <c r="Z38" s="524">
        <f t="shared" si="26"/>
        <v>33836</v>
      </c>
      <c r="AA38" s="522"/>
      <c r="AB38" s="523"/>
      <c r="AC38" s="523">
        <f t="shared" si="38"/>
        <v>32482845</v>
      </c>
      <c r="AD38" s="523">
        <f t="shared" si="38"/>
        <v>73.09</v>
      </c>
      <c r="AE38" s="524">
        <f t="shared" si="27"/>
        <v>37035</v>
      </c>
      <c r="AF38" s="526"/>
      <c r="AG38" s="523">
        <f t="shared" si="28"/>
        <v>0</v>
      </c>
      <c r="AH38" s="527">
        <f t="shared" si="28"/>
        <v>0</v>
      </c>
      <c r="AI38" s="526"/>
      <c r="AJ38" s="523">
        <f t="shared" si="28"/>
        <v>0</v>
      </c>
      <c r="AK38" s="527">
        <f t="shared" si="28"/>
        <v>0</v>
      </c>
      <c r="AL38" s="526"/>
      <c r="AM38" s="523">
        <f t="shared" si="28"/>
        <v>0</v>
      </c>
      <c r="AN38" s="527">
        <f t="shared" si="28"/>
        <v>0</v>
      </c>
      <c r="AO38" s="526"/>
      <c r="AP38" s="523">
        <f t="shared" si="28"/>
        <v>0</v>
      </c>
      <c r="AQ38" s="527">
        <f t="shared" si="28"/>
        <v>0</v>
      </c>
      <c r="AR38" s="529"/>
      <c r="AS38" s="513"/>
      <c r="AT38" s="522"/>
      <c r="AU38" s="523"/>
      <c r="AV38" s="523">
        <f t="shared" si="39"/>
        <v>-355560</v>
      </c>
      <c r="AW38" s="528">
        <f t="shared" si="39"/>
        <v>-6.9099999999999966</v>
      </c>
      <c r="AX38" s="530"/>
      <c r="AY38" s="528"/>
      <c r="AZ38" s="528">
        <f t="shared" si="40"/>
        <v>98.917243392302396</v>
      </c>
      <c r="BA38" s="528">
        <f t="shared" si="40"/>
        <v>91.362499999999997</v>
      </c>
      <c r="BB38" s="522"/>
      <c r="BC38" s="523"/>
      <c r="BD38" s="523">
        <f t="shared" si="41"/>
        <v>-355560</v>
      </c>
      <c r="BE38" s="528">
        <f t="shared" si="41"/>
        <v>-6.9099999999999966</v>
      </c>
      <c r="BF38" s="531">
        <f t="shared" si="29"/>
        <v>104.30337679894106</v>
      </c>
      <c r="BG38" s="528">
        <f t="shared" si="30"/>
        <v>112.93568749428231</v>
      </c>
      <c r="BH38" s="532">
        <f t="shared" si="31"/>
        <v>108.26731370772065</v>
      </c>
      <c r="BI38" s="533"/>
      <c r="BJ38" s="513"/>
      <c r="BK38" s="522"/>
      <c r="BL38" s="523"/>
      <c r="BM38" s="523">
        <f t="shared" si="42"/>
        <v>0</v>
      </c>
      <c r="BN38" s="528">
        <f t="shared" si="42"/>
        <v>-6.9099999999999966</v>
      </c>
      <c r="BO38" s="522"/>
      <c r="BP38" s="523"/>
      <c r="BQ38" s="528">
        <f t="shared" si="43"/>
        <v>100</v>
      </c>
      <c r="BR38" s="532">
        <f t="shared" si="43"/>
        <v>91.362499999999997</v>
      </c>
      <c r="BS38" s="513"/>
      <c r="BT38" s="522"/>
      <c r="BU38" s="523"/>
      <c r="BV38" s="523">
        <f t="shared" si="44"/>
        <v>2026178</v>
      </c>
      <c r="BW38" s="528">
        <f t="shared" si="44"/>
        <v>1.6099999999999994</v>
      </c>
      <c r="BX38" s="530"/>
      <c r="BY38" s="528"/>
      <c r="BZ38" s="528">
        <f t="shared" si="45"/>
        <v>106.65265834899138</v>
      </c>
      <c r="CA38" s="532">
        <f t="shared" si="45"/>
        <v>102.25237828763289</v>
      </c>
      <c r="CB38" s="513"/>
      <c r="CC38" s="513"/>
      <c r="CD38" s="513"/>
      <c r="CE38" s="513"/>
      <c r="CF38" s="513"/>
      <c r="CG38" s="513"/>
      <c r="CH38" s="513"/>
      <c r="CI38" s="513"/>
      <c r="CJ38" s="513"/>
      <c r="CK38" s="513"/>
      <c r="CL38" s="513"/>
      <c r="CM38" s="513"/>
      <c r="CN38" s="513"/>
      <c r="CO38" s="513"/>
      <c r="CP38" s="513"/>
      <c r="CQ38" s="513"/>
      <c r="CR38" s="513"/>
      <c r="CS38" s="513"/>
      <c r="CT38" s="513"/>
      <c r="CU38" s="513"/>
      <c r="CV38" s="513"/>
      <c r="CW38" s="513"/>
      <c r="CX38" s="513"/>
      <c r="CY38" s="513"/>
      <c r="CZ38" s="513"/>
      <c r="DA38" s="513"/>
      <c r="DB38" s="513"/>
      <c r="DC38" s="513"/>
      <c r="DD38" s="513"/>
      <c r="DE38" s="513"/>
      <c r="DF38" s="513"/>
      <c r="DG38" s="513"/>
      <c r="DH38" s="513"/>
      <c r="DI38" s="513"/>
      <c r="DJ38" s="513"/>
      <c r="DK38" s="513"/>
      <c r="DL38" s="513"/>
      <c r="DM38" s="513"/>
      <c r="DN38" s="513"/>
      <c r="DO38" s="513"/>
      <c r="DP38" s="513"/>
      <c r="DQ38" s="513"/>
      <c r="DR38" s="513"/>
      <c r="DS38" s="513"/>
      <c r="DT38" s="513"/>
      <c r="DU38" s="513"/>
      <c r="DV38" s="513"/>
      <c r="DW38" s="513"/>
      <c r="DX38" s="513"/>
      <c r="DY38" s="513"/>
      <c r="DZ38" s="513"/>
    </row>
    <row r="39" spans="1:130" ht="20.25" hidden="1" x14ac:dyDescent="0.3">
      <c r="A39" s="535" t="s">
        <v>323</v>
      </c>
      <c r="B39" s="522"/>
      <c r="C39" s="523"/>
      <c r="D39" s="523">
        <f t="shared" si="32"/>
        <v>0</v>
      </c>
      <c r="E39" s="523">
        <f t="shared" si="32"/>
        <v>0</v>
      </c>
      <c r="F39" s="524">
        <f t="shared" si="23"/>
        <v>0</v>
      </c>
      <c r="G39" s="522"/>
      <c r="H39" s="523"/>
      <c r="I39" s="523">
        <f t="shared" si="33"/>
        <v>0</v>
      </c>
      <c r="J39" s="523">
        <f t="shared" si="33"/>
        <v>0</v>
      </c>
      <c r="K39" s="524">
        <f t="shared" si="24"/>
        <v>0</v>
      </c>
      <c r="L39" s="522"/>
      <c r="M39" s="523"/>
      <c r="N39" s="523">
        <f t="shared" si="34"/>
        <v>0</v>
      </c>
      <c r="O39" s="523">
        <f t="shared" si="34"/>
        <v>0</v>
      </c>
      <c r="P39" s="525">
        <f t="shared" si="25"/>
        <v>0</v>
      </c>
      <c r="Q39" s="526"/>
      <c r="R39" s="523">
        <f t="shared" si="35"/>
        <v>0</v>
      </c>
      <c r="S39" s="527">
        <f t="shared" si="35"/>
        <v>0</v>
      </c>
      <c r="T39" s="526"/>
      <c r="U39" s="523">
        <f t="shared" si="36"/>
        <v>0</v>
      </c>
      <c r="V39" s="522"/>
      <c r="W39" s="523"/>
      <c r="X39" s="523">
        <f t="shared" si="37"/>
        <v>0</v>
      </c>
      <c r="Y39" s="528">
        <f t="shared" si="37"/>
        <v>0</v>
      </c>
      <c r="Z39" s="524">
        <f t="shared" si="26"/>
        <v>0</v>
      </c>
      <c r="AA39" s="522"/>
      <c r="AB39" s="523"/>
      <c r="AC39" s="523">
        <f t="shared" si="38"/>
        <v>0</v>
      </c>
      <c r="AD39" s="523">
        <f t="shared" si="38"/>
        <v>0</v>
      </c>
      <c r="AE39" s="524">
        <f t="shared" si="27"/>
        <v>0</v>
      </c>
      <c r="AF39" s="526"/>
      <c r="AG39" s="523">
        <f t="shared" si="28"/>
        <v>0</v>
      </c>
      <c r="AH39" s="527">
        <f t="shared" si="28"/>
        <v>0</v>
      </c>
      <c r="AI39" s="526"/>
      <c r="AJ39" s="523">
        <f t="shared" si="28"/>
        <v>0</v>
      </c>
      <c r="AK39" s="527">
        <f t="shared" si="28"/>
        <v>0</v>
      </c>
      <c r="AL39" s="526"/>
      <c r="AM39" s="523">
        <f t="shared" si="28"/>
        <v>0</v>
      </c>
      <c r="AN39" s="527">
        <f t="shared" si="28"/>
        <v>0</v>
      </c>
      <c r="AO39" s="526"/>
      <c r="AP39" s="523">
        <f t="shared" si="28"/>
        <v>0</v>
      </c>
      <c r="AQ39" s="527">
        <f t="shared" si="28"/>
        <v>0</v>
      </c>
      <c r="AR39" s="529"/>
      <c r="AS39" s="513"/>
      <c r="AT39" s="522"/>
      <c r="AU39" s="523"/>
      <c r="AV39" s="523">
        <f t="shared" si="39"/>
        <v>0</v>
      </c>
      <c r="AW39" s="528">
        <f t="shared" si="39"/>
        <v>0</v>
      </c>
      <c r="AX39" s="530"/>
      <c r="AY39" s="528"/>
      <c r="AZ39" s="528">
        <f t="shared" si="40"/>
        <v>0</v>
      </c>
      <c r="BA39" s="528">
        <f t="shared" si="40"/>
        <v>0</v>
      </c>
      <c r="BB39" s="522"/>
      <c r="BC39" s="523"/>
      <c r="BD39" s="523">
        <f t="shared" si="41"/>
        <v>0</v>
      </c>
      <c r="BE39" s="528">
        <f t="shared" si="41"/>
        <v>0</v>
      </c>
      <c r="BF39" s="531">
        <f t="shared" si="29"/>
        <v>0</v>
      </c>
      <c r="BG39" s="528">
        <f t="shared" si="30"/>
        <v>0</v>
      </c>
      <c r="BH39" s="532">
        <f t="shared" si="31"/>
        <v>0</v>
      </c>
      <c r="BI39" s="533"/>
      <c r="BJ39" s="513"/>
      <c r="BK39" s="522"/>
      <c r="BL39" s="523"/>
      <c r="BM39" s="523">
        <f t="shared" si="42"/>
        <v>0</v>
      </c>
      <c r="BN39" s="528">
        <f t="shared" si="42"/>
        <v>0</v>
      </c>
      <c r="BO39" s="522"/>
      <c r="BP39" s="523"/>
      <c r="BQ39" s="528">
        <f t="shared" si="43"/>
        <v>0</v>
      </c>
      <c r="BR39" s="532">
        <f t="shared" si="43"/>
        <v>0</v>
      </c>
      <c r="BS39" s="513"/>
      <c r="BT39" s="522"/>
      <c r="BU39" s="523"/>
      <c r="BV39" s="523">
        <f t="shared" si="44"/>
        <v>0</v>
      </c>
      <c r="BW39" s="528">
        <f t="shared" si="44"/>
        <v>0</v>
      </c>
      <c r="BX39" s="530"/>
      <c r="BY39" s="528"/>
      <c r="BZ39" s="528">
        <f t="shared" si="45"/>
        <v>0</v>
      </c>
      <c r="CA39" s="532">
        <f t="shared" si="45"/>
        <v>0</v>
      </c>
      <c r="CB39" s="513"/>
      <c r="CC39" s="513"/>
      <c r="CD39" s="513"/>
      <c r="CE39" s="513"/>
      <c r="CF39" s="513"/>
      <c r="CG39" s="513"/>
      <c r="CH39" s="513"/>
      <c r="CI39" s="513"/>
      <c r="CJ39" s="513"/>
      <c r="CK39" s="513"/>
      <c r="CL39" s="513"/>
      <c r="CM39" s="513"/>
      <c r="CN39" s="513"/>
      <c r="CO39" s="513"/>
      <c r="CP39" s="513"/>
      <c r="CQ39" s="513"/>
      <c r="CR39" s="513"/>
      <c r="CS39" s="513"/>
      <c r="CT39" s="513"/>
      <c r="CU39" s="513"/>
      <c r="CV39" s="513"/>
      <c r="CW39" s="513"/>
      <c r="CX39" s="513"/>
      <c r="CY39" s="513"/>
      <c r="CZ39" s="513"/>
      <c r="DA39" s="513"/>
      <c r="DB39" s="513"/>
      <c r="DC39" s="513"/>
      <c r="DD39" s="513"/>
      <c r="DE39" s="513"/>
      <c r="DF39" s="513"/>
      <c r="DG39" s="513"/>
      <c r="DH39" s="513"/>
      <c r="DI39" s="513"/>
      <c r="DJ39" s="513"/>
      <c r="DK39" s="513"/>
      <c r="DL39" s="513"/>
      <c r="DM39" s="513"/>
      <c r="DN39" s="513"/>
      <c r="DO39" s="513"/>
      <c r="DP39" s="513"/>
      <c r="DQ39" s="513"/>
      <c r="DR39" s="513"/>
      <c r="DS39" s="513"/>
      <c r="DT39" s="513"/>
      <c r="DU39" s="513"/>
      <c r="DV39" s="513"/>
      <c r="DW39" s="513"/>
      <c r="DX39" s="513"/>
      <c r="DY39" s="513"/>
      <c r="DZ39" s="513"/>
    </row>
    <row r="40" spans="1:130" ht="20.25" hidden="1" x14ac:dyDescent="0.3">
      <c r="A40" s="535" t="s">
        <v>324</v>
      </c>
      <c r="B40" s="522"/>
      <c r="C40" s="523"/>
      <c r="D40" s="523">
        <f t="shared" si="32"/>
        <v>0</v>
      </c>
      <c r="E40" s="523">
        <f t="shared" si="32"/>
        <v>0</v>
      </c>
      <c r="F40" s="524">
        <f t="shared" si="23"/>
        <v>0</v>
      </c>
      <c r="G40" s="522"/>
      <c r="H40" s="523"/>
      <c r="I40" s="523">
        <f t="shared" si="33"/>
        <v>0</v>
      </c>
      <c r="J40" s="523">
        <f t="shared" si="33"/>
        <v>0</v>
      </c>
      <c r="K40" s="524">
        <f t="shared" si="24"/>
        <v>0</v>
      </c>
      <c r="L40" s="522"/>
      <c r="M40" s="523"/>
      <c r="N40" s="523">
        <f t="shared" si="34"/>
        <v>0</v>
      </c>
      <c r="O40" s="523">
        <f t="shared" si="34"/>
        <v>0</v>
      </c>
      <c r="P40" s="525">
        <f t="shared" si="25"/>
        <v>0</v>
      </c>
      <c r="Q40" s="526"/>
      <c r="R40" s="523">
        <f t="shared" si="35"/>
        <v>0</v>
      </c>
      <c r="S40" s="527">
        <f t="shared" si="35"/>
        <v>0</v>
      </c>
      <c r="T40" s="526"/>
      <c r="U40" s="523">
        <f t="shared" si="36"/>
        <v>0</v>
      </c>
      <c r="V40" s="522"/>
      <c r="W40" s="523"/>
      <c r="X40" s="523">
        <f t="shared" si="37"/>
        <v>0</v>
      </c>
      <c r="Y40" s="528">
        <f t="shared" si="37"/>
        <v>0</v>
      </c>
      <c r="Z40" s="524">
        <f t="shared" si="26"/>
        <v>0</v>
      </c>
      <c r="AA40" s="522"/>
      <c r="AB40" s="523"/>
      <c r="AC40" s="523">
        <f t="shared" si="38"/>
        <v>0</v>
      </c>
      <c r="AD40" s="523">
        <f t="shared" si="38"/>
        <v>0</v>
      </c>
      <c r="AE40" s="524">
        <f t="shared" si="27"/>
        <v>0</v>
      </c>
      <c r="AF40" s="526"/>
      <c r="AG40" s="523">
        <f t="shared" si="28"/>
        <v>0</v>
      </c>
      <c r="AH40" s="527">
        <f t="shared" si="28"/>
        <v>0</v>
      </c>
      <c r="AI40" s="526"/>
      <c r="AJ40" s="523">
        <f t="shared" si="28"/>
        <v>0</v>
      </c>
      <c r="AK40" s="527">
        <f t="shared" si="28"/>
        <v>0</v>
      </c>
      <c r="AL40" s="526"/>
      <c r="AM40" s="523">
        <f t="shared" si="28"/>
        <v>0</v>
      </c>
      <c r="AN40" s="527">
        <f t="shared" si="28"/>
        <v>0</v>
      </c>
      <c r="AO40" s="526"/>
      <c r="AP40" s="523">
        <f t="shared" si="28"/>
        <v>0</v>
      </c>
      <c r="AQ40" s="527">
        <f t="shared" si="28"/>
        <v>0</v>
      </c>
      <c r="AR40" s="529"/>
      <c r="AS40" s="513"/>
      <c r="AT40" s="522"/>
      <c r="AU40" s="523"/>
      <c r="AV40" s="523">
        <f t="shared" si="39"/>
        <v>0</v>
      </c>
      <c r="AW40" s="528">
        <f t="shared" si="39"/>
        <v>0</v>
      </c>
      <c r="AX40" s="530"/>
      <c r="AY40" s="528"/>
      <c r="AZ40" s="528">
        <f t="shared" si="40"/>
        <v>0</v>
      </c>
      <c r="BA40" s="528">
        <f t="shared" si="40"/>
        <v>0</v>
      </c>
      <c r="BB40" s="522"/>
      <c r="BC40" s="523"/>
      <c r="BD40" s="523">
        <f t="shared" si="41"/>
        <v>0</v>
      </c>
      <c r="BE40" s="528">
        <f t="shared" si="41"/>
        <v>0</v>
      </c>
      <c r="BF40" s="531">
        <f t="shared" si="29"/>
        <v>0</v>
      </c>
      <c r="BG40" s="528">
        <f t="shared" si="30"/>
        <v>0</v>
      </c>
      <c r="BH40" s="532">
        <f t="shared" si="31"/>
        <v>0</v>
      </c>
      <c r="BI40" s="533"/>
      <c r="BJ40" s="513"/>
      <c r="BK40" s="522"/>
      <c r="BL40" s="523"/>
      <c r="BM40" s="523">
        <f t="shared" si="42"/>
        <v>0</v>
      </c>
      <c r="BN40" s="528">
        <f t="shared" si="42"/>
        <v>0</v>
      </c>
      <c r="BO40" s="522"/>
      <c r="BP40" s="523"/>
      <c r="BQ40" s="528">
        <f t="shared" si="43"/>
        <v>0</v>
      </c>
      <c r="BR40" s="532">
        <f t="shared" si="43"/>
        <v>0</v>
      </c>
      <c r="BS40" s="513"/>
      <c r="BT40" s="522"/>
      <c r="BU40" s="523"/>
      <c r="BV40" s="523">
        <f t="shared" si="44"/>
        <v>0</v>
      </c>
      <c r="BW40" s="528">
        <f t="shared" si="44"/>
        <v>0</v>
      </c>
      <c r="BX40" s="530"/>
      <c r="BY40" s="528"/>
      <c r="BZ40" s="528">
        <f t="shared" si="45"/>
        <v>0</v>
      </c>
      <c r="CA40" s="532">
        <f t="shared" si="45"/>
        <v>0</v>
      </c>
      <c r="CB40" s="513"/>
      <c r="CC40" s="513"/>
      <c r="CD40" s="513"/>
      <c r="CE40" s="513"/>
      <c r="CF40" s="513"/>
      <c r="CG40" s="513"/>
      <c r="CH40" s="513"/>
      <c r="CI40" s="513"/>
      <c r="CJ40" s="513"/>
      <c r="CK40" s="513"/>
      <c r="CL40" s="513"/>
      <c r="CM40" s="513"/>
      <c r="CN40" s="513"/>
      <c r="CO40" s="513"/>
      <c r="CP40" s="513"/>
      <c r="CQ40" s="513"/>
      <c r="CR40" s="513"/>
      <c r="CS40" s="513"/>
      <c r="CT40" s="513"/>
      <c r="CU40" s="513"/>
      <c r="CV40" s="513"/>
      <c r="CW40" s="513"/>
      <c r="CX40" s="513"/>
      <c r="CY40" s="513"/>
      <c r="CZ40" s="513"/>
      <c r="DA40" s="513"/>
      <c r="DB40" s="513"/>
      <c r="DC40" s="513"/>
      <c r="DD40" s="513"/>
      <c r="DE40" s="513"/>
      <c r="DF40" s="513"/>
      <c r="DG40" s="513"/>
      <c r="DH40" s="513"/>
      <c r="DI40" s="513"/>
      <c r="DJ40" s="513"/>
      <c r="DK40" s="513"/>
      <c r="DL40" s="513"/>
      <c r="DM40" s="513"/>
      <c r="DN40" s="513"/>
      <c r="DO40" s="513"/>
      <c r="DP40" s="513"/>
      <c r="DQ40" s="513"/>
      <c r="DR40" s="513"/>
      <c r="DS40" s="513"/>
      <c r="DT40" s="513"/>
      <c r="DU40" s="513"/>
      <c r="DV40" s="513"/>
      <c r="DW40" s="513"/>
      <c r="DX40" s="513"/>
      <c r="DY40" s="513"/>
      <c r="DZ40" s="513"/>
    </row>
    <row r="41" spans="1:130" ht="20.25" hidden="1" x14ac:dyDescent="0.3">
      <c r="A41" s="534" t="s">
        <v>325</v>
      </c>
      <c r="B41" s="522"/>
      <c r="C41" s="523">
        <f>C53+C64+C153</f>
        <v>0</v>
      </c>
      <c r="D41" s="537"/>
      <c r="E41" s="537"/>
      <c r="F41" s="538"/>
      <c r="G41" s="522"/>
      <c r="H41" s="523">
        <f>H53+H64+H153</f>
        <v>0</v>
      </c>
      <c r="I41" s="537"/>
      <c r="J41" s="537"/>
      <c r="K41" s="538"/>
      <c r="L41" s="522"/>
      <c r="M41" s="523">
        <f>M53+M64+M153</f>
        <v>0</v>
      </c>
      <c r="N41" s="537"/>
      <c r="O41" s="537"/>
      <c r="P41" s="539"/>
      <c r="Q41" s="526">
        <f>Q53+Q64+Q153</f>
        <v>0</v>
      </c>
      <c r="R41" s="537"/>
      <c r="S41" s="540"/>
      <c r="T41" s="526">
        <f>T53+T64+T153</f>
        <v>0</v>
      </c>
      <c r="U41" s="537"/>
      <c r="V41" s="522"/>
      <c r="W41" s="523">
        <f>W53+W64+W153</f>
        <v>0</v>
      </c>
      <c r="X41" s="537"/>
      <c r="Y41" s="541"/>
      <c r="Z41" s="538"/>
      <c r="AA41" s="522"/>
      <c r="AB41" s="523">
        <f>AB53+AB64+AB153</f>
        <v>0</v>
      </c>
      <c r="AC41" s="537"/>
      <c r="AD41" s="537"/>
      <c r="AE41" s="538"/>
      <c r="AF41" s="526">
        <f>AF53+AF64+AF153</f>
        <v>0</v>
      </c>
      <c r="AG41" s="537"/>
      <c r="AH41" s="540"/>
      <c r="AI41" s="526">
        <f>AI53+AI64+AI153</f>
        <v>0</v>
      </c>
      <c r="AJ41" s="537"/>
      <c r="AK41" s="540"/>
      <c r="AL41" s="526">
        <f>AL53+AL64+AL153</f>
        <v>0</v>
      </c>
      <c r="AM41" s="537"/>
      <c r="AN41" s="540"/>
      <c r="AO41" s="526">
        <f>AO53+AO64+AO153</f>
        <v>0</v>
      </c>
      <c r="AP41" s="537"/>
      <c r="AQ41" s="540"/>
      <c r="AR41" s="542"/>
      <c r="AS41" s="513"/>
      <c r="AT41" s="522"/>
      <c r="AU41" s="523">
        <f>AU53+AU64+AU153</f>
        <v>0</v>
      </c>
      <c r="AV41" s="537"/>
      <c r="AW41" s="541"/>
      <c r="AX41" s="530"/>
      <c r="AY41" s="528">
        <f>IF(M41=0,0,AB41/M41*100)</f>
        <v>0</v>
      </c>
      <c r="AZ41" s="541"/>
      <c r="BA41" s="541"/>
      <c r="BB41" s="522"/>
      <c r="BC41" s="523">
        <f>BC53+BC64+BC153</f>
        <v>0</v>
      </c>
      <c r="BD41" s="537"/>
      <c r="BE41" s="541"/>
      <c r="BF41" s="522"/>
      <c r="BG41" s="537"/>
      <c r="BH41" s="540"/>
      <c r="BI41" s="543"/>
      <c r="BJ41" s="513"/>
      <c r="BK41" s="522"/>
      <c r="BL41" s="523">
        <f>BL53+BL64+BL153</f>
        <v>0</v>
      </c>
      <c r="BM41" s="537"/>
      <c r="BN41" s="541"/>
      <c r="BO41" s="522"/>
      <c r="BP41" s="528">
        <f>IF(W41=0,0,AB41/W41*100)</f>
        <v>0</v>
      </c>
      <c r="BQ41" s="537"/>
      <c r="BR41" s="544"/>
      <c r="BS41" s="513"/>
      <c r="BT41" s="522"/>
      <c r="BU41" s="523">
        <f>BU53+BU64+BU153</f>
        <v>0</v>
      </c>
      <c r="BV41" s="537"/>
      <c r="BW41" s="541"/>
      <c r="BX41" s="530"/>
      <c r="BY41" s="528">
        <f>IF(C41=0,0,AB41/C41*100)</f>
        <v>0</v>
      </c>
      <c r="BZ41" s="541"/>
      <c r="CA41" s="544"/>
      <c r="CB41" s="513"/>
      <c r="CC41" s="513"/>
      <c r="CD41" s="513"/>
      <c r="CE41" s="513"/>
      <c r="CF41" s="513"/>
      <c r="CG41" s="513"/>
      <c r="CH41" s="513"/>
      <c r="CI41" s="513"/>
      <c r="CJ41" s="513"/>
      <c r="CK41" s="513"/>
      <c r="CL41" s="513"/>
      <c r="CM41" s="513"/>
      <c r="CN41" s="513"/>
      <c r="CO41" s="513"/>
      <c r="CP41" s="513"/>
      <c r="CQ41" s="513"/>
      <c r="CR41" s="513"/>
      <c r="CS41" s="513"/>
      <c r="CT41" s="513"/>
      <c r="CU41" s="513"/>
      <c r="CV41" s="513"/>
      <c r="CW41" s="513"/>
      <c r="CX41" s="513"/>
      <c r="CY41" s="513"/>
      <c r="CZ41" s="513"/>
      <c r="DA41" s="513"/>
      <c r="DB41" s="513"/>
      <c r="DC41" s="513"/>
      <c r="DD41" s="513"/>
      <c r="DE41" s="513"/>
      <c r="DF41" s="513"/>
      <c r="DG41" s="513"/>
      <c r="DH41" s="513"/>
      <c r="DI41" s="513"/>
      <c r="DJ41" s="513"/>
      <c r="DK41" s="513"/>
      <c r="DL41" s="513"/>
      <c r="DM41" s="513"/>
      <c r="DN41" s="513"/>
      <c r="DO41" s="513"/>
      <c r="DP41" s="513"/>
      <c r="DQ41" s="513"/>
      <c r="DR41" s="513"/>
      <c r="DS41" s="513"/>
      <c r="DT41" s="513"/>
      <c r="DU41" s="513"/>
      <c r="DV41" s="513"/>
      <c r="DW41" s="513"/>
      <c r="DX41" s="513"/>
      <c r="DY41" s="513"/>
      <c r="DZ41" s="513"/>
    </row>
    <row r="42" spans="1:130" ht="20.25" x14ac:dyDescent="0.3">
      <c r="A42" s="521" t="s">
        <v>315</v>
      </c>
      <c r="B42" s="522"/>
      <c r="C42" s="537"/>
      <c r="D42" s="537"/>
      <c r="E42" s="537"/>
      <c r="F42" s="540"/>
      <c r="G42" s="522"/>
      <c r="H42" s="537"/>
      <c r="I42" s="537"/>
      <c r="J42" s="537"/>
      <c r="K42" s="540"/>
      <c r="L42" s="522"/>
      <c r="M42" s="537"/>
      <c r="N42" s="537"/>
      <c r="O42" s="537"/>
      <c r="P42" s="545"/>
      <c r="Q42" s="522"/>
      <c r="R42" s="537"/>
      <c r="S42" s="540"/>
      <c r="T42" s="522"/>
      <c r="U42" s="537"/>
      <c r="V42" s="522"/>
      <c r="W42" s="537"/>
      <c r="X42" s="537"/>
      <c r="Y42" s="541"/>
      <c r="Z42" s="540"/>
      <c r="AA42" s="522"/>
      <c r="AB42" s="537"/>
      <c r="AC42" s="537"/>
      <c r="AD42" s="537"/>
      <c r="AE42" s="540"/>
      <c r="AF42" s="522"/>
      <c r="AG42" s="537"/>
      <c r="AH42" s="540"/>
      <c r="AI42" s="522"/>
      <c r="AJ42" s="537"/>
      <c r="AK42" s="540"/>
      <c r="AL42" s="522"/>
      <c r="AM42" s="537"/>
      <c r="AN42" s="540"/>
      <c r="AO42" s="522"/>
      <c r="AP42" s="537"/>
      <c r="AQ42" s="540"/>
      <c r="AR42" s="542"/>
      <c r="AS42" s="513"/>
      <c r="AT42" s="522"/>
      <c r="AU42" s="537"/>
      <c r="AV42" s="537"/>
      <c r="AW42" s="541"/>
      <c r="AX42" s="530"/>
      <c r="AY42" s="541"/>
      <c r="AZ42" s="541"/>
      <c r="BA42" s="541"/>
      <c r="BB42" s="522"/>
      <c r="BC42" s="537"/>
      <c r="BD42" s="537"/>
      <c r="BE42" s="541"/>
      <c r="BF42" s="522"/>
      <c r="BG42" s="537"/>
      <c r="BH42" s="540"/>
      <c r="BI42" s="543"/>
      <c r="BJ42" s="513"/>
      <c r="BK42" s="522"/>
      <c r="BL42" s="537"/>
      <c r="BM42" s="537"/>
      <c r="BN42" s="541"/>
      <c r="BO42" s="522"/>
      <c r="BP42" s="537"/>
      <c r="BQ42" s="537"/>
      <c r="BR42" s="544"/>
      <c r="BS42" s="513"/>
      <c r="BT42" s="522"/>
      <c r="BU42" s="537"/>
      <c r="BV42" s="537"/>
      <c r="BW42" s="541"/>
      <c r="BX42" s="530"/>
      <c r="BY42" s="541"/>
      <c r="BZ42" s="541"/>
      <c r="CA42" s="544"/>
      <c r="CB42" s="513"/>
      <c r="CC42" s="513"/>
      <c r="CD42" s="513"/>
      <c r="CE42" s="513"/>
      <c r="CF42" s="513"/>
      <c r="CG42" s="513"/>
      <c r="CH42" s="513"/>
      <c r="CI42" s="513"/>
      <c r="CJ42" s="513"/>
      <c r="CK42" s="513"/>
      <c r="CL42" s="513"/>
      <c r="CM42" s="513"/>
      <c r="CN42" s="513"/>
      <c r="CO42" s="513"/>
      <c r="CP42" s="513"/>
      <c r="CQ42" s="513"/>
      <c r="CR42" s="513"/>
      <c r="CS42" s="513"/>
      <c r="CT42" s="513"/>
      <c r="CU42" s="513"/>
      <c r="CV42" s="513"/>
      <c r="CW42" s="513"/>
      <c r="CX42" s="513"/>
      <c r="CY42" s="513"/>
      <c r="CZ42" s="513"/>
      <c r="DA42" s="513"/>
      <c r="DB42" s="513"/>
      <c r="DC42" s="513"/>
      <c r="DD42" s="513"/>
      <c r="DE42" s="513"/>
      <c r="DF42" s="513"/>
      <c r="DG42" s="513"/>
      <c r="DH42" s="513"/>
      <c r="DI42" s="513"/>
      <c r="DJ42" s="513"/>
      <c r="DK42" s="513"/>
      <c r="DL42" s="513"/>
      <c r="DM42" s="513"/>
      <c r="DN42" s="513"/>
      <c r="DO42" s="513"/>
      <c r="DP42" s="513"/>
      <c r="DQ42" s="513"/>
      <c r="DR42" s="513"/>
      <c r="DS42" s="513"/>
      <c r="DT42" s="513"/>
      <c r="DU42" s="513"/>
      <c r="DV42" s="513"/>
      <c r="DW42" s="513"/>
      <c r="DX42" s="513"/>
      <c r="DY42" s="513"/>
      <c r="DZ42" s="513"/>
    </row>
    <row r="43" spans="1:130" s="520" customFormat="1" ht="23.25" hidden="1" customHeight="1" x14ac:dyDescent="0.2">
      <c r="A43" s="546" t="s">
        <v>316</v>
      </c>
      <c r="B43" s="526">
        <f>C43+D43</f>
        <v>0</v>
      </c>
      <c r="C43" s="547">
        <v>0</v>
      </c>
      <c r="D43" s="523">
        <f>D44+D47+SUM(D50:D52)</f>
        <v>0</v>
      </c>
      <c r="E43" s="523">
        <f>E44+E47+SUM(E50:E52)</f>
        <v>0</v>
      </c>
      <c r="F43" s="524">
        <f t="shared" ref="F43:F52" si="46">IF(E43=0,0,ROUND(D43/E43/12,0))</f>
        <v>0</v>
      </c>
      <c r="G43" s="526">
        <f>H43+I43</f>
        <v>0</v>
      </c>
      <c r="H43" s="547">
        <v>0</v>
      </c>
      <c r="I43" s="523">
        <f>I44+I47+SUM(I50:I52)</f>
        <v>0</v>
      </c>
      <c r="J43" s="523">
        <f>J44+J47+SUM(J50:J52)</f>
        <v>0</v>
      </c>
      <c r="K43" s="524">
        <f t="shared" ref="K43:K52" si="47">IF(J43=0,0,ROUND(I43/J43/12,0))</f>
        <v>0</v>
      </c>
      <c r="L43" s="526">
        <f>M43+N43</f>
        <v>0</v>
      </c>
      <c r="M43" s="547"/>
      <c r="N43" s="523">
        <f>N44+N47+SUM(N50:N52)</f>
        <v>0</v>
      </c>
      <c r="O43" s="523">
        <f>O44+O47+SUM(O50:O52)</f>
        <v>0</v>
      </c>
      <c r="P43" s="525">
        <f t="shared" ref="P43:P52" si="48">IF(O43=0,0,ROUND(N43/O43/12,0))</f>
        <v>0</v>
      </c>
      <c r="Q43" s="548"/>
      <c r="R43" s="523">
        <f>R44+R47+SUM(R50:R52)</f>
        <v>0</v>
      </c>
      <c r="S43" s="527">
        <f>S44+S47+SUM(S50:S52)</f>
        <v>0</v>
      </c>
      <c r="T43" s="548"/>
      <c r="U43" s="523">
        <f>U44+U47+SUM(U50:U52)</f>
        <v>0</v>
      </c>
      <c r="V43" s="526">
        <f>W43+X43</f>
        <v>0</v>
      </c>
      <c r="W43" s="523">
        <f>M43+Q43-T43</f>
        <v>0</v>
      </c>
      <c r="X43" s="523">
        <f>X44+X47+SUM(X50:X52)</f>
        <v>0</v>
      </c>
      <c r="Y43" s="528">
        <f>Y44+Y47+SUM(Y50:Y52)</f>
        <v>0</v>
      </c>
      <c r="Z43" s="524">
        <f t="shared" ref="Z43:Z52" si="49">IF(Y43=0,0,ROUND(X43/Y43/12,0))</f>
        <v>0</v>
      </c>
      <c r="AA43" s="526">
        <f>AB43+AC43</f>
        <v>0</v>
      </c>
      <c r="AB43" s="549"/>
      <c r="AC43" s="523">
        <f>AC44+AC47+SUM(AC50:AC52)</f>
        <v>0</v>
      </c>
      <c r="AD43" s="523">
        <f>AD44+AD47+SUM(AD50:AD52)</f>
        <v>0</v>
      </c>
      <c r="AE43" s="524">
        <f t="shared" ref="AE43:AE52" si="50">IF(AD43=0,0,ROUND(AC43/AD43/12,0))</f>
        <v>0</v>
      </c>
      <c r="AF43" s="548"/>
      <c r="AG43" s="523">
        <f>AG44+AG47+SUM(AG50:AG52)</f>
        <v>0</v>
      </c>
      <c r="AH43" s="527">
        <f>AH44+AH47+SUM(AH50:AH52)</f>
        <v>0</v>
      </c>
      <c r="AI43" s="548"/>
      <c r="AJ43" s="523">
        <f>AJ44+AJ47+SUM(AJ50:AJ52)</f>
        <v>0</v>
      </c>
      <c r="AK43" s="527">
        <f>AK44+AK47+SUM(AK50:AK52)</f>
        <v>0</v>
      </c>
      <c r="AL43" s="548"/>
      <c r="AM43" s="523">
        <f>AM44+AM47+SUM(AM50:AM52)</f>
        <v>0</v>
      </c>
      <c r="AN43" s="527">
        <f>AN44+AN47+SUM(AN50:AN52)</f>
        <v>0</v>
      </c>
      <c r="AO43" s="548"/>
      <c r="AP43" s="523">
        <f>AP44+AP47+SUM(AP50:AP52)</f>
        <v>0</v>
      </c>
      <c r="AQ43" s="527">
        <f>AQ44+AQ47+SUM(AQ50:AQ52)</f>
        <v>0</v>
      </c>
      <c r="AR43" s="529"/>
      <c r="AS43" s="513"/>
      <c r="AT43" s="526">
        <f>AU43+AV43</f>
        <v>0</v>
      </c>
      <c r="AU43" s="523">
        <f>AB43-M43</f>
        <v>0</v>
      </c>
      <c r="AV43" s="523">
        <f>AV44+AV47+SUM(AV50:AV52)</f>
        <v>0</v>
      </c>
      <c r="AW43" s="528">
        <f>AW44+AW47+SUM(AW50:AW52)</f>
        <v>0</v>
      </c>
      <c r="AX43" s="531">
        <f>IF(L43=0,0,AA43/L43*100)</f>
        <v>0</v>
      </c>
      <c r="AY43" s="528">
        <f>IF(M43=0,0,AB43/M43*100)</f>
        <v>0</v>
      </c>
      <c r="AZ43" s="528">
        <f>IF(N43=0,0,AC43/N43*100)</f>
        <v>0</v>
      </c>
      <c r="BA43" s="528">
        <f>IF(O43=0,0,AD43/O43*100)</f>
        <v>0</v>
      </c>
      <c r="BB43" s="526">
        <f>BC43+BD43</f>
        <v>0</v>
      </c>
      <c r="BC43" s="523">
        <f>AB43-M43-AF43-AI43-AL43-AO43</f>
        <v>0</v>
      </c>
      <c r="BD43" s="523">
        <f>BD44+BD47+SUM(BD50:BD52)</f>
        <v>0</v>
      </c>
      <c r="BE43" s="528">
        <f>BE44+BE47+SUM(BE50:BE52)</f>
        <v>0</v>
      </c>
      <c r="BF43" s="531">
        <f t="shared" ref="BF43:BF52" si="51">IF(F43=0,0,AE43/F43*100)</f>
        <v>0</v>
      </c>
      <c r="BG43" s="528">
        <f t="shared" ref="BG43:BG52" si="52">IF(K43=0,0,AE43/K43*100)</f>
        <v>0</v>
      </c>
      <c r="BH43" s="532">
        <f t="shared" ref="BH43:BH52" si="53">IF(P43=0,0,AE43/P43*100)</f>
        <v>0</v>
      </c>
      <c r="BI43" s="533"/>
      <c r="BJ43" s="513"/>
      <c r="BK43" s="526">
        <f>BL43+BM43</f>
        <v>0</v>
      </c>
      <c r="BL43" s="523">
        <f>AB43-W43</f>
        <v>0</v>
      </c>
      <c r="BM43" s="523">
        <f>BM44+BM47+SUM(BM50:BM52)</f>
        <v>0</v>
      </c>
      <c r="BN43" s="528">
        <f>BN44+BN47+SUM(BN50:BN52)</f>
        <v>0</v>
      </c>
      <c r="BO43" s="531">
        <f>IF(V43=0,0,AA43/V43*100)</f>
        <v>0</v>
      </c>
      <c r="BP43" s="528">
        <f>IF(W43=0,0,AB43/W43*100)</f>
        <v>0</v>
      </c>
      <c r="BQ43" s="528">
        <f>IF(X43=0,0,AC43/X43*100)</f>
        <v>0</v>
      </c>
      <c r="BR43" s="532">
        <f>IF(Y43=0,0,AD43/Y43*100)</f>
        <v>0</v>
      </c>
      <c r="BS43" s="513"/>
      <c r="BT43" s="526">
        <f>BU43+BV43</f>
        <v>0</v>
      </c>
      <c r="BU43" s="523">
        <f>AB43-C43</f>
        <v>0</v>
      </c>
      <c r="BV43" s="523">
        <f>BV44+BV47+SUM(BV50:BV52)</f>
        <v>0</v>
      </c>
      <c r="BW43" s="528">
        <f>BW44+BW47+SUM(BW50:BW52)</f>
        <v>0</v>
      </c>
      <c r="BX43" s="531">
        <f>IF(B43=0,0,AA43/B43*100)</f>
        <v>0</v>
      </c>
      <c r="BY43" s="528">
        <f>IF(C43=0,0,AB43/C43*100)</f>
        <v>0</v>
      </c>
      <c r="BZ43" s="528">
        <f>IF(D43=0,0,AC43/D43*100)</f>
        <v>0</v>
      </c>
      <c r="CA43" s="532">
        <f>IF(E43=0,0,AD43/E43*100)</f>
        <v>0</v>
      </c>
      <c r="CB43" s="513"/>
      <c r="CC43" s="513"/>
      <c r="CD43" s="513"/>
      <c r="CE43" s="513"/>
      <c r="CF43" s="513"/>
      <c r="CG43" s="513"/>
      <c r="CH43" s="513"/>
      <c r="CI43" s="513"/>
      <c r="CJ43" s="513"/>
      <c r="CK43" s="513"/>
      <c r="CL43" s="513"/>
      <c r="CM43" s="513"/>
      <c r="CN43" s="513"/>
      <c r="CO43" s="513"/>
      <c r="CP43" s="513"/>
      <c r="CQ43" s="513"/>
      <c r="CR43" s="513"/>
      <c r="CS43" s="513"/>
      <c r="CT43" s="513"/>
      <c r="CU43" s="513"/>
      <c r="CV43" s="513"/>
      <c r="CW43" s="513"/>
      <c r="CX43" s="513"/>
      <c r="CY43" s="513"/>
      <c r="CZ43" s="513"/>
      <c r="DA43" s="513"/>
      <c r="DB43" s="513"/>
      <c r="DC43" s="513"/>
      <c r="DD43" s="513"/>
      <c r="DE43" s="513"/>
      <c r="DF43" s="513"/>
      <c r="DG43" s="513"/>
      <c r="DH43" s="513"/>
      <c r="DI43" s="513"/>
      <c r="DJ43" s="513"/>
      <c r="DK43" s="513"/>
      <c r="DL43" s="513"/>
      <c r="DM43" s="513"/>
      <c r="DN43" s="513"/>
      <c r="DO43" s="513"/>
      <c r="DP43" s="513"/>
      <c r="DQ43" s="513"/>
      <c r="DR43" s="513"/>
      <c r="DS43" s="513"/>
      <c r="DT43" s="513"/>
      <c r="DU43" s="513"/>
      <c r="DV43" s="513"/>
      <c r="DW43" s="513"/>
      <c r="DX43" s="513"/>
      <c r="DY43" s="513"/>
      <c r="DZ43" s="513"/>
    </row>
    <row r="44" spans="1:130" ht="20.25" hidden="1" x14ac:dyDescent="0.3">
      <c r="A44" s="521" t="s">
        <v>1004</v>
      </c>
      <c r="B44" s="522"/>
      <c r="C44" s="537"/>
      <c r="D44" s="547">
        <v>0</v>
      </c>
      <c r="E44" s="547">
        <v>0</v>
      </c>
      <c r="F44" s="524">
        <f t="shared" si="46"/>
        <v>0</v>
      </c>
      <c r="G44" s="522"/>
      <c r="H44" s="537"/>
      <c r="I44" s="547">
        <v>0</v>
      </c>
      <c r="J44" s="547">
        <v>0</v>
      </c>
      <c r="K44" s="524">
        <f t="shared" si="47"/>
        <v>0</v>
      </c>
      <c r="L44" s="522"/>
      <c r="M44" s="537"/>
      <c r="N44" s="547"/>
      <c r="O44" s="547"/>
      <c r="P44" s="525">
        <f t="shared" si="48"/>
        <v>0</v>
      </c>
      <c r="Q44" s="522"/>
      <c r="R44" s="549"/>
      <c r="S44" s="550"/>
      <c r="T44" s="522"/>
      <c r="U44" s="549"/>
      <c r="V44" s="522"/>
      <c r="W44" s="537"/>
      <c r="X44" s="523">
        <f t="shared" ref="X44:X52" si="54">N44+R44-U44</f>
        <v>0</v>
      </c>
      <c r="Y44" s="528">
        <f t="shared" ref="Y44:Y52" si="55">O44+S44</f>
        <v>0</v>
      </c>
      <c r="Z44" s="524">
        <f t="shared" si="49"/>
        <v>0</v>
      </c>
      <c r="AA44" s="522"/>
      <c r="AB44" s="537"/>
      <c r="AC44" s="549"/>
      <c r="AD44" s="549"/>
      <c r="AE44" s="524">
        <f t="shared" si="50"/>
        <v>0</v>
      </c>
      <c r="AF44" s="522"/>
      <c r="AG44" s="549"/>
      <c r="AH44" s="550"/>
      <c r="AI44" s="522"/>
      <c r="AJ44" s="549"/>
      <c r="AK44" s="550"/>
      <c r="AL44" s="522"/>
      <c r="AM44" s="549"/>
      <c r="AN44" s="550"/>
      <c r="AO44" s="522"/>
      <c r="AP44" s="549"/>
      <c r="AQ44" s="550"/>
      <c r="AR44" s="529"/>
      <c r="AS44" s="513"/>
      <c r="AT44" s="522"/>
      <c r="AU44" s="537"/>
      <c r="AV44" s="523">
        <f t="shared" ref="AV44:AW52" si="56">AC44-N44</f>
        <v>0</v>
      </c>
      <c r="AW44" s="528">
        <f t="shared" si="56"/>
        <v>0</v>
      </c>
      <c r="AX44" s="530"/>
      <c r="AY44" s="541"/>
      <c r="AZ44" s="528">
        <f t="shared" ref="AZ44:BA52" si="57">IF(N44=0,0,AC44/N44*100)</f>
        <v>0</v>
      </c>
      <c r="BA44" s="528">
        <f t="shared" si="57"/>
        <v>0</v>
      </c>
      <c r="BB44" s="522"/>
      <c r="BC44" s="537"/>
      <c r="BD44" s="523">
        <f t="shared" ref="BD44:BE52" si="58">AC44-N44-AG44-AJ44-AM44-AP44</f>
        <v>0</v>
      </c>
      <c r="BE44" s="528">
        <f t="shared" si="58"/>
        <v>0</v>
      </c>
      <c r="BF44" s="531">
        <f t="shared" si="51"/>
        <v>0</v>
      </c>
      <c r="BG44" s="528">
        <f t="shared" si="52"/>
        <v>0</v>
      </c>
      <c r="BH44" s="532">
        <f t="shared" si="53"/>
        <v>0</v>
      </c>
      <c r="BI44" s="533"/>
      <c r="BJ44" s="513"/>
      <c r="BK44" s="522"/>
      <c r="BL44" s="537"/>
      <c r="BM44" s="523">
        <f t="shared" ref="BM44:BN52" si="59">AC44-X44</f>
        <v>0</v>
      </c>
      <c r="BN44" s="528">
        <f t="shared" si="59"/>
        <v>0</v>
      </c>
      <c r="BO44" s="522"/>
      <c r="BP44" s="537"/>
      <c r="BQ44" s="528">
        <f t="shared" ref="BQ44:BR52" si="60">IF(X44=0,0,AC44/X44*100)</f>
        <v>0</v>
      </c>
      <c r="BR44" s="532">
        <f t="shared" si="60"/>
        <v>0</v>
      </c>
      <c r="BS44" s="513"/>
      <c r="BT44" s="522"/>
      <c r="BU44" s="537"/>
      <c r="BV44" s="523">
        <f t="shared" ref="BV44:BW52" si="61">AC44-D44</f>
        <v>0</v>
      </c>
      <c r="BW44" s="528">
        <f t="shared" si="61"/>
        <v>0</v>
      </c>
      <c r="BX44" s="530"/>
      <c r="BY44" s="541"/>
      <c r="BZ44" s="528">
        <f t="shared" ref="BZ44:CA52" si="62">IF(D44=0,0,AC44/D44*100)</f>
        <v>0</v>
      </c>
      <c r="CA44" s="532">
        <f t="shared" si="62"/>
        <v>0</v>
      </c>
      <c r="CB44" s="513"/>
      <c r="CC44" s="513"/>
      <c r="CD44" s="513"/>
      <c r="CE44" s="513"/>
      <c r="CF44" s="513"/>
      <c r="CG44" s="513"/>
      <c r="CH44" s="513"/>
      <c r="CI44" s="513"/>
      <c r="CJ44" s="513"/>
      <c r="CK44" s="513"/>
      <c r="CL44" s="513"/>
      <c r="CM44" s="513"/>
      <c r="CN44" s="513"/>
      <c r="CO44" s="513"/>
      <c r="CP44" s="513"/>
      <c r="CQ44" s="513"/>
      <c r="CR44" s="513"/>
      <c r="CS44" s="513"/>
      <c r="CT44" s="513"/>
      <c r="CU44" s="513"/>
      <c r="CV44" s="513"/>
      <c r="CW44" s="513"/>
      <c r="CX44" s="513"/>
      <c r="CY44" s="513"/>
      <c r="CZ44" s="513"/>
      <c r="DA44" s="513"/>
      <c r="DB44" s="513"/>
      <c r="DC44" s="513"/>
      <c r="DD44" s="513"/>
      <c r="DE44" s="513"/>
      <c r="DF44" s="513"/>
      <c r="DG44" s="513"/>
      <c r="DH44" s="513"/>
      <c r="DI44" s="513"/>
      <c r="DJ44" s="513"/>
      <c r="DK44" s="513"/>
      <c r="DL44" s="513"/>
      <c r="DM44" s="513"/>
      <c r="DN44" s="513"/>
      <c r="DO44" s="513"/>
      <c r="DP44" s="513"/>
      <c r="DQ44" s="513"/>
      <c r="DR44" s="513"/>
      <c r="DS44" s="513"/>
      <c r="DT44" s="513"/>
      <c r="DU44" s="513"/>
      <c r="DV44" s="513"/>
      <c r="DW44" s="513"/>
      <c r="DX44" s="513"/>
      <c r="DY44" s="513"/>
      <c r="DZ44" s="513"/>
    </row>
    <row r="45" spans="1:130" ht="20.25" hidden="1" x14ac:dyDescent="0.3">
      <c r="A45" s="521" t="s">
        <v>317</v>
      </c>
      <c r="B45" s="522"/>
      <c r="C45" s="537"/>
      <c r="D45" s="547">
        <v>0</v>
      </c>
      <c r="E45" s="547">
        <v>0</v>
      </c>
      <c r="F45" s="524">
        <f t="shared" si="46"/>
        <v>0</v>
      </c>
      <c r="G45" s="522"/>
      <c r="H45" s="537"/>
      <c r="I45" s="547"/>
      <c r="J45" s="547"/>
      <c r="K45" s="524">
        <f t="shared" si="47"/>
        <v>0</v>
      </c>
      <c r="L45" s="522"/>
      <c r="M45" s="537"/>
      <c r="N45" s="547"/>
      <c r="O45" s="547"/>
      <c r="P45" s="525">
        <f t="shared" si="48"/>
        <v>0</v>
      </c>
      <c r="Q45" s="522"/>
      <c r="R45" s="549"/>
      <c r="S45" s="550"/>
      <c r="T45" s="522"/>
      <c r="U45" s="549"/>
      <c r="V45" s="522"/>
      <c r="W45" s="537"/>
      <c r="X45" s="523">
        <f t="shared" si="54"/>
        <v>0</v>
      </c>
      <c r="Y45" s="528">
        <f t="shared" si="55"/>
        <v>0</v>
      </c>
      <c r="Z45" s="524">
        <f t="shared" si="49"/>
        <v>0</v>
      </c>
      <c r="AA45" s="522"/>
      <c r="AB45" s="537"/>
      <c r="AC45" s="549"/>
      <c r="AD45" s="549"/>
      <c r="AE45" s="524">
        <f t="shared" si="50"/>
        <v>0</v>
      </c>
      <c r="AF45" s="522"/>
      <c r="AG45" s="549"/>
      <c r="AH45" s="550"/>
      <c r="AI45" s="522"/>
      <c r="AJ45" s="549"/>
      <c r="AK45" s="550"/>
      <c r="AL45" s="522"/>
      <c r="AM45" s="549"/>
      <c r="AN45" s="550"/>
      <c r="AO45" s="522"/>
      <c r="AP45" s="549"/>
      <c r="AQ45" s="550"/>
      <c r="AR45" s="529"/>
      <c r="AS45" s="513"/>
      <c r="AT45" s="522"/>
      <c r="AU45" s="537"/>
      <c r="AV45" s="523">
        <f t="shared" si="56"/>
        <v>0</v>
      </c>
      <c r="AW45" s="528">
        <f t="shared" si="56"/>
        <v>0</v>
      </c>
      <c r="AX45" s="530"/>
      <c r="AY45" s="541"/>
      <c r="AZ45" s="528">
        <f t="shared" si="57"/>
        <v>0</v>
      </c>
      <c r="BA45" s="528">
        <f t="shared" si="57"/>
        <v>0</v>
      </c>
      <c r="BB45" s="522"/>
      <c r="BC45" s="537"/>
      <c r="BD45" s="523">
        <f t="shared" si="58"/>
        <v>0</v>
      </c>
      <c r="BE45" s="528">
        <f t="shared" si="58"/>
        <v>0</v>
      </c>
      <c r="BF45" s="531">
        <f t="shared" si="51"/>
        <v>0</v>
      </c>
      <c r="BG45" s="528">
        <f t="shared" si="52"/>
        <v>0</v>
      </c>
      <c r="BH45" s="532">
        <f t="shared" si="53"/>
        <v>0</v>
      </c>
      <c r="BI45" s="533"/>
      <c r="BJ45" s="513"/>
      <c r="BK45" s="522"/>
      <c r="BL45" s="537"/>
      <c r="BM45" s="523">
        <f t="shared" si="59"/>
        <v>0</v>
      </c>
      <c r="BN45" s="528">
        <f t="shared" si="59"/>
        <v>0</v>
      </c>
      <c r="BO45" s="522"/>
      <c r="BP45" s="537"/>
      <c r="BQ45" s="528">
        <f t="shared" si="60"/>
        <v>0</v>
      </c>
      <c r="BR45" s="532">
        <f t="shared" si="60"/>
        <v>0</v>
      </c>
      <c r="BS45" s="513"/>
      <c r="BT45" s="522"/>
      <c r="BU45" s="537"/>
      <c r="BV45" s="523">
        <f t="shared" si="61"/>
        <v>0</v>
      </c>
      <c r="BW45" s="528">
        <f t="shared" si="61"/>
        <v>0</v>
      </c>
      <c r="BX45" s="530"/>
      <c r="BY45" s="541"/>
      <c r="BZ45" s="528">
        <f t="shared" si="62"/>
        <v>0</v>
      </c>
      <c r="CA45" s="532">
        <f t="shared" si="62"/>
        <v>0</v>
      </c>
      <c r="CB45" s="513"/>
      <c r="CC45" s="513"/>
      <c r="CD45" s="513"/>
      <c r="CE45" s="513"/>
      <c r="CF45" s="513"/>
      <c r="CG45" s="513"/>
      <c r="CH45" s="513"/>
      <c r="CI45" s="513"/>
      <c r="CJ45" s="513"/>
      <c r="CK45" s="513"/>
      <c r="CL45" s="513"/>
      <c r="CM45" s="513"/>
      <c r="CN45" s="513"/>
      <c r="CO45" s="513"/>
      <c r="CP45" s="513"/>
      <c r="CQ45" s="513"/>
      <c r="CR45" s="513"/>
      <c r="CS45" s="513"/>
      <c r="CT45" s="513"/>
      <c r="CU45" s="513"/>
      <c r="CV45" s="513"/>
      <c r="CW45" s="513"/>
      <c r="CX45" s="513"/>
      <c r="CY45" s="513"/>
      <c r="CZ45" s="513"/>
      <c r="DA45" s="513"/>
      <c r="DB45" s="513"/>
      <c r="DC45" s="513"/>
      <c r="DD45" s="513"/>
      <c r="DE45" s="513"/>
      <c r="DF45" s="513"/>
      <c r="DG45" s="513"/>
      <c r="DH45" s="513"/>
      <c r="DI45" s="513"/>
      <c r="DJ45" s="513"/>
      <c r="DK45" s="513"/>
      <c r="DL45" s="513"/>
      <c r="DM45" s="513"/>
      <c r="DN45" s="513"/>
      <c r="DO45" s="513"/>
      <c r="DP45" s="513"/>
      <c r="DQ45" s="513"/>
      <c r="DR45" s="513"/>
      <c r="DS45" s="513"/>
      <c r="DT45" s="513"/>
      <c r="DU45" s="513"/>
      <c r="DV45" s="513"/>
      <c r="DW45" s="513"/>
      <c r="DX45" s="513"/>
      <c r="DY45" s="513"/>
      <c r="DZ45" s="513"/>
    </row>
    <row r="46" spans="1:130" ht="20.25" hidden="1" x14ac:dyDescent="0.3">
      <c r="A46" s="521" t="s">
        <v>318</v>
      </c>
      <c r="B46" s="522"/>
      <c r="C46" s="537"/>
      <c r="D46" s="547">
        <v>0</v>
      </c>
      <c r="E46" s="547">
        <v>0</v>
      </c>
      <c r="F46" s="524">
        <f t="shared" si="46"/>
        <v>0</v>
      </c>
      <c r="G46" s="522"/>
      <c r="H46" s="537"/>
      <c r="I46" s="547"/>
      <c r="J46" s="547"/>
      <c r="K46" s="524">
        <f t="shared" si="47"/>
        <v>0</v>
      </c>
      <c r="L46" s="522"/>
      <c r="M46" s="537"/>
      <c r="N46" s="547"/>
      <c r="O46" s="547"/>
      <c r="P46" s="525">
        <f t="shared" si="48"/>
        <v>0</v>
      </c>
      <c r="Q46" s="522"/>
      <c r="R46" s="549"/>
      <c r="S46" s="550"/>
      <c r="T46" s="522"/>
      <c r="U46" s="549"/>
      <c r="V46" s="522"/>
      <c r="W46" s="537"/>
      <c r="X46" s="523">
        <f t="shared" si="54"/>
        <v>0</v>
      </c>
      <c r="Y46" s="528">
        <f t="shared" si="55"/>
        <v>0</v>
      </c>
      <c r="Z46" s="524">
        <f t="shared" si="49"/>
        <v>0</v>
      </c>
      <c r="AA46" s="522"/>
      <c r="AB46" s="537"/>
      <c r="AC46" s="549"/>
      <c r="AD46" s="549"/>
      <c r="AE46" s="524">
        <f t="shared" si="50"/>
        <v>0</v>
      </c>
      <c r="AF46" s="522"/>
      <c r="AG46" s="549"/>
      <c r="AH46" s="550"/>
      <c r="AI46" s="522"/>
      <c r="AJ46" s="549"/>
      <c r="AK46" s="550"/>
      <c r="AL46" s="522"/>
      <c r="AM46" s="549"/>
      <c r="AN46" s="550"/>
      <c r="AO46" s="522"/>
      <c r="AP46" s="549"/>
      <c r="AQ46" s="550"/>
      <c r="AR46" s="529"/>
      <c r="AS46" s="513"/>
      <c r="AT46" s="522"/>
      <c r="AU46" s="537"/>
      <c r="AV46" s="523">
        <f t="shared" si="56"/>
        <v>0</v>
      </c>
      <c r="AW46" s="528">
        <f t="shared" si="56"/>
        <v>0</v>
      </c>
      <c r="AX46" s="530"/>
      <c r="AY46" s="541"/>
      <c r="AZ46" s="528">
        <f t="shared" si="57"/>
        <v>0</v>
      </c>
      <c r="BA46" s="528">
        <f t="shared" si="57"/>
        <v>0</v>
      </c>
      <c r="BB46" s="522"/>
      <c r="BC46" s="537"/>
      <c r="BD46" s="523">
        <f t="shared" si="58"/>
        <v>0</v>
      </c>
      <c r="BE46" s="528">
        <f t="shared" si="58"/>
        <v>0</v>
      </c>
      <c r="BF46" s="531">
        <f t="shared" si="51"/>
        <v>0</v>
      </c>
      <c r="BG46" s="528">
        <f t="shared" si="52"/>
        <v>0</v>
      </c>
      <c r="BH46" s="532">
        <f t="shared" si="53"/>
        <v>0</v>
      </c>
      <c r="BI46" s="533"/>
      <c r="BJ46" s="513"/>
      <c r="BK46" s="522"/>
      <c r="BL46" s="537"/>
      <c r="BM46" s="523">
        <f t="shared" si="59"/>
        <v>0</v>
      </c>
      <c r="BN46" s="528">
        <f t="shared" si="59"/>
        <v>0</v>
      </c>
      <c r="BO46" s="522"/>
      <c r="BP46" s="537"/>
      <c r="BQ46" s="528">
        <f t="shared" si="60"/>
        <v>0</v>
      </c>
      <c r="BR46" s="532">
        <f t="shared" si="60"/>
        <v>0</v>
      </c>
      <c r="BS46" s="513"/>
      <c r="BT46" s="522"/>
      <c r="BU46" s="537"/>
      <c r="BV46" s="523">
        <f t="shared" si="61"/>
        <v>0</v>
      </c>
      <c r="BW46" s="528">
        <f t="shared" si="61"/>
        <v>0</v>
      </c>
      <c r="BX46" s="530"/>
      <c r="BY46" s="541"/>
      <c r="BZ46" s="528">
        <f t="shared" si="62"/>
        <v>0</v>
      </c>
      <c r="CA46" s="532">
        <f t="shared" si="62"/>
        <v>0</v>
      </c>
      <c r="CB46" s="513"/>
      <c r="CC46" s="513"/>
      <c r="CD46" s="513"/>
      <c r="CE46" s="513"/>
      <c r="CF46" s="513"/>
      <c r="CG46" s="513"/>
      <c r="CH46" s="513"/>
      <c r="CI46" s="513"/>
      <c r="CJ46" s="513"/>
      <c r="CK46" s="513"/>
      <c r="CL46" s="513"/>
      <c r="CM46" s="513"/>
      <c r="CN46" s="513"/>
      <c r="CO46" s="513"/>
      <c r="CP46" s="513"/>
      <c r="CQ46" s="513"/>
      <c r="CR46" s="513"/>
      <c r="CS46" s="513"/>
      <c r="CT46" s="513"/>
      <c r="CU46" s="513"/>
      <c r="CV46" s="513"/>
      <c r="CW46" s="513"/>
      <c r="CX46" s="513"/>
      <c r="CY46" s="513"/>
      <c r="CZ46" s="513"/>
      <c r="DA46" s="513"/>
      <c r="DB46" s="513"/>
      <c r="DC46" s="513"/>
      <c r="DD46" s="513"/>
      <c r="DE46" s="513"/>
      <c r="DF46" s="513"/>
      <c r="DG46" s="513"/>
      <c r="DH46" s="513"/>
      <c r="DI46" s="513"/>
      <c r="DJ46" s="513"/>
      <c r="DK46" s="513"/>
      <c r="DL46" s="513"/>
      <c r="DM46" s="513"/>
      <c r="DN46" s="513"/>
      <c r="DO46" s="513"/>
      <c r="DP46" s="513"/>
      <c r="DQ46" s="513"/>
      <c r="DR46" s="513"/>
      <c r="DS46" s="513"/>
      <c r="DT46" s="513"/>
      <c r="DU46" s="513"/>
      <c r="DV46" s="513"/>
      <c r="DW46" s="513"/>
      <c r="DX46" s="513"/>
      <c r="DY46" s="513"/>
      <c r="DZ46" s="513"/>
    </row>
    <row r="47" spans="1:130" ht="20.25" hidden="1" x14ac:dyDescent="0.3">
      <c r="A47" s="534" t="s">
        <v>319</v>
      </c>
      <c r="B47" s="522"/>
      <c r="C47" s="537"/>
      <c r="D47" s="547">
        <v>0</v>
      </c>
      <c r="E47" s="547">
        <v>0</v>
      </c>
      <c r="F47" s="524">
        <f t="shared" si="46"/>
        <v>0</v>
      </c>
      <c r="G47" s="522"/>
      <c r="H47" s="537"/>
      <c r="I47" s="547">
        <v>0</v>
      </c>
      <c r="J47" s="547">
        <v>0</v>
      </c>
      <c r="K47" s="524">
        <f t="shared" si="47"/>
        <v>0</v>
      </c>
      <c r="L47" s="522"/>
      <c r="M47" s="537"/>
      <c r="N47" s="547"/>
      <c r="O47" s="547"/>
      <c r="P47" s="525">
        <f t="shared" si="48"/>
        <v>0</v>
      </c>
      <c r="Q47" s="522"/>
      <c r="R47" s="549"/>
      <c r="S47" s="550"/>
      <c r="T47" s="522"/>
      <c r="U47" s="549"/>
      <c r="V47" s="522"/>
      <c r="W47" s="537"/>
      <c r="X47" s="523">
        <f t="shared" si="54"/>
        <v>0</v>
      </c>
      <c r="Y47" s="528">
        <f t="shared" si="55"/>
        <v>0</v>
      </c>
      <c r="Z47" s="524">
        <f t="shared" si="49"/>
        <v>0</v>
      </c>
      <c r="AA47" s="522"/>
      <c r="AB47" s="537"/>
      <c r="AC47" s="549"/>
      <c r="AD47" s="549"/>
      <c r="AE47" s="524">
        <f t="shared" si="50"/>
        <v>0</v>
      </c>
      <c r="AF47" s="522"/>
      <c r="AG47" s="549"/>
      <c r="AH47" s="550"/>
      <c r="AI47" s="522"/>
      <c r="AJ47" s="549"/>
      <c r="AK47" s="550"/>
      <c r="AL47" s="522"/>
      <c r="AM47" s="549"/>
      <c r="AN47" s="550"/>
      <c r="AO47" s="522"/>
      <c r="AP47" s="549"/>
      <c r="AQ47" s="550"/>
      <c r="AR47" s="529"/>
      <c r="AS47" s="513"/>
      <c r="AT47" s="522"/>
      <c r="AU47" s="537"/>
      <c r="AV47" s="523">
        <f t="shared" si="56"/>
        <v>0</v>
      </c>
      <c r="AW47" s="528">
        <f t="shared" si="56"/>
        <v>0</v>
      </c>
      <c r="AX47" s="530"/>
      <c r="AY47" s="541"/>
      <c r="AZ47" s="528">
        <f t="shared" si="57"/>
        <v>0</v>
      </c>
      <c r="BA47" s="528">
        <f t="shared" si="57"/>
        <v>0</v>
      </c>
      <c r="BB47" s="522"/>
      <c r="BC47" s="537"/>
      <c r="BD47" s="523">
        <f t="shared" si="58"/>
        <v>0</v>
      </c>
      <c r="BE47" s="528">
        <f t="shared" si="58"/>
        <v>0</v>
      </c>
      <c r="BF47" s="531">
        <f t="shared" si="51"/>
        <v>0</v>
      </c>
      <c r="BG47" s="528">
        <f t="shared" si="52"/>
        <v>0</v>
      </c>
      <c r="BH47" s="532">
        <f t="shared" si="53"/>
        <v>0</v>
      </c>
      <c r="BI47" s="533"/>
      <c r="BJ47" s="513"/>
      <c r="BK47" s="522"/>
      <c r="BL47" s="537"/>
      <c r="BM47" s="523">
        <f t="shared" si="59"/>
        <v>0</v>
      </c>
      <c r="BN47" s="528">
        <f t="shared" si="59"/>
        <v>0</v>
      </c>
      <c r="BO47" s="522"/>
      <c r="BP47" s="537"/>
      <c r="BQ47" s="528">
        <f t="shared" si="60"/>
        <v>0</v>
      </c>
      <c r="BR47" s="532">
        <f t="shared" si="60"/>
        <v>0</v>
      </c>
      <c r="BS47" s="513"/>
      <c r="BT47" s="522"/>
      <c r="BU47" s="537"/>
      <c r="BV47" s="523">
        <f t="shared" si="61"/>
        <v>0</v>
      </c>
      <c r="BW47" s="528">
        <f t="shared" si="61"/>
        <v>0</v>
      </c>
      <c r="BX47" s="530"/>
      <c r="BY47" s="541"/>
      <c r="BZ47" s="528">
        <f t="shared" si="62"/>
        <v>0</v>
      </c>
      <c r="CA47" s="532">
        <f t="shared" si="62"/>
        <v>0</v>
      </c>
      <c r="CB47" s="513"/>
      <c r="CC47" s="513"/>
      <c r="CD47" s="513"/>
      <c r="CE47" s="513"/>
      <c r="CF47" s="513"/>
      <c r="CG47" s="513"/>
      <c r="CH47" s="513"/>
      <c r="CI47" s="513"/>
      <c r="CJ47" s="513"/>
      <c r="CK47" s="513"/>
      <c r="CL47" s="513"/>
      <c r="CM47" s="513"/>
      <c r="CN47" s="513"/>
      <c r="CO47" s="513"/>
      <c r="CP47" s="513"/>
      <c r="CQ47" s="513"/>
      <c r="CR47" s="513"/>
      <c r="CS47" s="513"/>
      <c r="CT47" s="513"/>
      <c r="CU47" s="513"/>
      <c r="CV47" s="513"/>
      <c r="CW47" s="513"/>
      <c r="CX47" s="513"/>
      <c r="CY47" s="513"/>
      <c r="CZ47" s="513"/>
      <c r="DA47" s="513"/>
      <c r="DB47" s="513"/>
      <c r="DC47" s="513"/>
      <c r="DD47" s="513"/>
      <c r="DE47" s="513"/>
      <c r="DF47" s="513"/>
      <c r="DG47" s="513"/>
      <c r="DH47" s="513"/>
      <c r="DI47" s="513"/>
      <c r="DJ47" s="513"/>
      <c r="DK47" s="513"/>
      <c r="DL47" s="513"/>
      <c r="DM47" s="513"/>
      <c r="DN47" s="513"/>
      <c r="DO47" s="513"/>
      <c r="DP47" s="513"/>
      <c r="DQ47" s="513"/>
      <c r="DR47" s="513"/>
      <c r="DS47" s="513"/>
      <c r="DT47" s="513"/>
      <c r="DU47" s="513"/>
      <c r="DV47" s="513"/>
      <c r="DW47" s="513"/>
      <c r="DX47" s="513"/>
      <c r="DY47" s="513"/>
      <c r="DZ47" s="513"/>
    </row>
    <row r="48" spans="1:130" ht="20.25" hidden="1" x14ac:dyDescent="0.3">
      <c r="A48" s="534" t="s">
        <v>320</v>
      </c>
      <c r="B48" s="522"/>
      <c r="C48" s="537"/>
      <c r="D48" s="547">
        <v>0</v>
      </c>
      <c r="E48" s="547">
        <v>0</v>
      </c>
      <c r="F48" s="524">
        <f t="shared" si="46"/>
        <v>0</v>
      </c>
      <c r="G48" s="522"/>
      <c r="H48" s="537"/>
      <c r="I48" s="547">
        <v>0</v>
      </c>
      <c r="J48" s="547">
        <v>0</v>
      </c>
      <c r="K48" s="524">
        <f t="shared" si="47"/>
        <v>0</v>
      </c>
      <c r="L48" s="522"/>
      <c r="M48" s="537"/>
      <c r="N48" s="547"/>
      <c r="O48" s="547"/>
      <c r="P48" s="525">
        <f t="shared" si="48"/>
        <v>0</v>
      </c>
      <c r="Q48" s="522"/>
      <c r="R48" s="549"/>
      <c r="S48" s="550"/>
      <c r="T48" s="522"/>
      <c r="U48" s="549"/>
      <c r="V48" s="522"/>
      <c r="W48" s="537"/>
      <c r="X48" s="523">
        <f t="shared" si="54"/>
        <v>0</v>
      </c>
      <c r="Y48" s="528">
        <f t="shared" si="55"/>
        <v>0</v>
      </c>
      <c r="Z48" s="524">
        <f t="shared" si="49"/>
        <v>0</v>
      </c>
      <c r="AA48" s="522"/>
      <c r="AB48" s="537"/>
      <c r="AC48" s="549"/>
      <c r="AD48" s="549"/>
      <c r="AE48" s="524">
        <f t="shared" si="50"/>
        <v>0</v>
      </c>
      <c r="AF48" s="522"/>
      <c r="AG48" s="549"/>
      <c r="AH48" s="550"/>
      <c r="AI48" s="522"/>
      <c r="AJ48" s="549"/>
      <c r="AK48" s="550"/>
      <c r="AL48" s="522"/>
      <c r="AM48" s="549"/>
      <c r="AN48" s="550"/>
      <c r="AO48" s="522"/>
      <c r="AP48" s="549"/>
      <c r="AQ48" s="550"/>
      <c r="AR48" s="529"/>
      <c r="AS48" s="513"/>
      <c r="AT48" s="522"/>
      <c r="AU48" s="537"/>
      <c r="AV48" s="523">
        <f t="shared" si="56"/>
        <v>0</v>
      </c>
      <c r="AW48" s="528">
        <f t="shared" si="56"/>
        <v>0</v>
      </c>
      <c r="AX48" s="530"/>
      <c r="AY48" s="541"/>
      <c r="AZ48" s="528">
        <f t="shared" si="57"/>
        <v>0</v>
      </c>
      <c r="BA48" s="528">
        <f t="shared" si="57"/>
        <v>0</v>
      </c>
      <c r="BB48" s="522"/>
      <c r="BC48" s="537"/>
      <c r="BD48" s="523">
        <f t="shared" si="58"/>
        <v>0</v>
      </c>
      <c r="BE48" s="528">
        <f t="shared" si="58"/>
        <v>0</v>
      </c>
      <c r="BF48" s="531">
        <f t="shared" si="51"/>
        <v>0</v>
      </c>
      <c r="BG48" s="528">
        <f t="shared" si="52"/>
        <v>0</v>
      </c>
      <c r="BH48" s="532">
        <f t="shared" si="53"/>
        <v>0</v>
      </c>
      <c r="BI48" s="533"/>
      <c r="BJ48" s="513"/>
      <c r="BK48" s="522"/>
      <c r="BL48" s="537"/>
      <c r="BM48" s="523">
        <f t="shared" si="59"/>
        <v>0</v>
      </c>
      <c r="BN48" s="528">
        <f t="shared" si="59"/>
        <v>0</v>
      </c>
      <c r="BO48" s="522"/>
      <c r="BP48" s="537"/>
      <c r="BQ48" s="528">
        <f t="shared" si="60"/>
        <v>0</v>
      </c>
      <c r="BR48" s="532">
        <f t="shared" si="60"/>
        <v>0</v>
      </c>
      <c r="BS48" s="513"/>
      <c r="BT48" s="522"/>
      <c r="BU48" s="537"/>
      <c r="BV48" s="523">
        <f t="shared" si="61"/>
        <v>0</v>
      </c>
      <c r="BW48" s="528">
        <f t="shared" si="61"/>
        <v>0</v>
      </c>
      <c r="BX48" s="530"/>
      <c r="BY48" s="541"/>
      <c r="BZ48" s="528">
        <f t="shared" si="62"/>
        <v>0</v>
      </c>
      <c r="CA48" s="532">
        <f t="shared" si="62"/>
        <v>0</v>
      </c>
      <c r="CB48" s="513"/>
      <c r="CC48" s="513"/>
      <c r="CD48" s="513"/>
      <c r="CE48" s="513"/>
      <c r="CF48" s="513"/>
      <c r="CG48" s="513"/>
      <c r="CH48" s="513"/>
      <c r="CI48" s="513"/>
      <c r="CJ48" s="513"/>
      <c r="CK48" s="513"/>
      <c r="CL48" s="513"/>
      <c r="CM48" s="513"/>
      <c r="CN48" s="513"/>
      <c r="CO48" s="513"/>
      <c r="CP48" s="513"/>
      <c r="CQ48" s="513"/>
      <c r="CR48" s="513"/>
      <c r="CS48" s="513"/>
      <c r="CT48" s="513"/>
      <c r="CU48" s="513"/>
      <c r="CV48" s="513"/>
      <c r="CW48" s="513"/>
      <c r="CX48" s="513"/>
      <c r="CY48" s="513"/>
      <c r="CZ48" s="513"/>
      <c r="DA48" s="513"/>
      <c r="DB48" s="513"/>
      <c r="DC48" s="513"/>
      <c r="DD48" s="513"/>
      <c r="DE48" s="513"/>
      <c r="DF48" s="513"/>
      <c r="DG48" s="513"/>
      <c r="DH48" s="513"/>
      <c r="DI48" s="513"/>
      <c r="DJ48" s="513"/>
      <c r="DK48" s="513"/>
      <c r="DL48" s="513"/>
      <c r="DM48" s="513"/>
      <c r="DN48" s="513"/>
      <c r="DO48" s="513"/>
      <c r="DP48" s="513"/>
      <c r="DQ48" s="513"/>
      <c r="DR48" s="513"/>
      <c r="DS48" s="513"/>
      <c r="DT48" s="513"/>
      <c r="DU48" s="513"/>
      <c r="DV48" s="513"/>
      <c r="DW48" s="513"/>
      <c r="DX48" s="513"/>
      <c r="DY48" s="513"/>
      <c r="DZ48" s="513"/>
    </row>
    <row r="49" spans="1:130" ht="20.25" hidden="1" x14ac:dyDescent="0.3">
      <c r="A49" s="534" t="s">
        <v>321</v>
      </c>
      <c r="B49" s="522"/>
      <c r="C49" s="537"/>
      <c r="D49" s="547">
        <v>0</v>
      </c>
      <c r="E49" s="547">
        <v>0</v>
      </c>
      <c r="F49" s="524">
        <f t="shared" si="46"/>
        <v>0</v>
      </c>
      <c r="G49" s="522"/>
      <c r="H49" s="537"/>
      <c r="I49" s="547">
        <v>0</v>
      </c>
      <c r="J49" s="547">
        <v>0</v>
      </c>
      <c r="K49" s="524">
        <f t="shared" si="47"/>
        <v>0</v>
      </c>
      <c r="L49" s="522"/>
      <c r="M49" s="537"/>
      <c r="N49" s="547"/>
      <c r="O49" s="547"/>
      <c r="P49" s="525">
        <f t="shared" si="48"/>
        <v>0</v>
      </c>
      <c r="Q49" s="522"/>
      <c r="R49" s="549"/>
      <c r="S49" s="550"/>
      <c r="T49" s="522"/>
      <c r="U49" s="549"/>
      <c r="V49" s="522"/>
      <c r="W49" s="537"/>
      <c r="X49" s="523">
        <f t="shared" si="54"/>
        <v>0</v>
      </c>
      <c r="Y49" s="528">
        <f t="shared" si="55"/>
        <v>0</v>
      </c>
      <c r="Z49" s="524">
        <f t="shared" si="49"/>
        <v>0</v>
      </c>
      <c r="AA49" s="522"/>
      <c r="AB49" s="537"/>
      <c r="AC49" s="549"/>
      <c r="AD49" s="549"/>
      <c r="AE49" s="524">
        <f t="shared" si="50"/>
        <v>0</v>
      </c>
      <c r="AF49" s="522"/>
      <c r="AG49" s="549"/>
      <c r="AH49" s="550"/>
      <c r="AI49" s="522"/>
      <c r="AJ49" s="549"/>
      <c r="AK49" s="550"/>
      <c r="AL49" s="522"/>
      <c r="AM49" s="549"/>
      <c r="AN49" s="550"/>
      <c r="AO49" s="522"/>
      <c r="AP49" s="549"/>
      <c r="AQ49" s="550"/>
      <c r="AR49" s="529"/>
      <c r="AS49" s="513"/>
      <c r="AT49" s="522"/>
      <c r="AU49" s="537"/>
      <c r="AV49" s="523">
        <f t="shared" si="56"/>
        <v>0</v>
      </c>
      <c r="AW49" s="528">
        <f t="shared" si="56"/>
        <v>0</v>
      </c>
      <c r="AX49" s="530"/>
      <c r="AY49" s="541"/>
      <c r="AZ49" s="528">
        <f t="shared" si="57"/>
        <v>0</v>
      </c>
      <c r="BA49" s="528">
        <f t="shared" si="57"/>
        <v>0</v>
      </c>
      <c r="BB49" s="522"/>
      <c r="BC49" s="537"/>
      <c r="BD49" s="523">
        <f t="shared" si="58"/>
        <v>0</v>
      </c>
      <c r="BE49" s="528">
        <f t="shared" si="58"/>
        <v>0</v>
      </c>
      <c r="BF49" s="531">
        <f t="shared" si="51"/>
        <v>0</v>
      </c>
      <c r="BG49" s="528">
        <f t="shared" si="52"/>
        <v>0</v>
      </c>
      <c r="BH49" s="532">
        <f t="shared" si="53"/>
        <v>0</v>
      </c>
      <c r="BI49" s="533"/>
      <c r="BJ49" s="513"/>
      <c r="BK49" s="522"/>
      <c r="BL49" s="537"/>
      <c r="BM49" s="523">
        <f t="shared" si="59"/>
        <v>0</v>
      </c>
      <c r="BN49" s="528">
        <f t="shared" si="59"/>
        <v>0</v>
      </c>
      <c r="BO49" s="522"/>
      <c r="BP49" s="537"/>
      <c r="BQ49" s="528">
        <f t="shared" si="60"/>
        <v>0</v>
      </c>
      <c r="BR49" s="532">
        <f t="shared" si="60"/>
        <v>0</v>
      </c>
      <c r="BS49" s="513"/>
      <c r="BT49" s="522"/>
      <c r="BU49" s="537"/>
      <c r="BV49" s="523">
        <f t="shared" si="61"/>
        <v>0</v>
      </c>
      <c r="BW49" s="528">
        <f t="shared" si="61"/>
        <v>0</v>
      </c>
      <c r="BX49" s="530"/>
      <c r="BY49" s="541"/>
      <c r="BZ49" s="528">
        <f t="shared" si="62"/>
        <v>0</v>
      </c>
      <c r="CA49" s="532">
        <f t="shared" si="62"/>
        <v>0</v>
      </c>
      <c r="CB49" s="513"/>
      <c r="CC49" s="513"/>
      <c r="CD49" s="513"/>
      <c r="CE49" s="513"/>
      <c r="CF49" s="513"/>
      <c r="CG49" s="513"/>
      <c r="CH49" s="513"/>
      <c r="CI49" s="513"/>
      <c r="CJ49" s="513"/>
      <c r="CK49" s="513"/>
      <c r="CL49" s="513"/>
      <c r="CM49" s="513"/>
      <c r="CN49" s="513"/>
      <c r="CO49" s="513"/>
      <c r="CP49" s="513"/>
      <c r="CQ49" s="513"/>
      <c r="CR49" s="513"/>
      <c r="CS49" s="513"/>
      <c r="CT49" s="513"/>
      <c r="CU49" s="513"/>
      <c r="CV49" s="513"/>
      <c r="CW49" s="513"/>
      <c r="CX49" s="513"/>
      <c r="CY49" s="513"/>
      <c r="CZ49" s="513"/>
      <c r="DA49" s="513"/>
      <c r="DB49" s="513"/>
      <c r="DC49" s="513"/>
      <c r="DD49" s="513"/>
      <c r="DE49" s="513"/>
      <c r="DF49" s="513"/>
      <c r="DG49" s="513"/>
      <c r="DH49" s="513"/>
      <c r="DI49" s="513"/>
      <c r="DJ49" s="513"/>
      <c r="DK49" s="513"/>
      <c r="DL49" s="513"/>
      <c r="DM49" s="513"/>
      <c r="DN49" s="513"/>
      <c r="DO49" s="513"/>
      <c r="DP49" s="513"/>
      <c r="DQ49" s="513"/>
      <c r="DR49" s="513"/>
      <c r="DS49" s="513"/>
      <c r="DT49" s="513"/>
      <c r="DU49" s="513"/>
      <c r="DV49" s="513"/>
      <c r="DW49" s="513"/>
      <c r="DX49" s="513"/>
      <c r="DY49" s="513"/>
      <c r="DZ49" s="513"/>
    </row>
    <row r="50" spans="1:130" ht="20.25" hidden="1" x14ac:dyDescent="0.3">
      <c r="A50" s="534" t="s">
        <v>322</v>
      </c>
      <c r="B50" s="522"/>
      <c r="C50" s="537"/>
      <c r="D50" s="547">
        <v>0</v>
      </c>
      <c r="E50" s="547">
        <v>0</v>
      </c>
      <c r="F50" s="524">
        <f t="shared" si="46"/>
        <v>0</v>
      </c>
      <c r="G50" s="522"/>
      <c r="H50" s="537"/>
      <c r="I50" s="547">
        <v>0</v>
      </c>
      <c r="J50" s="547">
        <v>0</v>
      </c>
      <c r="K50" s="524">
        <f t="shared" si="47"/>
        <v>0</v>
      </c>
      <c r="L50" s="522"/>
      <c r="M50" s="537"/>
      <c r="N50" s="547"/>
      <c r="O50" s="547"/>
      <c r="P50" s="525">
        <f t="shared" si="48"/>
        <v>0</v>
      </c>
      <c r="Q50" s="522"/>
      <c r="R50" s="549"/>
      <c r="S50" s="550"/>
      <c r="T50" s="522"/>
      <c r="U50" s="549"/>
      <c r="V50" s="522"/>
      <c r="W50" s="537"/>
      <c r="X50" s="523">
        <f t="shared" si="54"/>
        <v>0</v>
      </c>
      <c r="Y50" s="528">
        <f t="shared" si="55"/>
        <v>0</v>
      </c>
      <c r="Z50" s="524">
        <f t="shared" si="49"/>
        <v>0</v>
      </c>
      <c r="AA50" s="522"/>
      <c r="AB50" s="537"/>
      <c r="AC50" s="549"/>
      <c r="AD50" s="549"/>
      <c r="AE50" s="524">
        <f t="shared" si="50"/>
        <v>0</v>
      </c>
      <c r="AF50" s="522"/>
      <c r="AG50" s="549"/>
      <c r="AH50" s="550"/>
      <c r="AI50" s="522"/>
      <c r="AJ50" s="549"/>
      <c r="AK50" s="550"/>
      <c r="AL50" s="522"/>
      <c r="AM50" s="549"/>
      <c r="AN50" s="550"/>
      <c r="AO50" s="522"/>
      <c r="AP50" s="549"/>
      <c r="AQ50" s="550"/>
      <c r="AR50" s="529"/>
      <c r="AS50" s="513"/>
      <c r="AT50" s="522"/>
      <c r="AU50" s="537"/>
      <c r="AV50" s="523">
        <f t="shared" si="56"/>
        <v>0</v>
      </c>
      <c r="AW50" s="528">
        <f t="shared" si="56"/>
        <v>0</v>
      </c>
      <c r="AX50" s="530"/>
      <c r="AY50" s="541"/>
      <c r="AZ50" s="528">
        <f t="shared" si="57"/>
        <v>0</v>
      </c>
      <c r="BA50" s="528">
        <f t="shared" si="57"/>
        <v>0</v>
      </c>
      <c r="BB50" s="522"/>
      <c r="BC50" s="537"/>
      <c r="BD50" s="523">
        <f t="shared" si="58"/>
        <v>0</v>
      </c>
      <c r="BE50" s="528">
        <f t="shared" si="58"/>
        <v>0</v>
      </c>
      <c r="BF50" s="531">
        <f t="shared" si="51"/>
        <v>0</v>
      </c>
      <c r="BG50" s="528">
        <f t="shared" si="52"/>
        <v>0</v>
      </c>
      <c r="BH50" s="532">
        <f t="shared" si="53"/>
        <v>0</v>
      </c>
      <c r="BI50" s="533"/>
      <c r="BJ50" s="513"/>
      <c r="BK50" s="522"/>
      <c r="BL50" s="537"/>
      <c r="BM50" s="523">
        <f t="shared" si="59"/>
        <v>0</v>
      </c>
      <c r="BN50" s="528">
        <f t="shared" si="59"/>
        <v>0</v>
      </c>
      <c r="BO50" s="522"/>
      <c r="BP50" s="537"/>
      <c r="BQ50" s="528">
        <f t="shared" si="60"/>
        <v>0</v>
      </c>
      <c r="BR50" s="532">
        <f t="shared" si="60"/>
        <v>0</v>
      </c>
      <c r="BS50" s="513"/>
      <c r="BT50" s="522"/>
      <c r="BU50" s="537"/>
      <c r="BV50" s="523">
        <f t="shared" si="61"/>
        <v>0</v>
      </c>
      <c r="BW50" s="528">
        <f t="shared" si="61"/>
        <v>0</v>
      </c>
      <c r="BX50" s="530"/>
      <c r="BY50" s="541"/>
      <c r="BZ50" s="528">
        <f t="shared" si="62"/>
        <v>0</v>
      </c>
      <c r="CA50" s="532">
        <f t="shared" si="62"/>
        <v>0</v>
      </c>
      <c r="CB50" s="513"/>
      <c r="CC50" s="513"/>
      <c r="CD50" s="513"/>
      <c r="CE50" s="513"/>
      <c r="CF50" s="513"/>
      <c r="CG50" s="513"/>
      <c r="CH50" s="513"/>
      <c r="CI50" s="513"/>
      <c r="CJ50" s="513"/>
      <c r="CK50" s="513"/>
      <c r="CL50" s="513"/>
      <c r="CM50" s="513"/>
      <c r="CN50" s="513"/>
      <c r="CO50" s="513"/>
      <c r="CP50" s="513"/>
      <c r="CQ50" s="513"/>
      <c r="CR50" s="513"/>
      <c r="CS50" s="513"/>
      <c r="CT50" s="513"/>
      <c r="CU50" s="513"/>
      <c r="CV50" s="513"/>
      <c r="CW50" s="513"/>
      <c r="CX50" s="513"/>
      <c r="CY50" s="513"/>
      <c r="CZ50" s="513"/>
      <c r="DA50" s="513"/>
      <c r="DB50" s="513"/>
      <c r="DC50" s="513"/>
      <c r="DD50" s="513"/>
      <c r="DE50" s="513"/>
      <c r="DF50" s="513"/>
      <c r="DG50" s="513"/>
      <c r="DH50" s="513"/>
      <c r="DI50" s="513"/>
      <c r="DJ50" s="513"/>
      <c r="DK50" s="513"/>
      <c r="DL50" s="513"/>
      <c r="DM50" s="513"/>
      <c r="DN50" s="513"/>
      <c r="DO50" s="513"/>
      <c r="DP50" s="513"/>
      <c r="DQ50" s="513"/>
      <c r="DR50" s="513"/>
      <c r="DS50" s="513"/>
      <c r="DT50" s="513"/>
      <c r="DU50" s="513"/>
      <c r="DV50" s="513"/>
      <c r="DW50" s="513"/>
      <c r="DX50" s="513"/>
      <c r="DY50" s="513"/>
      <c r="DZ50" s="513"/>
    </row>
    <row r="51" spans="1:130" s="488" customFormat="1" ht="20.25" hidden="1" x14ac:dyDescent="0.2">
      <c r="A51" s="535" t="s">
        <v>323</v>
      </c>
      <c r="B51" s="526"/>
      <c r="C51" s="523"/>
      <c r="D51" s="547">
        <v>0</v>
      </c>
      <c r="E51" s="547">
        <v>0</v>
      </c>
      <c r="F51" s="524">
        <f t="shared" si="46"/>
        <v>0</v>
      </c>
      <c r="G51" s="526"/>
      <c r="H51" s="523"/>
      <c r="I51" s="547">
        <v>0</v>
      </c>
      <c r="J51" s="547">
        <v>0</v>
      </c>
      <c r="K51" s="524">
        <f t="shared" si="47"/>
        <v>0</v>
      </c>
      <c r="L51" s="526"/>
      <c r="M51" s="523"/>
      <c r="N51" s="547"/>
      <c r="O51" s="547"/>
      <c r="P51" s="525">
        <f t="shared" si="48"/>
        <v>0</v>
      </c>
      <c r="Q51" s="526"/>
      <c r="R51" s="549"/>
      <c r="S51" s="550"/>
      <c r="T51" s="526"/>
      <c r="U51" s="549"/>
      <c r="V51" s="526"/>
      <c r="W51" s="523"/>
      <c r="X51" s="523">
        <f t="shared" si="54"/>
        <v>0</v>
      </c>
      <c r="Y51" s="528">
        <f t="shared" si="55"/>
        <v>0</v>
      </c>
      <c r="Z51" s="524">
        <f t="shared" si="49"/>
        <v>0</v>
      </c>
      <c r="AA51" s="526"/>
      <c r="AB51" s="523"/>
      <c r="AC51" s="549"/>
      <c r="AD51" s="549"/>
      <c r="AE51" s="524">
        <f t="shared" si="50"/>
        <v>0</v>
      </c>
      <c r="AF51" s="526"/>
      <c r="AG51" s="549"/>
      <c r="AH51" s="550"/>
      <c r="AI51" s="526"/>
      <c r="AJ51" s="549"/>
      <c r="AK51" s="550"/>
      <c r="AL51" s="526"/>
      <c r="AM51" s="549"/>
      <c r="AN51" s="550"/>
      <c r="AO51" s="526"/>
      <c r="AP51" s="549"/>
      <c r="AQ51" s="550"/>
      <c r="AR51" s="529"/>
      <c r="AS51" s="513"/>
      <c r="AT51" s="526"/>
      <c r="AU51" s="523"/>
      <c r="AV51" s="523">
        <f t="shared" si="56"/>
        <v>0</v>
      </c>
      <c r="AW51" s="528">
        <f t="shared" si="56"/>
        <v>0</v>
      </c>
      <c r="AX51" s="531"/>
      <c r="AY51" s="528"/>
      <c r="AZ51" s="528">
        <f t="shared" si="57"/>
        <v>0</v>
      </c>
      <c r="BA51" s="528">
        <f t="shared" si="57"/>
        <v>0</v>
      </c>
      <c r="BB51" s="526"/>
      <c r="BC51" s="523"/>
      <c r="BD51" s="523">
        <f t="shared" si="58"/>
        <v>0</v>
      </c>
      <c r="BE51" s="528">
        <f t="shared" si="58"/>
        <v>0</v>
      </c>
      <c r="BF51" s="531">
        <f t="shared" si="51"/>
        <v>0</v>
      </c>
      <c r="BG51" s="528">
        <f t="shared" si="52"/>
        <v>0</v>
      </c>
      <c r="BH51" s="532">
        <f t="shared" si="53"/>
        <v>0</v>
      </c>
      <c r="BI51" s="533"/>
      <c r="BJ51" s="513"/>
      <c r="BK51" s="526"/>
      <c r="BL51" s="523"/>
      <c r="BM51" s="523">
        <f t="shared" si="59"/>
        <v>0</v>
      </c>
      <c r="BN51" s="528">
        <f t="shared" si="59"/>
        <v>0</v>
      </c>
      <c r="BO51" s="526"/>
      <c r="BP51" s="523"/>
      <c r="BQ51" s="528">
        <f t="shared" si="60"/>
        <v>0</v>
      </c>
      <c r="BR51" s="532">
        <f t="shared" si="60"/>
        <v>0</v>
      </c>
      <c r="BS51" s="513"/>
      <c r="BT51" s="526"/>
      <c r="BU51" s="523"/>
      <c r="BV51" s="523">
        <f t="shared" si="61"/>
        <v>0</v>
      </c>
      <c r="BW51" s="528">
        <f t="shared" si="61"/>
        <v>0</v>
      </c>
      <c r="BX51" s="531"/>
      <c r="BY51" s="528"/>
      <c r="BZ51" s="528">
        <f t="shared" si="62"/>
        <v>0</v>
      </c>
      <c r="CA51" s="532">
        <f t="shared" si="62"/>
        <v>0</v>
      </c>
      <c r="CB51" s="513"/>
      <c r="CC51" s="513"/>
      <c r="CD51" s="513"/>
      <c r="CE51" s="513"/>
      <c r="CF51" s="513"/>
      <c r="CG51" s="513"/>
      <c r="CH51" s="513"/>
      <c r="CI51" s="513"/>
      <c r="CJ51" s="513"/>
      <c r="CK51" s="513"/>
      <c r="CL51" s="513"/>
      <c r="CM51" s="513"/>
      <c r="CN51" s="513"/>
      <c r="CO51" s="513"/>
      <c r="CP51" s="513"/>
      <c r="CQ51" s="513"/>
      <c r="CR51" s="513"/>
      <c r="CS51" s="513"/>
      <c r="CT51" s="513"/>
      <c r="CU51" s="513"/>
      <c r="CV51" s="513"/>
      <c r="CW51" s="513"/>
      <c r="CX51" s="513"/>
      <c r="CY51" s="513"/>
      <c r="CZ51" s="513"/>
      <c r="DA51" s="513"/>
      <c r="DB51" s="513"/>
      <c r="DC51" s="513"/>
      <c r="DD51" s="513"/>
      <c r="DE51" s="513"/>
      <c r="DF51" s="513"/>
      <c r="DG51" s="513"/>
      <c r="DH51" s="513"/>
      <c r="DI51" s="513"/>
      <c r="DJ51" s="513"/>
      <c r="DK51" s="513"/>
      <c r="DL51" s="513"/>
      <c r="DM51" s="513"/>
      <c r="DN51" s="513"/>
      <c r="DO51" s="513"/>
      <c r="DP51" s="513"/>
      <c r="DQ51" s="513"/>
      <c r="DR51" s="513"/>
      <c r="DS51" s="513"/>
      <c r="DT51" s="513"/>
      <c r="DU51" s="513"/>
      <c r="DV51" s="513"/>
      <c r="DW51" s="513"/>
      <c r="DX51" s="513"/>
      <c r="DY51" s="513"/>
      <c r="DZ51" s="513"/>
    </row>
    <row r="52" spans="1:130" s="488" customFormat="1" ht="20.25" hidden="1" x14ac:dyDescent="0.2">
      <c r="A52" s="535" t="s">
        <v>324</v>
      </c>
      <c r="B52" s="526"/>
      <c r="C52" s="523"/>
      <c r="D52" s="547">
        <v>0</v>
      </c>
      <c r="E52" s="547">
        <v>0</v>
      </c>
      <c r="F52" s="524">
        <f t="shared" si="46"/>
        <v>0</v>
      </c>
      <c r="G52" s="526"/>
      <c r="H52" s="523"/>
      <c r="I52" s="547"/>
      <c r="J52" s="547"/>
      <c r="K52" s="524">
        <f t="shared" si="47"/>
        <v>0</v>
      </c>
      <c r="L52" s="526"/>
      <c r="M52" s="523"/>
      <c r="N52" s="547"/>
      <c r="O52" s="547"/>
      <c r="P52" s="525">
        <f t="shared" si="48"/>
        <v>0</v>
      </c>
      <c r="Q52" s="526"/>
      <c r="R52" s="549"/>
      <c r="S52" s="550"/>
      <c r="T52" s="526"/>
      <c r="U52" s="549"/>
      <c r="V52" s="526"/>
      <c r="W52" s="523"/>
      <c r="X52" s="523">
        <f t="shared" si="54"/>
        <v>0</v>
      </c>
      <c r="Y52" s="528">
        <f t="shared" si="55"/>
        <v>0</v>
      </c>
      <c r="Z52" s="524">
        <f t="shared" si="49"/>
        <v>0</v>
      </c>
      <c r="AA52" s="526"/>
      <c r="AB52" s="523"/>
      <c r="AC52" s="549"/>
      <c r="AD52" s="549"/>
      <c r="AE52" s="524">
        <f t="shared" si="50"/>
        <v>0</v>
      </c>
      <c r="AF52" s="526"/>
      <c r="AG52" s="549"/>
      <c r="AH52" s="550"/>
      <c r="AI52" s="526"/>
      <c r="AJ52" s="549"/>
      <c r="AK52" s="550"/>
      <c r="AL52" s="526"/>
      <c r="AM52" s="549"/>
      <c r="AN52" s="550"/>
      <c r="AO52" s="526"/>
      <c r="AP52" s="549"/>
      <c r="AQ52" s="550"/>
      <c r="AR52" s="529"/>
      <c r="AS52" s="513"/>
      <c r="AT52" s="526"/>
      <c r="AU52" s="523"/>
      <c r="AV52" s="523">
        <f t="shared" si="56"/>
        <v>0</v>
      </c>
      <c r="AW52" s="528">
        <f t="shared" si="56"/>
        <v>0</v>
      </c>
      <c r="AX52" s="531"/>
      <c r="AY52" s="528"/>
      <c r="AZ52" s="528">
        <f t="shared" si="57"/>
        <v>0</v>
      </c>
      <c r="BA52" s="528">
        <f t="shared" si="57"/>
        <v>0</v>
      </c>
      <c r="BB52" s="526"/>
      <c r="BC52" s="523"/>
      <c r="BD52" s="523">
        <f t="shared" si="58"/>
        <v>0</v>
      </c>
      <c r="BE52" s="528">
        <f t="shared" si="58"/>
        <v>0</v>
      </c>
      <c r="BF52" s="531">
        <f t="shared" si="51"/>
        <v>0</v>
      </c>
      <c r="BG52" s="528">
        <f t="shared" si="52"/>
        <v>0</v>
      </c>
      <c r="BH52" s="532">
        <f t="shared" si="53"/>
        <v>0</v>
      </c>
      <c r="BI52" s="533"/>
      <c r="BJ52" s="513"/>
      <c r="BK52" s="526"/>
      <c r="BL52" s="523"/>
      <c r="BM52" s="523">
        <f t="shared" si="59"/>
        <v>0</v>
      </c>
      <c r="BN52" s="528">
        <f t="shared" si="59"/>
        <v>0</v>
      </c>
      <c r="BO52" s="526"/>
      <c r="BP52" s="523"/>
      <c r="BQ52" s="528">
        <f t="shared" si="60"/>
        <v>0</v>
      </c>
      <c r="BR52" s="532">
        <f t="shared" si="60"/>
        <v>0</v>
      </c>
      <c r="BS52" s="513"/>
      <c r="BT52" s="526"/>
      <c r="BU52" s="523"/>
      <c r="BV52" s="523">
        <f t="shared" si="61"/>
        <v>0</v>
      </c>
      <c r="BW52" s="528">
        <f t="shared" si="61"/>
        <v>0</v>
      </c>
      <c r="BX52" s="531"/>
      <c r="BY52" s="528"/>
      <c r="BZ52" s="528">
        <f t="shared" si="62"/>
        <v>0</v>
      </c>
      <c r="CA52" s="532">
        <f t="shared" si="62"/>
        <v>0</v>
      </c>
      <c r="CB52" s="513"/>
      <c r="CC52" s="513"/>
      <c r="CD52" s="513"/>
      <c r="CE52" s="513"/>
      <c r="CF52" s="513"/>
      <c r="CG52" s="513"/>
      <c r="CH52" s="513"/>
      <c r="CI52" s="513"/>
      <c r="CJ52" s="513"/>
      <c r="CK52" s="513"/>
      <c r="CL52" s="513"/>
      <c r="CM52" s="513"/>
      <c r="CN52" s="513"/>
      <c r="CO52" s="513"/>
      <c r="CP52" s="513"/>
      <c r="CQ52" s="513"/>
      <c r="CR52" s="513"/>
      <c r="CS52" s="513"/>
      <c r="CT52" s="513"/>
      <c r="CU52" s="513"/>
      <c r="CV52" s="513"/>
      <c r="CW52" s="513"/>
      <c r="CX52" s="513"/>
      <c r="CY52" s="513"/>
      <c r="CZ52" s="513"/>
      <c r="DA52" s="513"/>
      <c r="DB52" s="513"/>
      <c r="DC52" s="513"/>
      <c r="DD52" s="513"/>
      <c r="DE52" s="513"/>
      <c r="DF52" s="513"/>
      <c r="DG52" s="513"/>
      <c r="DH52" s="513"/>
      <c r="DI52" s="513"/>
      <c r="DJ52" s="513"/>
      <c r="DK52" s="513"/>
      <c r="DL52" s="513"/>
      <c r="DM52" s="513"/>
      <c r="DN52" s="513"/>
      <c r="DO52" s="513"/>
      <c r="DP52" s="513"/>
      <c r="DQ52" s="513"/>
      <c r="DR52" s="513"/>
      <c r="DS52" s="513"/>
      <c r="DT52" s="513"/>
      <c r="DU52" s="513"/>
      <c r="DV52" s="513"/>
      <c r="DW52" s="513"/>
      <c r="DX52" s="513"/>
      <c r="DY52" s="513"/>
      <c r="DZ52" s="513"/>
    </row>
    <row r="53" spans="1:130" ht="20.25" hidden="1" x14ac:dyDescent="0.3">
      <c r="A53" s="534" t="s">
        <v>325</v>
      </c>
      <c r="B53" s="522"/>
      <c r="C53" s="547">
        <v>0</v>
      </c>
      <c r="D53" s="537"/>
      <c r="E53" s="537"/>
      <c r="F53" s="540"/>
      <c r="G53" s="522"/>
      <c r="H53" s="547">
        <v>0</v>
      </c>
      <c r="I53" s="537"/>
      <c r="J53" s="537"/>
      <c r="K53" s="540"/>
      <c r="L53" s="522"/>
      <c r="M53" s="547"/>
      <c r="N53" s="537"/>
      <c r="O53" s="537"/>
      <c r="P53" s="545"/>
      <c r="Q53" s="548"/>
      <c r="R53" s="537"/>
      <c r="S53" s="540"/>
      <c r="T53" s="548"/>
      <c r="U53" s="537"/>
      <c r="V53" s="522"/>
      <c r="W53" s="523">
        <f>M53+Q53-T53</f>
        <v>0</v>
      </c>
      <c r="X53" s="537"/>
      <c r="Y53" s="541"/>
      <c r="Z53" s="540"/>
      <c r="AA53" s="522"/>
      <c r="AB53" s="549"/>
      <c r="AC53" s="537"/>
      <c r="AD53" s="537"/>
      <c r="AE53" s="540"/>
      <c r="AF53" s="548"/>
      <c r="AG53" s="537"/>
      <c r="AH53" s="540"/>
      <c r="AI53" s="548"/>
      <c r="AJ53" s="537"/>
      <c r="AK53" s="540"/>
      <c r="AL53" s="548"/>
      <c r="AM53" s="537"/>
      <c r="AN53" s="540"/>
      <c r="AO53" s="548"/>
      <c r="AP53" s="537"/>
      <c r="AQ53" s="540"/>
      <c r="AR53" s="542"/>
      <c r="AS53" s="513"/>
      <c r="AT53" s="522"/>
      <c r="AU53" s="523">
        <f>AB53-M53</f>
        <v>0</v>
      </c>
      <c r="AV53" s="537"/>
      <c r="AW53" s="541"/>
      <c r="AX53" s="530"/>
      <c r="AY53" s="528">
        <f>IF(M53=0,0,AB53/M53*100)</f>
        <v>0</v>
      </c>
      <c r="AZ53" s="541"/>
      <c r="BA53" s="541"/>
      <c r="BB53" s="522"/>
      <c r="BC53" s="523">
        <f>AB53-M53-AF53-AI53-AL53-AO53</f>
        <v>0</v>
      </c>
      <c r="BD53" s="537"/>
      <c r="BE53" s="541"/>
      <c r="BF53" s="522"/>
      <c r="BG53" s="537"/>
      <c r="BH53" s="540"/>
      <c r="BI53" s="543"/>
      <c r="BJ53" s="513"/>
      <c r="BK53" s="522"/>
      <c r="BL53" s="523">
        <f>AB53-W53</f>
        <v>0</v>
      </c>
      <c r="BM53" s="537"/>
      <c r="BN53" s="541"/>
      <c r="BO53" s="522"/>
      <c r="BP53" s="528">
        <f>IF(W53=0,0,AB53/W53*100)</f>
        <v>0</v>
      </c>
      <c r="BQ53" s="537"/>
      <c r="BR53" s="544"/>
      <c r="BS53" s="513"/>
      <c r="BT53" s="522"/>
      <c r="BU53" s="523">
        <f>AB53-C53</f>
        <v>0</v>
      </c>
      <c r="BV53" s="537"/>
      <c r="BW53" s="541"/>
      <c r="BX53" s="530"/>
      <c r="BY53" s="528">
        <f>IF(C53=0,0,AB53/C53*100)</f>
        <v>0</v>
      </c>
      <c r="BZ53" s="541"/>
      <c r="CA53" s="544"/>
      <c r="CB53" s="513"/>
      <c r="CC53" s="513"/>
      <c r="CD53" s="513"/>
      <c r="CE53" s="513"/>
      <c r="CF53" s="513"/>
      <c r="CG53" s="513"/>
      <c r="CH53" s="513"/>
      <c r="CI53" s="513"/>
      <c r="CJ53" s="513"/>
      <c r="CK53" s="513"/>
      <c r="CL53" s="513"/>
      <c r="CM53" s="513"/>
      <c r="CN53" s="513"/>
      <c r="CO53" s="513"/>
      <c r="CP53" s="513"/>
      <c r="CQ53" s="513"/>
      <c r="CR53" s="513"/>
      <c r="CS53" s="513"/>
      <c r="CT53" s="513"/>
      <c r="CU53" s="513"/>
      <c r="CV53" s="513"/>
      <c r="CW53" s="513"/>
      <c r="CX53" s="513"/>
      <c r="CY53" s="513"/>
      <c r="CZ53" s="513"/>
      <c r="DA53" s="513"/>
      <c r="DB53" s="513"/>
      <c r="DC53" s="513"/>
      <c r="DD53" s="513"/>
      <c r="DE53" s="513"/>
      <c r="DF53" s="513"/>
      <c r="DG53" s="513"/>
      <c r="DH53" s="513"/>
      <c r="DI53" s="513"/>
      <c r="DJ53" s="513"/>
      <c r="DK53" s="513"/>
      <c r="DL53" s="513"/>
      <c r="DM53" s="513"/>
      <c r="DN53" s="513"/>
      <c r="DO53" s="513"/>
      <c r="DP53" s="513"/>
      <c r="DQ53" s="513"/>
      <c r="DR53" s="513"/>
      <c r="DS53" s="513"/>
      <c r="DT53" s="513"/>
      <c r="DU53" s="513"/>
      <c r="DV53" s="513"/>
      <c r="DW53" s="513"/>
      <c r="DX53" s="513"/>
      <c r="DY53" s="513"/>
      <c r="DZ53" s="513"/>
    </row>
    <row r="54" spans="1:130" s="520" customFormat="1" ht="20.25" x14ac:dyDescent="0.2">
      <c r="A54" s="546" t="s">
        <v>326</v>
      </c>
      <c r="B54" s="526">
        <f>C54+D54</f>
        <v>52957452</v>
      </c>
      <c r="C54" s="523">
        <f>C66+C77+C88+C99+C110+C121+C132</f>
        <v>249279</v>
      </c>
      <c r="D54" s="523">
        <f>D66+D77+D88+D99+D110+D121+D132</f>
        <v>52708173</v>
      </c>
      <c r="E54" s="523">
        <f>E66+E77+E88+E99+E110+E121+E132</f>
        <v>132.66</v>
      </c>
      <c r="F54" s="524">
        <f t="shared" ref="F54:F63" si="63">IF(E54=0,0,ROUND(D54/E54/12,0))</f>
        <v>33110</v>
      </c>
      <c r="G54" s="526">
        <f>H54+I54</f>
        <v>54470946</v>
      </c>
      <c r="H54" s="523">
        <f>H66+H77+H88+H99+H110+H121+H132</f>
        <v>303513</v>
      </c>
      <c r="I54" s="523">
        <f>I66+I77+I88+I99+I110+I121+I132</f>
        <v>54167433</v>
      </c>
      <c r="J54" s="523">
        <f>J66+J77+J88+J99+J110+J121+J132</f>
        <v>145</v>
      </c>
      <c r="K54" s="524">
        <f t="shared" ref="K54:K63" si="64">IF(J54=0,0,ROUND(I54/J54/12,0))</f>
        <v>31131</v>
      </c>
      <c r="L54" s="526">
        <f>M54+N54</f>
        <v>55478084</v>
      </c>
      <c r="M54" s="523">
        <f>M66+M77+M88+M99+M110+M121+M132</f>
        <v>303513</v>
      </c>
      <c r="N54" s="523">
        <f>N66+N77+N88+N99+N110+N121+N132</f>
        <v>55174571</v>
      </c>
      <c r="O54" s="523">
        <f>O66+O77+O88+O99+O110+O121+O132</f>
        <v>145</v>
      </c>
      <c r="P54" s="525">
        <f t="shared" ref="P54:P63" si="65">IF(O54=0,0,ROUND(N54/O54/12,0))</f>
        <v>31710</v>
      </c>
      <c r="Q54" s="526">
        <f>Q66+Q77+Q88+Q99+Q110+Q121+Q132</f>
        <v>86134</v>
      </c>
      <c r="R54" s="523">
        <f>R66+R77+R88+R99+R110+R121+R132</f>
        <v>0</v>
      </c>
      <c r="S54" s="527">
        <f>S66+S77+S88+S99+S110+S121+S132</f>
        <v>0</v>
      </c>
      <c r="T54" s="526">
        <f>T66+T77+T88+T99+T110+T121+T132</f>
        <v>0</v>
      </c>
      <c r="U54" s="523">
        <f>U66+U77+U88+U99+U110+U121+U132</f>
        <v>542160</v>
      </c>
      <c r="V54" s="526">
        <f>W54+X54</f>
        <v>55022058</v>
      </c>
      <c r="W54" s="523">
        <f>W66+W77+W88+W99+W110+W121+W132</f>
        <v>389647</v>
      </c>
      <c r="X54" s="523">
        <f>X66+X77+X88+X99+X110+X121+X132</f>
        <v>54632411</v>
      </c>
      <c r="Y54" s="528">
        <f>Y66+Y77+Y88+Y99+Y110+Y121+Y132</f>
        <v>145</v>
      </c>
      <c r="Z54" s="524">
        <f t="shared" ref="Z54:Z63" si="66">IF(Y54=0,0,ROUND(X54/Y54/12,0))</f>
        <v>31398</v>
      </c>
      <c r="AA54" s="526">
        <f>AB54+AC54</f>
        <v>54727375</v>
      </c>
      <c r="AB54" s="523">
        <f>AB66+AB77+AB88+AB99+AB110+AB121+AB132</f>
        <v>94964</v>
      </c>
      <c r="AC54" s="523">
        <f>AC66+AC77+AC88+AC99+AC110+AC121+AC132</f>
        <v>54632411</v>
      </c>
      <c r="AD54" s="523">
        <f>AD66+AD77+AD88+AD99+AD110+AD121+AD132</f>
        <v>132.65</v>
      </c>
      <c r="AE54" s="524">
        <f t="shared" ref="AE54:AE63" si="67">IF(AD54=0,0,ROUND(AC54/AD54/12,0))</f>
        <v>34321</v>
      </c>
      <c r="AF54" s="526">
        <f t="shared" ref="AF54:AQ63" si="68">AF66+AF77+AF88+AF99+AF110+AF121+AF132</f>
        <v>86134</v>
      </c>
      <c r="AG54" s="523">
        <f t="shared" si="68"/>
        <v>0</v>
      </c>
      <c r="AH54" s="527">
        <f t="shared" si="68"/>
        <v>0</v>
      </c>
      <c r="AI54" s="526">
        <f t="shared" si="68"/>
        <v>0</v>
      </c>
      <c r="AJ54" s="523">
        <f t="shared" si="68"/>
        <v>0</v>
      </c>
      <c r="AK54" s="527">
        <f t="shared" si="68"/>
        <v>0</v>
      </c>
      <c r="AL54" s="526">
        <f t="shared" si="68"/>
        <v>0</v>
      </c>
      <c r="AM54" s="523">
        <f t="shared" si="68"/>
        <v>0</v>
      </c>
      <c r="AN54" s="527">
        <f t="shared" si="68"/>
        <v>0</v>
      </c>
      <c r="AO54" s="526">
        <f t="shared" si="68"/>
        <v>0</v>
      </c>
      <c r="AP54" s="523">
        <f t="shared" si="68"/>
        <v>0</v>
      </c>
      <c r="AQ54" s="527">
        <f t="shared" si="68"/>
        <v>0</v>
      </c>
      <c r="AR54" s="529"/>
      <c r="AS54" s="513"/>
      <c r="AT54" s="526">
        <f>AU54+AV54</f>
        <v>-750709</v>
      </c>
      <c r="AU54" s="523">
        <f>AU66+AU77+AU88+AU99+AU110+AU121+AU132</f>
        <v>-208549</v>
      </c>
      <c r="AV54" s="523">
        <f>AV66+AV77+AV88+AV99+AV110+AV121+AV132</f>
        <v>-542160</v>
      </c>
      <c r="AW54" s="528">
        <f>AW66+AW77+AW88+AW99+AW110+AW121+AW132</f>
        <v>-12.349999999999994</v>
      </c>
      <c r="AX54" s="531">
        <f>IF(L54=0,0,AA54/L54*100)</f>
        <v>98.646836830197671</v>
      </c>
      <c r="AY54" s="528">
        <f>IF(M54=0,0,AB54/M54*100)</f>
        <v>31.2882808973586</v>
      </c>
      <c r="AZ54" s="528">
        <f t="shared" ref="AZ54:BA63" si="69">IF(N54=0,0,AC54/N54*100)</f>
        <v>99.017373420085136</v>
      </c>
      <c r="BA54" s="528">
        <f t="shared" si="69"/>
        <v>91.482758620689665</v>
      </c>
      <c r="BB54" s="526">
        <f>BC54+BD54</f>
        <v>-836843</v>
      </c>
      <c r="BC54" s="523">
        <f>BC66+BC77+BC88+BC99+BC110+BC121+BC132</f>
        <v>-294683</v>
      </c>
      <c r="BD54" s="523">
        <f>BD66+BD77+BD88+BD99+BD110+BD121+BD132</f>
        <v>-542160</v>
      </c>
      <c r="BE54" s="528">
        <f>BE66+BE77+BE88+BE99+BE110+BE121+BE132</f>
        <v>-12.349999999999994</v>
      </c>
      <c r="BF54" s="531">
        <f t="shared" ref="BF54:BF63" si="70">IF(F54=0,0,AE54/F54*100)</f>
        <v>103.65750528541227</v>
      </c>
      <c r="BG54" s="528">
        <f t="shared" ref="BG54:BG63" si="71">IF(K54=0,0,AE54/K54*100)</f>
        <v>110.24702065465293</v>
      </c>
      <c r="BH54" s="532">
        <f t="shared" ref="BH54:BH63" si="72">IF(P54=0,0,AE54/P54*100)</f>
        <v>108.23399558498896</v>
      </c>
      <c r="BI54" s="533"/>
      <c r="BJ54" s="513"/>
      <c r="BK54" s="526">
        <f>BL54+BM54</f>
        <v>-294683</v>
      </c>
      <c r="BL54" s="523">
        <f>BL66+BL77+BL88+BL99+BL110+BL121+BL132</f>
        <v>-294683</v>
      </c>
      <c r="BM54" s="523">
        <f>BM66+BM77+BM88+BM99+BM110+BM121+BM132</f>
        <v>0</v>
      </c>
      <c r="BN54" s="528">
        <f>BN66+BN77+BN88+BN99+BN110+BN121+BN132</f>
        <v>-12.349999999999994</v>
      </c>
      <c r="BO54" s="531">
        <f>IF(V54=0,0,AA54/V54*100)</f>
        <v>99.464427521049828</v>
      </c>
      <c r="BP54" s="528">
        <f>IF(W54=0,0,AB54/W54*100)</f>
        <v>24.371803196226328</v>
      </c>
      <c r="BQ54" s="528">
        <f t="shared" ref="BQ54:BR63" si="73">IF(X54=0,0,AC54/X54*100)</f>
        <v>100</v>
      </c>
      <c r="BR54" s="532">
        <f t="shared" si="73"/>
        <v>91.482758620689665</v>
      </c>
      <c r="BS54" s="513"/>
      <c r="BT54" s="526">
        <f>BU54+BV54</f>
        <v>1769923</v>
      </c>
      <c r="BU54" s="523">
        <f>BU66+BU77+BU88+BU99+BU110+BU121+BU132</f>
        <v>-154315</v>
      </c>
      <c r="BV54" s="523">
        <f>BV66+BV77+BV88+BV99+BV110+BV121+BV132</f>
        <v>1924238</v>
      </c>
      <c r="BW54" s="528">
        <f>BW66+BW77+BW88+BW99+BW110+BW121+BW132</f>
        <v>-9.9999999999980105E-3</v>
      </c>
      <c r="BX54" s="531">
        <f>IF(B54=0,0,AA54/B54*100)</f>
        <v>103.34216041965161</v>
      </c>
      <c r="BY54" s="528">
        <f>IF(C54=0,0,AB54/C54*100)</f>
        <v>38.095467327773299</v>
      </c>
      <c r="BZ54" s="528">
        <f t="shared" ref="BZ54:CA63" si="74">IF(D54=0,0,AC54/D54*100)</f>
        <v>103.65073932651774</v>
      </c>
      <c r="CA54" s="532">
        <f t="shared" si="74"/>
        <v>99.992461932760449</v>
      </c>
      <c r="CB54" s="513"/>
      <c r="CC54" s="513"/>
      <c r="CD54" s="513"/>
      <c r="CE54" s="513"/>
      <c r="CF54" s="513"/>
      <c r="CG54" s="513"/>
      <c r="CH54" s="513"/>
      <c r="CI54" s="513"/>
      <c r="CJ54" s="513"/>
      <c r="CK54" s="513"/>
      <c r="CL54" s="513"/>
      <c r="CM54" s="513"/>
      <c r="CN54" s="513"/>
      <c r="CO54" s="513"/>
      <c r="CP54" s="513"/>
      <c r="CQ54" s="513"/>
      <c r="CR54" s="513"/>
      <c r="CS54" s="513"/>
      <c r="CT54" s="513"/>
      <c r="CU54" s="513"/>
      <c r="CV54" s="513"/>
      <c r="CW54" s="513"/>
      <c r="CX54" s="513"/>
      <c r="CY54" s="513"/>
      <c r="CZ54" s="513"/>
      <c r="DA54" s="513"/>
      <c r="DB54" s="513"/>
      <c r="DC54" s="513"/>
      <c r="DD54" s="513"/>
      <c r="DE54" s="513"/>
      <c r="DF54" s="513"/>
      <c r="DG54" s="513"/>
      <c r="DH54" s="513"/>
      <c r="DI54" s="513"/>
      <c r="DJ54" s="513"/>
      <c r="DK54" s="513"/>
      <c r="DL54" s="513"/>
      <c r="DM54" s="513"/>
      <c r="DN54" s="513"/>
      <c r="DO54" s="513"/>
      <c r="DP54" s="513"/>
      <c r="DQ54" s="513"/>
      <c r="DR54" s="513"/>
      <c r="DS54" s="513"/>
      <c r="DT54" s="513"/>
      <c r="DU54" s="513"/>
      <c r="DV54" s="513"/>
      <c r="DW54" s="513"/>
      <c r="DX54" s="513"/>
      <c r="DY54" s="513"/>
      <c r="DZ54" s="513"/>
    </row>
    <row r="55" spans="1:130" s="551" customFormat="1" ht="20.25" hidden="1" x14ac:dyDescent="0.3">
      <c r="A55" s="521" t="s">
        <v>1004</v>
      </c>
      <c r="B55" s="522"/>
      <c r="C55" s="537"/>
      <c r="D55" s="537">
        <f t="shared" ref="D55:E63" si="75">D67+D78+D89+D100+D111+D122+D133</f>
        <v>22251506</v>
      </c>
      <c r="E55" s="537">
        <f t="shared" si="75"/>
        <v>61.18</v>
      </c>
      <c r="F55" s="524">
        <f t="shared" si="63"/>
        <v>30309</v>
      </c>
      <c r="G55" s="522"/>
      <c r="H55" s="537"/>
      <c r="I55" s="537">
        <f t="shared" ref="I55:J63" si="76">I67+I78+I89+I100+I111+I122+I133</f>
        <v>22686166</v>
      </c>
      <c r="J55" s="537">
        <f t="shared" si="76"/>
        <v>65</v>
      </c>
      <c r="K55" s="524">
        <f t="shared" si="64"/>
        <v>29085</v>
      </c>
      <c r="L55" s="522"/>
      <c r="M55" s="537"/>
      <c r="N55" s="537">
        <f t="shared" ref="N55:O63" si="77">N67+N78+N89+N100+N111+N122+N133</f>
        <v>22336166</v>
      </c>
      <c r="O55" s="537">
        <f t="shared" si="77"/>
        <v>65</v>
      </c>
      <c r="P55" s="525">
        <f t="shared" si="65"/>
        <v>28636</v>
      </c>
      <c r="Q55" s="522"/>
      <c r="R55" s="537">
        <f t="shared" ref="R55:S63" si="78">R67+R78+R89+R100+R111+R122+R133</f>
        <v>0</v>
      </c>
      <c r="S55" s="540">
        <f t="shared" si="78"/>
        <v>0</v>
      </c>
      <c r="T55" s="522"/>
      <c r="U55" s="537">
        <f t="shared" ref="U55:U63" si="79">U67+U78+U89+U100+U111+U122+U133</f>
        <v>186600</v>
      </c>
      <c r="V55" s="522"/>
      <c r="W55" s="537"/>
      <c r="X55" s="537">
        <f t="shared" ref="X55:Y63" si="80">X67+X78+X89+X100+X111+X122+X133</f>
        <v>22149566</v>
      </c>
      <c r="Y55" s="541">
        <f t="shared" si="80"/>
        <v>65</v>
      </c>
      <c r="Z55" s="524">
        <f t="shared" si="66"/>
        <v>28397</v>
      </c>
      <c r="AA55" s="522"/>
      <c r="AB55" s="537"/>
      <c r="AC55" s="537">
        <f t="shared" ref="AC55:AD63" si="81">AC67+AC78+AC89+AC100+AC111+AC122+AC133</f>
        <v>22149566</v>
      </c>
      <c r="AD55" s="537">
        <f t="shared" si="81"/>
        <v>59.56</v>
      </c>
      <c r="AE55" s="524">
        <f t="shared" si="67"/>
        <v>30991</v>
      </c>
      <c r="AF55" s="522"/>
      <c r="AG55" s="537">
        <f t="shared" si="68"/>
        <v>0</v>
      </c>
      <c r="AH55" s="540">
        <f t="shared" si="68"/>
        <v>0</v>
      </c>
      <c r="AI55" s="522"/>
      <c r="AJ55" s="537">
        <f t="shared" si="68"/>
        <v>0</v>
      </c>
      <c r="AK55" s="540">
        <f t="shared" si="68"/>
        <v>0</v>
      </c>
      <c r="AL55" s="522"/>
      <c r="AM55" s="537">
        <f t="shared" si="68"/>
        <v>0</v>
      </c>
      <c r="AN55" s="540">
        <f t="shared" si="68"/>
        <v>0</v>
      </c>
      <c r="AO55" s="522"/>
      <c r="AP55" s="537">
        <f t="shared" si="68"/>
        <v>0</v>
      </c>
      <c r="AQ55" s="540">
        <f t="shared" si="68"/>
        <v>0</v>
      </c>
      <c r="AR55" s="542"/>
      <c r="AS55" s="513"/>
      <c r="AT55" s="522"/>
      <c r="AU55" s="537"/>
      <c r="AV55" s="537">
        <f t="shared" ref="AV55:AW63" si="82">AV67+AV78+AV89+AV100+AV111+AV122+AV133</f>
        <v>-186600</v>
      </c>
      <c r="AW55" s="541">
        <f t="shared" si="82"/>
        <v>-5.4399999999999977</v>
      </c>
      <c r="AX55" s="530"/>
      <c r="AY55" s="541"/>
      <c r="AZ55" s="541">
        <f t="shared" si="69"/>
        <v>99.164583572668647</v>
      </c>
      <c r="BA55" s="541">
        <f t="shared" si="69"/>
        <v>91.630769230769232</v>
      </c>
      <c r="BB55" s="522"/>
      <c r="BC55" s="537"/>
      <c r="BD55" s="537">
        <f t="shared" ref="BD55:BE63" si="83">BD67+BD78+BD89+BD100+BD111+BD122+BD133</f>
        <v>-186600</v>
      </c>
      <c r="BE55" s="541">
        <f t="shared" si="83"/>
        <v>-5.4399999999999977</v>
      </c>
      <c r="BF55" s="530">
        <f t="shared" si="70"/>
        <v>102.25015671912634</v>
      </c>
      <c r="BG55" s="541">
        <f t="shared" si="71"/>
        <v>106.55320611999312</v>
      </c>
      <c r="BH55" s="544">
        <f t="shared" si="72"/>
        <v>108.22391395446292</v>
      </c>
      <c r="BI55" s="543"/>
      <c r="BJ55" s="513"/>
      <c r="BK55" s="522"/>
      <c r="BL55" s="537"/>
      <c r="BM55" s="537">
        <f t="shared" ref="BM55:BN63" si="84">BM67+BM78+BM89+BM100+BM111+BM122+BM133</f>
        <v>0</v>
      </c>
      <c r="BN55" s="541">
        <f t="shared" si="84"/>
        <v>-5.4399999999999977</v>
      </c>
      <c r="BO55" s="522"/>
      <c r="BP55" s="537"/>
      <c r="BQ55" s="541">
        <f t="shared" si="73"/>
        <v>100</v>
      </c>
      <c r="BR55" s="544">
        <f t="shared" si="73"/>
        <v>91.630769230769232</v>
      </c>
      <c r="BS55" s="513"/>
      <c r="BT55" s="522"/>
      <c r="BU55" s="537"/>
      <c r="BV55" s="537">
        <f t="shared" ref="BV55:BW63" si="85">BV67+BV78+BV89+BV100+BV111+BV122+BV133</f>
        <v>-101940</v>
      </c>
      <c r="BW55" s="541">
        <f t="shared" si="85"/>
        <v>-1.6199999999999974</v>
      </c>
      <c r="BX55" s="530"/>
      <c r="BY55" s="541"/>
      <c r="BZ55" s="541">
        <f t="shared" si="74"/>
        <v>99.541873705087653</v>
      </c>
      <c r="CA55" s="544">
        <f t="shared" si="74"/>
        <v>97.352075841778358</v>
      </c>
      <c r="CB55" s="513"/>
      <c r="CC55" s="513"/>
      <c r="CD55" s="513"/>
      <c r="CE55" s="513"/>
      <c r="CF55" s="513"/>
      <c r="CG55" s="513"/>
      <c r="CH55" s="513"/>
      <c r="CI55" s="513"/>
      <c r="CJ55" s="513"/>
      <c r="CK55" s="513"/>
      <c r="CL55" s="513"/>
      <c r="CM55" s="513"/>
      <c r="CN55" s="513"/>
      <c r="CO55" s="513"/>
      <c r="CP55" s="513"/>
      <c r="CQ55" s="513"/>
      <c r="CR55" s="513"/>
      <c r="CS55" s="513"/>
      <c r="CT55" s="513"/>
      <c r="CU55" s="513"/>
      <c r="CV55" s="513"/>
      <c r="CW55" s="513"/>
      <c r="CX55" s="513"/>
      <c r="CY55" s="513"/>
      <c r="CZ55" s="513"/>
      <c r="DA55" s="513"/>
      <c r="DB55" s="513"/>
      <c r="DC55" s="513"/>
      <c r="DD55" s="513"/>
      <c r="DE55" s="513"/>
      <c r="DF55" s="513"/>
      <c r="DG55" s="513"/>
      <c r="DH55" s="513"/>
      <c r="DI55" s="513"/>
      <c r="DJ55" s="513"/>
      <c r="DK55" s="513"/>
      <c r="DL55" s="513"/>
      <c r="DM55" s="513"/>
      <c r="DN55" s="513"/>
      <c r="DO55" s="513"/>
      <c r="DP55" s="513"/>
      <c r="DQ55" s="513"/>
      <c r="DR55" s="513"/>
      <c r="DS55" s="513"/>
      <c r="DT55" s="513"/>
      <c r="DU55" s="513"/>
      <c r="DV55" s="513"/>
      <c r="DW55" s="513"/>
      <c r="DX55" s="513"/>
      <c r="DY55" s="513"/>
      <c r="DZ55" s="513"/>
    </row>
    <row r="56" spans="1:130" s="551" customFormat="1" ht="20.25" hidden="1" x14ac:dyDescent="0.3">
      <c r="A56" s="521" t="s">
        <v>317</v>
      </c>
      <c r="B56" s="522"/>
      <c r="C56" s="537"/>
      <c r="D56" s="537">
        <f t="shared" si="75"/>
        <v>0</v>
      </c>
      <c r="E56" s="537">
        <f t="shared" si="75"/>
        <v>0</v>
      </c>
      <c r="F56" s="524">
        <f t="shared" si="63"/>
        <v>0</v>
      </c>
      <c r="G56" s="522"/>
      <c r="H56" s="537"/>
      <c r="I56" s="537">
        <f t="shared" si="76"/>
        <v>0</v>
      </c>
      <c r="J56" s="537">
        <f t="shared" si="76"/>
        <v>0</v>
      </c>
      <c r="K56" s="524">
        <f t="shared" si="64"/>
        <v>0</v>
      </c>
      <c r="L56" s="522"/>
      <c r="M56" s="537"/>
      <c r="N56" s="537">
        <f t="shared" si="77"/>
        <v>0</v>
      </c>
      <c r="O56" s="537">
        <f t="shared" si="77"/>
        <v>0</v>
      </c>
      <c r="P56" s="525">
        <f t="shared" si="65"/>
        <v>0</v>
      </c>
      <c r="Q56" s="522"/>
      <c r="R56" s="537">
        <f t="shared" si="78"/>
        <v>0</v>
      </c>
      <c r="S56" s="540">
        <f t="shared" si="78"/>
        <v>0</v>
      </c>
      <c r="T56" s="522"/>
      <c r="U56" s="537">
        <f t="shared" si="79"/>
        <v>0</v>
      </c>
      <c r="V56" s="522"/>
      <c r="W56" s="537"/>
      <c r="X56" s="537">
        <f t="shared" si="80"/>
        <v>0</v>
      </c>
      <c r="Y56" s="541">
        <f t="shared" si="80"/>
        <v>0</v>
      </c>
      <c r="Z56" s="524">
        <f t="shared" si="66"/>
        <v>0</v>
      </c>
      <c r="AA56" s="522"/>
      <c r="AB56" s="537"/>
      <c r="AC56" s="537">
        <f t="shared" si="81"/>
        <v>0</v>
      </c>
      <c r="AD56" s="537">
        <f t="shared" si="81"/>
        <v>0</v>
      </c>
      <c r="AE56" s="524">
        <f t="shared" si="67"/>
        <v>0</v>
      </c>
      <c r="AF56" s="522"/>
      <c r="AG56" s="537">
        <f t="shared" si="68"/>
        <v>0</v>
      </c>
      <c r="AH56" s="540">
        <f t="shared" si="68"/>
        <v>0</v>
      </c>
      <c r="AI56" s="522"/>
      <c r="AJ56" s="537">
        <f t="shared" si="68"/>
        <v>0</v>
      </c>
      <c r="AK56" s="540">
        <f t="shared" si="68"/>
        <v>0</v>
      </c>
      <c r="AL56" s="522"/>
      <c r="AM56" s="537">
        <f t="shared" si="68"/>
        <v>0</v>
      </c>
      <c r="AN56" s="540">
        <f t="shared" si="68"/>
        <v>0</v>
      </c>
      <c r="AO56" s="522"/>
      <c r="AP56" s="537">
        <f t="shared" si="68"/>
        <v>0</v>
      </c>
      <c r="AQ56" s="540">
        <f t="shared" si="68"/>
        <v>0</v>
      </c>
      <c r="AR56" s="542"/>
      <c r="AS56" s="513"/>
      <c r="AT56" s="522"/>
      <c r="AU56" s="537"/>
      <c r="AV56" s="537">
        <f t="shared" si="82"/>
        <v>0</v>
      </c>
      <c r="AW56" s="541">
        <f t="shared" si="82"/>
        <v>0</v>
      </c>
      <c r="AX56" s="530"/>
      <c r="AY56" s="541"/>
      <c r="AZ56" s="541">
        <f t="shared" si="69"/>
        <v>0</v>
      </c>
      <c r="BA56" s="541">
        <f t="shared" si="69"/>
        <v>0</v>
      </c>
      <c r="BB56" s="522"/>
      <c r="BC56" s="537"/>
      <c r="BD56" s="537">
        <f t="shared" si="83"/>
        <v>0</v>
      </c>
      <c r="BE56" s="541">
        <f t="shared" si="83"/>
        <v>0</v>
      </c>
      <c r="BF56" s="530">
        <f t="shared" si="70"/>
        <v>0</v>
      </c>
      <c r="BG56" s="541">
        <f t="shared" si="71"/>
        <v>0</v>
      </c>
      <c r="BH56" s="544">
        <f t="shared" si="72"/>
        <v>0</v>
      </c>
      <c r="BI56" s="543"/>
      <c r="BJ56" s="513"/>
      <c r="BK56" s="522"/>
      <c r="BL56" s="537"/>
      <c r="BM56" s="537">
        <f t="shared" si="84"/>
        <v>0</v>
      </c>
      <c r="BN56" s="541">
        <f t="shared" si="84"/>
        <v>0</v>
      </c>
      <c r="BO56" s="522"/>
      <c r="BP56" s="537"/>
      <c r="BQ56" s="541">
        <f t="shared" si="73"/>
        <v>0</v>
      </c>
      <c r="BR56" s="544">
        <f t="shared" si="73"/>
        <v>0</v>
      </c>
      <c r="BS56" s="513"/>
      <c r="BT56" s="522"/>
      <c r="BU56" s="537"/>
      <c r="BV56" s="537">
        <f t="shared" si="85"/>
        <v>0</v>
      </c>
      <c r="BW56" s="541">
        <f t="shared" si="85"/>
        <v>0</v>
      </c>
      <c r="BX56" s="530"/>
      <c r="BY56" s="541"/>
      <c r="BZ56" s="541">
        <f t="shared" si="74"/>
        <v>0</v>
      </c>
      <c r="CA56" s="544">
        <f t="shared" si="74"/>
        <v>0</v>
      </c>
      <c r="CB56" s="513"/>
      <c r="CC56" s="513"/>
      <c r="CD56" s="513"/>
      <c r="CE56" s="513"/>
      <c r="CF56" s="513"/>
      <c r="CG56" s="513"/>
      <c r="CH56" s="513"/>
      <c r="CI56" s="513"/>
      <c r="CJ56" s="513"/>
      <c r="CK56" s="513"/>
      <c r="CL56" s="513"/>
      <c r="CM56" s="513"/>
      <c r="CN56" s="513"/>
      <c r="CO56" s="513"/>
      <c r="CP56" s="513"/>
      <c r="CQ56" s="513"/>
      <c r="CR56" s="513"/>
      <c r="CS56" s="513"/>
      <c r="CT56" s="513"/>
      <c r="CU56" s="513"/>
      <c r="CV56" s="513"/>
      <c r="CW56" s="513"/>
      <c r="CX56" s="513"/>
      <c r="CY56" s="513"/>
      <c r="CZ56" s="513"/>
      <c r="DA56" s="513"/>
      <c r="DB56" s="513"/>
      <c r="DC56" s="513"/>
      <c r="DD56" s="513"/>
      <c r="DE56" s="513"/>
      <c r="DF56" s="513"/>
      <c r="DG56" s="513"/>
      <c r="DH56" s="513"/>
      <c r="DI56" s="513"/>
      <c r="DJ56" s="513"/>
      <c r="DK56" s="513"/>
      <c r="DL56" s="513"/>
      <c r="DM56" s="513"/>
      <c r="DN56" s="513"/>
      <c r="DO56" s="513"/>
      <c r="DP56" s="513"/>
      <c r="DQ56" s="513"/>
      <c r="DR56" s="513"/>
      <c r="DS56" s="513"/>
      <c r="DT56" s="513"/>
      <c r="DU56" s="513"/>
      <c r="DV56" s="513"/>
      <c r="DW56" s="513"/>
      <c r="DX56" s="513"/>
      <c r="DY56" s="513"/>
      <c r="DZ56" s="513"/>
    </row>
    <row r="57" spans="1:130" s="551" customFormat="1" ht="20.25" hidden="1" x14ac:dyDescent="0.3">
      <c r="A57" s="521" t="s">
        <v>318</v>
      </c>
      <c r="B57" s="522"/>
      <c r="C57" s="537"/>
      <c r="D57" s="537">
        <f t="shared" si="75"/>
        <v>0</v>
      </c>
      <c r="E57" s="537">
        <f t="shared" si="75"/>
        <v>0</v>
      </c>
      <c r="F57" s="524">
        <f t="shared" si="63"/>
        <v>0</v>
      </c>
      <c r="G57" s="522"/>
      <c r="H57" s="537"/>
      <c r="I57" s="537">
        <f t="shared" si="76"/>
        <v>0</v>
      </c>
      <c r="J57" s="537">
        <f t="shared" si="76"/>
        <v>0</v>
      </c>
      <c r="K57" s="524">
        <f t="shared" si="64"/>
        <v>0</v>
      </c>
      <c r="L57" s="522"/>
      <c r="M57" s="537"/>
      <c r="N57" s="537">
        <f t="shared" si="77"/>
        <v>0</v>
      </c>
      <c r="O57" s="537">
        <f t="shared" si="77"/>
        <v>0</v>
      </c>
      <c r="P57" s="525">
        <f t="shared" si="65"/>
        <v>0</v>
      </c>
      <c r="Q57" s="522"/>
      <c r="R57" s="537">
        <f t="shared" si="78"/>
        <v>0</v>
      </c>
      <c r="S57" s="540">
        <f t="shared" si="78"/>
        <v>0</v>
      </c>
      <c r="T57" s="522"/>
      <c r="U57" s="537">
        <f t="shared" si="79"/>
        <v>0</v>
      </c>
      <c r="V57" s="522"/>
      <c r="W57" s="537"/>
      <c r="X57" s="537">
        <f t="shared" si="80"/>
        <v>0</v>
      </c>
      <c r="Y57" s="541">
        <f t="shared" si="80"/>
        <v>0</v>
      </c>
      <c r="Z57" s="524">
        <f t="shared" si="66"/>
        <v>0</v>
      </c>
      <c r="AA57" s="522"/>
      <c r="AB57" s="537"/>
      <c r="AC57" s="537">
        <f t="shared" si="81"/>
        <v>0</v>
      </c>
      <c r="AD57" s="537">
        <f t="shared" si="81"/>
        <v>0</v>
      </c>
      <c r="AE57" s="524">
        <f t="shared" si="67"/>
        <v>0</v>
      </c>
      <c r="AF57" s="522"/>
      <c r="AG57" s="537">
        <f t="shared" si="68"/>
        <v>0</v>
      </c>
      <c r="AH57" s="540">
        <f t="shared" si="68"/>
        <v>0</v>
      </c>
      <c r="AI57" s="522"/>
      <c r="AJ57" s="537">
        <f t="shared" si="68"/>
        <v>0</v>
      </c>
      <c r="AK57" s="540">
        <f t="shared" si="68"/>
        <v>0</v>
      </c>
      <c r="AL57" s="522"/>
      <c r="AM57" s="537">
        <f t="shared" si="68"/>
        <v>0</v>
      </c>
      <c r="AN57" s="540">
        <f t="shared" si="68"/>
        <v>0</v>
      </c>
      <c r="AO57" s="522"/>
      <c r="AP57" s="537">
        <f t="shared" si="68"/>
        <v>0</v>
      </c>
      <c r="AQ57" s="540">
        <f t="shared" si="68"/>
        <v>0</v>
      </c>
      <c r="AR57" s="542"/>
      <c r="AS57" s="513"/>
      <c r="AT57" s="522"/>
      <c r="AU57" s="537"/>
      <c r="AV57" s="537">
        <f t="shared" si="82"/>
        <v>0</v>
      </c>
      <c r="AW57" s="541">
        <f t="shared" si="82"/>
        <v>0</v>
      </c>
      <c r="AX57" s="530"/>
      <c r="AY57" s="541"/>
      <c r="AZ57" s="541">
        <f t="shared" si="69"/>
        <v>0</v>
      </c>
      <c r="BA57" s="541">
        <f t="shared" si="69"/>
        <v>0</v>
      </c>
      <c r="BB57" s="522"/>
      <c r="BC57" s="537"/>
      <c r="BD57" s="537">
        <f t="shared" si="83"/>
        <v>0</v>
      </c>
      <c r="BE57" s="541">
        <f t="shared" si="83"/>
        <v>0</v>
      </c>
      <c r="BF57" s="530">
        <f t="shared" si="70"/>
        <v>0</v>
      </c>
      <c r="BG57" s="541">
        <f t="shared" si="71"/>
        <v>0</v>
      </c>
      <c r="BH57" s="544">
        <f t="shared" si="72"/>
        <v>0</v>
      </c>
      <c r="BI57" s="543"/>
      <c r="BJ57" s="513"/>
      <c r="BK57" s="522"/>
      <c r="BL57" s="537"/>
      <c r="BM57" s="537">
        <f t="shared" si="84"/>
        <v>0</v>
      </c>
      <c r="BN57" s="541">
        <f t="shared" si="84"/>
        <v>0</v>
      </c>
      <c r="BO57" s="522"/>
      <c r="BP57" s="537"/>
      <c r="BQ57" s="541">
        <f t="shared" si="73"/>
        <v>0</v>
      </c>
      <c r="BR57" s="544">
        <f t="shared" si="73"/>
        <v>0</v>
      </c>
      <c r="BS57" s="513"/>
      <c r="BT57" s="522"/>
      <c r="BU57" s="537"/>
      <c r="BV57" s="537">
        <f t="shared" si="85"/>
        <v>0</v>
      </c>
      <c r="BW57" s="541">
        <f t="shared" si="85"/>
        <v>0</v>
      </c>
      <c r="BX57" s="530"/>
      <c r="BY57" s="541"/>
      <c r="BZ57" s="541">
        <f t="shared" si="74"/>
        <v>0</v>
      </c>
      <c r="CA57" s="544">
        <f t="shared" si="74"/>
        <v>0</v>
      </c>
      <c r="CB57" s="513"/>
      <c r="CC57" s="513"/>
      <c r="CD57" s="513"/>
      <c r="CE57" s="513"/>
      <c r="CF57" s="513"/>
      <c r="CG57" s="513"/>
      <c r="CH57" s="513"/>
      <c r="CI57" s="513"/>
      <c r="CJ57" s="513"/>
      <c r="CK57" s="513"/>
      <c r="CL57" s="513"/>
      <c r="CM57" s="513"/>
      <c r="CN57" s="513"/>
      <c r="CO57" s="513"/>
      <c r="CP57" s="513"/>
      <c r="CQ57" s="513"/>
      <c r="CR57" s="513"/>
      <c r="CS57" s="513"/>
      <c r="CT57" s="513"/>
      <c r="CU57" s="513"/>
      <c r="CV57" s="513"/>
      <c r="CW57" s="513"/>
      <c r="CX57" s="513"/>
      <c r="CY57" s="513"/>
      <c r="CZ57" s="513"/>
      <c r="DA57" s="513"/>
      <c r="DB57" s="513"/>
      <c r="DC57" s="513"/>
      <c r="DD57" s="513"/>
      <c r="DE57" s="513"/>
      <c r="DF57" s="513"/>
      <c r="DG57" s="513"/>
      <c r="DH57" s="513"/>
      <c r="DI57" s="513"/>
      <c r="DJ57" s="513"/>
      <c r="DK57" s="513"/>
      <c r="DL57" s="513"/>
      <c r="DM57" s="513"/>
      <c r="DN57" s="513"/>
      <c r="DO57" s="513"/>
      <c r="DP57" s="513"/>
      <c r="DQ57" s="513"/>
      <c r="DR57" s="513"/>
      <c r="DS57" s="513"/>
      <c r="DT57" s="513"/>
      <c r="DU57" s="513"/>
      <c r="DV57" s="513"/>
      <c r="DW57" s="513"/>
      <c r="DX57" s="513"/>
      <c r="DY57" s="513"/>
      <c r="DZ57" s="513"/>
    </row>
    <row r="58" spans="1:130" s="551" customFormat="1" ht="20.25" hidden="1" x14ac:dyDescent="0.3">
      <c r="A58" s="534" t="s">
        <v>319</v>
      </c>
      <c r="B58" s="522"/>
      <c r="C58" s="537"/>
      <c r="D58" s="537">
        <f t="shared" si="75"/>
        <v>0</v>
      </c>
      <c r="E58" s="537">
        <f t="shared" si="75"/>
        <v>0</v>
      </c>
      <c r="F58" s="524">
        <f t="shared" si="63"/>
        <v>0</v>
      </c>
      <c r="G58" s="522"/>
      <c r="H58" s="537"/>
      <c r="I58" s="537">
        <f t="shared" si="76"/>
        <v>0</v>
      </c>
      <c r="J58" s="537">
        <f t="shared" si="76"/>
        <v>0</v>
      </c>
      <c r="K58" s="524">
        <f t="shared" si="64"/>
        <v>0</v>
      </c>
      <c r="L58" s="522"/>
      <c r="M58" s="537"/>
      <c r="N58" s="537">
        <f t="shared" si="77"/>
        <v>0</v>
      </c>
      <c r="O58" s="537">
        <f t="shared" si="77"/>
        <v>0</v>
      </c>
      <c r="P58" s="525">
        <f t="shared" si="65"/>
        <v>0</v>
      </c>
      <c r="Q58" s="522"/>
      <c r="R58" s="537">
        <f t="shared" si="78"/>
        <v>0</v>
      </c>
      <c r="S58" s="540">
        <f t="shared" si="78"/>
        <v>0</v>
      </c>
      <c r="T58" s="522"/>
      <c r="U58" s="537">
        <f t="shared" si="79"/>
        <v>0</v>
      </c>
      <c r="V58" s="522"/>
      <c r="W58" s="537"/>
      <c r="X58" s="537">
        <f t="shared" si="80"/>
        <v>0</v>
      </c>
      <c r="Y58" s="541">
        <f t="shared" si="80"/>
        <v>0</v>
      </c>
      <c r="Z58" s="524">
        <f t="shared" si="66"/>
        <v>0</v>
      </c>
      <c r="AA58" s="522"/>
      <c r="AB58" s="537"/>
      <c r="AC58" s="537">
        <f t="shared" si="81"/>
        <v>0</v>
      </c>
      <c r="AD58" s="537">
        <f t="shared" si="81"/>
        <v>0</v>
      </c>
      <c r="AE58" s="524">
        <f t="shared" si="67"/>
        <v>0</v>
      </c>
      <c r="AF58" s="522"/>
      <c r="AG58" s="537">
        <f t="shared" si="68"/>
        <v>0</v>
      </c>
      <c r="AH58" s="540">
        <f t="shared" si="68"/>
        <v>0</v>
      </c>
      <c r="AI58" s="522"/>
      <c r="AJ58" s="537">
        <f t="shared" si="68"/>
        <v>0</v>
      </c>
      <c r="AK58" s="540">
        <f t="shared" si="68"/>
        <v>0</v>
      </c>
      <c r="AL58" s="522"/>
      <c r="AM58" s="537">
        <f t="shared" si="68"/>
        <v>0</v>
      </c>
      <c r="AN58" s="540">
        <f t="shared" si="68"/>
        <v>0</v>
      </c>
      <c r="AO58" s="522"/>
      <c r="AP58" s="537">
        <f t="shared" si="68"/>
        <v>0</v>
      </c>
      <c r="AQ58" s="540">
        <f t="shared" si="68"/>
        <v>0</v>
      </c>
      <c r="AR58" s="542"/>
      <c r="AS58" s="513"/>
      <c r="AT58" s="522"/>
      <c r="AU58" s="537"/>
      <c r="AV58" s="537">
        <f t="shared" si="82"/>
        <v>0</v>
      </c>
      <c r="AW58" s="541">
        <f t="shared" si="82"/>
        <v>0</v>
      </c>
      <c r="AX58" s="530"/>
      <c r="AY58" s="541"/>
      <c r="AZ58" s="541">
        <f t="shared" si="69"/>
        <v>0</v>
      </c>
      <c r="BA58" s="541">
        <f t="shared" si="69"/>
        <v>0</v>
      </c>
      <c r="BB58" s="522"/>
      <c r="BC58" s="537"/>
      <c r="BD58" s="537">
        <f t="shared" si="83"/>
        <v>0</v>
      </c>
      <c r="BE58" s="541">
        <f t="shared" si="83"/>
        <v>0</v>
      </c>
      <c r="BF58" s="530">
        <f t="shared" si="70"/>
        <v>0</v>
      </c>
      <c r="BG58" s="541">
        <f t="shared" si="71"/>
        <v>0</v>
      </c>
      <c r="BH58" s="544">
        <f t="shared" si="72"/>
        <v>0</v>
      </c>
      <c r="BI58" s="543"/>
      <c r="BJ58" s="513"/>
      <c r="BK58" s="522"/>
      <c r="BL58" s="537"/>
      <c r="BM58" s="537">
        <f t="shared" si="84"/>
        <v>0</v>
      </c>
      <c r="BN58" s="541">
        <f t="shared" si="84"/>
        <v>0</v>
      </c>
      <c r="BO58" s="522"/>
      <c r="BP58" s="537"/>
      <c r="BQ58" s="541">
        <f t="shared" si="73"/>
        <v>0</v>
      </c>
      <c r="BR58" s="544">
        <f t="shared" si="73"/>
        <v>0</v>
      </c>
      <c r="BS58" s="513"/>
      <c r="BT58" s="522"/>
      <c r="BU58" s="537"/>
      <c r="BV58" s="537">
        <f t="shared" si="85"/>
        <v>0</v>
      </c>
      <c r="BW58" s="541">
        <f t="shared" si="85"/>
        <v>0</v>
      </c>
      <c r="BX58" s="530"/>
      <c r="BY58" s="541"/>
      <c r="BZ58" s="541">
        <f t="shared" si="74"/>
        <v>0</v>
      </c>
      <c r="CA58" s="544">
        <f t="shared" si="74"/>
        <v>0</v>
      </c>
      <c r="CB58" s="513"/>
      <c r="CC58" s="513"/>
      <c r="CD58" s="513"/>
      <c r="CE58" s="513"/>
      <c r="CF58" s="513"/>
      <c r="CG58" s="513"/>
      <c r="CH58" s="513"/>
      <c r="CI58" s="513"/>
      <c r="CJ58" s="513"/>
      <c r="CK58" s="513"/>
      <c r="CL58" s="513"/>
      <c r="CM58" s="513"/>
      <c r="CN58" s="513"/>
      <c r="CO58" s="513"/>
      <c r="CP58" s="513"/>
      <c r="CQ58" s="513"/>
      <c r="CR58" s="513"/>
      <c r="CS58" s="513"/>
      <c r="CT58" s="513"/>
      <c r="CU58" s="513"/>
      <c r="CV58" s="513"/>
      <c r="CW58" s="513"/>
      <c r="CX58" s="513"/>
      <c r="CY58" s="513"/>
      <c r="CZ58" s="513"/>
      <c r="DA58" s="513"/>
      <c r="DB58" s="513"/>
      <c r="DC58" s="513"/>
      <c r="DD58" s="513"/>
      <c r="DE58" s="513"/>
      <c r="DF58" s="513"/>
      <c r="DG58" s="513"/>
      <c r="DH58" s="513"/>
      <c r="DI58" s="513"/>
      <c r="DJ58" s="513"/>
      <c r="DK58" s="513"/>
      <c r="DL58" s="513"/>
      <c r="DM58" s="513"/>
      <c r="DN58" s="513"/>
      <c r="DO58" s="513"/>
      <c r="DP58" s="513"/>
      <c r="DQ58" s="513"/>
      <c r="DR58" s="513"/>
      <c r="DS58" s="513"/>
      <c r="DT58" s="513"/>
      <c r="DU58" s="513"/>
      <c r="DV58" s="513"/>
      <c r="DW58" s="513"/>
      <c r="DX58" s="513"/>
      <c r="DY58" s="513"/>
      <c r="DZ58" s="513"/>
    </row>
    <row r="59" spans="1:130" s="551" customFormat="1" ht="20.25" hidden="1" x14ac:dyDescent="0.3">
      <c r="A59" s="534" t="s">
        <v>320</v>
      </c>
      <c r="B59" s="522"/>
      <c r="C59" s="537"/>
      <c r="D59" s="537">
        <f t="shared" si="75"/>
        <v>0</v>
      </c>
      <c r="E59" s="537">
        <f t="shared" si="75"/>
        <v>0</v>
      </c>
      <c r="F59" s="524">
        <f t="shared" si="63"/>
        <v>0</v>
      </c>
      <c r="G59" s="522"/>
      <c r="H59" s="537"/>
      <c r="I59" s="537">
        <f t="shared" si="76"/>
        <v>0</v>
      </c>
      <c r="J59" s="537">
        <f t="shared" si="76"/>
        <v>0</v>
      </c>
      <c r="K59" s="524">
        <f t="shared" si="64"/>
        <v>0</v>
      </c>
      <c r="L59" s="522"/>
      <c r="M59" s="537"/>
      <c r="N59" s="537">
        <f t="shared" si="77"/>
        <v>0</v>
      </c>
      <c r="O59" s="537">
        <f t="shared" si="77"/>
        <v>0</v>
      </c>
      <c r="P59" s="525">
        <f t="shared" si="65"/>
        <v>0</v>
      </c>
      <c r="Q59" s="522"/>
      <c r="R59" s="537">
        <f t="shared" si="78"/>
        <v>0</v>
      </c>
      <c r="S59" s="540">
        <f t="shared" si="78"/>
        <v>0</v>
      </c>
      <c r="T59" s="522"/>
      <c r="U59" s="537">
        <f t="shared" si="79"/>
        <v>0</v>
      </c>
      <c r="V59" s="522"/>
      <c r="W59" s="537"/>
      <c r="X59" s="537">
        <f t="shared" si="80"/>
        <v>0</v>
      </c>
      <c r="Y59" s="541">
        <f t="shared" si="80"/>
        <v>0</v>
      </c>
      <c r="Z59" s="524">
        <f t="shared" si="66"/>
        <v>0</v>
      </c>
      <c r="AA59" s="522"/>
      <c r="AB59" s="537"/>
      <c r="AC59" s="537">
        <f t="shared" si="81"/>
        <v>0</v>
      </c>
      <c r="AD59" s="537">
        <f t="shared" si="81"/>
        <v>0</v>
      </c>
      <c r="AE59" s="524">
        <f t="shared" si="67"/>
        <v>0</v>
      </c>
      <c r="AF59" s="522"/>
      <c r="AG59" s="537">
        <f t="shared" si="68"/>
        <v>0</v>
      </c>
      <c r="AH59" s="540">
        <f t="shared" si="68"/>
        <v>0</v>
      </c>
      <c r="AI59" s="522"/>
      <c r="AJ59" s="537">
        <f t="shared" si="68"/>
        <v>0</v>
      </c>
      <c r="AK59" s="540">
        <f t="shared" si="68"/>
        <v>0</v>
      </c>
      <c r="AL59" s="522"/>
      <c r="AM59" s="537">
        <f t="shared" si="68"/>
        <v>0</v>
      </c>
      <c r="AN59" s="540">
        <f t="shared" si="68"/>
        <v>0</v>
      </c>
      <c r="AO59" s="522"/>
      <c r="AP59" s="537">
        <f t="shared" si="68"/>
        <v>0</v>
      </c>
      <c r="AQ59" s="540">
        <f t="shared" si="68"/>
        <v>0</v>
      </c>
      <c r="AR59" s="542"/>
      <c r="AS59" s="513"/>
      <c r="AT59" s="522"/>
      <c r="AU59" s="537"/>
      <c r="AV59" s="537">
        <f t="shared" si="82"/>
        <v>0</v>
      </c>
      <c r="AW59" s="541">
        <f t="shared" si="82"/>
        <v>0</v>
      </c>
      <c r="AX59" s="530"/>
      <c r="AY59" s="541"/>
      <c r="AZ59" s="541">
        <f t="shared" si="69"/>
        <v>0</v>
      </c>
      <c r="BA59" s="541">
        <f t="shared" si="69"/>
        <v>0</v>
      </c>
      <c r="BB59" s="522"/>
      <c r="BC59" s="537"/>
      <c r="BD59" s="537">
        <f t="shared" si="83"/>
        <v>0</v>
      </c>
      <c r="BE59" s="541">
        <f t="shared" si="83"/>
        <v>0</v>
      </c>
      <c r="BF59" s="530">
        <f t="shared" si="70"/>
        <v>0</v>
      </c>
      <c r="BG59" s="541">
        <f t="shared" si="71"/>
        <v>0</v>
      </c>
      <c r="BH59" s="544">
        <f t="shared" si="72"/>
        <v>0</v>
      </c>
      <c r="BI59" s="543"/>
      <c r="BJ59" s="513"/>
      <c r="BK59" s="522"/>
      <c r="BL59" s="537"/>
      <c r="BM59" s="537">
        <f t="shared" si="84"/>
        <v>0</v>
      </c>
      <c r="BN59" s="541">
        <f t="shared" si="84"/>
        <v>0</v>
      </c>
      <c r="BO59" s="522"/>
      <c r="BP59" s="537"/>
      <c r="BQ59" s="541">
        <f t="shared" si="73"/>
        <v>0</v>
      </c>
      <c r="BR59" s="544">
        <f t="shared" si="73"/>
        <v>0</v>
      </c>
      <c r="BS59" s="513"/>
      <c r="BT59" s="522"/>
      <c r="BU59" s="537"/>
      <c r="BV59" s="537">
        <f t="shared" si="85"/>
        <v>0</v>
      </c>
      <c r="BW59" s="541">
        <f t="shared" si="85"/>
        <v>0</v>
      </c>
      <c r="BX59" s="530"/>
      <c r="BY59" s="541"/>
      <c r="BZ59" s="541">
        <f t="shared" si="74"/>
        <v>0</v>
      </c>
      <c r="CA59" s="544">
        <f t="shared" si="74"/>
        <v>0</v>
      </c>
      <c r="CB59" s="513"/>
      <c r="CC59" s="513"/>
      <c r="CD59" s="513"/>
      <c r="CE59" s="513"/>
      <c r="CF59" s="513"/>
      <c r="CG59" s="513"/>
      <c r="CH59" s="513"/>
      <c r="CI59" s="513"/>
      <c r="CJ59" s="513"/>
      <c r="CK59" s="513"/>
      <c r="CL59" s="513"/>
      <c r="CM59" s="513"/>
      <c r="CN59" s="513"/>
      <c r="CO59" s="513"/>
      <c r="CP59" s="513"/>
      <c r="CQ59" s="513"/>
      <c r="CR59" s="513"/>
      <c r="CS59" s="513"/>
      <c r="CT59" s="513"/>
      <c r="CU59" s="513"/>
      <c r="CV59" s="513"/>
      <c r="CW59" s="513"/>
      <c r="CX59" s="513"/>
      <c r="CY59" s="513"/>
      <c r="CZ59" s="513"/>
      <c r="DA59" s="513"/>
      <c r="DB59" s="513"/>
      <c r="DC59" s="513"/>
      <c r="DD59" s="513"/>
      <c r="DE59" s="513"/>
      <c r="DF59" s="513"/>
      <c r="DG59" s="513"/>
      <c r="DH59" s="513"/>
      <c r="DI59" s="513"/>
      <c r="DJ59" s="513"/>
      <c r="DK59" s="513"/>
      <c r="DL59" s="513"/>
      <c r="DM59" s="513"/>
      <c r="DN59" s="513"/>
      <c r="DO59" s="513"/>
      <c r="DP59" s="513"/>
      <c r="DQ59" s="513"/>
      <c r="DR59" s="513"/>
      <c r="DS59" s="513"/>
      <c r="DT59" s="513"/>
      <c r="DU59" s="513"/>
      <c r="DV59" s="513"/>
      <c r="DW59" s="513"/>
      <c r="DX59" s="513"/>
      <c r="DY59" s="513"/>
      <c r="DZ59" s="513"/>
    </row>
    <row r="60" spans="1:130" s="551" customFormat="1" ht="20.25" hidden="1" x14ac:dyDescent="0.3">
      <c r="A60" s="534" t="s">
        <v>321</v>
      </c>
      <c r="B60" s="522"/>
      <c r="C60" s="537"/>
      <c r="D60" s="537">
        <f t="shared" si="75"/>
        <v>0</v>
      </c>
      <c r="E60" s="537">
        <f t="shared" si="75"/>
        <v>0</v>
      </c>
      <c r="F60" s="524">
        <f t="shared" si="63"/>
        <v>0</v>
      </c>
      <c r="G60" s="522"/>
      <c r="H60" s="537"/>
      <c r="I60" s="537">
        <f t="shared" si="76"/>
        <v>0</v>
      </c>
      <c r="J60" s="537">
        <f t="shared" si="76"/>
        <v>0</v>
      </c>
      <c r="K60" s="524">
        <f t="shared" si="64"/>
        <v>0</v>
      </c>
      <c r="L60" s="522"/>
      <c r="M60" s="537"/>
      <c r="N60" s="537">
        <f t="shared" si="77"/>
        <v>0</v>
      </c>
      <c r="O60" s="537">
        <f t="shared" si="77"/>
        <v>0</v>
      </c>
      <c r="P60" s="525">
        <f t="shared" si="65"/>
        <v>0</v>
      </c>
      <c r="Q60" s="522"/>
      <c r="R60" s="537">
        <f t="shared" si="78"/>
        <v>0</v>
      </c>
      <c r="S60" s="540">
        <f t="shared" si="78"/>
        <v>0</v>
      </c>
      <c r="T60" s="522"/>
      <c r="U60" s="537">
        <f t="shared" si="79"/>
        <v>0</v>
      </c>
      <c r="V60" s="522"/>
      <c r="W60" s="537"/>
      <c r="X60" s="537">
        <f t="shared" si="80"/>
        <v>0</v>
      </c>
      <c r="Y60" s="541">
        <f t="shared" si="80"/>
        <v>0</v>
      </c>
      <c r="Z60" s="524">
        <f t="shared" si="66"/>
        <v>0</v>
      </c>
      <c r="AA60" s="522"/>
      <c r="AB60" s="537"/>
      <c r="AC60" s="537">
        <f t="shared" si="81"/>
        <v>0</v>
      </c>
      <c r="AD60" s="537">
        <f t="shared" si="81"/>
        <v>0</v>
      </c>
      <c r="AE60" s="524">
        <f t="shared" si="67"/>
        <v>0</v>
      </c>
      <c r="AF60" s="522"/>
      <c r="AG60" s="537">
        <f t="shared" si="68"/>
        <v>0</v>
      </c>
      <c r="AH60" s="540">
        <f t="shared" si="68"/>
        <v>0</v>
      </c>
      <c r="AI60" s="522"/>
      <c r="AJ60" s="537">
        <f t="shared" si="68"/>
        <v>0</v>
      </c>
      <c r="AK60" s="540">
        <f t="shared" si="68"/>
        <v>0</v>
      </c>
      <c r="AL60" s="522"/>
      <c r="AM60" s="537">
        <f t="shared" si="68"/>
        <v>0</v>
      </c>
      <c r="AN60" s="540">
        <f t="shared" si="68"/>
        <v>0</v>
      </c>
      <c r="AO60" s="522"/>
      <c r="AP60" s="537">
        <f t="shared" si="68"/>
        <v>0</v>
      </c>
      <c r="AQ60" s="540">
        <f t="shared" si="68"/>
        <v>0</v>
      </c>
      <c r="AR60" s="542"/>
      <c r="AS60" s="513"/>
      <c r="AT60" s="522"/>
      <c r="AU60" s="537"/>
      <c r="AV60" s="537">
        <f t="shared" si="82"/>
        <v>0</v>
      </c>
      <c r="AW60" s="541">
        <f t="shared" si="82"/>
        <v>0</v>
      </c>
      <c r="AX60" s="530"/>
      <c r="AY60" s="541"/>
      <c r="AZ60" s="541">
        <f t="shared" si="69"/>
        <v>0</v>
      </c>
      <c r="BA60" s="541">
        <f t="shared" si="69"/>
        <v>0</v>
      </c>
      <c r="BB60" s="522"/>
      <c r="BC60" s="537"/>
      <c r="BD60" s="537">
        <f t="shared" si="83"/>
        <v>0</v>
      </c>
      <c r="BE60" s="541">
        <f t="shared" si="83"/>
        <v>0</v>
      </c>
      <c r="BF60" s="530">
        <f t="shared" si="70"/>
        <v>0</v>
      </c>
      <c r="BG60" s="541">
        <f t="shared" si="71"/>
        <v>0</v>
      </c>
      <c r="BH60" s="544">
        <f t="shared" si="72"/>
        <v>0</v>
      </c>
      <c r="BI60" s="543"/>
      <c r="BJ60" s="513"/>
      <c r="BK60" s="522"/>
      <c r="BL60" s="537"/>
      <c r="BM60" s="537">
        <f t="shared" si="84"/>
        <v>0</v>
      </c>
      <c r="BN60" s="541">
        <f t="shared" si="84"/>
        <v>0</v>
      </c>
      <c r="BO60" s="522"/>
      <c r="BP60" s="537"/>
      <c r="BQ60" s="541">
        <f t="shared" si="73"/>
        <v>0</v>
      </c>
      <c r="BR60" s="544">
        <f t="shared" si="73"/>
        <v>0</v>
      </c>
      <c r="BS60" s="513"/>
      <c r="BT60" s="522"/>
      <c r="BU60" s="537"/>
      <c r="BV60" s="537">
        <f t="shared" si="85"/>
        <v>0</v>
      </c>
      <c r="BW60" s="541">
        <f t="shared" si="85"/>
        <v>0</v>
      </c>
      <c r="BX60" s="530"/>
      <c r="BY60" s="541"/>
      <c r="BZ60" s="541">
        <f t="shared" si="74"/>
        <v>0</v>
      </c>
      <c r="CA60" s="544">
        <f t="shared" si="74"/>
        <v>0</v>
      </c>
      <c r="CB60" s="513"/>
      <c r="CC60" s="513"/>
      <c r="CD60" s="513"/>
      <c r="CE60" s="513"/>
      <c r="CF60" s="513"/>
      <c r="CG60" s="513"/>
      <c r="CH60" s="513"/>
      <c r="CI60" s="513"/>
      <c r="CJ60" s="513"/>
      <c r="CK60" s="513"/>
      <c r="CL60" s="513"/>
      <c r="CM60" s="513"/>
      <c r="CN60" s="513"/>
      <c r="CO60" s="513"/>
      <c r="CP60" s="513"/>
      <c r="CQ60" s="513"/>
      <c r="CR60" s="513"/>
      <c r="CS60" s="513"/>
      <c r="CT60" s="513"/>
      <c r="CU60" s="513"/>
      <c r="CV60" s="513"/>
      <c r="CW60" s="513"/>
      <c r="CX60" s="513"/>
      <c r="CY60" s="513"/>
      <c r="CZ60" s="513"/>
      <c r="DA60" s="513"/>
      <c r="DB60" s="513"/>
      <c r="DC60" s="513"/>
      <c r="DD60" s="513"/>
      <c r="DE60" s="513"/>
      <c r="DF60" s="513"/>
      <c r="DG60" s="513"/>
      <c r="DH60" s="513"/>
      <c r="DI60" s="513"/>
      <c r="DJ60" s="513"/>
      <c r="DK60" s="513"/>
      <c r="DL60" s="513"/>
      <c r="DM60" s="513"/>
      <c r="DN60" s="513"/>
      <c r="DO60" s="513"/>
      <c r="DP60" s="513"/>
      <c r="DQ60" s="513"/>
      <c r="DR60" s="513"/>
      <c r="DS60" s="513"/>
      <c r="DT60" s="513"/>
      <c r="DU60" s="513"/>
      <c r="DV60" s="513"/>
      <c r="DW60" s="513"/>
      <c r="DX60" s="513"/>
      <c r="DY60" s="513"/>
      <c r="DZ60" s="513"/>
    </row>
    <row r="61" spans="1:130" s="551" customFormat="1" ht="20.25" hidden="1" x14ac:dyDescent="0.3">
      <c r="A61" s="534" t="s">
        <v>322</v>
      </c>
      <c r="B61" s="522"/>
      <c r="C61" s="537"/>
      <c r="D61" s="537">
        <f t="shared" si="75"/>
        <v>30456667</v>
      </c>
      <c r="E61" s="537">
        <f t="shared" si="75"/>
        <v>71.48</v>
      </c>
      <c r="F61" s="524">
        <f t="shared" si="63"/>
        <v>35507</v>
      </c>
      <c r="G61" s="522"/>
      <c r="H61" s="537"/>
      <c r="I61" s="537">
        <f t="shared" si="76"/>
        <v>31481267</v>
      </c>
      <c r="J61" s="537">
        <f t="shared" si="76"/>
        <v>80</v>
      </c>
      <c r="K61" s="524">
        <f t="shared" si="64"/>
        <v>32793</v>
      </c>
      <c r="L61" s="522"/>
      <c r="M61" s="537"/>
      <c r="N61" s="537">
        <f t="shared" si="77"/>
        <v>32838405</v>
      </c>
      <c r="O61" s="537">
        <f t="shared" si="77"/>
        <v>80</v>
      </c>
      <c r="P61" s="525">
        <f t="shared" si="65"/>
        <v>34207</v>
      </c>
      <c r="Q61" s="522"/>
      <c r="R61" s="537">
        <f t="shared" si="78"/>
        <v>0</v>
      </c>
      <c r="S61" s="540">
        <f t="shared" si="78"/>
        <v>0</v>
      </c>
      <c r="T61" s="522"/>
      <c r="U61" s="537">
        <f t="shared" si="79"/>
        <v>355560</v>
      </c>
      <c r="V61" s="522"/>
      <c r="W61" s="537"/>
      <c r="X61" s="537">
        <f t="shared" si="80"/>
        <v>32482845</v>
      </c>
      <c r="Y61" s="541">
        <f t="shared" si="80"/>
        <v>80</v>
      </c>
      <c r="Z61" s="524">
        <f t="shared" si="66"/>
        <v>33836</v>
      </c>
      <c r="AA61" s="522"/>
      <c r="AB61" s="537"/>
      <c r="AC61" s="537">
        <f t="shared" si="81"/>
        <v>32482845</v>
      </c>
      <c r="AD61" s="537">
        <f t="shared" si="81"/>
        <v>73.09</v>
      </c>
      <c r="AE61" s="524">
        <f t="shared" si="67"/>
        <v>37035</v>
      </c>
      <c r="AF61" s="522"/>
      <c r="AG61" s="537">
        <f t="shared" si="68"/>
        <v>0</v>
      </c>
      <c r="AH61" s="540">
        <f t="shared" si="68"/>
        <v>0</v>
      </c>
      <c r="AI61" s="522"/>
      <c r="AJ61" s="537">
        <f t="shared" si="68"/>
        <v>0</v>
      </c>
      <c r="AK61" s="540">
        <f t="shared" si="68"/>
        <v>0</v>
      </c>
      <c r="AL61" s="522"/>
      <c r="AM61" s="537">
        <f t="shared" si="68"/>
        <v>0</v>
      </c>
      <c r="AN61" s="540">
        <f t="shared" si="68"/>
        <v>0</v>
      </c>
      <c r="AO61" s="522"/>
      <c r="AP61" s="537">
        <f t="shared" si="68"/>
        <v>0</v>
      </c>
      <c r="AQ61" s="540">
        <f t="shared" si="68"/>
        <v>0</v>
      </c>
      <c r="AR61" s="542"/>
      <c r="AS61" s="513"/>
      <c r="AT61" s="522"/>
      <c r="AU61" s="537"/>
      <c r="AV61" s="537">
        <f t="shared" si="82"/>
        <v>-355560</v>
      </c>
      <c r="AW61" s="541">
        <f t="shared" si="82"/>
        <v>-6.9099999999999966</v>
      </c>
      <c r="AX61" s="530"/>
      <c r="AY61" s="541"/>
      <c r="AZ61" s="541">
        <f t="shared" si="69"/>
        <v>98.917243392302396</v>
      </c>
      <c r="BA61" s="541">
        <f t="shared" si="69"/>
        <v>91.362499999999997</v>
      </c>
      <c r="BB61" s="522"/>
      <c r="BC61" s="537"/>
      <c r="BD61" s="537">
        <f t="shared" si="83"/>
        <v>-355560</v>
      </c>
      <c r="BE61" s="541">
        <f t="shared" si="83"/>
        <v>-6.9099999999999966</v>
      </c>
      <c r="BF61" s="530">
        <f t="shared" si="70"/>
        <v>104.30337679894106</v>
      </c>
      <c r="BG61" s="541">
        <f t="shared" si="71"/>
        <v>112.93568749428231</v>
      </c>
      <c r="BH61" s="544">
        <f t="shared" si="72"/>
        <v>108.26731370772065</v>
      </c>
      <c r="BI61" s="543"/>
      <c r="BJ61" s="513"/>
      <c r="BK61" s="522"/>
      <c r="BL61" s="537"/>
      <c r="BM61" s="537">
        <f t="shared" si="84"/>
        <v>0</v>
      </c>
      <c r="BN61" s="541">
        <f t="shared" si="84"/>
        <v>-6.9099999999999966</v>
      </c>
      <c r="BO61" s="522"/>
      <c r="BP61" s="537"/>
      <c r="BQ61" s="541">
        <f t="shared" si="73"/>
        <v>100</v>
      </c>
      <c r="BR61" s="544">
        <f t="shared" si="73"/>
        <v>91.362499999999997</v>
      </c>
      <c r="BS61" s="513"/>
      <c r="BT61" s="522"/>
      <c r="BU61" s="537"/>
      <c r="BV61" s="537">
        <f t="shared" si="85"/>
        <v>2026178</v>
      </c>
      <c r="BW61" s="541">
        <f t="shared" si="85"/>
        <v>1.6099999999999994</v>
      </c>
      <c r="BX61" s="530"/>
      <c r="BY61" s="541"/>
      <c r="BZ61" s="541">
        <f t="shared" si="74"/>
        <v>106.65265834899138</v>
      </c>
      <c r="CA61" s="544">
        <f t="shared" si="74"/>
        <v>102.25237828763289</v>
      </c>
      <c r="CB61" s="513"/>
      <c r="CC61" s="513"/>
      <c r="CD61" s="513"/>
      <c r="CE61" s="513"/>
      <c r="CF61" s="513"/>
      <c r="CG61" s="513"/>
      <c r="CH61" s="513"/>
      <c r="CI61" s="513"/>
      <c r="CJ61" s="513"/>
      <c r="CK61" s="513"/>
      <c r="CL61" s="513"/>
      <c r="CM61" s="513"/>
      <c r="CN61" s="513"/>
      <c r="CO61" s="513"/>
      <c r="CP61" s="513"/>
      <c r="CQ61" s="513"/>
      <c r="CR61" s="513"/>
      <c r="CS61" s="513"/>
      <c r="CT61" s="513"/>
      <c r="CU61" s="513"/>
      <c r="CV61" s="513"/>
      <c r="CW61" s="513"/>
      <c r="CX61" s="513"/>
      <c r="CY61" s="513"/>
      <c r="CZ61" s="513"/>
      <c r="DA61" s="513"/>
      <c r="DB61" s="513"/>
      <c r="DC61" s="513"/>
      <c r="DD61" s="513"/>
      <c r="DE61" s="513"/>
      <c r="DF61" s="513"/>
      <c r="DG61" s="513"/>
      <c r="DH61" s="513"/>
      <c r="DI61" s="513"/>
      <c r="DJ61" s="513"/>
      <c r="DK61" s="513"/>
      <c r="DL61" s="513"/>
      <c r="DM61" s="513"/>
      <c r="DN61" s="513"/>
      <c r="DO61" s="513"/>
      <c r="DP61" s="513"/>
      <c r="DQ61" s="513"/>
      <c r="DR61" s="513"/>
      <c r="DS61" s="513"/>
      <c r="DT61" s="513"/>
      <c r="DU61" s="513"/>
      <c r="DV61" s="513"/>
      <c r="DW61" s="513"/>
      <c r="DX61" s="513"/>
      <c r="DY61" s="513"/>
      <c r="DZ61" s="513"/>
    </row>
    <row r="62" spans="1:130" s="551" customFormat="1" ht="20.25" hidden="1" x14ac:dyDescent="0.3">
      <c r="A62" s="535" t="s">
        <v>323</v>
      </c>
      <c r="B62" s="522"/>
      <c r="C62" s="537"/>
      <c r="D62" s="537">
        <f t="shared" si="75"/>
        <v>0</v>
      </c>
      <c r="E62" s="537">
        <f t="shared" si="75"/>
        <v>0</v>
      </c>
      <c r="F62" s="524">
        <f t="shared" si="63"/>
        <v>0</v>
      </c>
      <c r="G62" s="522"/>
      <c r="H62" s="537"/>
      <c r="I62" s="537">
        <f t="shared" si="76"/>
        <v>0</v>
      </c>
      <c r="J62" s="537">
        <f t="shared" si="76"/>
        <v>0</v>
      </c>
      <c r="K62" s="524">
        <f t="shared" si="64"/>
        <v>0</v>
      </c>
      <c r="L62" s="522"/>
      <c r="M62" s="537"/>
      <c r="N62" s="537">
        <f t="shared" si="77"/>
        <v>0</v>
      </c>
      <c r="O62" s="537">
        <f t="shared" si="77"/>
        <v>0</v>
      </c>
      <c r="P62" s="525">
        <f t="shared" si="65"/>
        <v>0</v>
      </c>
      <c r="Q62" s="522"/>
      <c r="R62" s="537">
        <f t="shared" si="78"/>
        <v>0</v>
      </c>
      <c r="S62" s="540">
        <f t="shared" si="78"/>
        <v>0</v>
      </c>
      <c r="T62" s="522"/>
      <c r="U62" s="537">
        <f t="shared" si="79"/>
        <v>0</v>
      </c>
      <c r="V62" s="522"/>
      <c r="W62" s="537"/>
      <c r="X62" s="537">
        <f t="shared" si="80"/>
        <v>0</v>
      </c>
      <c r="Y62" s="541">
        <f t="shared" si="80"/>
        <v>0</v>
      </c>
      <c r="Z62" s="524">
        <f t="shared" si="66"/>
        <v>0</v>
      </c>
      <c r="AA62" s="522"/>
      <c r="AB62" s="537"/>
      <c r="AC62" s="537">
        <f t="shared" si="81"/>
        <v>0</v>
      </c>
      <c r="AD62" s="537">
        <f t="shared" si="81"/>
        <v>0</v>
      </c>
      <c r="AE62" s="524">
        <f t="shared" si="67"/>
        <v>0</v>
      </c>
      <c r="AF62" s="522"/>
      <c r="AG62" s="537">
        <f t="shared" si="68"/>
        <v>0</v>
      </c>
      <c r="AH62" s="540">
        <f t="shared" si="68"/>
        <v>0</v>
      </c>
      <c r="AI62" s="522"/>
      <c r="AJ62" s="537">
        <f t="shared" si="68"/>
        <v>0</v>
      </c>
      <c r="AK62" s="540">
        <f t="shared" si="68"/>
        <v>0</v>
      </c>
      <c r="AL62" s="522"/>
      <c r="AM62" s="537">
        <f t="shared" si="68"/>
        <v>0</v>
      </c>
      <c r="AN62" s="540">
        <f t="shared" si="68"/>
        <v>0</v>
      </c>
      <c r="AO62" s="522"/>
      <c r="AP62" s="537">
        <f t="shared" si="68"/>
        <v>0</v>
      </c>
      <c r="AQ62" s="540">
        <f t="shared" si="68"/>
        <v>0</v>
      </c>
      <c r="AR62" s="542"/>
      <c r="AS62" s="513"/>
      <c r="AT62" s="522"/>
      <c r="AU62" s="537"/>
      <c r="AV62" s="537">
        <f t="shared" si="82"/>
        <v>0</v>
      </c>
      <c r="AW62" s="541">
        <f t="shared" si="82"/>
        <v>0</v>
      </c>
      <c r="AX62" s="530"/>
      <c r="AY62" s="541"/>
      <c r="AZ62" s="541">
        <f t="shared" si="69"/>
        <v>0</v>
      </c>
      <c r="BA62" s="541">
        <f t="shared" si="69"/>
        <v>0</v>
      </c>
      <c r="BB62" s="522"/>
      <c r="BC62" s="537"/>
      <c r="BD62" s="537">
        <f t="shared" si="83"/>
        <v>0</v>
      </c>
      <c r="BE62" s="541">
        <f t="shared" si="83"/>
        <v>0</v>
      </c>
      <c r="BF62" s="530">
        <f t="shared" si="70"/>
        <v>0</v>
      </c>
      <c r="BG62" s="541">
        <f t="shared" si="71"/>
        <v>0</v>
      </c>
      <c r="BH62" s="544">
        <f t="shared" si="72"/>
        <v>0</v>
      </c>
      <c r="BI62" s="543"/>
      <c r="BJ62" s="513"/>
      <c r="BK62" s="522"/>
      <c r="BL62" s="537"/>
      <c r="BM62" s="537">
        <f t="shared" si="84"/>
        <v>0</v>
      </c>
      <c r="BN62" s="541">
        <f t="shared" si="84"/>
        <v>0</v>
      </c>
      <c r="BO62" s="522"/>
      <c r="BP62" s="537"/>
      <c r="BQ62" s="541">
        <f t="shared" si="73"/>
        <v>0</v>
      </c>
      <c r="BR62" s="544">
        <f t="shared" si="73"/>
        <v>0</v>
      </c>
      <c r="BS62" s="513"/>
      <c r="BT62" s="522"/>
      <c r="BU62" s="537"/>
      <c r="BV62" s="537">
        <f t="shared" si="85"/>
        <v>0</v>
      </c>
      <c r="BW62" s="541">
        <f t="shared" si="85"/>
        <v>0</v>
      </c>
      <c r="BX62" s="530"/>
      <c r="BY62" s="541"/>
      <c r="BZ62" s="541">
        <f t="shared" si="74"/>
        <v>0</v>
      </c>
      <c r="CA62" s="544">
        <f t="shared" si="74"/>
        <v>0</v>
      </c>
      <c r="CB62" s="513"/>
      <c r="CC62" s="513"/>
      <c r="CD62" s="513"/>
      <c r="CE62" s="513"/>
      <c r="CF62" s="513"/>
      <c r="CG62" s="513"/>
      <c r="CH62" s="513"/>
      <c r="CI62" s="513"/>
      <c r="CJ62" s="513"/>
      <c r="CK62" s="513"/>
      <c r="CL62" s="513"/>
      <c r="CM62" s="513"/>
      <c r="CN62" s="513"/>
      <c r="CO62" s="513"/>
      <c r="CP62" s="513"/>
      <c r="CQ62" s="513"/>
      <c r="CR62" s="513"/>
      <c r="CS62" s="513"/>
      <c r="CT62" s="513"/>
      <c r="CU62" s="513"/>
      <c r="CV62" s="513"/>
      <c r="CW62" s="513"/>
      <c r="CX62" s="513"/>
      <c r="CY62" s="513"/>
      <c r="CZ62" s="513"/>
      <c r="DA62" s="513"/>
      <c r="DB62" s="513"/>
      <c r="DC62" s="513"/>
      <c r="DD62" s="513"/>
      <c r="DE62" s="513"/>
      <c r="DF62" s="513"/>
      <c r="DG62" s="513"/>
      <c r="DH62" s="513"/>
      <c r="DI62" s="513"/>
      <c r="DJ62" s="513"/>
      <c r="DK62" s="513"/>
      <c r="DL62" s="513"/>
      <c r="DM62" s="513"/>
      <c r="DN62" s="513"/>
      <c r="DO62" s="513"/>
      <c r="DP62" s="513"/>
      <c r="DQ62" s="513"/>
      <c r="DR62" s="513"/>
      <c r="DS62" s="513"/>
      <c r="DT62" s="513"/>
      <c r="DU62" s="513"/>
      <c r="DV62" s="513"/>
      <c r="DW62" s="513"/>
      <c r="DX62" s="513"/>
      <c r="DY62" s="513"/>
      <c r="DZ62" s="513"/>
    </row>
    <row r="63" spans="1:130" s="551" customFormat="1" ht="20.25" hidden="1" x14ac:dyDescent="0.3">
      <c r="A63" s="535" t="s">
        <v>324</v>
      </c>
      <c r="B63" s="522"/>
      <c r="C63" s="537"/>
      <c r="D63" s="537">
        <f t="shared" si="75"/>
        <v>0</v>
      </c>
      <c r="E63" s="537">
        <f t="shared" si="75"/>
        <v>0</v>
      </c>
      <c r="F63" s="524">
        <f t="shared" si="63"/>
        <v>0</v>
      </c>
      <c r="G63" s="522"/>
      <c r="H63" s="537"/>
      <c r="I63" s="537">
        <f t="shared" si="76"/>
        <v>0</v>
      </c>
      <c r="J63" s="537">
        <f t="shared" si="76"/>
        <v>0</v>
      </c>
      <c r="K63" s="524">
        <f t="shared" si="64"/>
        <v>0</v>
      </c>
      <c r="L63" s="522"/>
      <c r="M63" s="537"/>
      <c r="N63" s="537">
        <f t="shared" si="77"/>
        <v>0</v>
      </c>
      <c r="O63" s="537">
        <f t="shared" si="77"/>
        <v>0</v>
      </c>
      <c r="P63" s="525">
        <f t="shared" si="65"/>
        <v>0</v>
      </c>
      <c r="Q63" s="522"/>
      <c r="R63" s="537">
        <f t="shared" si="78"/>
        <v>0</v>
      </c>
      <c r="S63" s="540">
        <f t="shared" si="78"/>
        <v>0</v>
      </c>
      <c r="T63" s="522"/>
      <c r="U63" s="537">
        <f t="shared" si="79"/>
        <v>0</v>
      </c>
      <c r="V63" s="522"/>
      <c r="W63" s="537"/>
      <c r="X63" s="537">
        <f t="shared" si="80"/>
        <v>0</v>
      </c>
      <c r="Y63" s="541">
        <f t="shared" si="80"/>
        <v>0</v>
      </c>
      <c r="Z63" s="524">
        <f t="shared" si="66"/>
        <v>0</v>
      </c>
      <c r="AA63" s="522"/>
      <c r="AB63" s="537"/>
      <c r="AC63" s="537">
        <f t="shared" si="81"/>
        <v>0</v>
      </c>
      <c r="AD63" s="537">
        <f t="shared" si="81"/>
        <v>0</v>
      </c>
      <c r="AE63" s="524">
        <f t="shared" si="67"/>
        <v>0</v>
      </c>
      <c r="AF63" s="522"/>
      <c r="AG63" s="537">
        <f t="shared" si="68"/>
        <v>0</v>
      </c>
      <c r="AH63" s="540">
        <f t="shared" si="68"/>
        <v>0</v>
      </c>
      <c r="AI63" s="522"/>
      <c r="AJ63" s="537">
        <f t="shared" si="68"/>
        <v>0</v>
      </c>
      <c r="AK63" s="540">
        <f t="shared" si="68"/>
        <v>0</v>
      </c>
      <c r="AL63" s="522"/>
      <c r="AM63" s="537">
        <f t="shared" si="68"/>
        <v>0</v>
      </c>
      <c r="AN63" s="540">
        <f t="shared" si="68"/>
        <v>0</v>
      </c>
      <c r="AO63" s="522"/>
      <c r="AP63" s="537">
        <f t="shared" si="68"/>
        <v>0</v>
      </c>
      <c r="AQ63" s="540">
        <f t="shared" si="68"/>
        <v>0</v>
      </c>
      <c r="AR63" s="542"/>
      <c r="AS63" s="513"/>
      <c r="AT63" s="522"/>
      <c r="AU63" s="537"/>
      <c r="AV63" s="537">
        <f t="shared" si="82"/>
        <v>0</v>
      </c>
      <c r="AW63" s="541">
        <f t="shared" si="82"/>
        <v>0</v>
      </c>
      <c r="AX63" s="530"/>
      <c r="AY63" s="541"/>
      <c r="AZ63" s="541">
        <f t="shared" si="69"/>
        <v>0</v>
      </c>
      <c r="BA63" s="541">
        <f t="shared" si="69"/>
        <v>0</v>
      </c>
      <c r="BB63" s="522"/>
      <c r="BC63" s="537"/>
      <c r="BD63" s="537">
        <f t="shared" si="83"/>
        <v>0</v>
      </c>
      <c r="BE63" s="541">
        <f t="shared" si="83"/>
        <v>0</v>
      </c>
      <c r="BF63" s="530">
        <f t="shared" si="70"/>
        <v>0</v>
      </c>
      <c r="BG63" s="541">
        <f t="shared" si="71"/>
        <v>0</v>
      </c>
      <c r="BH63" s="544">
        <f t="shared" si="72"/>
        <v>0</v>
      </c>
      <c r="BI63" s="543"/>
      <c r="BJ63" s="513"/>
      <c r="BK63" s="522"/>
      <c r="BL63" s="537"/>
      <c r="BM63" s="537">
        <f t="shared" si="84"/>
        <v>0</v>
      </c>
      <c r="BN63" s="541">
        <f t="shared" si="84"/>
        <v>0</v>
      </c>
      <c r="BO63" s="522"/>
      <c r="BP63" s="537"/>
      <c r="BQ63" s="541">
        <f t="shared" si="73"/>
        <v>0</v>
      </c>
      <c r="BR63" s="544">
        <f t="shared" si="73"/>
        <v>0</v>
      </c>
      <c r="BS63" s="513"/>
      <c r="BT63" s="522"/>
      <c r="BU63" s="537"/>
      <c r="BV63" s="537">
        <f t="shared" si="85"/>
        <v>0</v>
      </c>
      <c r="BW63" s="541">
        <f t="shared" si="85"/>
        <v>0</v>
      </c>
      <c r="BX63" s="530"/>
      <c r="BY63" s="541"/>
      <c r="BZ63" s="541">
        <f t="shared" si="74"/>
        <v>0</v>
      </c>
      <c r="CA63" s="544">
        <f t="shared" si="74"/>
        <v>0</v>
      </c>
      <c r="CB63" s="513"/>
      <c r="CC63" s="513"/>
      <c r="CD63" s="513"/>
      <c r="CE63" s="513"/>
      <c r="CF63" s="513"/>
      <c r="CG63" s="513"/>
      <c r="CH63" s="513"/>
      <c r="CI63" s="513"/>
      <c r="CJ63" s="513"/>
      <c r="CK63" s="513"/>
      <c r="CL63" s="513"/>
      <c r="CM63" s="513"/>
      <c r="CN63" s="513"/>
      <c r="CO63" s="513"/>
      <c r="CP63" s="513"/>
      <c r="CQ63" s="513"/>
      <c r="CR63" s="513"/>
      <c r="CS63" s="513"/>
      <c r="CT63" s="513"/>
      <c r="CU63" s="513"/>
      <c r="CV63" s="513"/>
      <c r="CW63" s="513"/>
      <c r="CX63" s="513"/>
      <c r="CY63" s="513"/>
      <c r="CZ63" s="513"/>
      <c r="DA63" s="513"/>
      <c r="DB63" s="513"/>
      <c r="DC63" s="513"/>
      <c r="DD63" s="513"/>
      <c r="DE63" s="513"/>
      <c r="DF63" s="513"/>
      <c r="DG63" s="513"/>
      <c r="DH63" s="513"/>
      <c r="DI63" s="513"/>
      <c r="DJ63" s="513"/>
      <c r="DK63" s="513"/>
      <c r="DL63" s="513"/>
      <c r="DM63" s="513"/>
      <c r="DN63" s="513"/>
      <c r="DO63" s="513"/>
      <c r="DP63" s="513"/>
      <c r="DQ63" s="513"/>
      <c r="DR63" s="513"/>
      <c r="DS63" s="513"/>
      <c r="DT63" s="513"/>
      <c r="DU63" s="513"/>
      <c r="DV63" s="513"/>
      <c r="DW63" s="513"/>
      <c r="DX63" s="513"/>
      <c r="DY63" s="513"/>
      <c r="DZ63" s="513"/>
    </row>
    <row r="64" spans="1:130" s="551" customFormat="1" ht="20.25" hidden="1" x14ac:dyDescent="0.3">
      <c r="A64" s="534" t="s">
        <v>325</v>
      </c>
      <c r="B64" s="522"/>
      <c r="C64" s="537">
        <f>C76+C87+C98+C109+C120+C131+C142</f>
        <v>0</v>
      </c>
      <c r="D64" s="537"/>
      <c r="E64" s="537"/>
      <c r="F64" s="524"/>
      <c r="G64" s="522"/>
      <c r="H64" s="537">
        <f>H76+H87+H98+H109+H120+H131+H142</f>
        <v>0</v>
      </c>
      <c r="I64" s="537"/>
      <c r="J64" s="537"/>
      <c r="K64" s="524"/>
      <c r="L64" s="522"/>
      <c r="M64" s="537">
        <f>M76+M87+M98+M109+M120+M131+M142</f>
        <v>0</v>
      </c>
      <c r="N64" s="537"/>
      <c r="O64" s="537"/>
      <c r="P64" s="525"/>
      <c r="Q64" s="522">
        <f>Q76+Q87+Q98+Q109+Q120+Q131+Q142</f>
        <v>0</v>
      </c>
      <c r="R64" s="537"/>
      <c r="S64" s="540"/>
      <c r="T64" s="522">
        <f>T76+T87+T98+T109+T120+T131+T142</f>
        <v>0</v>
      </c>
      <c r="U64" s="537"/>
      <c r="V64" s="522"/>
      <c r="W64" s="537">
        <f>W76+W87+W98+W109+W120+W131+W142</f>
        <v>0</v>
      </c>
      <c r="X64" s="537"/>
      <c r="Y64" s="541"/>
      <c r="Z64" s="524"/>
      <c r="AA64" s="522"/>
      <c r="AB64" s="537">
        <f>AB76+AB87+AB98+AB109+AB120+AB131+AB142</f>
        <v>0</v>
      </c>
      <c r="AC64" s="537"/>
      <c r="AD64" s="537"/>
      <c r="AE64" s="524"/>
      <c r="AF64" s="522">
        <f>AF76+AF87+AF98+AF109+AF120+AF131+AF142</f>
        <v>0</v>
      </c>
      <c r="AG64" s="537"/>
      <c r="AH64" s="540"/>
      <c r="AI64" s="522">
        <f>AI76+AI87+AI98+AI109+AI120+AI131+AI142</f>
        <v>0</v>
      </c>
      <c r="AJ64" s="537"/>
      <c r="AK64" s="540"/>
      <c r="AL64" s="522">
        <f>AL76+AL87+AL98+AL109+AL120+AL131+AL142</f>
        <v>0</v>
      </c>
      <c r="AM64" s="537"/>
      <c r="AN64" s="540"/>
      <c r="AO64" s="522">
        <f>AO76+AO87+AO98+AO109+AO120+AO131+AO142</f>
        <v>0</v>
      </c>
      <c r="AP64" s="537"/>
      <c r="AQ64" s="540"/>
      <c r="AR64" s="542"/>
      <c r="AS64" s="513"/>
      <c r="AT64" s="522"/>
      <c r="AU64" s="537">
        <f>AU76+AU87+AU98+AU109+AU120+AU131+AU142</f>
        <v>0</v>
      </c>
      <c r="AV64" s="537"/>
      <c r="AW64" s="541"/>
      <c r="AX64" s="530"/>
      <c r="AY64" s="541">
        <f>IF(M64=0,0,AB64/M64*100)</f>
        <v>0</v>
      </c>
      <c r="AZ64" s="541"/>
      <c r="BA64" s="541"/>
      <c r="BB64" s="522"/>
      <c r="BC64" s="537">
        <f>BC76+BC87+BC98+BC109+BC120+BC131+BC142</f>
        <v>0</v>
      </c>
      <c r="BD64" s="537"/>
      <c r="BE64" s="541"/>
      <c r="BF64" s="522"/>
      <c r="BG64" s="537"/>
      <c r="BH64" s="540"/>
      <c r="BI64" s="543"/>
      <c r="BJ64" s="513"/>
      <c r="BK64" s="522"/>
      <c r="BL64" s="537">
        <f>BL76+BL87+BL98+BL109+BL120+BL131+BL142</f>
        <v>0</v>
      </c>
      <c r="BM64" s="537"/>
      <c r="BN64" s="541"/>
      <c r="BO64" s="522"/>
      <c r="BP64" s="541">
        <f>IF(W64=0,0,AB64/W64*100)</f>
        <v>0</v>
      </c>
      <c r="BQ64" s="537"/>
      <c r="BR64" s="544"/>
      <c r="BS64" s="513"/>
      <c r="BT64" s="522"/>
      <c r="BU64" s="537">
        <f>BU76+BU87+BU98+BU109+BU120+BU131+BU142</f>
        <v>0</v>
      </c>
      <c r="BV64" s="537"/>
      <c r="BW64" s="541"/>
      <c r="BX64" s="530"/>
      <c r="BY64" s="541">
        <f>IF(C64=0,0,AB64/C64*100)</f>
        <v>0</v>
      </c>
      <c r="BZ64" s="541"/>
      <c r="CA64" s="544"/>
      <c r="CB64" s="513"/>
      <c r="CC64" s="513"/>
      <c r="CD64" s="513"/>
      <c r="CE64" s="513"/>
      <c r="CF64" s="513"/>
      <c r="CG64" s="513"/>
      <c r="CH64" s="513"/>
      <c r="CI64" s="513"/>
      <c r="CJ64" s="513"/>
      <c r="CK64" s="513"/>
      <c r="CL64" s="513"/>
      <c r="CM64" s="513"/>
      <c r="CN64" s="513"/>
      <c r="CO64" s="513"/>
      <c r="CP64" s="513"/>
      <c r="CQ64" s="513"/>
      <c r="CR64" s="513"/>
      <c r="CS64" s="513"/>
      <c r="CT64" s="513"/>
      <c r="CU64" s="513"/>
      <c r="CV64" s="513"/>
      <c r="CW64" s="513"/>
      <c r="CX64" s="513"/>
      <c r="CY64" s="513"/>
      <c r="CZ64" s="513"/>
      <c r="DA64" s="513"/>
      <c r="DB64" s="513"/>
      <c r="DC64" s="513"/>
      <c r="DD64" s="513"/>
      <c r="DE64" s="513"/>
      <c r="DF64" s="513"/>
      <c r="DG64" s="513"/>
      <c r="DH64" s="513"/>
      <c r="DI64" s="513"/>
      <c r="DJ64" s="513"/>
      <c r="DK64" s="513"/>
      <c r="DL64" s="513"/>
      <c r="DM64" s="513"/>
      <c r="DN64" s="513"/>
      <c r="DO64" s="513"/>
      <c r="DP64" s="513"/>
      <c r="DQ64" s="513"/>
      <c r="DR64" s="513"/>
      <c r="DS64" s="513"/>
      <c r="DT64" s="513"/>
      <c r="DU64" s="513"/>
      <c r="DV64" s="513"/>
      <c r="DW64" s="513"/>
      <c r="DX64" s="513"/>
      <c r="DY64" s="513"/>
      <c r="DZ64" s="513"/>
    </row>
    <row r="65" spans="1:130" s="551" customFormat="1" ht="22.5" customHeight="1" x14ac:dyDescent="0.3">
      <c r="A65" s="534" t="s">
        <v>313</v>
      </c>
      <c r="B65" s="522"/>
      <c r="C65" s="537"/>
      <c r="D65" s="537"/>
      <c r="E65" s="537"/>
      <c r="F65" s="540"/>
      <c r="G65" s="522"/>
      <c r="H65" s="537"/>
      <c r="I65" s="537"/>
      <c r="J65" s="537"/>
      <c r="K65" s="540"/>
      <c r="L65" s="522"/>
      <c r="M65" s="537"/>
      <c r="N65" s="537"/>
      <c r="O65" s="537"/>
      <c r="P65" s="545"/>
      <c r="Q65" s="522"/>
      <c r="R65" s="537"/>
      <c r="S65" s="540"/>
      <c r="T65" s="522"/>
      <c r="U65" s="537"/>
      <c r="V65" s="522"/>
      <c r="W65" s="537"/>
      <c r="X65" s="537"/>
      <c r="Y65" s="541"/>
      <c r="Z65" s="540"/>
      <c r="AA65" s="522"/>
      <c r="AB65" s="537"/>
      <c r="AC65" s="537"/>
      <c r="AD65" s="537"/>
      <c r="AE65" s="540"/>
      <c r="AF65" s="522"/>
      <c r="AG65" s="537"/>
      <c r="AH65" s="540"/>
      <c r="AI65" s="522"/>
      <c r="AJ65" s="537"/>
      <c r="AK65" s="540"/>
      <c r="AL65" s="522"/>
      <c r="AM65" s="537"/>
      <c r="AN65" s="540"/>
      <c r="AO65" s="522"/>
      <c r="AP65" s="537"/>
      <c r="AQ65" s="540"/>
      <c r="AR65" s="542"/>
      <c r="AS65" s="513"/>
      <c r="AT65" s="522"/>
      <c r="AU65" s="537"/>
      <c r="AV65" s="537"/>
      <c r="AW65" s="541"/>
      <c r="AX65" s="530"/>
      <c r="AY65" s="541"/>
      <c r="AZ65" s="541"/>
      <c r="BA65" s="541"/>
      <c r="BB65" s="522"/>
      <c r="BC65" s="537"/>
      <c r="BD65" s="537"/>
      <c r="BE65" s="541"/>
      <c r="BF65" s="522"/>
      <c r="BG65" s="537"/>
      <c r="BH65" s="540"/>
      <c r="BI65" s="543"/>
      <c r="BJ65" s="513"/>
      <c r="BK65" s="522"/>
      <c r="BL65" s="537"/>
      <c r="BM65" s="537"/>
      <c r="BN65" s="541"/>
      <c r="BO65" s="522"/>
      <c r="BP65" s="537"/>
      <c r="BQ65" s="537"/>
      <c r="BR65" s="544"/>
      <c r="BS65" s="513"/>
      <c r="BT65" s="522"/>
      <c r="BU65" s="537"/>
      <c r="BV65" s="537"/>
      <c r="BW65" s="541"/>
      <c r="BX65" s="530"/>
      <c r="BY65" s="541"/>
      <c r="BZ65" s="541"/>
      <c r="CA65" s="544"/>
      <c r="CB65" s="513"/>
      <c r="CC65" s="513"/>
      <c r="CD65" s="513"/>
      <c r="CE65" s="513"/>
      <c r="CF65" s="513"/>
      <c r="CG65" s="513"/>
      <c r="CH65" s="513"/>
      <c r="CI65" s="513"/>
      <c r="CJ65" s="513"/>
      <c r="CK65" s="513"/>
      <c r="CL65" s="513"/>
      <c r="CM65" s="513"/>
      <c r="CN65" s="513"/>
      <c r="CO65" s="513"/>
      <c r="CP65" s="513"/>
      <c r="CQ65" s="513"/>
      <c r="CR65" s="513"/>
      <c r="CS65" s="513"/>
      <c r="CT65" s="513"/>
      <c r="CU65" s="513"/>
      <c r="CV65" s="513"/>
      <c r="CW65" s="513"/>
      <c r="CX65" s="513"/>
      <c r="CY65" s="513"/>
      <c r="CZ65" s="513"/>
      <c r="DA65" s="513"/>
      <c r="DB65" s="513"/>
      <c r="DC65" s="513"/>
      <c r="DD65" s="513"/>
      <c r="DE65" s="513"/>
      <c r="DF65" s="513"/>
      <c r="DG65" s="513"/>
      <c r="DH65" s="513"/>
      <c r="DI65" s="513"/>
      <c r="DJ65" s="513"/>
      <c r="DK65" s="513"/>
      <c r="DL65" s="513"/>
      <c r="DM65" s="513"/>
      <c r="DN65" s="513"/>
      <c r="DO65" s="513"/>
      <c r="DP65" s="513"/>
      <c r="DQ65" s="513"/>
      <c r="DR65" s="513"/>
      <c r="DS65" s="513"/>
      <c r="DT65" s="513"/>
      <c r="DU65" s="513"/>
      <c r="DV65" s="513"/>
      <c r="DW65" s="513"/>
      <c r="DX65" s="513"/>
      <c r="DY65" s="513"/>
      <c r="DZ65" s="513"/>
    </row>
    <row r="66" spans="1:130" ht="18.75" customHeight="1" x14ac:dyDescent="0.3">
      <c r="A66" s="552" t="s">
        <v>1005</v>
      </c>
      <c r="B66" s="522">
        <f>C66+D66</f>
        <v>52957452</v>
      </c>
      <c r="C66" s="547">
        <v>249279</v>
      </c>
      <c r="D66" s="537">
        <f>D67+D70+SUM(D73:D75)</f>
        <v>52708173</v>
      </c>
      <c r="E66" s="537">
        <f>E67+E70+SUM(E73:E75)</f>
        <v>132.66</v>
      </c>
      <c r="F66" s="524">
        <f>IF(E66=0,0,ROUND(D66/E66/12,0))</f>
        <v>33110</v>
      </c>
      <c r="G66" s="522">
        <f>H66+I66</f>
        <v>54470946</v>
      </c>
      <c r="H66" s="547">
        <v>303513</v>
      </c>
      <c r="I66" s="537">
        <f>I67+I70+SUM(I73:I75)</f>
        <v>54167433</v>
      </c>
      <c r="J66" s="537">
        <f>J67+J70+SUM(J73:J75)</f>
        <v>145</v>
      </c>
      <c r="K66" s="524">
        <f>IF(J66=0,0,ROUND(I66/J66/12,0))</f>
        <v>31131</v>
      </c>
      <c r="L66" s="522">
        <f>M66+N66</f>
        <v>55478084</v>
      </c>
      <c r="M66" s="547">
        <v>303513</v>
      </c>
      <c r="N66" s="537">
        <f>N67+N70+SUM(N73:N75)</f>
        <v>55174571</v>
      </c>
      <c r="O66" s="537">
        <f>O67+O70+SUM(O73:O75)</f>
        <v>145</v>
      </c>
      <c r="P66" s="525">
        <f>IF(O66=0,0,ROUND(N66/O66/12,0))</f>
        <v>31710</v>
      </c>
      <c r="Q66" s="548">
        <v>86134</v>
      </c>
      <c r="R66" s="537">
        <f>R67+R70+SUM(R73:R75)</f>
        <v>0</v>
      </c>
      <c r="S66" s="540">
        <f>S67+S70+SUM(S73:S75)</f>
        <v>0</v>
      </c>
      <c r="T66" s="548"/>
      <c r="U66" s="537">
        <f>U67+U70+SUM(U73:U75)</f>
        <v>542160</v>
      </c>
      <c r="V66" s="522">
        <f>W66+X66</f>
        <v>55022058</v>
      </c>
      <c r="W66" s="523">
        <f>M66+Q66-T66</f>
        <v>389647</v>
      </c>
      <c r="X66" s="537">
        <f>X67+X70+SUM(X73:X75)</f>
        <v>54632411</v>
      </c>
      <c r="Y66" s="541">
        <f>Y67+Y70+SUM(Y73:Y75)</f>
        <v>145</v>
      </c>
      <c r="Z66" s="524">
        <f>IF(Y66=0,0,ROUND(X66/Y66/12,0))</f>
        <v>31398</v>
      </c>
      <c r="AA66" s="522">
        <f>AB66+AC66</f>
        <v>54727375</v>
      </c>
      <c r="AB66" s="549">
        <v>94964</v>
      </c>
      <c r="AC66" s="537">
        <f>AC67+AC70+SUM(AC73:AC75)</f>
        <v>54632411</v>
      </c>
      <c r="AD66" s="537">
        <f>AD67+AD70+SUM(AD73:AD75)</f>
        <v>132.65</v>
      </c>
      <c r="AE66" s="524">
        <f>IF(AD66=0,0,ROUND(AC66/AD66/12,0))</f>
        <v>34321</v>
      </c>
      <c r="AF66" s="548">
        <v>86134</v>
      </c>
      <c r="AG66" s="537">
        <f>AG67+AG70+SUM(AG73:AG75)</f>
        <v>0</v>
      </c>
      <c r="AH66" s="540">
        <f>AH67+AH70+SUM(AH73:AH75)</f>
        <v>0</v>
      </c>
      <c r="AI66" s="548"/>
      <c r="AJ66" s="537">
        <f>AJ67+AJ70+SUM(AJ73:AJ75)</f>
        <v>0</v>
      </c>
      <c r="AK66" s="540">
        <f>AK67+AK70+SUM(AK73:AK75)</f>
        <v>0</v>
      </c>
      <c r="AL66" s="548"/>
      <c r="AM66" s="537">
        <f>AM67+AM70+SUM(AM73:AM75)</f>
        <v>0</v>
      </c>
      <c r="AN66" s="540">
        <f>AN67+AN70+SUM(AN73:AN75)</f>
        <v>0</v>
      </c>
      <c r="AO66" s="548"/>
      <c r="AP66" s="537">
        <f>AP67+AP70+SUM(AP73:AP75)</f>
        <v>0</v>
      </c>
      <c r="AQ66" s="540">
        <f>AQ67+AQ70+SUM(AQ73:AQ75)</f>
        <v>0</v>
      </c>
      <c r="AR66" s="542"/>
      <c r="AS66" s="513"/>
      <c r="AT66" s="522">
        <f>AU66+AV66</f>
        <v>-750709</v>
      </c>
      <c r="AU66" s="523">
        <f>AB66-M66</f>
        <v>-208549</v>
      </c>
      <c r="AV66" s="537">
        <f>AV67+AV70+SUM(AV73:AV75)</f>
        <v>-542160</v>
      </c>
      <c r="AW66" s="541">
        <f>AW67+AW70+SUM(AW73:AW75)</f>
        <v>-12.349999999999994</v>
      </c>
      <c r="AX66" s="530">
        <f>IF(L66=0,0,AA66/L66*100)</f>
        <v>98.646836830197671</v>
      </c>
      <c r="AY66" s="528">
        <f>IF(M66=0,0,AB66/M66*100)</f>
        <v>31.2882808973586</v>
      </c>
      <c r="AZ66" s="541">
        <f>IF(N66=0,0,AC66/N66*100)</f>
        <v>99.017373420085136</v>
      </c>
      <c r="BA66" s="541">
        <f>IF(O66=0,0,AD66/O66*100)</f>
        <v>91.482758620689665</v>
      </c>
      <c r="BB66" s="522">
        <f>BC66+BD66</f>
        <v>-836843</v>
      </c>
      <c r="BC66" s="523">
        <f>AB66-M66-AF66-AI66-AL66-AO66</f>
        <v>-294683</v>
      </c>
      <c r="BD66" s="537">
        <f>BD67+BD70+SUM(BD73:BD75)</f>
        <v>-542160</v>
      </c>
      <c r="BE66" s="541">
        <f>BE67+BE70+SUM(BE73:BE75)</f>
        <v>-12.349999999999994</v>
      </c>
      <c r="BF66" s="530">
        <f t="shared" ref="BF66:BF75" si="86">IF(F66=0,0,AE66/F66*100)</f>
        <v>103.65750528541227</v>
      </c>
      <c r="BG66" s="541">
        <f t="shared" ref="BG66:BG75" si="87">IF(K66=0,0,AE66/K66*100)</f>
        <v>110.24702065465293</v>
      </c>
      <c r="BH66" s="544">
        <f t="shared" ref="BH66:BH75" si="88">IF(P66=0,0,AE66/P66*100)</f>
        <v>108.23399558498896</v>
      </c>
      <c r="BI66" s="543"/>
      <c r="BJ66" s="513"/>
      <c r="BK66" s="522">
        <f>BL66+BM66</f>
        <v>-294683</v>
      </c>
      <c r="BL66" s="523">
        <f>AB66-W66</f>
        <v>-294683</v>
      </c>
      <c r="BM66" s="537">
        <f>BM67+BM70+SUM(BM73:BM75)</f>
        <v>0</v>
      </c>
      <c r="BN66" s="541">
        <f>BN67+BN70+SUM(BN73:BN75)</f>
        <v>-12.349999999999994</v>
      </c>
      <c r="BO66" s="530">
        <f>IF(V66=0,0,AA66/V66*100)</f>
        <v>99.464427521049828</v>
      </c>
      <c r="BP66" s="528">
        <f>IF(W66=0,0,AB66/W66*100)</f>
        <v>24.371803196226328</v>
      </c>
      <c r="BQ66" s="541">
        <f>IF(X66=0,0,AC66/X66*100)</f>
        <v>100</v>
      </c>
      <c r="BR66" s="544">
        <f>IF(Y66=0,0,AD66/Y66*100)</f>
        <v>91.482758620689665</v>
      </c>
      <c r="BS66" s="513"/>
      <c r="BT66" s="522">
        <f>BU66+BV66</f>
        <v>1769923</v>
      </c>
      <c r="BU66" s="523">
        <f>AB66-C66</f>
        <v>-154315</v>
      </c>
      <c r="BV66" s="537">
        <f>BV67+BV70+SUM(BV73:BV75)</f>
        <v>1924238</v>
      </c>
      <c r="BW66" s="541">
        <f>BW67+BW70+SUM(BW73:BW75)</f>
        <v>-9.9999999999980105E-3</v>
      </c>
      <c r="BX66" s="530">
        <f>IF(B66=0,0,AA66/B66*100)</f>
        <v>103.34216041965161</v>
      </c>
      <c r="BY66" s="528">
        <f>IF(C66=0,0,AB66/C66*100)</f>
        <v>38.095467327773299</v>
      </c>
      <c r="BZ66" s="541">
        <f>IF(D66=0,0,AC66/D66*100)</f>
        <v>103.65073932651774</v>
      </c>
      <c r="CA66" s="544">
        <f>IF(E66=0,0,AD66/E66*100)</f>
        <v>99.992461932760449</v>
      </c>
      <c r="CB66" s="513"/>
      <c r="CC66" s="513"/>
      <c r="CD66" s="513"/>
      <c r="CE66" s="513"/>
      <c r="CF66" s="513"/>
      <c r="CG66" s="513"/>
      <c r="CH66" s="513"/>
      <c r="CI66" s="513"/>
      <c r="CJ66" s="513"/>
      <c r="CK66" s="513"/>
      <c r="CL66" s="513"/>
      <c r="CM66" s="513"/>
      <c r="CN66" s="513"/>
      <c r="CO66" s="513"/>
      <c r="CP66" s="513"/>
      <c r="CQ66" s="513"/>
      <c r="CR66" s="513"/>
      <c r="CS66" s="513"/>
      <c r="CT66" s="513"/>
      <c r="CU66" s="513"/>
      <c r="CV66" s="513"/>
      <c r="CW66" s="513"/>
      <c r="CX66" s="513"/>
      <c r="CY66" s="513"/>
      <c r="CZ66" s="513"/>
      <c r="DA66" s="513"/>
      <c r="DB66" s="513"/>
      <c r="DC66" s="513"/>
      <c r="DD66" s="513"/>
      <c r="DE66" s="513"/>
      <c r="DF66" s="513"/>
      <c r="DG66" s="513"/>
      <c r="DH66" s="513"/>
      <c r="DI66" s="513"/>
      <c r="DJ66" s="513"/>
      <c r="DK66" s="513"/>
      <c r="DL66" s="513"/>
      <c r="DM66" s="513"/>
      <c r="DN66" s="513"/>
      <c r="DO66" s="513"/>
      <c r="DP66" s="513"/>
      <c r="DQ66" s="513"/>
      <c r="DR66" s="513"/>
      <c r="DS66" s="513"/>
      <c r="DT66" s="513"/>
      <c r="DU66" s="513"/>
      <c r="DV66" s="513"/>
      <c r="DW66" s="513"/>
      <c r="DX66" s="513"/>
      <c r="DY66" s="513"/>
      <c r="DZ66" s="513"/>
    </row>
    <row r="67" spans="1:130" ht="20.25" x14ac:dyDescent="0.3">
      <c r="A67" s="521" t="s">
        <v>1004</v>
      </c>
      <c r="B67" s="522"/>
      <c r="C67" s="537"/>
      <c r="D67" s="547">
        <v>22251506</v>
      </c>
      <c r="E67" s="547">
        <v>61.18</v>
      </c>
      <c r="F67" s="524">
        <f t="shared" ref="F67:F75" si="89">IF(E67=0,0,ROUND(D67/E67/12,0))</f>
        <v>30309</v>
      </c>
      <c r="G67" s="522"/>
      <c r="H67" s="537"/>
      <c r="I67" s="547">
        <v>22686166</v>
      </c>
      <c r="J67" s="547">
        <v>65</v>
      </c>
      <c r="K67" s="524">
        <f t="shared" ref="K67:K75" si="90">IF(J67=0,0,ROUND(I67/J67/12,0))</f>
        <v>29085</v>
      </c>
      <c r="L67" s="522"/>
      <c r="M67" s="537"/>
      <c r="N67" s="547">
        <v>22336166</v>
      </c>
      <c r="O67" s="547">
        <v>65</v>
      </c>
      <c r="P67" s="525">
        <f t="shared" ref="P67:P75" si="91">IF(O67=0,0,ROUND(N67/O67/12,0))</f>
        <v>28636</v>
      </c>
      <c r="Q67" s="522"/>
      <c r="R67" s="549">
        <v>0</v>
      </c>
      <c r="S67" s="550"/>
      <c r="T67" s="522"/>
      <c r="U67" s="553">
        <v>186600</v>
      </c>
      <c r="V67" s="522"/>
      <c r="W67" s="537"/>
      <c r="X67" s="523">
        <f t="shared" ref="X67:X75" si="92">N67+R67-U67</f>
        <v>22149566</v>
      </c>
      <c r="Y67" s="528">
        <f t="shared" ref="Y67:Y75" si="93">O67+S67</f>
        <v>65</v>
      </c>
      <c r="Z67" s="524">
        <f t="shared" ref="Z67:Z75" si="94">IF(Y67=0,0,ROUND(X67/Y67/12,0))</f>
        <v>28397</v>
      </c>
      <c r="AA67" s="522"/>
      <c r="AB67" s="537"/>
      <c r="AC67" s="549">
        <v>22149566</v>
      </c>
      <c r="AD67" s="549">
        <v>59.56</v>
      </c>
      <c r="AE67" s="524">
        <f t="shared" ref="AE67:AE75" si="95">IF(AD67=0,0,ROUND(AC67/AD67/12,0))</f>
        <v>30991</v>
      </c>
      <c r="AF67" s="522"/>
      <c r="AG67" s="549"/>
      <c r="AH67" s="550"/>
      <c r="AI67" s="522"/>
      <c r="AJ67" s="549"/>
      <c r="AK67" s="550"/>
      <c r="AL67" s="522"/>
      <c r="AM67" s="549"/>
      <c r="AN67" s="550"/>
      <c r="AO67" s="522"/>
      <c r="AP67" s="549"/>
      <c r="AQ67" s="550"/>
      <c r="AR67" s="529"/>
      <c r="AS67" s="513"/>
      <c r="AT67" s="522"/>
      <c r="AU67" s="537"/>
      <c r="AV67" s="523">
        <f t="shared" ref="AV67:AW75" si="96">AC67-N67</f>
        <v>-186600</v>
      </c>
      <c r="AW67" s="528">
        <f t="shared" si="96"/>
        <v>-5.4399999999999977</v>
      </c>
      <c r="AX67" s="530"/>
      <c r="AY67" s="541"/>
      <c r="AZ67" s="528">
        <f t="shared" ref="AZ67:BA75" si="97">IF(N67=0,0,AC67/N67*100)</f>
        <v>99.164583572668647</v>
      </c>
      <c r="BA67" s="528">
        <f t="shared" si="97"/>
        <v>91.630769230769232</v>
      </c>
      <c r="BB67" s="522"/>
      <c r="BC67" s="537"/>
      <c r="BD67" s="523">
        <f t="shared" ref="BD67:BE75" si="98">AC67-N67-AG67-AJ67-AM67-AP67</f>
        <v>-186600</v>
      </c>
      <c r="BE67" s="528">
        <f t="shared" si="98"/>
        <v>-5.4399999999999977</v>
      </c>
      <c r="BF67" s="531">
        <f t="shared" si="86"/>
        <v>102.25015671912634</v>
      </c>
      <c r="BG67" s="528">
        <f t="shared" si="87"/>
        <v>106.55320611999312</v>
      </c>
      <c r="BH67" s="532">
        <f t="shared" si="88"/>
        <v>108.22391395446292</v>
      </c>
      <c r="BI67" s="533"/>
      <c r="BJ67" s="513"/>
      <c r="BK67" s="522"/>
      <c r="BL67" s="537"/>
      <c r="BM67" s="523">
        <f t="shared" ref="BM67:BN75" si="99">AC67-X67</f>
        <v>0</v>
      </c>
      <c r="BN67" s="528">
        <f t="shared" si="99"/>
        <v>-5.4399999999999977</v>
      </c>
      <c r="BO67" s="522"/>
      <c r="BP67" s="537"/>
      <c r="BQ67" s="528">
        <f t="shared" ref="BQ67:BR75" si="100">IF(X67=0,0,AC67/X67*100)</f>
        <v>100</v>
      </c>
      <c r="BR67" s="532">
        <f t="shared" si="100"/>
        <v>91.630769230769232</v>
      </c>
      <c r="BS67" s="513"/>
      <c r="BT67" s="522"/>
      <c r="BU67" s="537"/>
      <c r="BV67" s="523">
        <f t="shared" ref="BV67:BW75" si="101">AC67-D67</f>
        <v>-101940</v>
      </c>
      <c r="BW67" s="528">
        <f t="shared" si="101"/>
        <v>-1.6199999999999974</v>
      </c>
      <c r="BX67" s="530"/>
      <c r="BY67" s="541"/>
      <c r="BZ67" s="528">
        <f t="shared" ref="BZ67:CA75" si="102">IF(D67=0,0,AC67/D67*100)</f>
        <v>99.541873705087653</v>
      </c>
      <c r="CA67" s="532">
        <f t="shared" si="102"/>
        <v>97.352075841778358</v>
      </c>
      <c r="CB67" s="513"/>
      <c r="CC67" s="513"/>
      <c r="CD67" s="513"/>
      <c r="CE67" s="513"/>
      <c r="CF67" s="513"/>
      <c r="CG67" s="513"/>
      <c r="CH67" s="513"/>
      <c r="CI67" s="513"/>
      <c r="CJ67" s="513"/>
      <c r="CK67" s="513"/>
      <c r="CL67" s="513"/>
      <c r="CM67" s="513"/>
      <c r="CN67" s="513"/>
      <c r="CO67" s="513"/>
      <c r="CP67" s="513"/>
      <c r="CQ67" s="513"/>
      <c r="CR67" s="513"/>
      <c r="CS67" s="513"/>
      <c r="CT67" s="513"/>
      <c r="CU67" s="513"/>
      <c r="CV67" s="513"/>
      <c r="CW67" s="513"/>
      <c r="CX67" s="513"/>
      <c r="CY67" s="513"/>
      <c r="CZ67" s="513"/>
      <c r="DA67" s="513"/>
      <c r="DB67" s="513"/>
      <c r="DC67" s="513"/>
      <c r="DD67" s="513"/>
      <c r="DE67" s="513"/>
      <c r="DF67" s="513"/>
      <c r="DG67" s="513"/>
      <c r="DH67" s="513"/>
      <c r="DI67" s="513"/>
      <c r="DJ67" s="513"/>
      <c r="DK67" s="513"/>
      <c r="DL67" s="513"/>
      <c r="DM67" s="513"/>
      <c r="DN67" s="513"/>
      <c r="DO67" s="513"/>
      <c r="DP67" s="513"/>
      <c r="DQ67" s="513"/>
      <c r="DR67" s="513"/>
      <c r="DS67" s="513"/>
      <c r="DT67" s="513"/>
      <c r="DU67" s="513"/>
      <c r="DV67" s="513"/>
      <c r="DW67" s="513"/>
      <c r="DX67" s="513"/>
      <c r="DY67" s="513"/>
      <c r="DZ67" s="513"/>
    </row>
    <row r="68" spans="1:130" ht="20.25" hidden="1" x14ac:dyDescent="0.3">
      <c r="A68" s="521" t="s">
        <v>317</v>
      </c>
      <c r="B68" s="522"/>
      <c r="C68" s="537"/>
      <c r="D68" s="547">
        <v>0</v>
      </c>
      <c r="E68" s="547">
        <v>0</v>
      </c>
      <c r="F68" s="524">
        <f t="shared" si="89"/>
        <v>0</v>
      </c>
      <c r="G68" s="522"/>
      <c r="H68" s="537"/>
      <c r="I68" s="547"/>
      <c r="J68" s="547"/>
      <c r="K68" s="524">
        <f t="shared" si="90"/>
        <v>0</v>
      </c>
      <c r="L68" s="522"/>
      <c r="M68" s="537"/>
      <c r="N68" s="547"/>
      <c r="O68" s="547"/>
      <c r="P68" s="525">
        <f t="shared" si="91"/>
        <v>0</v>
      </c>
      <c r="Q68" s="522"/>
      <c r="R68" s="549"/>
      <c r="S68" s="550"/>
      <c r="T68" s="522"/>
      <c r="U68" s="553"/>
      <c r="V68" s="522"/>
      <c r="W68" s="537"/>
      <c r="X68" s="523">
        <f t="shared" si="92"/>
        <v>0</v>
      </c>
      <c r="Y68" s="528">
        <f t="shared" si="93"/>
        <v>0</v>
      </c>
      <c r="Z68" s="524">
        <f t="shared" si="94"/>
        <v>0</v>
      </c>
      <c r="AA68" s="522"/>
      <c r="AB68" s="537"/>
      <c r="AC68" s="549"/>
      <c r="AD68" s="549"/>
      <c r="AE68" s="524">
        <f t="shared" si="95"/>
        <v>0</v>
      </c>
      <c r="AF68" s="522"/>
      <c r="AG68" s="549"/>
      <c r="AH68" s="550"/>
      <c r="AI68" s="522"/>
      <c r="AJ68" s="549"/>
      <c r="AK68" s="550"/>
      <c r="AL68" s="522"/>
      <c r="AM68" s="549"/>
      <c r="AN68" s="550"/>
      <c r="AO68" s="522"/>
      <c r="AP68" s="549"/>
      <c r="AQ68" s="550"/>
      <c r="AR68" s="529"/>
      <c r="AS68" s="513"/>
      <c r="AT68" s="522"/>
      <c r="AU68" s="537"/>
      <c r="AV68" s="523">
        <f t="shared" si="96"/>
        <v>0</v>
      </c>
      <c r="AW68" s="528">
        <f t="shared" si="96"/>
        <v>0</v>
      </c>
      <c r="AX68" s="530"/>
      <c r="AY68" s="541"/>
      <c r="AZ68" s="528">
        <f t="shared" si="97"/>
        <v>0</v>
      </c>
      <c r="BA68" s="528">
        <f t="shared" si="97"/>
        <v>0</v>
      </c>
      <c r="BB68" s="522"/>
      <c r="BC68" s="537"/>
      <c r="BD68" s="523">
        <f t="shared" si="98"/>
        <v>0</v>
      </c>
      <c r="BE68" s="528">
        <f t="shared" si="98"/>
        <v>0</v>
      </c>
      <c r="BF68" s="531">
        <f t="shared" si="86"/>
        <v>0</v>
      </c>
      <c r="BG68" s="528">
        <f t="shared" si="87"/>
        <v>0</v>
      </c>
      <c r="BH68" s="532">
        <f t="shared" si="88"/>
        <v>0</v>
      </c>
      <c r="BI68" s="533"/>
      <c r="BJ68" s="513"/>
      <c r="BK68" s="522"/>
      <c r="BL68" s="537"/>
      <c r="BM68" s="523">
        <f t="shared" si="99"/>
        <v>0</v>
      </c>
      <c r="BN68" s="528">
        <f t="shared" si="99"/>
        <v>0</v>
      </c>
      <c r="BO68" s="522"/>
      <c r="BP68" s="537"/>
      <c r="BQ68" s="528">
        <f t="shared" si="100"/>
        <v>0</v>
      </c>
      <c r="BR68" s="532">
        <f t="shared" si="100"/>
        <v>0</v>
      </c>
      <c r="BS68" s="513"/>
      <c r="BT68" s="522"/>
      <c r="BU68" s="537"/>
      <c r="BV68" s="523">
        <f t="shared" si="101"/>
        <v>0</v>
      </c>
      <c r="BW68" s="528">
        <f t="shared" si="101"/>
        <v>0</v>
      </c>
      <c r="BX68" s="530"/>
      <c r="BY68" s="541"/>
      <c r="BZ68" s="528">
        <f t="shared" si="102"/>
        <v>0</v>
      </c>
      <c r="CA68" s="532">
        <f t="shared" si="102"/>
        <v>0</v>
      </c>
      <c r="CB68" s="513"/>
      <c r="CC68" s="513"/>
      <c r="CD68" s="513"/>
      <c r="CE68" s="513"/>
      <c r="CF68" s="513"/>
      <c r="CG68" s="513"/>
      <c r="CH68" s="513"/>
      <c r="CI68" s="513"/>
      <c r="CJ68" s="513"/>
      <c r="CK68" s="513"/>
      <c r="CL68" s="513"/>
      <c r="CM68" s="513"/>
      <c r="CN68" s="513"/>
      <c r="CO68" s="513"/>
      <c r="CP68" s="513"/>
      <c r="CQ68" s="513"/>
      <c r="CR68" s="513"/>
      <c r="CS68" s="513"/>
      <c r="CT68" s="513"/>
      <c r="CU68" s="513"/>
      <c r="CV68" s="513"/>
      <c r="CW68" s="513"/>
      <c r="CX68" s="513"/>
      <c r="CY68" s="513"/>
      <c r="CZ68" s="513"/>
      <c r="DA68" s="513"/>
      <c r="DB68" s="513"/>
      <c r="DC68" s="513"/>
      <c r="DD68" s="513"/>
      <c r="DE68" s="513"/>
      <c r="DF68" s="513"/>
      <c r="DG68" s="513"/>
      <c r="DH68" s="513"/>
      <c r="DI68" s="513"/>
      <c r="DJ68" s="513"/>
      <c r="DK68" s="513"/>
      <c r="DL68" s="513"/>
      <c r="DM68" s="513"/>
      <c r="DN68" s="513"/>
      <c r="DO68" s="513"/>
      <c r="DP68" s="513"/>
      <c r="DQ68" s="513"/>
      <c r="DR68" s="513"/>
      <c r="DS68" s="513"/>
      <c r="DT68" s="513"/>
      <c r="DU68" s="513"/>
      <c r="DV68" s="513"/>
      <c r="DW68" s="513"/>
      <c r="DX68" s="513"/>
      <c r="DY68" s="513"/>
      <c r="DZ68" s="513"/>
    </row>
    <row r="69" spans="1:130" ht="20.25" hidden="1" x14ac:dyDescent="0.3">
      <c r="A69" s="521" t="s">
        <v>318</v>
      </c>
      <c r="B69" s="522"/>
      <c r="C69" s="537"/>
      <c r="D69" s="547">
        <v>0</v>
      </c>
      <c r="E69" s="547">
        <v>0</v>
      </c>
      <c r="F69" s="524">
        <f t="shared" si="89"/>
        <v>0</v>
      </c>
      <c r="G69" s="522"/>
      <c r="H69" s="537"/>
      <c r="I69" s="547"/>
      <c r="J69" s="547"/>
      <c r="K69" s="524">
        <f t="shared" si="90"/>
        <v>0</v>
      </c>
      <c r="L69" s="522"/>
      <c r="M69" s="537"/>
      <c r="N69" s="547"/>
      <c r="O69" s="547"/>
      <c r="P69" s="525">
        <f t="shared" si="91"/>
        <v>0</v>
      </c>
      <c r="Q69" s="522"/>
      <c r="R69" s="549"/>
      <c r="S69" s="550"/>
      <c r="T69" s="522"/>
      <c r="U69" s="553"/>
      <c r="V69" s="522"/>
      <c r="W69" s="537"/>
      <c r="X69" s="523">
        <f t="shared" si="92"/>
        <v>0</v>
      </c>
      <c r="Y69" s="528">
        <f t="shared" si="93"/>
        <v>0</v>
      </c>
      <c r="Z69" s="524">
        <f t="shared" si="94"/>
        <v>0</v>
      </c>
      <c r="AA69" s="522"/>
      <c r="AB69" s="537"/>
      <c r="AC69" s="549"/>
      <c r="AD69" s="549"/>
      <c r="AE69" s="524">
        <f t="shared" si="95"/>
        <v>0</v>
      </c>
      <c r="AF69" s="522"/>
      <c r="AG69" s="549"/>
      <c r="AH69" s="550"/>
      <c r="AI69" s="522"/>
      <c r="AJ69" s="549"/>
      <c r="AK69" s="550"/>
      <c r="AL69" s="522"/>
      <c r="AM69" s="549"/>
      <c r="AN69" s="550"/>
      <c r="AO69" s="522"/>
      <c r="AP69" s="549"/>
      <c r="AQ69" s="550"/>
      <c r="AR69" s="529"/>
      <c r="AS69" s="513"/>
      <c r="AT69" s="522"/>
      <c r="AU69" s="537"/>
      <c r="AV69" s="523">
        <f t="shared" si="96"/>
        <v>0</v>
      </c>
      <c r="AW69" s="528">
        <f t="shared" si="96"/>
        <v>0</v>
      </c>
      <c r="AX69" s="530"/>
      <c r="AY69" s="541"/>
      <c r="AZ69" s="528">
        <f t="shared" si="97"/>
        <v>0</v>
      </c>
      <c r="BA69" s="528">
        <f t="shared" si="97"/>
        <v>0</v>
      </c>
      <c r="BB69" s="522"/>
      <c r="BC69" s="537"/>
      <c r="BD69" s="523">
        <f t="shared" si="98"/>
        <v>0</v>
      </c>
      <c r="BE69" s="528">
        <f t="shared" si="98"/>
        <v>0</v>
      </c>
      <c r="BF69" s="531">
        <f t="shared" si="86"/>
        <v>0</v>
      </c>
      <c r="BG69" s="528">
        <f t="shared" si="87"/>
        <v>0</v>
      </c>
      <c r="BH69" s="532">
        <f t="shared" si="88"/>
        <v>0</v>
      </c>
      <c r="BI69" s="533"/>
      <c r="BJ69" s="513"/>
      <c r="BK69" s="522"/>
      <c r="BL69" s="537"/>
      <c r="BM69" s="523">
        <f t="shared" si="99"/>
        <v>0</v>
      </c>
      <c r="BN69" s="528">
        <f t="shared" si="99"/>
        <v>0</v>
      </c>
      <c r="BO69" s="522"/>
      <c r="BP69" s="537"/>
      <c r="BQ69" s="528">
        <f t="shared" si="100"/>
        <v>0</v>
      </c>
      <c r="BR69" s="532">
        <f t="shared" si="100"/>
        <v>0</v>
      </c>
      <c r="BS69" s="513"/>
      <c r="BT69" s="522"/>
      <c r="BU69" s="537"/>
      <c r="BV69" s="523">
        <f t="shared" si="101"/>
        <v>0</v>
      </c>
      <c r="BW69" s="528">
        <f t="shared" si="101"/>
        <v>0</v>
      </c>
      <c r="BX69" s="530"/>
      <c r="BY69" s="541"/>
      <c r="BZ69" s="528">
        <f t="shared" si="102"/>
        <v>0</v>
      </c>
      <c r="CA69" s="532">
        <f t="shared" si="102"/>
        <v>0</v>
      </c>
      <c r="CB69" s="513"/>
      <c r="CC69" s="513"/>
      <c r="CD69" s="513"/>
      <c r="CE69" s="513"/>
      <c r="CF69" s="513"/>
      <c r="CG69" s="513"/>
      <c r="CH69" s="513"/>
      <c r="CI69" s="513"/>
      <c r="CJ69" s="513"/>
      <c r="CK69" s="513"/>
      <c r="CL69" s="513"/>
      <c r="CM69" s="513"/>
      <c r="CN69" s="513"/>
      <c r="CO69" s="513"/>
      <c r="CP69" s="513"/>
      <c r="CQ69" s="513"/>
      <c r="CR69" s="513"/>
      <c r="CS69" s="513"/>
      <c r="CT69" s="513"/>
      <c r="CU69" s="513"/>
      <c r="CV69" s="513"/>
      <c r="CW69" s="513"/>
      <c r="CX69" s="513"/>
      <c r="CY69" s="513"/>
      <c r="CZ69" s="513"/>
      <c r="DA69" s="513"/>
      <c r="DB69" s="513"/>
      <c r="DC69" s="513"/>
      <c r="DD69" s="513"/>
      <c r="DE69" s="513"/>
      <c r="DF69" s="513"/>
      <c r="DG69" s="513"/>
      <c r="DH69" s="513"/>
      <c r="DI69" s="513"/>
      <c r="DJ69" s="513"/>
      <c r="DK69" s="513"/>
      <c r="DL69" s="513"/>
      <c r="DM69" s="513"/>
      <c r="DN69" s="513"/>
      <c r="DO69" s="513"/>
      <c r="DP69" s="513"/>
      <c r="DQ69" s="513"/>
      <c r="DR69" s="513"/>
      <c r="DS69" s="513"/>
      <c r="DT69" s="513"/>
      <c r="DU69" s="513"/>
      <c r="DV69" s="513"/>
      <c r="DW69" s="513"/>
      <c r="DX69" s="513"/>
      <c r="DY69" s="513"/>
      <c r="DZ69" s="513"/>
    </row>
    <row r="70" spans="1:130" ht="20.25" hidden="1" x14ac:dyDescent="0.3">
      <c r="A70" s="534" t="s">
        <v>319</v>
      </c>
      <c r="B70" s="522"/>
      <c r="C70" s="537"/>
      <c r="D70" s="547">
        <v>0</v>
      </c>
      <c r="E70" s="547">
        <v>0</v>
      </c>
      <c r="F70" s="524">
        <f t="shared" si="89"/>
        <v>0</v>
      </c>
      <c r="G70" s="522"/>
      <c r="H70" s="537"/>
      <c r="I70" s="547">
        <v>0</v>
      </c>
      <c r="J70" s="547">
        <v>0</v>
      </c>
      <c r="K70" s="524">
        <f t="shared" si="90"/>
        <v>0</v>
      </c>
      <c r="L70" s="522"/>
      <c r="M70" s="537"/>
      <c r="N70" s="547"/>
      <c r="O70" s="547"/>
      <c r="P70" s="525">
        <f t="shared" si="91"/>
        <v>0</v>
      </c>
      <c r="Q70" s="522"/>
      <c r="R70" s="549"/>
      <c r="S70" s="550"/>
      <c r="T70" s="522"/>
      <c r="U70" s="553"/>
      <c r="V70" s="522"/>
      <c r="W70" s="537"/>
      <c r="X70" s="523">
        <f t="shared" si="92"/>
        <v>0</v>
      </c>
      <c r="Y70" s="528">
        <f t="shared" si="93"/>
        <v>0</v>
      </c>
      <c r="Z70" s="524">
        <f t="shared" si="94"/>
        <v>0</v>
      </c>
      <c r="AA70" s="522"/>
      <c r="AB70" s="537"/>
      <c r="AC70" s="549"/>
      <c r="AD70" s="549"/>
      <c r="AE70" s="524">
        <f t="shared" si="95"/>
        <v>0</v>
      </c>
      <c r="AF70" s="522"/>
      <c r="AG70" s="549"/>
      <c r="AH70" s="550"/>
      <c r="AI70" s="522"/>
      <c r="AJ70" s="549"/>
      <c r="AK70" s="550"/>
      <c r="AL70" s="522"/>
      <c r="AM70" s="549"/>
      <c r="AN70" s="550"/>
      <c r="AO70" s="522"/>
      <c r="AP70" s="549"/>
      <c r="AQ70" s="550"/>
      <c r="AR70" s="529"/>
      <c r="AS70" s="513"/>
      <c r="AT70" s="522"/>
      <c r="AU70" s="537"/>
      <c r="AV70" s="523">
        <f t="shared" si="96"/>
        <v>0</v>
      </c>
      <c r="AW70" s="528">
        <f t="shared" si="96"/>
        <v>0</v>
      </c>
      <c r="AX70" s="530"/>
      <c r="AY70" s="541"/>
      <c r="AZ70" s="528">
        <f t="shared" si="97"/>
        <v>0</v>
      </c>
      <c r="BA70" s="528">
        <f t="shared" si="97"/>
        <v>0</v>
      </c>
      <c r="BB70" s="522"/>
      <c r="BC70" s="537"/>
      <c r="BD70" s="523">
        <f t="shared" si="98"/>
        <v>0</v>
      </c>
      <c r="BE70" s="528">
        <f t="shared" si="98"/>
        <v>0</v>
      </c>
      <c r="BF70" s="531">
        <f t="shared" si="86"/>
        <v>0</v>
      </c>
      <c r="BG70" s="528">
        <f t="shared" si="87"/>
        <v>0</v>
      </c>
      <c r="BH70" s="532">
        <f t="shared" si="88"/>
        <v>0</v>
      </c>
      <c r="BI70" s="533"/>
      <c r="BJ70" s="513"/>
      <c r="BK70" s="522"/>
      <c r="BL70" s="537"/>
      <c r="BM70" s="523">
        <f t="shared" si="99"/>
        <v>0</v>
      </c>
      <c r="BN70" s="528">
        <f t="shared" si="99"/>
        <v>0</v>
      </c>
      <c r="BO70" s="522"/>
      <c r="BP70" s="537"/>
      <c r="BQ70" s="528">
        <f t="shared" si="100"/>
        <v>0</v>
      </c>
      <c r="BR70" s="532">
        <f t="shared" si="100"/>
        <v>0</v>
      </c>
      <c r="BS70" s="513"/>
      <c r="BT70" s="522"/>
      <c r="BU70" s="537"/>
      <c r="BV70" s="523">
        <f t="shared" si="101"/>
        <v>0</v>
      </c>
      <c r="BW70" s="528">
        <f t="shared" si="101"/>
        <v>0</v>
      </c>
      <c r="BX70" s="530"/>
      <c r="BY70" s="541"/>
      <c r="BZ70" s="528">
        <f t="shared" si="102"/>
        <v>0</v>
      </c>
      <c r="CA70" s="532">
        <f t="shared" si="102"/>
        <v>0</v>
      </c>
      <c r="CB70" s="513"/>
      <c r="CC70" s="513"/>
      <c r="CD70" s="513"/>
      <c r="CE70" s="513"/>
      <c r="CF70" s="513"/>
      <c r="CG70" s="513"/>
      <c r="CH70" s="513"/>
      <c r="CI70" s="513"/>
      <c r="CJ70" s="513"/>
      <c r="CK70" s="513"/>
      <c r="CL70" s="513"/>
      <c r="CM70" s="513"/>
      <c r="CN70" s="513"/>
      <c r="CO70" s="513"/>
      <c r="CP70" s="513"/>
      <c r="CQ70" s="513"/>
      <c r="CR70" s="513"/>
      <c r="CS70" s="513"/>
      <c r="CT70" s="513"/>
      <c r="CU70" s="513"/>
      <c r="CV70" s="513"/>
      <c r="CW70" s="513"/>
      <c r="CX70" s="513"/>
      <c r="CY70" s="513"/>
      <c r="CZ70" s="513"/>
      <c r="DA70" s="513"/>
      <c r="DB70" s="513"/>
      <c r="DC70" s="513"/>
      <c r="DD70" s="513"/>
      <c r="DE70" s="513"/>
      <c r="DF70" s="513"/>
      <c r="DG70" s="513"/>
      <c r="DH70" s="513"/>
      <c r="DI70" s="513"/>
      <c r="DJ70" s="513"/>
      <c r="DK70" s="513"/>
      <c r="DL70" s="513"/>
      <c r="DM70" s="513"/>
      <c r="DN70" s="513"/>
      <c r="DO70" s="513"/>
      <c r="DP70" s="513"/>
      <c r="DQ70" s="513"/>
      <c r="DR70" s="513"/>
      <c r="DS70" s="513"/>
      <c r="DT70" s="513"/>
      <c r="DU70" s="513"/>
      <c r="DV70" s="513"/>
      <c r="DW70" s="513"/>
      <c r="DX70" s="513"/>
      <c r="DY70" s="513"/>
      <c r="DZ70" s="513"/>
    </row>
    <row r="71" spans="1:130" ht="20.25" hidden="1" x14ac:dyDescent="0.3">
      <c r="A71" s="534" t="s">
        <v>320</v>
      </c>
      <c r="B71" s="522"/>
      <c r="C71" s="537"/>
      <c r="D71" s="547">
        <v>0</v>
      </c>
      <c r="E71" s="547">
        <v>0</v>
      </c>
      <c r="F71" s="524">
        <f t="shared" si="89"/>
        <v>0</v>
      </c>
      <c r="G71" s="522"/>
      <c r="H71" s="537"/>
      <c r="I71" s="547">
        <v>0</v>
      </c>
      <c r="J71" s="547">
        <v>0</v>
      </c>
      <c r="K71" s="524">
        <f t="shared" si="90"/>
        <v>0</v>
      </c>
      <c r="L71" s="522"/>
      <c r="M71" s="537"/>
      <c r="N71" s="547"/>
      <c r="O71" s="547"/>
      <c r="P71" s="525">
        <f t="shared" si="91"/>
        <v>0</v>
      </c>
      <c r="Q71" s="522"/>
      <c r="R71" s="549"/>
      <c r="S71" s="550"/>
      <c r="T71" s="522"/>
      <c r="U71" s="553"/>
      <c r="V71" s="522"/>
      <c r="W71" s="537"/>
      <c r="X71" s="523">
        <f t="shared" si="92"/>
        <v>0</v>
      </c>
      <c r="Y71" s="528">
        <f t="shared" si="93"/>
        <v>0</v>
      </c>
      <c r="Z71" s="524">
        <f t="shared" si="94"/>
        <v>0</v>
      </c>
      <c r="AA71" s="522"/>
      <c r="AB71" s="537"/>
      <c r="AC71" s="549"/>
      <c r="AD71" s="549"/>
      <c r="AE71" s="524">
        <f t="shared" si="95"/>
        <v>0</v>
      </c>
      <c r="AF71" s="522"/>
      <c r="AG71" s="549"/>
      <c r="AH71" s="550"/>
      <c r="AI71" s="522"/>
      <c r="AJ71" s="549"/>
      <c r="AK71" s="550"/>
      <c r="AL71" s="522"/>
      <c r="AM71" s="549"/>
      <c r="AN71" s="550"/>
      <c r="AO71" s="522"/>
      <c r="AP71" s="549"/>
      <c r="AQ71" s="550"/>
      <c r="AR71" s="529"/>
      <c r="AS71" s="513"/>
      <c r="AT71" s="522"/>
      <c r="AU71" s="537"/>
      <c r="AV71" s="523">
        <f t="shared" si="96"/>
        <v>0</v>
      </c>
      <c r="AW71" s="528">
        <f t="shared" si="96"/>
        <v>0</v>
      </c>
      <c r="AX71" s="530"/>
      <c r="AY71" s="541"/>
      <c r="AZ71" s="528">
        <f t="shared" si="97"/>
        <v>0</v>
      </c>
      <c r="BA71" s="528">
        <f t="shared" si="97"/>
        <v>0</v>
      </c>
      <c r="BB71" s="522"/>
      <c r="BC71" s="537"/>
      <c r="BD71" s="523">
        <f t="shared" si="98"/>
        <v>0</v>
      </c>
      <c r="BE71" s="528">
        <f t="shared" si="98"/>
        <v>0</v>
      </c>
      <c r="BF71" s="531">
        <f t="shared" si="86"/>
        <v>0</v>
      </c>
      <c r="BG71" s="528">
        <f t="shared" si="87"/>
        <v>0</v>
      </c>
      <c r="BH71" s="532">
        <f t="shared" si="88"/>
        <v>0</v>
      </c>
      <c r="BI71" s="533"/>
      <c r="BJ71" s="513"/>
      <c r="BK71" s="522"/>
      <c r="BL71" s="537"/>
      <c r="BM71" s="523">
        <f t="shared" si="99"/>
        <v>0</v>
      </c>
      <c r="BN71" s="528">
        <f t="shared" si="99"/>
        <v>0</v>
      </c>
      <c r="BO71" s="522"/>
      <c r="BP71" s="537"/>
      <c r="BQ71" s="528">
        <f t="shared" si="100"/>
        <v>0</v>
      </c>
      <c r="BR71" s="532">
        <f t="shared" si="100"/>
        <v>0</v>
      </c>
      <c r="BS71" s="513"/>
      <c r="BT71" s="522"/>
      <c r="BU71" s="537"/>
      <c r="BV71" s="523">
        <f t="shared" si="101"/>
        <v>0</v>
      </c>
      <c r="BW71" s="528">
        <f t="shared" si="101"/>
        <v>0</v>
      </c>
      <c r="BX71" s="530"/>
      <c r="BY71" s="541"/>
      <c r="BZ71" s="528">
        <f t="shared" si="102"/>
        <v>0</v>
      </c>
      <c r="CA71" s="532">
        <f t="shared" si="102"/>
        <v>0</v>
      </c>
      <c r="CB71" s="513"/>
      <c r="CC71" s="513"/>
      <c r="CD71" s="513"/>
      <c r="CE71" s="513"/>
      <c r="CF71" s="513"/>
      <c r="CG71" s="513"/>
      <c r="CH71" s="513"/>
      <c r="CI71" s="513"/>
      <c r="CJ71" s="513"/>
      <c r="CK71" s="513"/>
      <c r="CL71" s="513"/>
      <c r="CM71" s="513"/>
      <c r="CN71" s="513"/>
      <c r="CO71" s="513"/>
      <c r="CP71" s="513"/>
      <c r="CQ71" s="513"/>
      <c r="CR71" s="513"/>
      <c r="CS71" s="513"/>
      <c r="CT71" s="513"/>
      <c r="CU71" s="513"/>
      <c r="CV71" s="513"/>
      <c r="CW71" s="513"/>
      <c r="CX71" s="513"/>
      <c r="CY71" s="513"/>
      <c r="CZ71" s="513"/>
      <c r="DA71" s="513"/>
      <c r="DB71" s="513"/>
      <c r="DC71" s="513"/>
      <c r="DD71" s="513"/>
      <c r="DE71" s="513"/>
      <c r="DF71" s="513"/>
      <c r="DG71" s="513"/>
      <c r="DH71" s="513"/>
      <c r="DI71" s="513"/>
      <c r="DJ71" s="513"/>
      <c r="DK71" s="513"/>
      <c r="DL71" s="513"/>
      <c r="DM71" s="513"/>
      <c r="DN71" s="513"/>
      <c r="DO71" s="513"/>
      <c r="DP71" s="513"/>
      <c r="DQ71" s="513"/>
      <c r="DR71" s="513"/>
      <c r="DS71" s="513"/>
      <c r="DT71" s="513"/>
      <c r="DU71" s="513"/>
      <c r="DV71" s="513"/>
      <c r="DW71" s="513"/>
      <c r="DX71" s="513"/>
      <c r="DY71" s="513"/>
      <c r="DZ71" s="513"/>
    </row>
    <row r="72" spans="1:130" ht="20.25" hidden="1" x14ac:dyDescent="0.3">
      <c r="A72" s="534" t="s">
        <v>321</v>
      </c>
      <c r="B72" s="522"/>
      <c r="C72" s="537"/>
      <c r="D72" s="547">
        <v>0</v>
      </c>
      <c r="E72" s="547">
        <v>0</v>
      </c>
      <c r="F72" s="524">
        <f t="shared" si="89"/>
        <v>0</v>
      </c>
      <c r="G72" s="522"/>
      <c r="H72" s="537"/>
      <c r="I72" s="547">
        <v>0</v>
      </c>
      <c r="J72" s="547">
        <v>0</v>
      </c>
      <c r="K72" s="524">
        <f t="shared" si="90"/>
        <v>0</v>
      </c>
      <c r="L72" s="522"/>
      <c r="M72" s="537"/>
      <c r="N72" s="547"/>
      <c r="O72" s="547"/>
      <c r="P72" s="525">
        <f t="shared" si="91"/>
        <v>0</v>
      </c>
      <c r="Q72" s="522"/>
      <c r="R72" s="549"/>
      <c r="S72" s="550"/>
      <c r="T72" s="522"/>
      <c r="U72" s="553"/>
      <c r="V72" s="522"/>
      <c r="W72" s="537"/>
      <c r="X72" s="523">
        <f t="shared" si="92"/>
        <v>0</v>
      </c>
      <c r="Y72" s="528">
        <f t="shared" si="93"/>
        <v>0</v>
      </c>
      <c r="Z72" s="524">
        <f t="shared" si="94"/>
        <v>0</v>
      </c>
      <c r="AA72" s="522"/>
      <c r="AB72" s="537"/>
      <c r="AC72" s="549"/>
      <c r="AD72" s="549"/>
      <c r="AE72" s="524">
        <f t="shared" si="95"/>
        <v>0</v>
      </c>
      <c r="AF72" s="522"/>
      <c r="AG72" s="549"/>
      <c r="AH72" s="550"/>
      <c r="AI72" s="522"/>
      <c r="AJ72" s="549"/>
      <c r="AK72" s="550"/>
      <c r="AL72" s="522"/>
      <c r="AM72" s="549"/>
      <c r="AN72" s="550"/>
      <c r="AO72" s="522"/>
      <c r="AP72" s="549"/>
      <c r="AQ72" s="550"/>
      <c r="AR72" s="529"/>
      <c r="AS72" s="513"/>
      <c r="AT72" s="522"/>
      <c r="AU72" s="537"/>
      <c r="AV72" s="523">
        <f t="shared" si="96"/>
        <v>0</v>
      </c>
      <c r="AW72" s="528">
        <f t="shared" si="96"/>
        <v>0</v>
      </c>
      <c r="AX72" s="530"/>
      <c r="AY72" s="541"/>
      <c r="AZ72" s="528">
        <f t="shared" si="97"/>
        <v>0</v>
      </c>
      <c r="BA72" s="528">
        <f t="shared" si="97"/>
        <v>0</v>
      </c>
      <c r="BB72" s="522"/>
      <c r="BC72" s="537"/>
      <c r="BD72" s="523">
        <f t="shared" si="98"/>
        <v>0</v>
      </c>
      <c r="BE72" s="528">
        <f t="shared" si="98"/>
        <v>0</v>
      </c>
      <c r="BF72" s="531">
        <f t="shared" si="86"/>
        <v>0</v>
      </c>
      <c r="BG72" s="528">
        <f t="shared" si="87"/>
        <v>0</v>
      </c>
      <c r="BH72" s="532">
        <f t="shared" si="88"/>
        <v>0</v>
      </c>
      <c r="BI72" s="533"/>
      <c r="BJ72" s="513"/>
      <c r="BK72" s="522"/>
      <c r="BL72" s="537"/>
      <c r="BM72" s="523">
        <f t="shared" si="99"/>
        <v>0</v>
      </c>
      <c r="BN72" s="528">
        <f t="shared" si="99"/>
        <v>0</v>
      </c>
      <c r="BO72" s="522"/>
      <c r="BP72" s="537"/>
      <c r="BQ72" s="528">
        <f t="shared" si="100"/>
        <v>0</v>
      </c>
      <c r="BR72" s="532">
        <f t="shared" si="100"/>
        <v>0</v>
      </c>
      <c r="BS72" s="513"/>
      <c r="BT72" s="522"/>
      <c r="BU72" s="537"/>
      <c r="BV72" s="523">
        <f t="shared" si="101"/>
        <v>0</v>
      </c>
      <c r="BW72" s="528">
        <f t="shared" si="101"/>
        <v>0</v>
      </c>
      <c r="BX72" s="530"/>
      <c r="BY72" s="541"/>
      <c r="BZ72" s="528">
        <f t="shared" si="102"/>
        <v>0</v>
      </c>
      <c r="CA72" s="532">
        <f t="shared" si="102"/>
        <v>0</v>
      </c>
      <c r="CB72" s="513"/>
      <c r="CC72" s="513"/>
      <c r="CD72" s="513"/>
      <c r="CE72" s="513"/>
      <c r="CF72" s="513"/>
      <c r="CG72" s="513"/>
      <c r="CH72" s="513"/>
      <c r="CI72" s="513"/>
      <c r="CJ72" s="513"/>
      <c r="CK72" s="513"/>
      <c r="CL72" s="513"/>
      <c r="CM72" s="513"/>
      <c r="CN72" s="513"/>
      <c r="CO72" s="513"/>
      <c r="CP72" s="513"/>
      <c r="CQ72" s="513"/>
      <c r="CR72" s="513"/>
      <c r="CS72" s="513"/>
      <c r="CT72" s="513"/>
      <c r="CU72" s="513"/>
      <c r="CV72" s="513"/>
      <c r="CW72" s="513"/>
      <c r="CX72" s="513"/>
      <c r="CY72" s="513"/>
      <c r="CZ72" s="513"/>
      <c r="DA72" s="513"/>
      <c r="DB72" s="513"/>
      <c r="DC72" s="513"/>
      <c r="DD72" s="513"/>
      <c r="DE72" s="513"/>
      <c r="DF72" s="513"/>
      <c r="DG72" s="513"/>
      <c r="DH72" s="513"/>
      <c r="DI72" s="513"/>
      <c r="DJ72" s="513"/>
      <c r="DK72" s="513"/>
      <c r="DL72" s="513"/>
      <c r="DM72" s="513"/>
      <c r="DN72" s="513"/>
      <c r="DO72" s="513"/>
      <c r="DP72" s="513"/>
      <c r="DQ72" s="513"/>
      <c r="DR72" s="513"/>
      <c r="DS72" s="513"/>
      <c r="DT72" s="513"/>
      <c r="DU72" s="513"/>
      <c r="DV72" s="513"/>
      <c r="DW72" s="513"/>
      <c r="DX72" s="513"/>
      <c r="DY72" s="513"/>
      <c r="DZ72" s="513"/>
    </row>
    <row r="73" spans="1:130" ht="20.25" x14ac:dyDescent="0.3">
      <c r="A73" s="534" t="s">
        <v>322</v>
      </c>
      <c r="B73" s="522"/>
      <c r="C73" s="537"/>
      <c r="D73" s="547">
        <v>30456667</v>
      </c>
      <c r="E73" s="547">
        <v>71.48</v>
      </c>
      <c r="F73" s="524">
        <f t="shared" si="89"/>
        <v>35507</v>
      </c>
      <c r="G73" s="522"/>
      <c r="H73" s="537"/>
      <c r="I73" s="547">
        <v>31481267</v>
      </c>
      <c r="J73" s="547">
        <v>80</v>
      </c>
      <c r="K73" s="524">
        <f t="shared" si="90"/>
        <v>32793</v>
      </c>
      <c r="L73" s="522"/>
      <c r="M73" s="537"/>
      <c r="N73" s="547">
        <v>32838405</v>
      </c>
      <c r="O73" s="547">
        <v>80</v>
      </c>
      <c r="P73" s="525">
        <f t="shared" si="91"/>
        <v>34207</v>
      </c>
      <c r="Q73" s="522"/>
      <c r="R73" s="549">
        <v>0</v>
      </c>
      <c r="S73" s="550"/>
      <c r="T73" s="522"/>
      <c r="U73" s="553">
        <v>355560</v>
      </c>
      <c r="V73" s="522"/>
      <c r="W73" s="537"/>
      <c r="X73" s="523">
        <f t="shared" si="92"/>
        <v>32482845</v>
      </c>
      <c r="Y73" s="528">
        <f t="shared" si="93"/>
        <v>80</v>
      </c>
      <c r="Z73" s="524">
        <f t="shared" si="94"/>
        <v>33836</v>
      </c>
      <c r="AA73" s="522"/>
      <c r="AB73" s="537"/>
      <c r="AC73" s="549">
        <v>32482845</v>
      </c>
      <c r="AD73" s="549">
        <v>73.09</v>
      </c>
      <c r="AE73" s="524">
        <f t="shared" si="95"/>
        <v>37035</v>
      </c>
      <c r="AF73" s="522"/>
      <c r="AG73" s="549"/>
      <c r="AH73" s="550"/>
      <c r="AI73" s="522"/>
      <c r="AJ73" s="549"/>
      <c r="AK73" s="550"/>
      <c r="AL73" s="522"/>
      <c r="AM73" s="549"/>
      <c r="AN73" s="550"/>
      <c r="AO73" s="522"/>
      <c r="AP73" s="549"/>
      <c r="AQ73" s="550"/>
      <c r="AR73" s="529"/>
      <c r="AS73" s="513"/>
      <c r="AT73" s="522"/>
      <c r="AU73" s="537"/>
      <c r="AV73" s="523">
        <f t="shared" si="96"/>
        <v>-355560</v>
      </c>
      <c r="AW73" s="528">
        <f t="shared" si="96"/>
        <v>-6.9099999999999966</v>
      </c>
      <c r="AX73" s="530"/>
      <c r="AY73" s="541"/>
      <c r="AZ73" s="528">
        <f t="shared" si="97"/>
        <v>98.917243392302396</v>
      </c>
      <c r="BA73" s="528">
        <f t="shared" si="97"/>
        <v>91.362499999999997</v>
      </c>
      <c r="BB73" s="522"/>
      <c r="BC73" s="537"/>
      <c r="BD73" s="523">
        <f t="shared" si="98"/>
        <v>-355560</v>
      </c>
      <c r="BE73" s="528">
        <f t="shared" si="98"/>
        <v>-6.9099999999999966</v>
      </c>
      <c r="BF73" s="531">
        <f t="shared" si="86"/>
        <v>104.30337679894106</v>
      </c>
      <c r="BG73" s="528">
        <f t="shared" si="87"/>
        <v>112.93568749428231</v>
      </c>
      <c r="BH73" s="532">
        <f t="shared" si="88"/>
        <v>108.26731370772065</v>
      </c>
      <c r="BI73" s="533"/>
      <c r="BJ73" s="513"/>
      <c r="BK73" s="522"/>
      <c r="BL73" s="537"/>
      <c r="BM73" s="523">
        <f t="shared" si="99"/>
        <v>0</v>
      </c>
      <c r="BN73" s="528">
        <f t="shared" si="99"/>
        <v>-6.9099999999999966</v>
      </c>
      <c r="BO73" s="522"/>
      <c r="BP73" s="537"/>
      <c r="BQ73" s="528">
        <f t="shared" si="100"/>
        <v>100</v>
      </c>
      <c r="BR73" s="532">
        <f t="shared" si="100"/>
        <v>91.362499999999997</v>
      </c>
      <c r="BS73" s="513"/>
      <c r="BT73" s="522"/>
      <c r="BU73" s="537"/>
      <c r="BV73" s="523">
        <f t="shared" si="101"/>
        <v>2026178</v>
      </c>
      <c r="BW73" s="528">
        <f t="shared" si="101"/>
        <v>1.6099999999999994</v>
      </c>
      <c r="BX73" s="530"/>
      <c r="BY73" s="541"/>
      <c r="BZ73" s="528">
        <f t="shared" si="102"/>
        <v>106.65265834899138</v>
      </c>
      <c r="CA73" s="532">
        <f t="shared" si="102"/>
        <v>102.25237828763289</v>
      </c>
      <c r="CB73" s="513"/>
      <c r="CC73" s="513"/>
      <c r="CD73" s="513"/>
      <c r="CE73" s="513"/>
      <c r="CF73" s="513"/>
      <c r="CG73" s="513"/>
      <c r="CH73" s="513"/>
      <c r="CI73" s="513"/>
      <c r="CJ73" s="513"/>
      <c r="CK73" s="513"/>
      <c r="CL73" s="513"/>
      <c r="CM73" s="513"/>
      <c r="CN73" s="513"/>
      <c r="CO73" s="513"/>
      <c r="CP73" s="513"/>
      <c r="CQ73" s="513"/>
      <c r="CR73" s="513"/>
      <c r="CS73" s="513"/>
      <c r="CT73" s="513"/>
      <c r="CU73" s="513"/>
      <c r="CV73" s="513"/>
      <c r="CW73" s="513"/>
      <c r="CX73" s="513"/>
      <c r="CY73" s="513"/>
      <c r="CZ73" s="513"/>
      <c r="DA73" s="513"/>
      <c r="DB73" s="513"/>
      <c r="DC73" s="513"/>
      <c r="DD73" s="513"/>
      <c r="DE73" s="513"/>
      <c r="DF73" s="513"/>
      <c r="DG73" s="513"/>
      <c r="DH73" s="513"/>
      <c r="DI73" s="513"/>
      <c r="DJ73" s="513"/>
      <c r="DK73" s="513"/>
      <c r="DL73" s="513"/>
      <c r="DM73" s="513"/>
      <c r="DN73" s="513"/>
      <c r="DO73" s="513"/>
      <c r="DP73" s="513"/>
      <c r="DQ73" s="513"/>
      <c r="DR73" s="513"/>
      <c r="DS73" s="513"/>
      <c r="DT73" s="513"/>
      <c r="DU73" s="513"/>
      <c r="DV73" s="513"/>
      <c r="DW73" s="513"/>
      <c r="DX73" s="513"/>
      <c r="DY73" s="513"/>
      <c r="DZ73" s="513"/>
    </row>
    <row r="74" spans="1:130" ht="20.25" hidden="1" x14ac:dyDescent="0.3">
      <c r="A74" s="535" t="s">
        <v>323</v>
      </c>
      <c r="B74" s="522"/>
      <c r="C74" s="537"/>
      <c r="D74" s="547">
        <v>0</v>
      </c>
      <c r="E74" s="547">
        <v>0</v>
      </c>
      <c r="F74" s="524">
        <f t="shared" si="89"/>
        <v>0</v>
      </c>
      <c r="G74" s="522"/>
      <c r="H74" s="537"/>
      <c r="I74" s="547">
        <v>0</v>
      </c>
      <c r="J74" s="547">
        <v>0</v>
      </c>
      <c r="K74" s="524">
        <f t="shared" si="90"/>
        <v>0</v>
      </c>
      <c r="L74" s="522"/>
      <c r="M74" s="537"/>
      <c r="N74" s="554"/>
      <c r="O74" s="554"/>
      <c r="P74" s="525">
        <f t="shared" si="91"/>
        <v>0</v>
      </c>
      <c r="Q74" s="522"/>
      <c r="R74" s="555"/>
      <c r="S74" s="556"/>
      <c r="T74" s="522"/>
      <c r="U74" s="555"/>
      <c r="V74" s="522"/>
      <c r="W74" s="537"/>
      <c r="X74" s="537">
        <f t="shared" si="92"/>
        <v>0</v>
      </c>
      <c r="Y74" s="541">
        <f t="shared" si="93"/>
        <v>0</v>
      </c>
      <c r="Z74" s="524">
        <f t="shared" si="94"/>
        <v>0</v>
      </c>
      <c r="AA74" s="522"/>
      <c r="AB74" s="537"/>
      <c r="AC74" s="555"/>
      <c r="AD74" s="555"/>
      <c r="AE74" s="524">
        <f t="shared" si="95"/>
        <v>0</v>
      </c>
      <c r="AF74" s="522"/>
      <c r="AG74" s="555"/>
      <c r="AH74" s="556"/>
      <c r="AI74" s="522"/>
      <c r="AJ74" s="555"/>
      <c r="AK74" s="556"/>
      <c r="AL74" s="522"/>
      <c r="AM74" s="555"/>
      <c r="AN74" s="556"/>
      <c r="AO74" s="522"/>
      <c r="AP74" s="555"/>
      <c r="AQ74" s="556"/>
      <c r="AR74" s="542"/>
      <c r="AS74" s="513"/>
      <c r="AT74" s="522"/>
      <c r="AU74" s="537"/>
      <c r="AV74" s="537">
        <f t="shared" si="96"/>
        <v>0</v>
      </c>
      <c r="AW74" s="541">
        <f t="shared" si="96"/>
        <v>0</v>
      </c>
      <c r="AX74" s="530"/>
      <c r="AY74" s="541"/>
      <c r="AZ74" s="541">
        <f t="shared" si="97"/>
        <v>0</v>
      </c>
      <c r="BA74" s="541">
        <f t="shared" si="97"/>
        <v>0</v>
      </c>
      <c r="BB74" s="522"/>
      <c r="BC74" s="537"/>
      <c r="BD74" s="537">
        <f t="shared" si="98"/>
        <v>0</v>
      </c>
      <c r="BE74" s="541">
        <f t="shared" si="98"/>
        <v>0</v>
      </c>
      <c r="BF74" s="530">
        <f t="shared" si="86"/>
        <v>0</v>
      </c>
      <c r="BG74" s="541">
        <f t="shared" si="87"/>
        <v>0</v>
      </c>
      <c r="BH74" s="544">
        <f t="shared" si="88"/>
        <v>0</v>
      </c>
      <c r="BI74" s="543"/>
      <c r="BJ74" s="513"/>
      <c r="BK74" s="522"/>
      <c r="BL74" s="537"/>
      <c r="BM74" s="537">
        <f t="shared" si="99"/>
        <v>0</v>
      </c>
      <c r="BN74" s="541">
        <f t="shared" si="99"/>
        <v>0</v>
      </c>
      <c r="BO74" s="522"/>
      <c r="BP74" s="537"/>
      <c r="BQ74" s="541">
        <f t="shared" si="100"/>
        <v>0</v>
      </c>
      <c r="BR74" s="544">
        <f t="shared" si="100"/>
        <v>0</v>
      </c>
      <c r="BS74" s="513"/>
      <c r="BT74" s="522"/>
      <c r="BU74" s="537"/>
      <c r="BV74" s="537">
        <f t="shared" si="101"/>
        <v>0</v>
      </c>
      <c r="BW74" s="541">
        <f t="shared" si="101"/>
        <v>0</v>
      </c>
      <c r="BX74" s="530"/>
      <c r="BY74" s="541"/>
      <c r="BZ74" s="541">
        <f t="shared" si="102"/>
        <v>0</v>
      </c>
      <c r="CA74" s="544">
        <f t="shared" si="102"/>
        <v>0</v>
      </c>
      <c r="CB74" s="513"/>
      <c r="CC74" s="513"/>
      <c r="CD74" s="513"/>
      <c r="CE74" s="513"/>
      <c r="CF74" s="513"/>
      <c r="CG74" s="513"/>
      <c r="CH74" s="513"/>
      <c r="CI74" s="513"/>
      <c r="CJ74" s="513"/>
      <c r="CK74" s="513"/>
      <c r="CL74" s="513"/>
      <c r="CM74" s="513"/>
      <c r="CN74" s="513"/>
      <c r="CO74" s="513"/>
      <c r="CP74" s="513"/>
      <c r="CQ74" s="513"/>
      <c r="CR74" s="513"/>
      <c r="CS74" s="513"/>
      <c r="CT74" s="513"/>
      <c r="CU74" s="513"/>
      <c r="CV74" s="513"/>
      <c r="CW74" s="513"/>
      <c r="CX74" s="513"/>
      <c r="CY74" s="513"/>
      <c r="CZ74" s="513"/>
      <c r="DA74" s="513"/>
      <c r="DB74" s="513"/>
      <c r="DC74" s="513"/>
      <c r="DD74" s="513"/>
      <c r="DE74" s="513"/>
      <c r="DF74" s="513"/>
      <c r="DG74" s="513"/>
      <c r="DH74" s="513"/>
      <c r="DI74" s="513"/>
      <c r="DJ74" s="513"/>
      <c r="DK74" s="513"/>
      <c r="DL74" s="513"/>
      <c r="DM74" s="513"/>
      <c r="DN74" s="513"/>
      <c r="DO74" s="513"/>
      <c r="DP74" s="513"/>
      <c r="DQ74" s="513"/>
      <c r="DR74" s="513"/>
      <c r="DS74" s="513"/>
      <c r="DT74" s="513"/>
      <c r="DU74" s="513"/>
      <c r="DV74" s="513"/>
      <c r="DW74" s="513"/>
      <c r="DX74" s="513"/>
      <c r="DY74" s="513"/>
      <c r="DZ74" s="513"/>
    </row>
    <row r="75" spans="1:130" ht="20.25" hidden="1" x14ac:dyDescent="0.3">
      <c r="A75" s="535" t="s">
        <v>324</v>
      </c>
      <c r="B75" s="522"/>
      <c r="C75" s="537"/>
      <c r="D75" s="547">
        <v>0</v>
      </c>
      <c r="E75" s="547">
        <v>0</v>
      </c>
      <c r="F75" s="524">
        <f t="shared" si="89"/>
        <v>0</v>
      </c>
      <c r="G75" s="522"/>
      <c r="H75" s="537"/>
      <c r="I75" s="547"/>
      <c r="J75" s="547"/>
      <c r="K75" s="524">
        <f t="shared" si="90"/>
        <v>0</v>
      </c>
      <c r="L75" s="522"/>
      <c r="M75" s="537"/>
      <c r="N75" s="554"/>
      <c r="O75" s="554"/>
      <c r="P75" s="525">
        <f t="shared" si="91"/>
        <v>0</v>
      </c>
      <c r="Q75" s="522"/>
      <c r="R75" s="555"/>
      <c r="S75" s="556"/>
      <c r="T75" s="522"/>
      <c r="U75" s="555"/>
      <c r="V75" s="522"/>
      <c r="W75" s="537"/>
      <c r="X75" s="537">
        <f t="shared" si="92"/>
        <v>0</v>
      </c>
      <c r="Y75" s="541">
        <f t="shared" si="93"/>
        <v>0</v>
      </c>
      <c r="Z75" s="524">
        <f t="shared" si="94"/>
        <v>0</v>
      </c>
      <c r="AA75" s="522"/>
      <c r="AB75" s="537"/>
      <c r="AC75" s="555"/>
      <c r="AD75" s="555"/>
      <c r="AE75" s="524">
        <f t="shared" si="95"/>
        <v>0</v>
      </c>
      <c r="AF75" s="522"/>
      <c r="AG75" s="555"/>
      <c r="AH75" s="556"/>
      <c r="AI75" s="522"/>
      <c r="AJ75" s="555"/>
      <c r="AK75" s="556"/>
      <c r="AL75" s="522"/>
      <c r="AM75" s="555"/>
      <c r="AN75" s="556"/>
      <c r="AO75" s="522"/>
      <c r="AP75" s="555"/>
      <c r="AQ75" s="556"/>
      <c r="AR75" s="542"/>
      <c r="AS75" s="513"/>
      <c r="AT75" s="522"/>
      <c r="AU75" s="537"/>
      <c r="AV75" s="537">
        <f t="shared" si="96"/>
        <v>0</v>
      </c>
      <c r="AW75" s="541">
        <f t="shared" si="96"/>
        <v>0</v>
      </c>
      <c r="AX75" s="530"/>
      <c r="AY75" s="541"/>
      <c r="AZ75" s="541">
        <f t="shared" si="97"/>
        <v>0</v>
      </c>
      <c r="BA75" s="541">
        <f t="shared" si="97"/>
        <v>0</v>
      </c>
      <c r="BB75" s="522"/>
      <c r="BC75" s="537"/>
      <c r="BD75" s="537">
        <f t="shared" si="98"/>
        <v>0</v>
      </c>
      <c r="BE75" s="541">
        <f t="shared" si="98"/>
        <v>0</v>
      </c>
      <c r="BF75" s="530">
        <f t="shared" si="86"/>
        <v>0</v>
      </c>
      <c r="BG75" s="541">
        <f t="shared" si="87"/>
        <v>0</v>
      </c>
      <c r="BH75" s="544">
        <f t="shared" si="88"/>
        <v>0</v>
      </c>
      <c r="BI75" s="543"/>
      <c r="BJ75" s="513"/>
      <c r="BK75" s="522"/>
      <c r="BL75" s="537"/>
      <c r="BM75" s="537">
        <f t="shared" si="99"/>
        <v>0</v>
      </c>
      <c r="BN75" s="541">
        <f t="shared" si="99"/>
        <v>0</v>
      </c>
      <c r="BO75" s="522"/>
      <c r="BP75" s="537"/>
      <c r="BQ75" s="541">
        <f t="shared" si="100"/>
        <v>0</v>
      </c>
      <c r="BR75" s="544">
        <f t="shared" si="100"/>
        <v>0</v>
      </c>
      <c r="BS75" s="513"/>
      <c r="BT75" s="522"/>
      <c r="BU75" s="537"/>
      <c r="BV75" s="537">
        <f t="shared" si="101"/>
        <v>0</v>
      </c>
      <c r="BW75" s="541">
        <f t="shared" si="101"/>
        <v>0</v>
      </c>
      <c r="BX75" s="530"/>
      <c r="BY75" s="541"/>
      <c r="BZ75" s="541">
        <f t="shared" si="102"/>
        <v>0</v>
      </c>
      <c r="CA75" s="544">
        <f t="shared" si="102"/>
        <v>0</v>
      </c>
      <c r="CB75" s="513"/>
      <c r="CC75" s="513"/>
      <c r="CD75" s="513"/>
      <c r="CE75" s="513"/>
      <c r="CF75" s="513"/>
      <c r="CG75" s="513"/>
      <c r="CH75" s="513"/>
      <c r="CI75" s="513"/>
      <c r="CJ75" s="513"/>
      <c r="CK75" s="513"/>
      <c r="CL75" s="513"/>
      <c r="CM75" s="513"/>
      <c r="CN75" s="513"/>
      <c r="CO75" s="513"/>
      <c r="CP75" s="513"/>
      <c r="CQ75" s="513"/>
      <c r="CR75" s="513"/>
      <c r="CS75" s="513"/>
      <c r="CT75" s="513"/>
      <c r="CU75" s="513"/>
      <c r="CV75" s="513"/>
      <c r="CW75" s="513"/>
      <c r="CX75" s="513"/>
      <c r="CY75" s="513"/>
      <c r="CZ75" s="513"/>
      <c r="DA75" s="513"/>
      <c r="DB75" s="513"/>
      <c r="DC75" s="513"/>
      <c r="DD75" s="513"/>
      <c r="DE75" s="513"/>
      <c r="DF75" s="513"/>
      <c r="DG75" s="513"/>
      <c r="DH75" s="513"/>
      <c r="DI75" s="513"/>
      <c r="DJ75" s="513"/>
      <c r="DK75" s="513"/>
      <c r="DL75" s="513"/>
      <c r="DM75" s="513"/>
      <c r="DN75" s="513"/>
      <c r="DO75" s="513"/>
      <c r="DP75" s="513"/>
      <c r="DQ75" s="513"/>
      <c r="DR75" s="513"/>
      <c r="DS75" s="513"/>
      <c r="DT75" s="513"/>
      <c r="DU75" s="513"/>
      <c r="DV75" s="513"/>
      <c r="DW75" s="513"/>
      <c r="DX75" s="513"/>
      <c r="DY75" s="513"/>
      <c r="DZ75" s="513"/>
    </row>
    <row r="76" spans="1:130" ht="20.25" hidden="1" x14ac:dyDescent="0.3">
      <c r="A76" s="534" t="s">
        <v>325</v>
      </c>
      <c r="B76" s="522"/>
      <c r="C76" s="547">
        <v>0</v>
      </c>
      <c r="D76" s="537"/>
      <c r="E76" s="537"/>
      <c r="F76" s="540"/>
      <c r="G76" s="522"/>
      <c r="H76" s="554">
        <v>0</v>
      </c>
      <c r="I76" s="537"/>
      <c r="J76" s="537"/>
      <c r="K76" s="540"/>
      <c r="L76" s="522"/>
      <c r="M76" s="554"/>
      <c r="N76" s="537"/>
      <c r="O76" s="537"/>
      <c r="P76" s="545"/>
      <c r="Q76" s="557"/>
      <c r="R76" s="537"/>
      <c r="S76" s="540"/>
      <c r="T76" s="557"/>
      <c r="U76" s="537"/>
      <c r="V76" s="522"/>
      <c r="W76" s="537">
        <f>M76+Q76-T76</f>
        <v>0</v>
      </c>
      <c r="X76" s="537"/>
      <c r="Y76" s="541"/>
      <c r="Z76" s="540"/>
      <c r="AA76" s="522"/>
      <c r="AB76" s="555"/>
      <c r="AC76" s="537"/>
      <c r="AD76" s="537"/>
      <c r="AE76" s="540"/>
      <c r="AF76" s="557"/>
      <c r="AG76" s="537"/>
      <c r="AH76" s="540"/>
      <c r="AI76" s="557"/>
      <c r="AJ76" s="537"/>
      <c r="AK76" s="540"/>
      <c r="AL76" s="557"/>
      <c r="AM76" s="537"/>
      <c r="AN76" s="540"/>
      <c r="AO76" s="557"/>
      <c r="AP76" s="537"/>
      <c r="AQ76" s="540"/>
      <c r="AR76" s="542"/>
      <c r="AS76" s="513"/>
      <c r="AT76" s="522"/>
      <c r="AU76" s="537">
        <f>AB76-M76</f>
        <v>0</v>
      </c>
      <c r="AV76" s="537"/>
      <c r="AW76" s="541"/>
      <c r="AX76" s="530"/>
      <c r="AY76" s="541">
        <f>IF(M76=0,0,AB76/M76*100)</f>
        <v>0</v>
      </c>
      <c r="AZ76" s="541"/>
      <c r="BA76" s="541"/>
      <c r="BB76" s="522"/>
      <c r="BC76" s="537">
        <f>AB76-M76-AF76-AI76-AL76-AO76</f>
        <v>0</v>
      </c>
      <c r="BD76" s="537"/>
      <c r="BE76" s="541"/>
      <c r="BF76" s="522"/>
      <c r="BG76" s="537"/>
      <c r="BH76" s="540"/>
      <c r="BI76" s="543"/>
      <c r="BJ76" s="513"/>
      <c r="BK76" s="522"/>
      <c r="BL76" s="537">
        <f>AB76-W76</f>
        <v>0</v>
      </c>
      <c r="BM76" s="537"/>
      <c r="BN76" s="541"/>
      <c r="BO76" s="522"/>
      <c r="BP76" s="541">
        <f>IF(W76=0,0,AB76/W76*100)</f>
        <v>0</v>
      </c>
      <c r="BQ76" s="537"/>
      <c r="BR76" s="544"/>
      <c r="BS76" s="513"/>
      <c r="BT76" s="522"/>
      <c r="BU76" s="537">
        <f>AB76-C76</f>
        <v>0</v>
      </c>
      <c r="BV76" s="537"/>
      <c r="BW76" s="541"/>
      <c r="BX76" s="530"/>
      <c r="BY76" s="541">
        <f>IF(C76=0,0,AB76/C76*100)</f>
        <v>0</v>
      </c>
      <c r="BZ76" s="541"/>
      <c r="CA76" s="544"/>
      <c r="CB76" s="513"/>
      <c r="CC76" s="513"/>
      <c r="CD76" s="513"/>
      <c r="CE76" s="513"/>
      <c r="CF76" s="513"/>
      <c r="CG76" s="513"/>
      <c r="CH76" s="513"/>
      <c r="CI76" s="513"/>
      <c r="CJ76" s="513"/>
      <c r="CK76" s="513"/>
      <c r="CL76" s="513"/>
      <c r="CM76" s="513"/>
      <c r="CN76" s="513"/>
      <c r="CO76" s="513"/>
      <c r="CP76" s="513"/>
      <c r="CQ76" s="513"/>
      <c r="CR76" s="513"/>
      <c r="CS76" s="513"/>
      <c r="CT76" s="513"/>
      <c r="CU76" s="513"/>
      <c r="CV76" s="513"/>
      <c r="CW76" s="513"/>
      <c r="CX76" s="513"/>
      <c r="CY76" s="513"/>
      <c r="CZ76" s="513"/>
      <c r="DA76" s="513"/>
      <c r="DB76" s="513"/>
      <c r="DC76" s="513"/>
      <c r="DD76" s="513"/>
      <c r="DE76" s="513"/>
      <c r="DF76" s="513"/>
      <c r="DG76" s="513"/>
      <c r="DH76" s="513"/>
      <c r="DI76" s="513"/>
      <c r="DJ76" s="513"/>
      <c r="DK76" s="513"/>
      <c r="DL76" s="513"/>
      <c r="DM76" s="513"/>
      <c r="DN76" s="513"/>
      <c r="DO76" s="513"/>
      <c r="DP76" s="513"/>
      <c r="DQ76" s="513"/>
      <c r="DR76" s="513"/>
      <c r="DS76" s="513"/>
      <c r="DT76" s="513"/>
      <c r="DU76" s="513"/>
      <c r="DV76" s="513"/>
      <c r="DW76" s="513"/>
      <c r="DX76" s="513"/>
      <c r="DY76" s="513"/>
      <c r="DZ76" s="513"/>
    </row>
    <row r="77" spans="1:130" ht="18" hidden="1" customHeight="1" outlineLevel="1" x14ac:dyDescent="0.3">
      <c r="A77" s="552" t="s">
        <v>327</v>
      </c>
      <c r="B77" s="522">
        <f>C77+D77</f>
        <v>0</v>
      </c>
      <c r="C77" s="547">
        <v>0</v>
      </c>
      <c r="D77" s="537">
        <f>D78+D81+SUM(D84:D86)</f>
        <v>0</v>
      </c>
      <c r="E77" s="537">
        <f>E78+E81+SUM(E84:E86)</f>
        <v>0</v>
      </c>
      <c r="F77" s="524">
        <f>IF(E77=0,0,ROUND(D77/E77/12,0))</f>
        <v>0</v>
      </c>
      <c r="G77" s="522">
        <f>H77+I77</f>
        <v>0</v>
      </c>
      <c r="H77" s="554">
        <v>0</v>
      </c>
      <c r="I77" s="537">
        <f>I78+I81+SUM(I84:I86)</f>
        <v>0</v>
      </c>
      <c r="J77" s="537">
        <f>J78+J81+SUM(J84:J86)</f>
        <v>0</v>
      </c>
      <c r="K77" s="524">
        <f>IF(J77=0,0,ROUND(I77/J77/12,0))</f>
        <v>0</v>
      </c>
      <c r="L77" s="522">
        <f>M77+N77</f>
        <v>0</v>
      </c>
      <c r="M77" s="554"/>
      <c r="N77" s="537">
        <f>N78+N81+SUM(N84:N86)</f>
        <v>0</v>
      </c>
      <c r="O77" s="537">
        <f>O78+O81+SUM(O84:O86)</f>
        <v>0</v>
      </c>
      <c r="P77" s="525">
        <f>IF(O77=0,0,ROUND(N77/O77/12,0))</f>
        <v>0</v>
      </c>
      <c r="Q77" s="557"/>
      <c r="R77" s="537">
        <f>R78+R81+SUM(R84:R86)</f>
        <v>0</v>
      </c>
      <c r="S77" s="540">
        <f>S78+S81+SUM(S84:S86)</f>
        <v>0</v>
      </c>
      <c r="T77" s="557"/>
      <c r="U77" s="537">
        <f>U78+U81+SUM(U84:U86)</f>
        <v>0</v>
      </c>
      <c r="V77" s="522">
        <f>W77+X77</f>
        <v>0</v>
      </c>
      <c r="W77" s="537">
        <f>M77+Q77-T77</f>
        <v>0</v>
      </c>
      <c r="X77" s="537">
        <f>X78+X81+SUM(X84:X86)</f>
        <v>0</v>
      </c>
      <c r="Y77" s="541">
        <f>Y78+Y81+SUM(Y84:Y86)</f>
        <v>0</v>
      </c>
      <c r="Z77" s="524">
        <f>IF(Y77=0,0,ROUND(X77/Y77/12,0))</f>
        <v>0</v>
      </c>
      <c r="AA77" s="522">
        <f>AB77+AC77</f>
        <v>0</v>
      </c>
      <c r="AB77" s="555"/>
      <c r="AC77" s="537">
        <f>AC78+AC81+SUM(AC84:AC86)</f>
        <v>0</v>
      </c>
      <c r="AD77" s="537">
        <f>AD78+AD81+SUM(AD84:AD86)</f>
        <v>0</v>
      </c>
      <c r="AE77" s="524">
        <f>IF(AD77=0,0,ROUND(AC77/AD77/12,0))</f>
        <v>0</v>
      </c>
      <c r="AF77" s="557"/>
      <c r="AG77" s="537">
        <f>AG78+AG81+SUM(AG84:AG86)</f>
        <v>0</v>
      </c>
      <c r="AH77" s="540">
        <f>AH78+AH81+SUM(AH84:AH86)</f>
        <v>0</v>
      </c>
      <c r="AI77" s="557"/>
      <c r="AJ77" s="537">
        <f>AJ78+AJ81+SUM(AJ84:AJ86)</f>
        <v>0</v>
      </c>
      <c r="AK77" s="540">
        <f>AK78+AK81+SUM(AK84:AK86)</f>
        <v>0</v>
      </c>
      <c r="AL77" s="557"/>
      <c r="AM77" s="537">
        <f>AM78+AM81+SUM(AM84:AM86)</f>
        <v>0</v>
      </c>
      <c r="AN77" s="540">
        <f>AN78+AN81+SUM(AN84:AN86)</f>
        <v>0</v>
      </c>
      <c r="AO77" s="557"/>
      <c r="AP77" s="537">
        <f>AP78+AP81+SUM(AP84:AP86)</f>
        <v>0</v>
      </c>
      <c r="AQ77" s="540">
        <f>AQ78+AQ81+SUM(AQ84:AQ86)</f>
        <v>0</v>
      </c>
      <c r="AR77" s="542"/>
      <c r="AS77" s="513"/>
      <c r="AT77" s="522">
        <f>AU77+AV77</f>
        <v>0</v>
      </c>
      <c r="AU77" s="537">
        <f>AB77-M77</f>
        <v>0</v>
      </c>
      <c r="AV77" s="537">
        <f>AV78+AV81+SUM(AV84:AV86)</f>
        <v>0</v>
      </c>
      <c r="AW77" s="541">
        <f>AW78+AW81+SUM(AW84:AW86)</f>
        <v>0</v>
      </c>
      <c r="AX77" s="530">
        <f>IF(L77=0,0,AA77/L77*100)</f>
        <v>0</v>
      </c>
      <c r="AY77" s="541">
        <f>IF(M77=0,0,AB77/M77*100)</f>
        <v>0</v>
      </c>
      <c r="AZ77" s="541">
        <f t="shared" ref="AZ77:BA86" si="103">IF(N77=0,0,AC77/N77*100)</f>
        <v>0</v>
      </c>
      <c r="BA77" s="541">
        <f t="shared" si="103"/>
        <v>0</v>
      </c>
      <c r="BB77" s="522">
        <f>BC77+BD77</f>
        <v>0</v>
      </c>
      <c r="BC77" s="537">
        <f>AB77-M77-AF77-AI77-AL77-AO77</f>
        <v>0</v>
      </c>
      <c r="BD77" s="537">
        <f>BD78+BD81+SUM(BD84:BD86)</f>
        <v>0</v>
      </c>
      <c r="BE77" s="541">
        <f>BE78+BE81+SUM(BE84:BE86)</f>
        <v>0</v>
      </c>
      <c r="BF77" s="530">
        <f t="shared" ref="BF77:BF86" si="104">IF(F77=0,0,AE77/F77*100)</f>
        <v>0</v>
      </c>
      <c r="BG77" s="541">
        <f t="shared" ref="BG77:BG86" si="105">IF(K77=0,0,AE77/K77*100)</f>
        <v>0</v>
      </c>
      <c r="BH77" s="544">
        <f t="shared" ref="BH77:BH86" si="106">IF(P77=0,0,AE77/P77*100)</f>
        <v>0</v>
      </c>
      <c r="BI77" s="543"/>
      <c r="BJ77" s="513"/>
      <c r="BK77" s="522">
        <f>BL77+BM77</f>
        <v>0</v>
      </c>
      <c r="BL77" s="537">
        <f>AB77-W77</f>
        <v>0</v>
      </c>
      <c r="BM77" s="537">
        <f>BM78+BM81+SUM(BM84:BM86)</f>
        <v>0</v>
      </c>
      <c r="BN77" s="541">
        <f>BN78+BN81+SUM(BN84:BN86)</f>
        <v>0</v>
      </c>
      <c r="BO77" s="530">
        <f>IF(V77=0,0,AA77/V77*100)</f>
        <v>0</v>
      </c>
      <c r="BP77" s="541">
        <f>IF(W77=0,0,AB77/W77*100)</f>
        <v>0</v>
      </c>
      <c r="BQ77" s="541">
        <f>IF(X77=0,0,AC77/X77*100)</f>
        <v>0</v>
      </c>
      <c r="BR77" s="544">
        <f>IF(Y77=0,0,AD77/Y77*100)</f>
        <v>0</v>
      </c>
      <c r="BS77" s="513"/>
      <c r="BT77" s="522">
        <f>BU77+BV77</f>
        <v>0</v>
      </c>
      <c r="BU77" s="537">
        <f>AB77-C77</f>
        <v>0</v>
      </c>
      <c r="BV77" s="537">
        <f>BV78+BV81+SUM(BV84:BV86)</f>
        <v>0</v>
      </c>
      <c r="BW77" s="541">
        <f>BW78+BW81+SUM(BW84:BW86)</f>
        <v>0</v>
      </c>
      <c r="BX77" s="530">
        <f>IF(B77=0,0,AA77/B77*100)</f>
        <v>0</v>
      </c>
      <c r="BY77" s="541">
        <f>IF(C77=0,0,AB77/C77*100)</f>
        <v>0</v>
      </c>
      <c r="BZ77" s="541">
        <f t="shared" ref="BZ77:CA86" si="107">IF(D77=0,0,AC77/D77*100)</f>
        <v>0</v>
      </c>
      <c r="CA77" s="544">
        <f t="shared" si="107"/>
        <v>0</v>
      </c>
      <c r="CB77" s="513"/>
      <c r="CC77" s="513"/>
      <c r="CD77" s="513"/>
      <c r="CE77" s="513"/>
      <c r="CF77" s="513"/>
      <c r="CG77" s="513"/>
      <c r="CH77" s="513"/>
      <c r="CI77" s="513"/>
      <c r="CJ77" s="513"/>
      <c r="CK77" s="513"/>
      <c r="CL77" s="513"/>
      <c r="CM77" s="513"/>
      <c r="CN77" s="513"/>
      <c r="CO77" s="513"/>
      <c r="CP77" s="513"/>
      <c r="CQ77" s="513"/>
      <c r="CR77" s="513"/>
      <c r="CS77" s="513"/>
      <c r="CT77" s="513"/>
      <c r="CU77" s="513"/>
      <c r="CV77" s="513"/>
      <c r="CW77" s="513"/>
      <c r="CX77" s="513"/>
      <c r="CY77" s="513"/>
      <c r="CZ77" s="513"/>
      <c r="DA77" s="513"/>
      <c r="DB77" s="513"/>
      <c r="DC77" s="513"/>
      <c r="DD77" s="513"/>
      <c r="DE77" s="513"/>
      <c r="DF77" s="513"/>
      <c r="DG77" s="513"/>
      <c r="DH77" s="513"/>
      <c r="DI77" s="513"/>
      <c r="DJ77" s="513"/>
      <c r="DK77" s="513"/>
      <c r="DL77" s="513"/>
      <c r="DM77" s="513"/>
      <c r="DN77" s="513"/>
      <c r="DO77" s="513"/>
      <c r="DP77" s="513"/>
      <c r="DQ77" s="513"/>
      <c r="DR77" s="513"/>
      <c r="DS77" s="513"/>
      <c r="DT77" s="513"/>
      <c r="DU77" s="513"/>
      <c r="DV77" s="513"/>
      <c r="DW77" s="513"/>
      <c r="DX77" s="513"/>
      <c r="DY77" s="513"/>
      <c r="DZ77" s="513"/>
    </row>
    <row r="78" spans="1:130" ht="20.25" hidden="1" outlineLevel="1" x14ac:dyDescent="0.3">
      <c r="A78" s="521" t="s">
        <v>1004</v>
      </c>
      <c r="B78" s="522"/>
      <c r="C78" s="537"/>
      <c r="D78" s="547">
        <v>0</v>
      </c>
      <c r="E78" s="547">
        <v>0</v>
      </c>
      <c r="F78" s="524">
        <f t="shared" ref="F78:F86" si="108">IF(E78=0,0,ROUND(D78/E78/12,0))</f>
        <v>0</v>
      </c>
      <c r="G78" s="522"/>
      <c r="H78" s="537"/>
      <c r="I78" s="547">
        <v>0</v>
      </c>
      <c r="J78" s="547">
        <v>0</v>
      </c>
      <c r="K78" s="524">
        <f t="shared" ref="K78:K86" si="109">IF(J78=0,0,ROUND(I78/J78/12,0))</f>
        <v>0</v>
      </c>
      <c r="L78" s="522"/>
      <c r="M78" s="537"/>
      <c r="N78" s="554"/>
      <c r="O78" s="554"/>
      <c r="P78" s="525">
        <f t="shared" ref="P78:P86" si="110">IF(O78=0,0,ROUND(N78/O78/12,0))</f>
        <v>0</v>
      </c>
      <c r="Q78" s="522"/>
      <c r="R78" s="555"/>
      <c r="S78" s="556"/>
      <c r="T78" s="522"/>
      <c r="U78" s="555"/>
      <c r="V78" s="522"/>
      <c r="W78" s="537"/>
      <c r="X78" s="537">
        <f t="shared" ref="X78:X86" si="111">N78+R78-U78</f>
        <v>0</v>
      </c>
      <c r="Y78" s="541">
        <f t="shared" ref="Y78:Y86" si="112">O78+S78</f>
        <v>0</v>
      </c>
      <c r="Z78" s="524">
        <f t="shared" ref="Z78:Z86" si="113">IF(Y78=0,0,ROUND(X78/Y78/12,0))</f>
        <v>0</v>
      </c>
      <c r="AA78" s="522"/>
      <c r="AB78" s="537"/>
      <c r="AC78" s="555"/>
      <c r="AD78" s="555"/>
      <c r="AE78" s="524">
        <f t="shared" ref="AE78:AE86" si="114">IF(AD78=0,0,ROUND(AC78/AD78/12,0))</f>
        <v>0</v>
      </c>
      <c r="AF78" s="522"/>
      <c r="AG78" s="555"/>
      <c r="AH78" s="556"/>
      <c r="AI78" s="522"/>
      <c r="AJ78" s="555"/>
      <c r="AK78" s="556"/>
      <c r="AL78" s="522"/>
      <c r="AM78" s="555"/>
      <c r="AN78" s="556"/>
      <c r="AO78" s="522"/>
      <c r="AP78" s="555"/>
      <c r="AQ78" s="556"/>
      <c r="AR78" s="542"/>
      <c r="AS78" s="513"/>
      <c r="AT78" s="522"/>
      <c r="AU78" s="537"/>
      <c r="AV78" s="537">
        <f t="shared" ref="AV78:AW86" si="115">AC78-N78</f>
        <v>0</v>
      </c>
      <c r="AW78" s="541">
        <f t="shared" si="115"/>
        <v>0</v>
      </c>
      <c r="AX78" s="530"/>
      <c r="AY78" s="541"/>
      <c r="AZ78" s="541">
        <f t="shared" si="103"/>
        <v>0</v>
      </c>
      <c r="BA78" s="541">
        <f t="shared" si="103"/>
        <v>0</v>
      </c>
      <c r="BB78" s="522"/>
      <c r="BC78" s="537"/>
      <c r="BD78" s="537">
        <f t="shared" ref="BD78:BE86" si="116">AC78-N78-AG78-AJ78-AM78-AP78</f>
        <v>0</v>
      </c>
      <c r="BE78" s="541">
        <f t="shared" si="116"/>
        <v>0</v>
      </c>
      <c r="BF78" s="530">
        <f t="shared" si="104"/>
        <v>0</v>
      </c>
      <c r="BG78" s="541">
        <f t="shared" si="105"/>
        <v>0</v>
      </c>
      <c r="BH78" s="544">
        <f t="shared" si="106"/>
        <v>0</v>
      </c>
      <c r="BI78" s="543"/>
      <c r="BJ78" s="513"/>
      <c r="BK78" s="522"/>
      <c r="BL78" s="537"/>
      <c r="BM78" s="537">
        <f t="shared" ref="BM78:BN86" si="117">AC78-X78</f>
        <v>0</v>
      </c>
      <c r="BN78" s="541">
        <f t="shared" si="117"/>
        <v>0</v>
      </c>
      <c r="BO78" s="522"/>
      <c r="BP78" s="537"/>
      <c r="BQ78" s="541">
        <f t="shared" ref="BQ78:BR86" si="118">IF(X78=0,0,AC78/X78*100)</f>
        <v>0</v>
      </c>
      <c r="BR78" s="544">
        <f t="shared" si="118"/>
        <v>0</v>
      </c>
      <c r="BS78" s="513"/>
      <c r="BT78" s="522"/>
      <c r="BU78" s="537"/>
      <c r="BV78" s="537">
        <f t="shared" ref="BV78:BW86" si="119">AC78-D78</f>
        <v>0</v>
      </c>
      <c r="BW78" s="541">
        <f t="shared" si="119"/>
        <v>0</v>
      </c>
      <c r="BX78" s="530"/>
      <c r="BY78" s="541"/>
      <c r="BZ78" s="541">
        <f t="shared" si="107"/>
        <v>0</v>
      </c>
      <c r="CA78" s="544">
        <f t="shared" si="107"/>
        <v>0</v>
      </c>
      <c r="CB78" s="513"/>
      <c r="CC78" s="513"/>
      <c r="CD78" s="513"/>
      <c r="CE78" s="513"/>
      <c r="CF78" s="513"/>
      <c r="CG78" s="513"/>
      <c r="CH78" s="513"/>
      <c r="CI78" s="513"/>
      <c r="CJ78" s="513"/>
      <c r="CK78" s="513"/>
      <c r="CL78" s="513"/>
      <c r="CM78" s="513"/>
      <c r="CN78" s="513"/>
      <c r="CO78" s="513"/>
      <c r="CP78" s="513"/>
      <c r="CQ78" s="513"/>
      <c r="CR78" s="513"/>
      <c r="CS78" s="513"/>
      <c r="CT78" s="513"/>
      <c r="CU78" s="513"/>
      <c r="CV78" s="513"/>
      <c r="CW78" s="513"/>
      <c r="CX78" s="513"/>
      <c r="CY78" s="513"/>
      <c r="CZ78" s="513"/>
      <c r="DA78" s="513"/>
      <c r="DB78" s="513"/>
      <c r="DC78" s="513"/>
      <c r="DD78" s="513"/>
      <c r="DE78" s="513"/>
      <c r="DF78" s="513"/>
      <c r="DG78" s="513"/>
      <c r="DH78" s="513"/>
      <c r="DI78" s="513"/>
      <c r="DJ78" s="513"/>
      <c r="DK78" s="513"/>
      <c r="DL78" s="513"/>
      <c r="DM78" s="513"/>
      <c r="DN78" s="513"/>
      <c r="DO78" s="513"/>
      <c r="DP78" s="513"/>
      <c r="DQ78" s="513"/>
      <c r="DR78" s="513"/>
      <c r="DS78" s="513"/>
      <c r="DT78" s="513"/>
      <c r="DU78" s="513"/>
      <c r="DV78" s="513"/>
      <c r="DW78" s="513"/>
      <c r="DX78" s="513"/>
      <c r="DY78" s="513"/>
      <c r="DZ78" s="513"/>
    </row>
    <row r="79" spans="1:130" ht="20.25" hidden="1" outlineLevel="1" x14ac:dyDescent="0.3">
      <c r="A79" s="521" t="s">
        <v>317</v>
      </c>
      <c r="B79" s="522"/>
      <c r="C79" s="537"/>
      <c r="D79" s="547">
        <v>0</v>
      </c>
      <c r="E79" s="547">
        <v>0</v>
      </c>
      <c r="F79" s="524">
        <f t="shared" si="108"/>
        <v>0</v>
      </c>
      <c r="G79" s="522"/>
      <c r="H79" s="537"/>
      <c r="I79" s="547"/>
      <c r="J79" s="547"/>
      <c r="K79" s="524">
        <f t="shared" si="109"/>
        <v>0</v>
      </c>
      <c r="L79" s="522"/>
      <c r="M79" s="537"/>
      <c r="N79" s="554"/>
      <c r="O79" s="554"/>
      <c r="P79" s="525">
        <f t="shared" si="110"/>
        <v>0</v>
      </c>
      <c r="Q79" s="522"/>
      <c r="R79" s="555"/>
      <c r="S79" s="556"/>
      <c r="T79" s="522"/>
      <c r="U79" s="555"/>
      <c r="V79" s="522"/>
      <c r="W79" s="537"/>
      <c r="X79" s="537">
        <f t="shared" si="111"/>
        <v>0</v>
      </c>
      <c r="Y79" s="541">
        <f t="shared" si="112"/>
        <v>0</v>
      </c>
      <c r="Z79" s="524">
        <f t="shared" si="113"/>
        <v>0</v>
      </c>
      <c r="AA79" s="522"/>
      <c r="AB79" s="537"/>
      <c r="AC79" s="555"/>
      <c r="AD79" s="555"/>
      <c r="AE79" s="524">
        <f t="shared" si="114"/>
        <v>0</v>
      </c>
      <c r="AF79" s="522"/>
      <c r="AG79" s="555"/>
      <c r="AH79" s="556"/>
      <c r="AI79" s="522"/>
      <c r="AJ79" s="555"/>
      <c r="AK79" s="556"/>
      <c r="AL79" s="522"/>
      <c r="AM79" s="555"/>
      <c r="AN79" s="556"/>
      <c r="AO79" s="522"/>
      <c r="AP79" s="555"/>
      <c r="AQ79" s="556"/>
      <c r="AR79" s="542"/>
      <c r="AS79" s="513"/>
      <c r="AT79" s="522"/>
      <c r="AU79" s="537"/>
      <c r="AV79" s="537">
        <f t="shared" si="115"/>
        <v>0</v>
      </c>
      <c r="AW79" s="541">
        <f t="shared" si="115"/>
        <v>0</v>
      </c>
      <c r="AX79" s="530"/>
      <c r="AY79" s="541"/>
      <c r="AZ79" s="541">
        <f t="shared" si="103"/>
        <v>0</v>
      </c>
      <c r="BA79" s="541">
        <f t="shared" si="103"/>
        <v>0</v>
      </c>
      <c r="BB79" s="522"/>
      <c r="BC79" s="537"/>
      <c r="BD79" s="537">
        <f t="shared" si="116"/>
        <v>0</v>
      </c>
      <c r="BE79" s="541">
        <f t="shared" si="116"/>
        <v>0</v>
      </c>
      <c r="BF79" s="530">
        <f t="shared" si="104"/>
        <v>0</v>
      </c>
      <c r="BG79" s="541">
        <f t="shared" si="105"/>
        <v>0</v>
      </c>
      <c r="BH79" s="544">
        <f t="shared" si="106"/>
        <v>0</v>
      </c>
      <c r="BI79" s="543"/>
      <c r="BJ79" s="513"/>
      <c r="BK79" s="522"/>
      <c r="BL79" s="537"/>
      <c r="BM79" s="537">
        <f t="shared" si="117"/>
        <v>0</v>
      </c>
      <c r="BN79" s="541">
        <f t="shared" si="117"/>
        <v>0</v>
      </c>
      <c r="BO79" s="522"/>
      <c r="BP79" s="537"/>
      <c r="BQ79" s="541">
        <f t="shared" si="118"/>
        <v>0</v>
      </c>
      <c r="BR79" s="544">
        <f t="shared" si="118"/>
        <v>0</v>
      </c>
      <c r="BS79" s="513"/>
      <c r="BT79" s="522"/>
      <c r="BU79" s="537"/>
      <c r="BV79" s="537">
        <f t="shared" si="119"/>
        <v>0</v>
      </c>
      <c r="BW79" s="541">
        <f t="shared" si="119"/>
        <v>0</v>
      </c>
      <c r="BX79" s="530"/>
      <c r="BY79" s="541"/>
      <c r="BZ79" s="541">
        <f t="shared" si="107"/>
        <v>0</v>
      </c>
      <c r="CA79" s="544">
        <f t="shared" si="107"/>
        <v>0</v>
      </c>
      <c r="CB79" s="513"/>
      <c r="CC79" s="513"/>
      <c r="CD79" s="513"/>
      <c r="CE79" s="513"/>
      <c r="CF79" s="513"/>
      <c r="CG79" s="513"/>
      <c r="CH79" s="513"/>
      <c r="CI79" s="513"/>
      <c r="CJ79" s="513"/>
      <c r="CK79" s="513"/>
      <c r="CL79" s="513"/>
      <c r="CM79" s="513"/>
      <c r="CN79" s="513"/>
      <c r="CO79" s="513"/>
      <c r="CP79" s="513"/>
      <c r="CQ79" s="513"/>
      <c r="CR79" s="513"/>
      <c r="CS79" s="513"/>
      <c r="CT79" s="513"/>
      <c r="CU79" s="513"/>
      <c r="CV79" s="513"/>
      <c r="CW79" s="513"/>
      <c r="CX79" s="513"/>
      <c r="CY79" s="513"/>
      <c r="CZ79" s="513"/>
      <c r="DA79" s="513"/>
      <c r="DB79" s="513"/>
      <c r="DC79" s="513"/>
      <c r="DD79" s="513"/>
      <c r="DE79" s="513"/>
      <c r="DF79" s="513"/>
      <c r="DG79" s="513"/>
      <c r="DH79" s="513"/>
      <c r="DI79" s="513"/>
      <c r="DJ79" s="513"/>
      <c r="DK79" s="513"/>
      <c r="DL79" s="513"/>
      <c r="DM79" s="513"/>
      <c r="DN79" s="513"/>
      <c r="DO79" s="513"/>
      <c r="DP79" s="513"/>
      <c r="DQ79" s="513"/>
      <c r="DR79" s="513"/>
      <c r="DS79" s="513"/>
      <c r="DT79" s="513"/>
      <c r="DU79" s="513"/>
      <c r="DV79" s="513"/>
      <c r="DW79" s="513"/>
      <c r="DX79" s="513"/>
      <c r="DY79" s="513"/>
      <c r="DZ79" s="513"/>
    </row>
    <row r="80" spans="1:130" ht="20.25" hidden="1" outlineLevel="1" x14ac:dyDescent="0.3">
      <c r="A80" s="521" t="s">
        <v>318</v>
      </c>
      <c r="B80" s="522"/>
      <c r="C80" s="537"/>
      <c r="D80" s="547">
        <v>0</v>
      </c>
      <c r="E80" s="547">
        <v>0</v>
      </c>
      <c r="F80" s="524">
        <f t="shared" si="108"/>
        <v>0</v>
      </c>
      <c r="G80" s="522"/>
      <c r="H80" s="537"/>
      <c r="I80" s="547"/>
      <c r="J80" s="547"/>
      <c r="K80" s="524">
        <f t="shared" si="109"/>
        <v>0</v>
      </c>
      <c r="L80" s="522"/>
      <c r="M80" s="537"/>
      <c r="N80" s="554"/>
      <c r="O80" s="554"/>
      <c r="P80" s="525">
        <f t="shared" si="110"/>
        <v>0</v>
      </c>
      <c r="Q80" s="522"/>
      <c r="R80" s="555"/>
      <c r="S80" s="556"/>
      <c r="T80" s="522"/>
      <c r="U80" s="555"/>
      <c r="V80" s="522"/>
      <c r="W80" s="537"/>
      <c r="X80" s="537">
        <f t="shared" si="111"/>
        <v>0</v>
      </c>
      <c r="Y80" s="541">
        <f t="shared" si="112"/>
        <v>0</v>
      </c>
      <c r="Z80" s="524">
        <f t="shared" si="113"/>
        <v>0</v>
      </c>
      <c r="AA80" s="522"/>
      <c r="AB80" s="537"/>
      <c r="AC80" s="555"/>
      <c r="AD80" s="555"/>
      <c r="AE80" s="524">
        <f t="shared" si="114"/>
        <v>0</v>
      </c>
      <c r="AF80" s="522"/>
      <c r="AG80" s="555"/>
      <c r="AH80" s="556"/>
      <c r="AI80" s="522"/>
      <c r="AJ80" s="555"/>
      <c r="AK80" s="556"/>
      <c r="AL80" s="522"/>
      <c r="AM80" s="555"/>
      <c r="AN80" s="556"/>
      <c r="AO80" s="522"/>
      <c r="AP80" s="555"/>
      <c r="AQ80" s="556"/>
      <c r="AR80" s="542"/>
      <c r="AS80" s="513"/>
      <c r="AT80" s="522"/>
      <c r="AU80" s="537"/>
      <c r="AV80" s="537">
        <f t="shared" si="115"/>
        <v>0</v>
      </c>
      <c r="AW80" s="541">
        <f t="shared" si="115"/>
        <v>0</v>
      </c>
      <c r="AX80" s="530"/>
      <c r="AY80" s="541"/>
      <c r="AZ80" s="541">
        <f t="shared" si="103"/>
        <v>0</v>
      </c>
      <c r="BA80" s="541">
        <f t="shared" si="103"/>
        <v>0</v>
      </c>
      <c r="BB80" s="522"/>
      <c r="BC80" s="537"/>
      <c r="BD80" s="537">
        <f t="shared" si="116"/>
        <v>0</v>
      </c>
      <c r="BE80" s="541">
        <f t="shared" si="116"/>
        <v>0</v>
      </c>
      <c r="BF80" s="530">
        <f t="shared" si="104"/>
        <v>0</v>
      </c>
      <c r="BG80" s="541">
        <f t="shared" si="105"/>
        <v>0</v>
      </c>
      <c r="BH80" s="544">
        <f t="shared" si="106"/>
        <v>0</v>
      </c>
      <c r="BI80" s="543"/>
      <c r="BJ80" s="513"/>
      <c r="BK80" s="522"/>
      <c r="BL80" s="537"/>
      <c r="BM80" s="537">
        <f t="shared" si="117"/>
        <v>0</v>
      </c>
      <c r="BN80" s="541">
        <f t="shared" si="117"/>
        <v>0</v>
      </c>
      <c r="BO80" s="522"/>
      <c r="BP80" s="537"/>
      <c r="BQ80" s="541">
        <f t="shared" si="118"/>
        <v>0</v>
      </c>
      <c r="BR80" s="544">
        <f t="shared" si="118"/>
        <v>0</v>
      </c>
      <c r="BS80" s="513"/>
      <c r="BT80" s="522"/>
      <c r="BU80" s="537"/>
      <c r="BV80" s="537">
        <f t="shared" si="119"/>
        <v>0</v>
      </c>
      <c r="BW80" s="541">
        <f t="shared" si="119"/>
        <v>0</v>
      </c>
      <c r="BX80" s="530"/>
      <c r="BY80" s="541"/>
      <c r="BZ80" s="541">
        <f t="shared" si="107"/>
        <v>0</v>
      </c>
      <c r="CA80" s="544">
        <f t="shared" si="107"/>
        <v>0</v>
      </c>
      <c r="CB80" s="513"/>
      <c r="CC80" s="513"/>
      <c r="CD80" s="513"/>
      <c r="CE80" s="513"/>
      <c r="CF80" s="513"/>
      <c r="CG80" s="513"/>
      <c r="CH80" s="513"/>
      <c r="CI80" s="513"/>
      <c r="CJ80" s="513"/>
      <c r="CK80" s="513"/>
      <c r="CL80" s="513"/>
      <c r="CM80" s="513"/>
      <c r="CN80" s="513"/>
      <c r="CO80" s="513"/>
      <c r="CP80" s="513"/>
      <c r="CQ80" s="513"/>
      <c r="CR80" s="513"/>
      <c r="CS80" s="513"/>
      <c r="CT80" s="513"/>
      <c r="CU80" s="513"/>
      <c r="CV80" s="513"/>
      <c r="CW80" s="513"/>
      <c r="CX80" s="513"/>
      <c r="CY80" s="513"/>
      <c r="CZ80" s="513"/>
      <c r="DA80" s="513"/>
      <c r="DB80" s="513"/>
      <c r="DC80" s="513"/>
      <c r="DD80" s="513"/>
      <c r="DE80" s="513"/>
      <c r="DF80" s="513"/>
      <c r="DG80" s="513"/>
      <c r="DH80" s="513"/>
      <c r="DI80" s="513"/>
      <c r="DJ80" s="513"/>
      <c r="DK80" s="513"/>
      <c r="DL80" s="513"/>
      <c r="DM80" s="513"/>
      <c r="DN80" s="513"/>
      <c r="DO80" s="513"/>
      <c r="DP80" s="513"/>
      <c r="DQ80" s="513"/>
      <c r="DR80" s="513"/>
      <c r="DS80" s="513"/>
      <c r="DT80" s="513"/>
      <c r="DU80" s="513"/>
      <c r="DV80" s="513"/>
      <c r="DW80" s="513"/>
      <c r="DX80" s="513"/>
      <c r="DY80" s="513"/>
      <c r="DZ80" s="513"/>
    </row>
    <row r="81" spans="1:130" ht="20.25" hidden="1" outlineLevel="1" x14ac:dyDescent="0.3">
      <c r="A81" s="534" t="s">
        <v>319</v>
      </c>
      <c r="B81" s="522"/>
      <c r="C81" s="537"/>
      <c r="D81" s="547">
        <v>0</v>
      </c>
      <c r="E81" s="547">
        <v>0</v>
      </c>
      <c r="F81" s="524">
        <f t="shared" si="108"/>
        <v>0</v>
      </c>
      <c r="G81" s="522"/>
      <c r="H81" s="537"/>
      <c r="I81" s="547">
        <v>0</v>
      </c>
      <c r="J81" s="547">
        <v>0</v>
      </c>
      <c r="K81" s="524">
        <f t="shared" si="109"/>
        <v>0</v>
      </c>
      <c r="L81" s="522"/>
      <c r="M81" s="537"/>
      <c r="N81" s="554"/>
      <c r="O81" s="554"/>
      <c r="P81" s="525">
        <f t="shared" si="110"/>
        <v>0</v>
      </c>
      <c r="Q81" s="522"/>
      <c r="R81" s="555"/>
      <c r="S81" s="556"/>
      <c r="T81" s="522"/>
      <c r="U81" s="555"/>
      <c r="V81" s="522"/>
      <c r="W81" s="537"/>
      <c r="X81" s="537">
        <f t="shared" si="111"/>
        <v>0</v>
      </c>
      <c r="Y81" s="541">
        <f t="shared" si="112"/>
        <v>0</v>
      </c>
      <c r="Z81" s="524">
        <f t="shared" si="113"/>
        <v>0</v>
      </c>
      <c r="AA81" s="522"/>
      <c r="AB81" s="537"/>
      <c r="AC81" s="555"/>
      <c r="AD81" s="555"/>
      <c r="AE81" s="524">
        <f t="shared" si="114"/>
        <v>0</v>
      </c>
      <c r="AF81" s="522"/>
      <c r="AG81" s="555"/>
      <c r="AH81" s="556"/>
      <c r="AI81" s="522"/>
      <c r="AJ81" s="555"/>
      <c r="AK81" s="556"/>
      <c r="AL81" s="522"/>
      <c r="AM81" s="555"/>
      <c r="AN81" s="556"/>
      <c r="AO81" s="522"/>
      <c r="AP81" s="555"/>
      <c r="AQ81" s="556"/>
      <c r="AR81" s="542"/>
      <c r="AS81" s="513"/>
      <c r="AT81" s="522"/>
      <c r="AU81" s="537"/>
      <c r="AV81" s="537">
        <f t="shared" si="115"/>
        <v>0</v>
      </c>
      <c r="AW81" s="541">
        <f t="shared" si="115"/>
        <v>0</v>
      </c>
      <c r="AX81" s="530"/>
      <c r="AY81" s="541"/>
      <c r="AZ81" s="541">
        <f t="shared" si="103"/>
        <v>0</v>
      </c>
      <c r="BA81" s="541">
        <f t="shared" si="103"/>
        <v>0</v>
      </c>
      <c r="BB81" s="522"/>
      <c r="BC81" s="537"/>
      <c r="BD81" s="537">
        <f t="shared" si="116"/>
        <v>0</v>
      </c>
      <c r="BE81" s="541">
        <f t="shared" si="116"/>
        <v>0</v>
      </c>
      <c r="BF81" s="530">
        <f t="shared" si="104"/>
        <v>0</v>
      </c>
      <c r="BG81" s="541">
        <f t="shared" si="105"/>
        <v>0</v>
      </c>
      <c r="BH81" s="544">
        <f t="shared" si="106"/>
        <v>0</v>
      </c>
      <c r="BI81" s="543"/>
      <c r="BJ81" s="513"/>
      <c r="BK81" s="522"/>
      <c r="BL81" s="537"/>
      <c r="BM81" s="537">
        <f t="shared" si="117"/>
        <v>0</v>
      </c>
      <c r="BN81" s="541">
        <f t="shared" si="117"/>
        <v>0</v>
      </c>
      <c r="BO81" s="522"/>
      <c r="BP81" s="537"/>
      <c r="BQ81" s="541">
        <f t="shared" si="118"/>
        <v>0</v>
      </c>
      <c r="BR81" s="544">
        <f t="shared" si="118"/>
        <v>0</v>
      </c>
      <c r="BS81" s="513"/>
      <c r="BT81" s="522"/>
      <c r="BU81" s="537"/>
      <c r="BV81" s="537">
        <f t="shared" si="119"/>
        <v>0</v>
      </c>
      <c r="BW81" s="541">
        <f t="shared" si="119"/>
        <v>0</v>
      </c>
      <c r="BX81" s="530"/>
      <c r="BY81" s="541"/>
      <c r="BZ81" s="541">
        <f t="shared" si="107"/>
        <v>0</v>
      </c>
      <c r="CA81" s="544">
        <f t="shared" si="107"/>
        <v>0</v>
      </c>
      <c r="CB81" s="513"/>
      <c r="CC81" s="513"/>
      <c r="CD81" s="513"/>
      <c r="CE81" s="513"/>
      <c r="CF81" s="513"/>
      <c r="CG81" s="513"/>
      <c r="CH81" s="513"/>
      <c r="CI81" s="513"/>
      <c r="CJ81" s="513"/>
      <c r="CK81" s="513"/>
      <c r="CL81" s="513"/>
      <c r="CM81" s="513"/>
      <c r="CN81" s="513"/>
      <c r="CO81" s="513"/>
      <c r="CP81" s="513"/>
      <c r="CQ81" s="513"/>
      <c r="CR81" s="513"/>
      <c r="CS81" s="513"/>
      <c r="CT81" s="513"/>
      <c r="CU81" s="513"/>
      <c r="CV81" s="513"/>
      <c r="CW81" s="513"/>
      <c r="CX81" s="513"/>
      <c r="CY81" s="513"/>
      <c r="CZ81" s="513"/>
      <c r="DA81" s="513"/>
      <c r="DB81" s="513"/>
      <c r="DC81" s="513"/>
      <c r="DD81" s="513"/>
      <c r="DE81" s="513"/>
      <c r="DF81" s="513"/>
      <c r="DG81" s="513"/>
      <c r="DH81" s="513"/>
      <c r="DI81" s="513"/>
      <c r="DJ81" s="513"/>
      <c r="DK81" s="513"/>
      <c r="DL81" s="513"/>
      <c r="DM81" s="513"/>
      <c r="DN81" s="513"/>
      <c r="DO81" s="513"/>
      <c r="DP81" s="513"/>
      <c r="DQ81" s="513"/>
      <c r="DR81" s="513"/>
      <c r="DS81" s="513"/>
      <c r="DT81" s="513"/>
      <c r="DU81" s="513"/>
      <c r="DV81" s="513"/>
      <c r="DW81" s="513"/>
      <c r="DX81" s="513"/>
      <c r="DY81" s="513"/>
      <c r="DZ81" s="513"/>
    </row>
    <row r="82" spans="1:130" ht="20.25" hidden="1" outlineLevel="1" x14ac:dyDescent="0.3">
      <c r="A82" s="534" t="s">
        <v>320</v>
      </c>
      <c r="B82" s="522"/>
      <c r="C82" s="537"/>
      <c r="D82" s="547">
        <v>0</v>
      </c>
      <c r="E82" s="547">
        <v>0</v>
      </c>
      <c r="F82" s="524">
        <f t="shared" si="108"/>
        <v>0</v>
      </c>
      <c r="G82" s="522"/>
      <c r="H82" s="537"/>
      <c r="I82" s="547">
        <v>0</v>
      </c>
      <c r="J82" s="547">
        <v>0</v>
      </c>
      <c r="K82" s="524">
        <f t="shared" si="109"/>
        <v>0</v>
      </c>
      <c r="L82" s="522"/>
      <c r="M82" s="537"/>
      <c r="N82" s="554"/>
      <c r="O82" s="554"/>
      <c r="P82" s="525">
        <f t="shared" si="110"/>
        <v>0</v>
      </c>
      <c r="Q82" s="522"/>
      <c r="R82" s="555"/>
      <c r="S82" s="556"/>
      <c r="T82" s="522"/>
      <c r="U82" s="555"/>
      <c r="V82" s="522"/>
      <c r="W82" s="537"/>
      <c r="X82" s="537">
        <f t="shared" si="111"/>
        <v>0</v>
      </c>
      <c r="Y82" s="541">
        <f t="shared" si="112"/>
        <v>0</v>
      </c>
      <c r="Z82" s="524">
        <f t="shared" si="113"/>
        <v>0</v>
      </c>
      <c r="AA82" s="522"/>
      <c r="AB82" s="537"/>
      <c r="AC82" s="555"/>
      <c r="AD82" s="555"/>
      <c r="AE82" s="524">
        <f t="shared" si="114"/>
        <v>0</v>
      </c>
      <c r="AF82" s="522"/>
      <c r="AG82" s="555"/>
      <c r="AH82" s="556"/>
      <c r="AI82" s="522"/>
      <c r="AJ82" s="555"/>
      <c r="AK82" s="556"/>
      <c r="AL82" s="522"/>
      <c r="AM82" s="555"/>
      <c r="AN82" s="556"/>
      <c r="AO82" s="522"/>
      <c r="AP82" s="555"/>
      <c r="AQ82" s="556"/>
      <c r="AR82" s="542"/>
      <c r="AS82" s="513"/>
      <c r="AT82" s="522"/>
      <c r="AU82" s="537"/>
      <c r="AV82" s="537">
        <f t="shared" si="115"/>
        <v>0</v>
      </c>
      <c r="AW82" s="541">
        <f t="shared" si="115"/>
        <v>0</v>
      </c>
      <c r="AX82" s="530"/>
      <c r="AY82" s="541"/>
      <c r="AZ82" s="541">
        <f t="shared" si="103"/>
        <v>0</v>
      </c>
      <c r="BA82" s="541">
        <f t="shared" si="103"/>
        <v>0</v>
      </c>
      <c r="BB82" s="522"/>
      <c r="BC82" s="537"/>
      <c r="BD82" s="537">
        <f t="shared" si="116"/>
        <v>0</v>
      </c>
      <c r="BE82" s="541">
        <f t="shared" si="116"/>
        <v>0</v>
      </c>
      <c r="BF82" s="530">
        <f t="shared" si="104"/>
        <v>0</v>
      </c>
      <c r="BG82" s="541">
        <f t="shared" si="105"/>
        <v>0</v>
      </c>
      <c r="BH82" s="544">
        <f t="shared" si="106"/>
        <v>0</v>
      </c>
      <c r="BI82" s="543"/>
      <c r="BJ82" s="513"/>
      <c r="BK82" s="522"/>
      <c r="BL82" s="537"/>
      <c r="BM82" s="537">
        <f t="shared" si="117"/>
        <v>0</v>
      </c>
      <c r="BN82" s="541">
        <f t="shared" si="117"/>
        <v>0</v>
      </c>
      <c r="BO82" s="522"/>
      <c r="BP82" s="537"/>
      <c r="BQ82" s="541">
        <f t="shared" si="118"/>
        <v>0</v>
      </c>
      <c r="BR82" s="544">
        <f t="shared" si="118"/>
        <v>0</v>
      </c>
      <c r="BS82" s="513"/>
      <c r="BT82" s="522"/>
      <c r="BU82" s="537"/>
      <c r="BV82" s="537">
        <f t="shared" si="119"/>
        <v>0</v>
      </c>
      <c r="BW82" s="541">
        <f t="shared" si="119"/>
        <v>0</v>
      </c>
      <c r="BX82" s="530"/>
      <c r="BY82" s="541"/>
      <c r="BZ82" s="541">
        <f t="shared" si="107"/>
        <v>0</v>
      </c>
      <c r="CA82" s="544">
        <f t="shared" si="107"/>
        <v>0</v>
      </c>
      <c r="CB82" s="513"/>
      <c r="CC82" s="513"/>
      <c r="CD82" s="513"/>
      <c r="CE82" s="513"/>
      <c r="CF82" s="513"/>
      <c r="CG82" s="513"/>
      <c r="CH82" s="513"/>
      <c r="CI82" s="513"/>
      <c r="CJ82" s="513"/>
      <c r="CK82" s="513"/>
      <c r="CL82" s="513"/>
      <c r="CM82" s="513"/>
      <c r="CN82" s="513"/>
      <c r="CO82" s="513"/>
      <c r="CP82" s="513"/>
      <c r="CQ82" s="513"/>
      <c r="CR82" s="513"/>
      <c r="CS82" s="513"/>
      <c r="CT82" s="513"/>
      <c r="CU82" s="513"/>
      <c r="CV82" s="513"/>
      <c r="CW82" s="513"/>
      <c r="CX82" s="513"/>
      <c r="CY82" s="513"/>
      <c r="CZ82" s="513"/>
      <c r="DA82" s="513"/>
      <c r="DB82" s="513"/>
      <c r="DC82" s="513"/>
      <c r="DD82" s="513"/>
      <c r="DE82" s="513"/>
      <c r="DF82" s="513"/>
      <c r="DG82" s="513"/>
      <c r="DH82" s="513"/>
      <c r="DI82" s="513"/>
      <c r="DJ82" s="513"/>
      <c r="DK82" s="513"/>
      <c r="DL82" s="513"/>
      <c r="DM82" s="513"/>
      <c r="DN82" s="513"/>
      <c r="DO82" s="513"/>
      <c r="DP82" s="513"/>
      <c r="DQ82" s="513"/>
      <c r="DR82" s="513"/>
      <c r="DS82" s="513"/>
      <c r="DT82" s="513"/>
      <c r="DU82" s="513"/>
      <c r="DV82" s="513"/>
      <c r="DW82" s="513"/>
      <c r="DX82" s="513"/>
      <c r="DY82" s="513"/>
      <c r="DZ82" s="513"/>
    </row>
    <row r="83" spans="1:130" ht="20.25" hidden="1" outlineLevel="1" x14ac:dyDescent="0.3">
      <c r="A83" s="534" t="s">
        <v>321</v>
      </c>
      <c r="B83" s="522"/>
      <c r="C83" s="537"/>
      <c r="D83" s="547">
        <v>0</v>
      </c>
      <c r="E83" s="547">
        <v>0</v>
      </c>
      <c r="F83" s="524">
        <f t="shared" si="108"/>
        <v>0</v>
      </c>
      <c r="G83" s="522"/>
      <c r="H83" s="537"/>
      <c r="I83" s="547">
        <v>0</v>
      </c>
      <c r="J83" s="547">
        <v>0</v>
      </c>
      <c r="K83" s="524">
        <f t="shared" si="109"/>
        <v>0</v>
      </c>
      <c r="L83" s="522"/>
      <c r="M83" s="537"/>
      <c r="N83" s="554"/>
      <c r="O83" s="554"/>
      <c r="P83" s="525">
        <f t="shared" si="110"/>
        <v>0</v>
      </c>
      <c r="Q83" s="522"/>
      <c r="R83" s="555"/>
      <c r="S83" s="556"/>
      <c r="T83" s="522"/>
      <c r="U83" s="555"/>
      <c r="V83" s="522"/>
      <c r="W83" s="537"/>
      <c r="X83" s="537">
        <f t="shared" si="111"/>
        <v>0</v>
      </c>
      <c r="Y83" s="541">
        <f t="shared" si="112"/>
        <v>0</v>
      </c>
      <c r="Z83" s="524">
        <f t="shared" si="113"/>
        <v>0</v>
      </c>
      <c r="AA83" s="522"/>
      <c r="AB83" s="537"/>
      <c r="AC83" s="555"/>
      <c r="AD83" s="555"/>
      <c r="AE83" s="524">
        <f t="shared" si="114"/>
        <v>0</v>
      </c>
      <c r="AF83" s="522"/>
      <c r="AG83" s="555"/>
      <c r="AH83" s="556"/>
      <c r="AI83" s="522"/>
      <c r="AJ83" s="555"/>
      <c r="AK83" s="556"/>
      <c r="AL83" s="522"/>
      <c r="AM83" s="555"/>
      <c r="AN83" s="556"/>
      <c r="AO83" s="522"/>
      <c r="AP83" s="555"/>
      <c r="AQ83" s="556"/>
      <c r="AR83" s="542"/>
      <c r="AS83" s="513"/>
      <c r="AT83" s="522"/>
      <c r="AU83" s="537"/>
      <c r="AV83" s="537">
        <f t="shared" si="115"/>
        <v>0</v>
      </c>
      <c r="AW83" s="541">
        <f t="shared" si="115"/>
        <v>0</v>
      </c>
      <c r="AX83" s="530"/>
      <c r="AY83" s="541"/>
      <c r="AZ83" s="541">
        <f t="shared" si="103"/>
        <v>0</v>
      </c>
      <c r="BA83" s="541">
        <f t="shared" si="103"/>
        <v>0</v>
      </c>
      <c r="BB83" s="522"/>
      <c r="BC83" s="537"/>
      <c r="BD83" s="537">
        <f t="shared" si="116"/>
        <v>0</v>
      </c>
      <c r="BE83" s="541">
        <f t="shared" si="116"/>
        <v>0</v>
      </c>
      <c r="BF83" s="530">
        <f t="shared" si="104"/>
        <v>0</v>
      </c>
      <c r="BG83" s="541">
        <f t="shared" si="105"/>
        <v>0</v>
      </c>
      <c r="BH83" s="544">
        <f t="shared" si="106"/>
        <v>0</v>
      </c>
      <c r="BI83" s="543"/>
      <c r="BJ83" s="513"/>
      <c r="BK83" s="522"/>
      <c r="BL83" s="537"/>
      <c r="BM83" s="537">
        <f t="shared" si="117"/>
        <v>0</v>
      </c>
      <c r="BN83" s="541">
        <f t="shared" si="117"/>
        <v>0</v>
      </c>
      <c r="BO83" s="522"/>
      <c r="BP83" s="537"/>
      <c r="BQ83" s="541">
        <f t="shared" si="118"/>
        <v>0</v>
      </c>
      <c r="BR83" s="544">
        <f t="shared" si="118"/>
        <v>0</v>
      </c>
      <c r="BS83" s="513"/>
      <c r="BT83" s="522"/>
      <c r="BU83" s="537"/>
      <c r="BV83" s="537">
        <f t="shared" si="119"/>
        <v>0</v>
      </c>
      <c r="BW83" s="541">
        <f t="shared" si="119"/>
        <v>0</v>
      </c>
      <c r="BX83" s="530"/>
      <c r="BY83" s="541"/>
      <c r="BZ83" s="541">
        <f t="shared" si="107"/>
        <v>0</v>
      </c>
      <c r="CA83" s="544">
        <f t="shared" si="107"/>
        <v>0</v>
      </c>
      <c r="CB83" s="513"/>
      <c r="CC83" s="513"/>
      <c r="CD83" s="513"/>
      <c r="CE83" s="513"/>
      <c r="CF83" s="513"/>
      <c r="CG83" s="513"/>
      <c r="CH83" s="513"/>
      <c r="CI83" s="513"/>
      <c r="CJ83" s="513"/>
      <c r="CK83" s="513"/>
      <c r="CL83" s="513"/>
      <c r="CM83" s="513"/>
      <c r="CN83" s="513"/>
      <c r="CO83" s="513"/>
      <c r="CP83" s="513"/>
      <c r="CQ83" s="513"/>
      <c r="CR83" s="513"/>
      <c r="CS83" s="513"/>
      <c r="CT83" s="513"/>
      <c r="CU83" s="513"/>
      <c r="CV83" s="513"/>
      <c r="CW83" s="513"/>
      <c r="CX83" s="513"/>
      <c r="CY83" s="513"/>
      <c r="CZ83" s="513"/>
      <c r="DA83" s="513"/>
      <c r="DB83" s="513"/>
      <c r="DC83" s="513"/>
      <c r="DD83" s="513"/>
      <c r="DE83" s="513"/>
      <c r="DF83" s="513"/>
      <c r="DG83" s="513"/>
      <c r="DH83" s="513"/>
      <c r="DI83" s="513"/>
      <c r="DJ83" s="513"/>
      <c r="DK83" s="513"/>
      <c r="DL83" s="513"/>
      <c r="DM83" s="513"/>
      <c r="DN83" s="513"/>
      <c r="DO83" s="513"/>
      <c r="DP83" s="513"/>
      <c r="DQ83" s="513"/>
      <c r="DR83" s="513"/>
      <c r="DS83" s="513"/>
      <c r="DT83" s="513"/>
      <c r="DU83" s="513"/>
      <c r="DV83" s="513"/>
      <c r="DW83" s="513"/>
      <c r="DX83" s="513"/>
      <c r="DY83" s="513"/>
      <c r="DZ83" s="513"/>
    </row>
    <row r="84" spans="1:130" ht="20.25" hidden="1" outlineLevel="1" x14ac:dyDescent="0.3">
      <c r="A84" s="534" t="s">
        <v>322</v>
      </c>
      <c r="B84" s="522"/>
      <c r="C84" s="537"/>
      <c r="D84" s="547">
        <v>0</v>
      </c>
      <c r="E84" s="547">
        <v>0</v>
      </c>
      <c r="F84" s="524">
        <f t="shared" si="108"/>
        <v>0</v>
      </c>
      <c r="G84" s="522"/>
      <c r="H84" s="537"/>
      <c r="I84" s="547">
        <v>0</v>
      </c>
      <c r="J84" s="547">
        <v>0</v>
      </c>
      <c r="K84" s="524">
        <f t="shared" si="109"/>
        <v>0</v>
      </c>
      <c r="L84" s="522"/>
      <c r="M84" s="537"/>
      <c r="N84" s="554"/>
      <c r="O84" s="554"/>
      <c r="P84" s="525">
        <f t="shared" si="110"/>
        <v>0</v>
      </c>
      <c r="Q84" s="522"/>
      <c r="R84" s="555"/>
      <c r="S84" s="556"/>
      <c r="T84" s="522"/>
      <c r="U84" s="555"/>
      <c r="V84" s="522"/>
      <c r="W84" s="537"/>
      <c r="X84" s="537">
        <f t="shared" si="111"/>
        <v>0</v>
      </c>
      <c r="Y84" s="541">
        <f t="shared" si="112"/>
        <v>0</v>
      </c>
      <c r="Z84" s="524">
        <f t="shared" si="113"/>
        <v>0</v>
      </c>
      <c r="AA84" s="522"/>
      <c r="AB84" s="537"/>
      <c r="AC84" s="555"/>
      <c r="AD84" s="555"/>
      <c r="AE84" s="524">
        <f t="shared" si="114"/>
        <v>0</v>
      </c>
      <c r="AF84" s="522"/>
      <c r="AG84" s="555"/>
      <c r="AH84" s="556"/>
      <c r="AI84" s="522"/>
      <c r="AJ84" s="555"/>
      <c r="AK84" s="556"/>
      <c r="AL84" s="522"/>
      <c r="AM84" s="555"/>
      <c r="AN84" s="556"/>
      <c r="AO84" s="522"/>
      <c r="AP84" s="555"/>
      <c r="AQ84" s="556"/>
      <c r="AR84" s="542"/>
      <c r="AS84" s="513"/>
      <c r="AT84" s="522"/>
      <c r="AU84" s="537"/>
      <c r="AV84" s="537">
        <f t="shared" si="115"/>
        <v>0</v>
      </c>
      <c r="AW84" s="541">
        <f t="shared" si="115"/>
        <v>0</v>
      </c>
      <c r="AX84" s="530"/>
      <c r="AY84" s="541"/>
      <c r="AZ84" s="541">
        <f t="shared" si="103"/>
        <v>0</v>
      </c>
      <c r="BA84" s="541">
        <f t="shared" si="103"/>
        <v>0</v>
      </c>
      <c r="BB84" s="522"/>
      <c r="BC84" s="537"/>
      <c r="BD84" s="537">
        <f t="shared" si="116"/>
        <v>0</v>
      </c>
      <c r="BE84" s="541">
        <f t="shared" si="116"/>
        <v>0</v>
      </c>
      <c r="BF84" s="530">
        <f t="shared" si="104"/>
        <v>0</v>
      </c>
      <c r="BG84" s="541">
        <f t="shared" si="105"/>
        <v>0</v>
      </c>
      <c r="BH84" s="544">
        <f t="shared" si="106"/>
        <v>0</v>
      </c>
      <c r="BI84" s="543"/>
      <c r="BJ84" s="513"/>
      <c r="BK84" s="522"/>
      <c r="BL84" s="537"/>
      <c r="BM84" s="537">
        <f t="shared" si="117"/>
        <v>0</v>
      </c>
      <c r="BN84" s="541">
        <f t="shared" si="117"/>
        <v>0</v>
      </c>
      <c r="BO84" s="522"/>
      <c r="BP84" s="537"/>
      <c r="BQ84" s="541">
        <f t="shared" si="118"/>
        <v>0</v>
      </c>
      <c r="BR84" s="544">
        <f t="shared" si="118"/>
        <v>0</v>
      </c>
      <c r="BS84" s="513"/>
      <c r="BT84" s="522"/>
      <c r="BU84" s="537"/>
      <c r="BV84" s="537">
        <f t="shared" si="119"/>
        <v>0</v>
      </c>
      <c r="BW84" s="541">
        <f t="shared" si="119"/>
        <v>0</v>
      </c>
      <c r="BX84" s="530"/>
      <c r="BY84" s="541"/>
      <c r="BZ84" s="541">
        <f t="shared" si="107"/>
        <v>0</v>
      </c>
      <c r="CA84" s="544">
        <f t="shared" si="107"/>
        <v>0</v>
      </c>
      <c r="CB84" s="513"/>
      <c r="CC84" s="513"/>
      <c r="CD84" s="513"/>
      <c r="CE84" s="513"/>
      <c r="CF84" s="513"/>
      <c r="CG84" s="513"/>
      <c r="CH84" s="513"/>
      <c r="CI84" s="513"/>
      <c r="CJ84" s="513"/>
      <c r="CK84" s="513"/>
      <c r="CL84" s="513"/>
      <c r="CM84" s="513"/>
      <c r="CN84" s="513"/>
      <c r="CO84" s="513"/>
      <c r="CP84" s="513"/>
      <c r="CQ84" s="513"/>
      <c r="CR84" s="513"/>
      <c r="CS84" s="513"/>
      <c r="CT84" s="513"/>
      <c r="CU84" s="513"/>
      <c r="CV84" s="513"/>
      <c r="CW84" s="513"/>
      <c r="CX84" s="513"/>
      <c r="CY84" s="513"/>
      <c r="CZ84" s="513"/>
      <c r="DA84" s="513"/>
      <c r="DB84" s="513"/>
      <c r="DC84" s="513"/>
      <c r="DD84" s="513"/>
      <c r="DE84" s="513"/>
      <c r="DF84" s="513"/>
      <c r="DG84" s="513"/>
      <c r="DH84" s="513"/>
      <c r="DI84" s="513"/>
      <c r="DJ84" s="513"/>
      <c r="DK84" s="513"/>
      <c r="DL84" s="513"/>
      <c r="DM84" s="513"/>
      <c r="DN84" s="513"/>
      <c r="DO84" s="513"/>
      <c r="DP84" s="513"/>
      <c r="DQ84" s="513"/>
      <c r="DR84" s="513"/>
      <c r="DS84" s="513"/>
      <c r="DT84" s="513"/>
      <c r="DU84" s="513"/>
      <c r="DV84" s="513"/>
      <c r="DW84" s="513"/>
      <c r="DX84" s="513"/>
      <c r="DY84" s="513"/>
      <c r="DZ84" s="513"/>
    </row>
    <row r="85" spans="1:130" ht="20.25" hidden="1" outlineLevel="1" x14ac:dyDescent="0.3">
      <c r="A85" s="535" t="s">
        <v>323</v>
      </c>
      <c r="B85" s="522"/>
      <c r="C85" s="537"/>
      <c r="D85" s="547">
        <v>0</v>
      </c>
      <c r="E85" s="547">
        <v>0</v>
      </c>
      <c r="F85" s="524">
        <f t="shared" si="108"/>
        <v>0</v>
      </c>
      <c r="G85" s="522"/>
      <c r="H85" s="537"/>
      <c r="I85" s="547">
        <v>0</v>
      </c>
      <c r="J85" s="547">
        <v>0</v>
      </c>
      <c r="K85" s="524">
        <f t="shared" si="109"/>
        <v>0</v>
      </c>
      <c r="L85" s="522"/>
      <c r="M85" s="537"/>
      <c r="N85" s="554"/>
      <c r="O85" s="554"/>
      <c r="P85" s="525">
        <f t="shared" si="110"/>
        <v>0</v>
      </c>
      <c r="Q85" s="522"/>
      <c r="R85" s="555"/>
      <c r="S85" s="556"/>
      <c r="T85" s="522"/>
      <c r="U85" s="555"/>
      <c r="V85" s="522"/>
      <c r="W85" s="537"/>
      <c r="X85" s="537">
        <f t="shared" si="111"/>
        <v>0</v>
      </c>
      <c r="Y85" s="541">
        <f t="shared" si="112"/>
        <v>0</v>
      </c>
      <c r="Z85" s="524">
        <f t="shared" si="113"/>
        <v>0</v>
      </c>
      <c r="AA85" s="522"/>
      <c r="AB85" s="537"/>
      <c r="AC85" s="555"/>
      <c r="AD85" s="555"/>
      <c r="AE85" s="524">
        <f t="shared" si="114"/>
        <v>0</v>
      </c>
      <c r="AF85" s="522"/>
      <c r="AG85" s="555"/>
      <c r="AH85" s="556"/>
      <c r="AI85" s="522"/>
      <c r="AJ85" s="555"/>
      <c r="AK85" s="556"/>
      <c r="AL85" s="522"/>
      <c r="AM85" s="555"/>
      <c r="AN85" s="556"/>
      <c r="AO85" s="522"/>
      <c r="AP85" s="555"/>
      <c r="AQ85" s="556"/>
      <c r="AR85" s="542"/>
      <c r="AS85" s="513"/>
      <c r="AT85" s="522"/>
      <c r="AU85" s="537"/>
      <c r="AV85" s="537">
        <f t="shared" si="115"/>
        <v>0</v>
      </c>
      <c r="AW85" s="541">
        <f t="shared" si="115"/>
        <v>0</v>
      </c>
      <c r="AX85" s="530"/>
      <c r="AY85" s="541"/>
      <c r="AZ85" s="541">
        <f t="shared" si="103"/>
        <v>0</v>
      </c>
      <c r="BA85" s="541">
        <f t="shared" si="103"/>
        <v>0</v>
      </c>
      <c r="BB85" s="522"/>
      <c r="BC85" s="537"/>
      <c r="BD85" s="537">
        <f t="shared" si="116"/>
        <v>0</v>
      </c>
      <c r="BE85" s="541">
        <f t="shared" si="116"/>
        <v>0</v>
      </c>
      <c r="BF85" s="530">
        <f t="shared" si="104"/>
        <v>0</v>
      </c>
      <c r="BG85" s="541">
        <f t="shared" si="105"/>
        <v>0</v>
      </c>
      <c r="BH85" s="544">
        <f t="shared" si="106"/>
        <v>0</v>
      </c>
      <c r="BI85" s="543"/>
      <c r="BJ85" s="513"/>
      <c r="BK85" s="522"/>
      <c r="BL85" s="537"/>
      <c r="BM85" s="537">
        <f t="shared" si="117"/>
        <v>0</v>
      </c>
      <c r="BN85" s="541">
        <f t="shared" si="117"/>
        <v>0</v>
      </c>
      <c r="BO85" s="522"/>
      <c r="BP85" s="537"/>
      <c r="BQ85" s="541">
        <f t="shared" si="118"/>
        <v>0</v>
      </c>
      <c r="BR85" s="544">
        <f t="shared" si="118"/>
        <v>0</v>
      </c>
      <c r="BS85" s="513"/>
      <c r="BT85" s="522"/>
      <c r="BU85" s="537"/>
      <c r="BV85" s="537">
        <f t="shared" si="119"/>
        <v>0</v>
      </c>
      <c r="BW85" s="541">
        <f t="shared" si="119"/>
        <v>0</v>
      </c>
      <c r="BX85" s="530"/>
      <c r="BY85" s="541"/>
      <c r="BZ85" s="541">
        <f t="shared" si="107"/>
        <v>0</v>
      </c>
      <c r="CA85" s="544">
        <f t="shared" si="107"/>
        <v>0</v>
      </c>
      <c r="CB85" s="513"/>
      <c r="CC85" s="513"/>
      <c r="CD85" s="513"/>
      <c r="CE85" s="513"/>
      <c r="CF85" s="513"/>
      <c r="CG85" s="513"/>
      <c r="CH85" s="513"/>
      <c r="CI85" s="513"/>
      <c r="CJ85" s="513"/>
      <c r="CK85" s="513"/>
      <c r="CL85" s="513"/>
      <c r="CM85" s="513"/>
      <c r="CN85" s="513"/>
      <c r="CO85" s="513"/>
      <c r="CP85" s="513"/>
      <c r="CQ85" s="513"/>
      <c r="CR85" s="513"/>
      <c r="CS85" s="513"/>
      <c r="CT85" s="513"/>
      <c r="CU85" s="513"/>
      <c r="CV85" s="513"/>
      <c r="CW85" s="513"/>
      <c r="CX85" s="513"/>
      <c r="CY85" s="513"/>
      <c r="CZ85" s="513"/>
      <c r="DA85" s="513"/>
      <c r="DB85" s="513"/>
      <c r="DC85" s="513"/>
      <c r="DD85" s="513"/>
      <c r="DE85" s="513"/>
      <c r="DF85" s="513"/>
      <c r="DG85" s="513"/>
      <c r="DH85" s="513"/>
      <c r="DI85" s="513"/>
      <c r="DJ85" s="513"/>
      <c r="DK85" s="513"/>
      <c r="DL85" s="513"/>
      <c r="DM85" s="513"/>
      <c r="DN85" s="513"/>
      <c r="DO85" s="513"/>
      <c r="DP85" s="513"/>
      <c r="DQ85" s="513"/>
      <c r="DR85" s="513"/>
      <c r="DS85" s="513"/>
      <c r="DT85" s="513"/>
      <c r="DU85" s="513"/>
      <c r="DV85" s="513"/>
      <c r="DW85" s="513"/>
      <c r="DX85" s="513"/>
      <c r="DY85" s="513"/>
      <c r="DZ85" s="513"/>
    </row>
    <row r="86" spans="1:130" ht="20.25" hidden="1" outlineLevel="1" x14ac:dyDescent="0.3">
      <c r="A86" s="535" t="s">
        <v>324</v>
      </c>
      <c r="B86" s="522"/>
      <c r="C86" s="537"/>
      <c r="D86" s="547">
        <v>0</v>
      </c>
      <c r="E86" s="547">
        <v>0</v>
      </c>
      <c r="F86" s="524">
        <f t="shared" si="108"/>
        <v>0</v>
      </c>
      <c r="G86" s="522"/>
      <c r="H86" s="537"/>
      <c r="I86" s="547"/>
      <c r="J86" s="547"/>
      <c r="K86" s="524">
        <f t="shared" si="109"/>
        <v>0</v>
      </c>
      <c r="L86" s="522"/>
      <c r="M86" s="537"/>
      <c r="N86" s="554"/>
      <c r="O86" s="554"/>
      <c r="P86" s="525">
        <f t="shared" si="110"/>
        <v>0</v>
      </c>
      <c r="Q86" s="522"/>
      <c r="R86" s="555"/>
      <c r="S86" s="556"/>
      <c r="T86" s="522"/>
      <c r="U86" s="555"/>
      <c r="V86" s="522"/>
      <c r="W86" s="537"/>
      <c r="X86" s="537">
        <f t="shared" si="111"/>
        <v>0</v>
      </c>
      <c r="Y86" s="541">
        <f t="shared" si="112"/>
        <v>0</v>
      </c>
      <c r="Z86" s="524">
        <f t="shared" si="113"/>
        <v>0</v>
      </c>
      <c r="AA86" s="522"/>
      <c r="AB86" s="537"/>
      <c r="AC86" s="555"/>
      <c r="AD86" s="555"/>
      <c r="AE86" s="524">
        <f t="shared" si="114"/>
        <v>0</v>
      </c>
      <c r="AF86" s="522"/>
      <c r="AG86" s="555"/>
      <c r="AH86" s="556"/>
      <c r="AI86" s="522"/>
      <c r="AJ86" s="555"/>
      <c r="AK86" s="556"/>
      <c r="AL86" s="522"/>
      <c r="AM86" s="555"/>
      <c r="AN86" s="556"/>
      <c r="AO86" s="522"/>
      <c r="AP86" s="555"/>
      <c r="AQ86" s="556"/>
      <c r="AR86" s="542"/>
      <c r="AS86" s="513"/>
      <c r="AT86" s="522"/>
      <c r="AU86" s="537"/>
      <c r="AV86" s="537">
        <f t="shared" si="115"/>
        <v>0</v>
      </c>
      <c r="AW86" s="541">
        <f t="shared" si="115"/>
        <v>0</v>
      </c>
      <c r="AX86" s="530"/>
      <c r="AY86" s="541"/>
      <c r="AZ86" s="541">
        <f t="shared" si="103"/>
        <v>0</v>
      </c>
      <c r="BA86" s="541">
        <f t="shared" si="103"/>
        <v>0</v>
      </c>
      <c r="BB86" s="522"/>
      <c r="BC86" s="537"/>
      <c r="BD86" s="537">
        <f t="shared" si="116"/>
        <v>0</v>
      </c>
      <c r="BE86" s="541">
        <f t="shared" si="116"/>
        <v>0</v>
      </c>
      <c r="BF86" s="530">
        <f t="shared" si="104"/>
        <v>0</v>
      </c>
      <c r="BG86" s="541">
        <f t="shared" si="105"/>
        <v>0</v>
      </c>
      <c r="BH86" s="544">
        <f t="shared" si="106"/>
        <v>0</v>
      </c>
      <c r="BI86" s="543"/>
      <c r="BJ86" s="513"/>
      <c r="BK86" s="522"/>
      <c r="BL86" s="537"/>
      <c r="BM86" s="537">
        <f t="shared" si="117"/>
        <v>0</v>
      </c>
      <c r="BN86" s="541">
        <f t="shared" si="117"/>
        <v>0</v>
      </c>
      <c r="BO86" s="522"/>
      <c r="BP86" s="537"/>
      <c r="BQ86" s="541">
        <f t="shared" si="118"/>
        <v>0</v>
      </c>
      <c r="BR86" s="544">
        <f t="shared" si="118"/>
        <v>0</v>
      </c>
      <c r="BS86" s="513"/>
      <c r="BT86" s="522"/>
      <c r="BU86" s="537"/>
      <c r="BV86" s="537">
        <f t="shared" si="119"/>
        <v>0</v>
      </c>
      <c r="BW86" s="541">
        <f t="shared" si="119"/>
        <v>0</v>
      </c>
      <c r="BX86" s="530"/>
      <c r="BY86" s="541"/>
      <c r="BZ86" s="541">
        <f t="shared" si="107"/>
        <v>0</v>
      </c>
      <c r="CA86" s="544">
        <f t="shared" si="107"/>
        <v>0</v>
      </c>
      <c r="CB86" s="513"/>
      <c r="CC86" s="513"/>
      <c r="CD86" s="513"/>
      <c r="CE86" s="513"/>
      <c r="CF86" s="513"/>
      <c r="CG86" s="513"/>
      <c r="CH86" s="513"/>
      <c r="CI86" s="513"/>
      <c r="CJ86" s="513"/>
      <c r="CK86" s="513"/>
      <c r="CL86" s="513"/>
      <c r="CM86" s="513"/>
      <c r="CN86" s="513"/>
      <c r="CO86" s="513"/>
      <c r="CP86" s="513"/>
      <c r="CQ86" s="513"/>
      <c r="CR86" s="513"/>
      <c r="CS86" s="513"/>
      <c r="CT86" s="513"/>
      <c r="CU86" s="513"/>
      <c r="CV86" s="513"/>
      <c r="CW86" s="513"/>
      <c r="CX86" s="513"/>
      <c r="CY86" s="513"/>
      <c r="CZ86" s="513"/>
      <c r="DA86" s="513"/>
      <c r="DB86" s="513"/>
      <c r="DC86" s="513"/>
      <c r="DD86" s="513"/>
      <c r="DE86" s="513"/>
      <c r="DF86" s="513"/>
      <c r="DG86" s="513"/>
      <c r="DH86" s="513"/>
      <c r="DI86" s="513"/>
      <c r="DJ86" s="513"/>
      <c r="DK86" s="513"/>
      <c r="DL86" s="513"/>
      <c r="DM86" s="513"/>
      <c r="DN86" s="513"/>
      <c r="DO86" s="513"/>
      <c r="DP86" s="513"/>
      <c r="DQ86" s="513"/>
      <c r="DR86" s="513"/>
      <c r="DS86" s="513"/>
      <c r="DT86" s="513"/>
      <c r="DU86" s="513"/>
      <c r="DV86" s="513"/>
      <c r="DW86" s="513"/>
      <c r="DX86" s="513"/>
      <c r="DY86" s="513"/>
      <c r="DZ86" s="513"/>
    </row>
    <row r="87" spans="1:130" ht="20.25" hidden="1" outlineLevel="1" x14ac:dyDescent="0.3">
      <c r="A87" s="534" t="s">
        <v>325</v>
      </c>
      <c r="B87" s="522"/>
      <c r="C87" s="547">
        <v>0</v>
      </c>
      <c r="D87" s="537"/>
      <c r="E87" s="537"/>
      <c r="F87" s="540"/>
      <c r="G87" s="522"/>
      <c r="H87" s="554">
        <v>0</v>
      </c>
      <c r="I87" s="537"/>
      <c r="J87" s="537"/>
      <c r="K87" s="540"/>
      <c r="L87" s="522"/>
      <c r="M87" s="554"/>
      <c r="N87" s="537"/>
      <c r="O87" s="537"/>
      <c r="P87" s="545"/>
      <c r="Q87" s="557"/>
      <c r="R87" s="537"/>
      <c r="S87" s="540"/>
      <c r="T87" s="557"/>
      <c r="U87" s="537"/>
      <c r="V87" s="522"/>
      <c r="W87" s="537">
        <f>M87+Q87-T87</f>
        <v>0</v>
      </c>
      <c r="X87" s="537"/>
      <c r="Y87" s="541"/>
      <c r="Z87" s="540"/>
      <c r="AA87" s="522"/>
      <c r="AB87" s="555"/>
      <c r="AC87" s="537"/>
      <c r="AD87" s="537"/>
      <c r="AE87" s="540"/>
      <c r="AF87" s="557"/>
      <c r="AG87" s="537"/>
      <c r="AH87" s="540"/>
      <c r="AI87" s="557"/>
      <c r="AJ87" s="537"/>
      <c r="AK87" s="540"/>
      <c r="AL87" s="557"/>
      <c r="AM87" s="537"/>
      <c r="AN87" s="540"/>
      <c r="AO87" s="557"/>
      <c r="AP87" s="537"/>
      <c r="AQ87" s="540"/>
      <c r="AR87" s="542"/>
      <c r="AS87" s="513"/>
      <c r="AT87" s="522"/>
      <c r="AU87" s="537">
        <f>AB87-M87</f>
        <v>0</v>
      </c>
      <c r="AV87" s="537"/>
      <c r="AW87" s="541"/>
      <c r="AX87" s="530"/>
      <c r="AY87" s="541">
        <f>IF(M87=0,0,AB87/M87*100)</f>
        <v>0</v>
      </c>
      <c r="AZ87" s="541"/>
      <c r="BA87" s="541"/>
      <c r="BB87" s="522"/>
      <c r="BC87" s="537">
        <f>AB87-M87-AF87-AI87-AL87-AO87</f>
        <v>0</v>
      </c>
      <c r="BD87" s="537"/>
      <c r="BE87" s="541"/>
      <c r="BF87" s="522"/>
      <c r="BG87" s="537"/>
      <c r="BH87" s="540"/>
      <c r="BI87" s="543"/>
      <c r="BJ87" s="513"/>
      <c r="BK87" s="522"/>
      <c r="BL87" s="537">
        <f>AB87-W87</f>
        <v>0</v>
      </c>
      <c r="BM87" s="537"/>
      <c r="BN87" s="541"/>
      <c r="BO87" s="522"/>
      <c r="BP87" s="541">
        <f>IF(W87=0,0,AB87/W87*100)</f>
        <v>0</v>
      </c>
      <c r="BQ87" s="537"/>
      <c r="BR87" s="544"/>
      <c r="BS87" s="513"/>
      <c r="BT87" s="522"/>
      <c r="BU87" s="537">
        <f>AB87-C87</f>
        <v>0</v>
      </c>
      <c r="BV87" s="537"/>
      <c r="BW87" s="541"/>
      <c r="BX87" s="530"/>
      <c r="BY87" s="541">
        <f>IF(C87=0,0,AB87/C87*100)</f>
        <v>0</v>
      </c>
      <c r="BZ87" s="541"/>
      <c r="CA87" s="544"/>
      <c r="CB87" s="513"/>
      <c r="CC87" s="513"/>
      <c r="CD87" s="513"/>
      <c r="CE87" s="513"/>
      <c r="CF87" s="513"/>
      <c r="CG87" s="513"/>
      <c r="CH87" s="513"/>
      <c r="CI87" s="513"/>
      <c r="CJ87" s="513"/>
      <c r="CK87" s="513"/>
      <c r="CL87" s="513"/>
      <c r="CM87" s="513"/>
      <c r="CN87" s="513"/>
      <c r="CO87" s="513"/>
      <c r="CP87" s="513"/>
      <c r="CQ87" s="513"/>
      <c r="CR87" s="513"/>
      <c r="CS87" s="513"/>
      <c r="CT87" s="513"/>
      <c r="CU87" s="513"/>
      <c r="CV87" s="513"/>
      <c r="CW87" s="513"/>
      <c r="CX87" s="513"/>
      <c r="CY87" s="513"/>
      <c r="CZ87" s="513"/>
      <c r="DA87" s="513"/>
      <c r="DB87" s="513"/>
      <c r="DC87" s="513"/>
      <c r="DD87" s="513"/>
      <c r="DE87" s="513"/>
      <c r="DF87" s="513"/>
      <c r="DG87" s="513"/>
      <c r="DH87" s="513"/>
      <c r="DI87" s="513"/>
      <c r="DJ87" s="513"/>
      <c r="DK87" s="513"/>
      <c r="DL87" s="513"/>
      <c r="DM87" s="513"/>
      <c r="DN87" s="513"/>
      <c r="DO87" s="513"/>
      <c r="DP87" s="513"/>
      <c r="DQ87" s="513"/>
      <c r="DR87" s="513"/>
      <c r="DS87" s="513"/>
      <c r="DT87" s="513"/>
      <c r="DU87" s="513"/>
      <c r="DV87" s="513"/>
      <c r="DW87" s="513"/>
      <c r="DX87" s="513"/>
      <c r="DY87" s="513"/>
      <c r="DZ87" s="513"/>
    </row>
    <row r="88" spans="1:130" ht="18" hidden="1" customHeight="1" outlineLevel="1" x14ac:dyDescent="0.3">
      <c r="A88" s="552" t="s">
        <v>327</v>
      </c>
      <c r="B88" s="522">
        <f>C88+D88</f>
        <v>0</v>
      </c>
      <c r="C88" s="547">
        <v>0</v>
      </c>
      <c r="D88" s="537">
        <f>D89+D92+SUM(D95:D97)</f>
        <v>0</v>
      </c>
      <c r="E88" s="537">
        <f>E89+E92+SUM(E95:E97)</f>
        <v>0</v>
      </c>
      <c r="F88" s="524">
        <f>IF(E88=0,0,ROUND(D88/E88/12,0))</f>
        <v>0</v>
      </c>
      <c r="G88" s="522">
        <f>H88+I88</f>
        <v>0</v>
      </c>
      <c r="H88" s="554">
        <v>0</v>
      </c>
      <c r="I88" s="537">
        <f>I89+I92+SUM(I95:I97)</f>
        <v>0</v>
      </c>
      <c r="J88" s="537">
        <f>J89+J92+SUM(J95:J97)</f>
        <v>0</v>
      </c>
      <c r="K88" s="524">
        <f>IF(J88=0,0,ROUND(I88/J88/12,0))</f>
        <v>0</v>
      </c>
      <c r="L88" s="522">
        <f>M88+N88</f>
        <v>0</v>
      </c>
      <c r="M88" s="554"/>
      <c r="N88" s="537">
        <f>N89+N92+SUM(N95:N97)</f>
        <v>0</v>
      </c>
      <c r="O88" s="537">
        <f>O89+O92+SUM(O95:O97)</f>
        <v>0</v>
      </c>
      <c r="P88" s="525">
        <f>IF(O88=0,0,ROUND(N88/O88/12,0))</f>
        <v>0</v>
      </c>
      <c r="Q88" s="557"/>
      <c r="R88" s="537">
        <f>R89+R92+SUM(R95:R97)</f>
        <v>0</v>
      </c>
      <c r="S88" s="540">
        <f>S89+S92+SUM(S95:S97)</f>
        <v>0</v>
      </c>
      <c r="T88" s="557"/>
      <c r="U88" s="537">
        <f>U89+U92+SUM(U95:U97)</f>
        <v>0</v>
      </c>
      <c r="V88" s="522">
        <f>W88+X88</f>
        <v>0</v>
      </c>
      <c r="W88" s="537">
        <f>M88+Q88-T88</f>
        <v>0</v>
      </c>
      <c r="X88" s="537">
        <f>X89+X92+SUM(X95:X97)</f>
        <v>0</v>
      </c>
      <c r="Y88" s="541">
        <f>Y89+Y92+SUM(Y95:Y97)</f>
        <v>0</v>
      </c>
      <c r="Z88" s="524">
        <f>IF(Y88=0,0,ROUND(X88/Y88/12,0))</f>
        <v>0</v>
      </c>
      <c r="AA88" s="522">
        <f>AB88+AC88</f>
        <v>0</v>
      </c>
      <c r="AB88" s="555"/>
      <c r="AC88" s="537">
        <f>AC89+AC92+SUM(AC95:AC97)</f>
        <v>0</v>
      </c>
      <c r="AD88" s="537">
        <f>AD89+AD92+SUM(AD95:AD97)</f>
        <v>0</v>
      </c>
      <c r="AE88" s="524">
        <f>IF(AD88=0,0,ROUND(AC88/AD88/12,0))</f>
        <v>0</v>
      </c>
      <c r="AF88" s="557"/>
      <c r="AG88" s="537">
        <f>AG89+AG92+SUM(AG95:AG97)</f>
        <v>0</v>
      </c>
      <c r="AH88" s="540">
        <f>AH89+AH92+SUM(AH95:AH97)</f>
        <v>0</v>
      </c>
      <c r="AI88" s="557"/>
      <c r="AJ88" s="537">
        <f>AJ89+AJ92+SUM(AJ95:AJ97)</f>
        <v>0</v>
      </c>
      <c r="AK88" s="540">
        <f>AK89+AK92+SUM(AK95:AK97)</f>
        <v>0</v>
      </c>
      <c r="AL88" s="557"/>
      <c r="AM88" s="537">
        <f>AM89+AM92+SUM(AM95:AM97)</f>
        <v>0</v>
      </c>
      <c r="AN88" s="540">
        <f>AN89+AN92+SUM(AN95:AN97)</f>
        <v>0</v>
      </c>
      <c r="AO88" s="557"/>
      <c r="AP88" s="537">
        <f>AP89+AP92+SUM(AP95:AP97)</f>
        <v>0</v>
      </c>
      <c r="AQ88" s="540">
        <f>AQ89+AQ92+SUM(AQ95:AQ97)</f>
        <v>0</v>
      </c>
      <c r="AR88" s="542"/>
      <c r="AS88" s="513"/>
      <c r="AT88" s="522">
        <f>AU88+AV88</f>
        <v>0</v>
      </c>
      <c r="AU88" s="537">
        <f>AB88-M88</f>
        <v>0</v>
      </c>
      <c r="AV88" s="537">
        <f>AV89+AV92+SUM(AV95:AV97)</f>
        <v>0</v>
      </c>
      <c r="AW88" s="541">
        <f>AW89+AW92+SUM(AW95:AW97)</f>
        <v>0</v>
      </c>
      <c r="AX88" s="530">
        <f>IF(L88=0,0,AA88/L88*100)</f>
        <v>0</v>
      </c>
      <c r="AY88" s="541">
        <f>IF(M88=0,0,AB88/M88*100)</f>
        <v>0</v>
      </c>
      <c r="AZ88" s="541">
        <f t="shared" ref="AZ88:BA97" si="120">IF(N88=0,0,AC88/N88*100)</f>
        <v>0</v>
      </c>
      <c r="BA88" s="541">
        <f t="shared" si="120"/>
        <v>0</v>
      </c>
      <c r="BB88" s="522">
        <f>BC88+BD88</f>
        <v>0</v>
      </c>
      <c r="BC88" s="537">
        <f>AB88-M88-AF88-AI88-AL88-AO88</f>
        <v>0</v>
      </c>
      <c r="BD88" s="537">
        <f>BD89+BD92+SUM(BD95:BD97)</f>
        <v>0</v>
      </c>
      <c r="BE88" s="541">
        <f>BE89+BE92+SUM(BE95:BE97)</f>
        <v>0</v>
      </c>
      <c r="BF88" s="530">
        <f t="shared" ref="BF88:BF97" si="121">IF(F88=0,0,AE88/F88*100)</f>
        <v>0</v>
      </c>
      <c r="BG88" s="541">
        <f t="shared" ref="BG88:BG97" si="122">IF(K88=0,0,AE88/K88*100)</f>
        <v>0</v>
      </c>
      <c r="BH88" s="544">
        <f t="shared" ref="BH88:BH97" si="123">IF(P88=0,0,AE88/P88*100)</f>
        <v>0</v>
      </c>
      <c r="BI88" s="543"/>
      <c r="BJ88" s="513"/>
      <c r="BK88" s="522">
        <f>BL88+BM88</f>
        <v>0</v>
      </c>
      <c r="BL88" s="537">
        <f>AB88-W88</f>
        <v>0</v>
      </c>
      <c r="BM88" s="537">
        <f>BM89+BM92+SUM(BM95:BM97)</f>
        <v>0</v>
      </c>
      <c r="BN88" s="541">
        <f>BN89+BN92+SUM(BN95:BN97)</f>
        <v>0</v>
      </c>
      <c r="BO88" s="530">
        <f>IF(V88=0,0,AA88/V88*100)</f>
        <v>0</v>
      </c>
      <c r="BP88" s="541">
        <f>IF(W88=0,0,AB88/W88*100)</f>
        <v>0</v>
      </c>
      <c r="BQ88" s="541">
        <f>IF(X88=0,0,AC88/X88*100)</f>
        <v>0</v>
      </c>
      <c r="BR88" s="544">
        <f>IF(Y88=0,0,AD88/Y88*100)</f>
        <v>0</v>
      </c>
      <c r="BS88" s="513"/>
      <c r="BT88" s="522">
        <f>BU88+BV88</f>
        <v>0</v>
      </c>
      <c r="BU88" s="537">
        <f>AB88-C88</f>
        <v>0</v>
      </c>
      <c r="BV88" s="537">
        <f>BV89+BV92+SUM(BV95:BV97)</f>
        <v>0</v>
      </c>
      <c r="BW88" s="541">
        <f>BW89+BW92+SUM(BW95:BW97)</f>
        <v>0</v>
      </c>
      <c r="BX88" s="530">
        <f>IF(B88=0,0,AA88/B88*100)</f>
        <v>0</v>
      </c>
      <c r="BY88" s="541">
        <f>IF(C88=0,0,AB88/C88*100)</f>
        <v>0</v>
      </c>
      <c r="BZ88" s="541">
        <f t="shared" ref="BZ88:CA97" si="124">IF(D88=0,0,AC88/D88*100)</f>
        <v>0</v>
      </c>
      <c r="CA88" s="544">
        <f t="shared" si="124"/>
        <v>0</v>
      </c>
      <c r="CB88" s="513"/>
      <c r="CC88" s="513"/>
      <c r="CD88" s="513"/>
      <c r="CE88" s="513"/>
      <c r="CF88" s="513"/>
      <c r="CG88" s="513"/>
      <c r="CH88" s="513"/>
      <c r="CI88" s="513"/>
      <c r="CJ88" s="513"/>
      <c r="CK88" s="513"/>
      <c r="CL88" s="513"/>
      <c r="CM88" s="513"/>
      <c r="CN88" s="513"/>
      <c r="CO88" s="513"/>
      <c r="CP88" s="513"/>
      <c r="CQ88" s="513"/>
      <c r="CR88" s="513"/>
      <c r="CS88" s="513"/>
      <c r="CT88" s="513"/>
      <c r="CU88" s="513"/>
      <c r="CV88" s="513"/>
      <c r="CW88" s="513"/>
      <c r="CX88" s="513"/>
      <c r="CY88" s="513"/>
      <c r="CZ88" s="513"/>
      <c r="DA88" s="513"/>
      <c r="DB88" s="513"/>
      <c r="DC88" s="513"/>
      <c r="DD88" s="513"/>
      <c r="DE88" s="513"/>
      <c r="DF88" s="513"/>
      <c r="DG88" s="513"/>
      <c r="DH88" s="513"/>
      <c r="DI88" s="513"/>
      <c r="DJ88" s="513"/>
      <c r="DK88" s="513"/>
      <c r="DL88" s="513"/>
      <c r="DM88" s="513"/>
      <c r="DN88" s="513"/>
      <c r="DO88" s="513"/>
      <c r="DP88" s="513"/>
      <c r="DQ88" s="513"/>
      <c r="DR88" s="513"/>
      <c r="DS88" s="513"/>
      <c r="DT88" s="513"/>
      <c r="DU88" s="513"/>
      <c r="DV88" s="513"/>
      <c r="DW88" s="513"/>
      <c r="DX88" s="513"/>
      <c r="DY88" s="513"/>
      <c r="DZ88" s="513"/>
    </row>
    <row r="89" spans="1:130" ht="20.25" hidden="1" outlineLevel="1" x14ac:dyDescent="0.3">
      <c r="A89" s="521" t="s">
        <v>1004</v>
      </c>
      <c r="B89" s="522"/>
      <c r="C89" s="537"/>
      <c r="D89" s="547">
        <v>0</v>
      </c>
      <c r="E89" s="547">
        <v>0</v>
      </c>
      <c r="F89" s="524">
        <f t="shared" ref="F89:F97" si="125">IF(E89=0,0,ROUND(D89/E89/12,0))</f>
        <v>0</v>
      </c>
      <c r="G89" s="522"/>
      <c r="H89" s="537"/>
      <c r="I89" s="554">
        <v>0</v>
      </c>
      <c r="J89" s="554">
        <v>0</v>
      </c>
      <c r="K89" s="524">
        <f t="shared" ref="K89:K97" si="126">IF(J89=0,0,ROUND(I89/J89/12,0))</f>
        <v>0</v>
      </c>
      <c r="L89" s="522"/>
      <c r="M89" s="537"/>
      <c r="N89" s="554"/>
      <c r="O89" s="554"/>
      <c r="P89" s="525">
        <f t="shared" ref="P89:P97" si="127">IF(O89=0,0,ROUND(N89/O89/12,0))</f>
        <v>0</v>
      </c>
      <c r="Q89" s="522"/>
      <c r="R89" s="555"/>
      <c r="S89" s="556"/>
      <c r="T89" s="522"/>
      <c r="U89" s="555"/>
      <c r="V89" s="522"/>
      <c r="W89" s="537"/>
      <c r="X89" s="537">
        <f t="shared" ref="X89:X97" si="128">N89+R89-U89</f>
        <v>0</v>
      </c>
      <c r="Y89" s="541">
        <f t="shared" ref="Y89:Y97" si="129">O89+S89</f>
        <v>0</v>
      </c>
      <c r="Z89" s="524">
        <f t="shared" ref="Z89:Z97" si="130">IF(Y89=0,0,ROUND(X89/Y89/12,0))</f>
        <v>0</v>
      </c>
      <c r="AA89" s="522"/>
      <c r="AB89" s="537"/>
      <c r="AC89" s="555"/>
      <c r="AD89" s="555"/>
      <c r="AE89" s="524">
        <f t="shared" ref="AE89:AE97" si="131">IF(AD89=0,0,ROUND(AC89/AD89/12,0))</f>
        <v>0</v>
      </c>
      <c r="AF89" s="522"/>
      <c r="AG89" s="555"/>
      <c r="AH89" s="556"/>
      <c r="AI89" s="522"/>
      <c r="AJ89" s="555"/>
      <c r="AK89" s="556"/>
      <c r="AL89" s="522"/>
      <c r="AM89" s="555"/>
      <c r="AN89" s="556"/>
      <c r="AO89" s="522"/>
      <c r="AP89" s="555"/>
      <c r="AQ89" s="556"/>
      <c r="AR89" s="542"/>
      <c r="AS89" s="513"/>
      <c r="AT89" s="522"/>
      <c r="AU89" s="537"/>
      <c r="AV89" s="537">
        <f t="shared" ref="AV89:AW97" si="132">AC89-N89</f>
        <v>0</v>
      </c>
      <c r="AW89" s="541">
        <f t="shared" si="132"/>
        <v>0</v>
      </c>
      <c r="AX89" s="530"/>
      <c r="AY89" s="541"/>
      <c r="AZ89" s="541">
        <f t="shared" si="120"/>
        <v>0</v>
      </c>
      <c r="BA89" s="541">
        <f t="shared" si="120"/>
        <v>0</v>
      </c>
      <c r="BB89" s="522"/>
      <c r="BC89" s="537"/>
      <c r="BD89" s="537">
        <f t="shared" ref="BD89:BE97" si="133">AC89-N89-AG89-AJ89-AM89-AP89</f>
        <v>0</v>
      </c>
      <c r="BE89" s="541">
        <f t="shared" si="133"/>
        <v>0</v>
      </c>
      <c r="BF89" s="530">
        <f t="shared" si="121"/>
        <v>0</v>
      </c>
      <c r="BG89" s="541">
        <f t="shared" si="122"/>
        <v>0</v>
      </c>
      <c r="BH89" s="544">
        <f t="shared" si="123"/>
        <v>0</v>
      </c>
      <c r="BI89" s="543"/>
      <c r="BJ89" s="513"/>
      <c r="BK89" s="522"/>
      <c r="BL89" s="537"/>
      <c r="BM89" s="537">
        <f t="shared" ref="BM89:BN97" si="134">AC89-X89</f>
        <v>0</v>
      </c>
      <c r="BN89" s="541">
        <f t="shared" si="134"/>
        <v>0</v>
      </c>
      <c r="BO89" s="522"/>
      <c r="BP89" s="537"/>
      <c r="BQ89" s="541">
        <f t="shared" ref="BQ89:BR97" si="135">IF(X89=0,0,AC89/X89*100)</f>
        <v>0</v>
      </c>
      <c r="BR89" s="544">
        <f t="shared" si="135"/>
        <v>0</v>
      </c>
      <c r="BS89" s="513"/>
      <c r="BT89" s="522"/>
      <c r="BU89" s="537"/>
      <c r="BV89" s="537">
        <f t="shared" ref="BV89:BW97" si="136">AC89-D89</f>
        <v>0</v>
      </c>
      <c r="BW89" s="541">
        <f t="shared" si="136"/>
        <v>0</v>
      </c>
      <c r="BX89" s="530"/>
      <c r="BY89" s="541"/>
      <c r="BZ89" s="541">
        <f t="shared" si="124"/>
        <v>0</v>
      </c>
      <c r="CA89" s="544">
        <f t="shared" si="124"/>
        <v>0</v>
      </c>
      <c r="CB89" s="513"/>
      <c r="CC89" s="513"/>
      <c r="CD89" s="513"/>
      <c r="CE89" s="513"/>
      <c r="CF89" s="513"/>
      <c r="CG89" s="513"/>
      <c r="CH89" s="513"/>
      <c r="CI89" s="513"/>
      <c r="CJ89" s="513"/>
      <c r="CK89" s="513"/>
      <c r="CL89" s="513"/>
      <c r="CM89" s="513"/>
      <c r="CN89" s="513"/>
      <c r="CO89" s="513"/>
      <c r="CP89" s="513"/>
      <c r="CQ89" s="513"/>
      <c r="CR89" s="513"/>
      <c r="CS89" s="513"/>
      <c r="CT89" s="513"/>
      <c r="CU89" s="513"/>
      <c r="CV89" s="513"/>
      <c r="CW89" s="513"/>
      <c r="CX89" s="513"/>
      <c r="CY89" s="513"/>
      <c r="CZ89" s="513"/>
      <c r="DA89" s="513"/>
      <c r="DB89" s="513"/>
      <c r="DC89" s="513"/>
      <c r="DD89" s="513"/>
      <c r="DE89" s="513"/>
      <c r="DF89" s="513"/>
      <c r="DG89" s="513"/>
      <c r="DH89" s="513"/>
      <c r="DI89" s="513"/>
      <c r="DJ89" s="513"/>
      <c r="DK89" s="513"/>
      <c r="DL89" s="513"/>
      <c r="DM89" s="513"/>
      <c r="DN89" s="513"/>
      <c r="DO89" s="513"/>
      <c r="DP89" s="513"/>
      <c r="DQ89" s="513"/>
      <c r="DR89" s="513"/>
      <c r="DS89" s="513"/>
      <c r="DT89" s="513"/>
      <c r="DU89" s="513"/>
      <c r="DV89" s="513"/>
      <c r="DW89" s="513"/>
      <c r="DX89" s="513"/>
      <c r="DY89" s="513"/>
      <c r="DZ89" s="513"/>
    </row>
    <row r="90" spans="1:130" ht="20.25" hidden="1" outlineLevel="1" x14ac:dyDescent="0.3">
      <c r="A90" s="521" t="s">
        <v>317</v>
      </c>
      <c r="B90" s="522"/>
      <c r="C90" s="537"/>
      <c r="D90" s="547">
        <v>0</v>
      </c>
      <c r="E90" s="547">
        <v>0</v>
      </c>
      <c r="F90" s="524">
        <f t="shared" si="125"/>
        <v>0</v>
      </c>
      <c r="G90" s="522"/>
      <c r="H90" s="537"/>
      <c r="I90" s="554"/>
      <c r="J90" s="554"/>
      <c r="K90" s="524">
        <f t="shared" si="126"/>
        <v>0</v>
      </c>
      <c r="L90" s="522"/>
      <c r="M90" s="537"/>
      <c r="N90" s="554"/>
      <c r="O90" s="554"/>
      <c r="P90" s="525">
        <f t="shared" si="127"/>
        <v>0</v>
      </c>
      <c r="Q90" s="522"/>
      <c r="R90" s="555"/>
      <c r="S90" s="556"/>
      <c r="T90" s="522"/>
      <c r="U90" s="555"/>
      <c r="V90" s="522"/>
      <c r="W90" s="537"/>
      <c r="X90" s="537">
        <f t="shared" si="128"/>
        <v>0</v>
      </c>
      <c r="Y90" s="541">
        <f t="shared" si="129"/>
        <v>0</v>
      </c>
      <c r="Z90" s="524">
        <f t="shared" si="130"/>
        <v>0</v>
      </c>
      <c r="AA90" s="522"/>
      <c r="AB90" s="537"/>
      <c r="AC90" s="555"/>
      <c r="AD90" s="555"/>
      <c r="AE90" s="524">
        <f t="shared" si="131"/>
        <v>0</v>
      </c>
      <c r="AF90" s="522"/>
      <c r="AG90" s="555"/>
      <c r="AH90" s="556"/>
      <c r="AI90" s="522"/>
      <c r="AJ90" s="555"/>
      <c r="AK90" s="556"/>
      <c r="AL90" s="522"/>
      <c r="AM90" s="555"/>
      <c r="AN90" s="556"/>
      <c r="AO90" s="522"/>
      <c r="AP90" s="555"/>
      <c r="AQ90" s="556"/>
      <c r="AR90" s="542"/>
      <c r="AS90" s="513"/>
      <c r="AT90" s="522"/>
      <c r="AU90" s="537"/>
      <c r="AV90" s="537">
        <f t="shared" si="132"/>
        <v>0</v>
      </c>
      <c r="AW90" s="541">
        <f t="shared" si="132"/>
        <v>0</v>
      </c>
      <c r="AX90" s="530"/>
      <c r="AY90" s="541"/>
      <c r="AZ90" s="541">
        <f t="shared" si="120"/>
        <v>0</v>
      </c>
      <c r="BA90" s="541">
        <f t="shared" si="120"/>
        <v>0</v>
      </c>
      <c r="BB90" s="522"/>
      <c r="BC90" s="537"/>
      <c r="BD90" s="537">
        <f t="shared" si="133"/>
        <v>0</v>
      </c>
      <c r="BE90" s="541">
        <f t="shared" si="133"/>
        <v>0</v>
      </c>
      <c r="BF90" s="530">
        <f t="shared" si="121"/>
        <v>0</v>
      </c>
      <c r="BG90" s="541">
        <f t="shared" si="122"/>
        <v>0</v>
      </c>
      <c r="BH90" s="544">
        <f t="shared" si="123"/>
        <v>0</v>
      </c>
      <c r="BI90" s="543"/>
      <c r="BJ90" s="513"/>
      <c r="BK90" s="522"/>
      <c r="BL90" s="537"/>
      <c r="BM90" s="537">
        <f t="shared" si="134"/>
        <v>0</v>
      </c>
      <c r="BN90" s="541">
        <f t="shared" si="134"/>
        <v>0</v>
      </c>
      <c r="BO90" s="522"/>
      <c r="BP90" s="537"/>
      <c r="BQ90" s="541">
        <f t="shared" si="135"/>
        <v>0</v>
      </c>
      <c r="BR90" s="544">
        <f t="shared" si="135"/>
        <v>0</v>
      </c>
      <c r="BS90" s="513"/>
      <c r="BT90" s="522"/>
      <c r="BU90" s="537"/>
      <c r="BV90" s="537">
        <f t="shared" si="136"/>
        <v>0</v>
      </c>
      <c r="BW90" s="541">
        <f t="shared" si="136"/>
        <v>0</v>
      </c>
      <c r="BX90" s="530"/>
      <c r="BY90" s="541"/>
      <c r="BZ90" s="541">
        <f t="shared" si="124"/>
        <v>0</v>
      </c>
      <c r="CA90" s="544">
        <f t="shared" si="124"/>
        <v>0</v>
      </c>
      <c r="CB90" s="513"/>
      <c r="CC90" s="513"/>
      <c r="CD90" s="513"/>
      <c r="CE90" s="513"/>
      <c r="CF90" s="513"/>
      <c r="CG90" s="513"/>
      <c r="CH90" s="513"/>
      <c r="CI90" s="513"/>
      <c r="CJ90" s="513"/>
      <c r="CK90" s="513"/>
      <c r="CL90" s="513"/>
      <c r="CM90" s="513"/>
      <c r="CN90" s="513"/>
      <c r="CO90" s="513"/>
      <c r="CP90" s="513"/>
      <c r="CQ90" s="513"/>
      <c r="CR90" s="513"/>
      <c r="CS90" s="513"/>
      <c r="CT90" s="513"/>
      <c r="CU90" s="513"/>
      <c r="CV90" s="513"/>
      <c r="CW90" s="513"/>
      <c r="CX90" s="513"/>
      <c r="CY90" s="513"/>
      <c r="CZ90" s="513"/>
      <c r="DA90" s="513"/>
      <c r="DB90" s="513"/>
      <c r="DC90" s="513"/>
      <c r="DD90" s="513"/>
      <c r="DE90" s="513"/>
      <c r="DF90" s="513"/>
      <c r="DG90" s="513"/>
      <c r="DH90" s="513"/>
      <c r="DI90" s="513"/>
      <c r="DJ90" s="513"/>
      <c r="DK90" s="513"/>
      <c r="DL90" s="513"/>
      <c r="DM90" s="513"/>
      <c r="DN90" s="513"/>
      <c r="DO90" s="513"/>
      <c r="DP90" s="513"/>
      <c r="DQ90" s="513"/>
      <c r="DR90" s="513"/>
      <c r="DS90" s="513"/>
      <c r="DT90" s="513"/>
      <c r="DU90" s="513"/>
      <c r="DV90" s="513"/>
      <c r="DW90" s="513"/>
      <c r="DX90" s="513"/>
      <c r="DY90" s="513"/>
      <c r="DZ90" s="513"/>
    </row>
    <row r="91" spans="1:130" ht="20.25" hidden="1" outlineLevel="1" x14ac:dyDescent="0.3">
      <c r="A91" s="521" t="s">
        <v>318</v>
      </c>
      <c r="B91" s="522"/>
      <c r="C91" s="537"/>
      <c r="D91" s="547">
        <v>0</v>
      </c>
      <c r="E91" s="547">
        <v>0</v>
      </c>
      <c r="F91" s="524">
        <f t="shared" si="125"/>
        <v>0</v>
      </c>
      <c r="G91" s="522"/>
      <c r="H91" s="537"/>
      <c r="I91" s="554"/>
      <c r="J91" s="554"/>
      <c r="K91" s="524">
        <f t="shared" si="126"/>
        <v>0</v>
      </c>
      <c r="L91" s="522"/>
      <c r="M91" s="537"/>
      <c r="N91" s="554"/>
      <c r="O91" s="554"/>
      <c r="P91" s="525">
        <f t="shared" si="127"/>
        <v>0</v>
      </c>
      <c r="Q91" s="522"/>
      <c r="R91" s="555"/>
      <c r="S91" s="556"/>
      <c r="T91" s="522"/>
      <c r="U91" s="555"/>
      <c r="V91" s="522"/>
      <c r="W91" s="537"/>
      <c r="X91" s="537">
        <f t="shared" si="128"/>
        <v>0</v>
      </c>
      <c r="Y91" s="541">
        <f t="shared" si="129"/>
        <v>0</v>
      </c>
      <c r="Z91" s="524">
        <f t="shared" si="130"/>
        <v>0</v>
      </c>
      <c r="AA91" s="522"/>
      <c r="AB91" s="537"/>
      <c r="AC91" s="555"/>
      <c r="AD91" s="555"/>
      <c r="AE91" s="524">
        <f t="shared" si="131"/>
        <v>0</v>
      </c>
      <c r="AF91" s="522"/>
      <c r="AG91" s="555"/>
      <c r="AH91" s="556"/>
      <c r="AI91" s="522"/>
      <c r="AJ91" s="555"/>
      <c r="AK91" s="556"/>
      <c r="AL91" s="522"/>
      <c r="AM91" s="555"/>
      <c r="AN91" s="556"/>
      <c r="AO91" s="522"/>
      <c r="AP91" s="555"/>
      <c r="AQ91" s="556"/>
      <c r="AR91" s="542"/>
      <c r="AS91" s="513"/>
      <c r="AT91" s="522"/>
      <c r="AU91" s="537"/>
      <c r="AV91" s="537">
        <f t="shared" si="132"/>
        <v>0</v>
      </c>
      <c r="AW91" s="541">
        <f t="shared" si="132"/>
        <v>0</v>
      </c>
      <c r="AX91" s="530"/>
      <c r="AY91" s="541"/>
      <c r="AZ91" s="541">
        <f t="shared" si="120"/>
        <v>0</v>
      </c>
      <c r="BA91" s="541">
        <f t="shared" si="120"/>
        <v>0</v>
      </c>
      <c r="BB91" s="522"/>
      <c r="BC91" s="537"/>
      <c r="BD91" s="537">
        <f t="shared" si="133"/>
        <v>0</v>
      </c>
      <c r="BE91" s="541">
        <f t="shared" si="133"/>
        <v>0</v>
      </c>
      <c r="BF91" s="530">
        <f t="shared" si="121"/>
        <v>0</v>
      </c>
      <c r="BG91" s="541">
        <f t="shared" si="122"/>
        <v>0</v>
      </c>
      <c r="BH91" s="544">
        <f t="shared" si="123"/>
        <v>0</v>
      </c>
      <c r="BI91" s="543"/>
      <c r="BJ91" s="513"/>
      <c r="BK91" s="522"/>
      <c r="BL91" s="537"/>
      <c r="BM91" s="537">
        <f t="shared" si="134"/>
        <v>0</v>
      </c>
      <c r="BN91" s="541">
        <f t="shared" si="134"/>
        <v>0</v>
      </c>
      <c r="BO91" s="522"/>
      <c r="BP91" s="537"/>
      <c r="BQ91" s="541">
        <f t="shared" si="135"/>
        <v>0</v>
      </c>
      <c r="BR91" s="544">
        <f t="shared" si="135"/>
        <v>0</v>
      </c>
      <c r="BS91" s="513"/>
      <c r="BT91" s="522"/>
      <c r="BU91" s="537"/>
      <c r="BV91" s="537">
        <f t="shared" si="136"/>
        <v>0</v>
      </c>
      <c r="BW91" s="541">
        <f t="shared" si="136"/>
        <v>0</v>
      </c>
      <c r="BX91" s="530"/>
      <c r="BY91" s="541"/>
      <c r="BZ91" s="541">
        <f t="shared" si="124"/>
        <v>0</v>
      </c>
      <c r="CA91" s="544">
        <f t="shared" si="124"/>
        <v>0</v>
      </c>
      <c r="CB91" s="513"/>
      <c r="CC91" s="513"/>
      <c r="CD91" s="513"/>
      <c r="CE91" s="513"/>
      <c r="CF91" s="513"/>
      <c r="CG91" s="513"/>
      <c r="CH91" s="513"/>
      <c r="CI91" s="513"/>
      <c r="CJ91" s="513"/>
      <c r="CK91" s="513"/>
      <c r="CL91" s="513"/>
      <c r="CM91" s="513"/>
      <c r="CN91" s="513"/>
      <c r="CO91" s="513"/>
      <c r="CP91" s="513"/>
      <c r="CQ91" s="513"/>
      <c r="CR91" s="513"/>
      <c r="CS91" s="513"/>
      <c r="CT91" s="513"/>
      <c r="CU91" s="513"/>
      <c r="CV91" s="513"/>
      <c r="CW91" s="513"/>
      <c r="CX91" s="513"/>
      <c r="CY91" s="513"/>
      <c r="CZ91" s="513"/>
      <c r="DA91" s="513"/>
      <c r="DB91" s="513"/>
      <c r="DC91" s="513"/>
      <c r="DD91" s="513"/>
      <c r="DE91" s="513"/>
      <c r="DF91" s="513"/>
      <c r="DG91" s="513"/>
      <c r="DH91" s="513"/>
      <c r="DI91" s="513"/>
      <c r="DJ91" s="513"/>
      <c r="DK91" s="513"/>
      <c r="DL91" s="513"/>
      <c r="DM91" s="513"/>
      <c r="DN91" s="513"/>
      <c r="DO91" s="513"/>
      <c r="DP91" s="513"/>
      <c r="DQ91" s="513"/>
      <c r="DR91" s="513"/>
      <c r="DS91" s="513"/>
      <c r="DT91" s="513"/>
      <c r="DU91" s="513"/>
      <c r="DV91" s="513"/>
      <c r="DW91" s="513"/>
      <c r="DX91" s="513"/>
      <c r="DY91" s="513"/>
      <c r="DZ91" s="513"/>
    </row>
    <row r="92" spans="1:130" ht="20.25" hidden="1" outlineLevel="1" x14ac:dyDescent="0.3">
      <c r="A92" s="534" t="s">
        <v>319</v>
      </c>
      <c r="B92" s="522"/>
      <c r="C92" s="537"/>
      <c r="D92" s="547">
        <v>0</v>
      </c>
      <c r="E92" s="547">
        <v>0</v>
      </c>
      <c r="F92" s="524">
        <f t="shared" si="125"/>
        <v>0</v>
      </c>
      <c r="G92" s="522"/>
      <c r="H92" s="537"/>
      <c r="I92" s="554">
        <v>0</v>
      </c>
      <c r="J92" s="554">
        <v>0</v>
      </c>
      <c r="K92" s="524">
        <f t="shared" si="126"/>
        <v>0</v>
      </c>
      <c r="L92" s="522"/>
      <c r="M92" s="537"/>
      <c r="N92" s="554"/>
      <c r="O92" s="554"/>
      <c r="P92" s="525">
        <f t="shared" si="127"/>
        <v>0</v>
      </c>
      <c r="Q92" s="522"/>
      <c r="R92" s="555"/>
      <c r="S92" s="556"/>
      <c r="T92" s="522"/>
      <c r="U92" s="555"/>
      <c r="V92" s="522"/>
      <c r="W92" s="537"/>
      <c r="X92" s="537">
        <f t="shared" si="128"/>
        <v>0</v>
      </c>
      <c r="Y92" s="541">
        <f t="shared" si="129"/>
        <v>0</v>
      </c>
      <c r="Z92" s="524">
        <f t="shared" si="130"/>
        <v>0</v>
      </c>
      <c r="AA92" s="522"/>
      <c r="AB92" s="537"/>
      <c r="AC92" s="555"/>
      <c r="AD92" s="555"/>
      <c r="AE92" s="524">
        <f t="shared" si="131"/>
        <v>0</v>
      </c>
      <c r="AF92" s="522"/>
      <c r="AG92" s="555"/>
      <c r="AH92" s="556"/>
      <c r="AI92" s="522"/>
      <c r="AJ92" s="555"/>
      <c r="AK92" s="556"/>
      <c r="AL92" s="522"/>
      <c r="AM92" s="555"/>
      <c r="AN92" s="556"/>
      <c r="AO92" s="522"/>
      <c r="AP92" s="555"/>
      <c r="AQ92" s="556"/>
      <c r="AR92" s="542"/>
      <c r="AS92" s="513"/>
      <c r="AT92" s="522"/>
      <c r="AU92" s="537"/>
      <c r="AV92" s="537">
        <f t="shared" si="132"/>
        <v>0</v>
      </c>
      <c r="AW92" s="541">
        <f t="shared" si="132"/>
        <v>0</v>
      </c>
      <c r="AX92" s="530"/>
      <c r="AY92" s="541"/>
      <c r="AZ92" s="541">
        <f t="shared" si="120"/>
        <v>0</v>
      </c>
      <c r="BA92" s="541">
        <f t="shared" si="120"/>
        <v>0</v>
      </c>
      <c r="BB92" s="522"/>
      <c r="BC92" s="537"/>
      <c r="BD92" s="537">
        <f t="shared" si="133"/>
        <v>0</v>
      </c>
      <c r="BE92" s="541">
        <f t="shared" si="133"/>
        <v>0</v>
      </c>
      <c r="BF92" s="530">
        <f t="shared" si="121"/>
        <v>0</v>
      </c>
      <c r="BG92" s="541">
        <f t="shared" si="122"/>
        <v>0</v>
      </c>
      <c r="BH92" s="544">
        <f t="shared" si="123"/>
        <v>0</v>
      </c>
      <c r="BI92" s="543"/>
      <c r="BJ92" s="513"/>
      <c r="BK92" s="522"/>
      <c r="BL92" s="537"/>
      <c r="BM92" s="537">
        <f t="shared" si="134"/>
        <v>0</v>
      </c>
      <c r="BN92" s="541">
        <f t="shared" si="134"/>
        <v>0</v>
      </c>
      <c r="BO92" s="522"/>
      <c r="BP92" s="537"/>
      <c r="BQ92" s="541">
        <f t="shared" si="135"/>
        <v>0</v>
      </c>
      <c r="BR92" s="544">
        <f t="shared" si="135"/>
        <v>0</v>
      </c>
      <c r="BS92" s="513"/>
      <c r="BT92" s="522"/>
      <c r="BU92" s="537"/>
      <c r="BV92" s="537">
        <f t="shared" si="136"/>
        <v>0</v>
      </c>
      <c r="BW92" s="541">
        <f t="shared" si="136"/>
        <v>0</v>
      </c>
      <c r="BX92" s="530"/>
      <c r="BY92" s="541"/>
      <c r="BZ92" s="541">
        <f t="shared" si="124"/>
        <v>0</v>
      </c>
      <c r="CA92" s="544">
        <f t="shared" si="124"/>
        <v>0</v>
      </c>
      <c r="CB92" s="513"/>
      <c r="CC92" s="513"/>
      <c r="CD92" s="513"/>
      <c r="CE92" s="513"/>
      <c r="CF92" s="513"/>
      <c r="CG92" s="513"/>
      <c r="CH92" s="513"/>
      <c r="CI92" s="513"/>
      <c r="CJ92" s="513"/>
      <c r="CK92" s="513"/>
      <c r="CL92" s="513"/>
      <c r="CM92" s="513"/>
      <c r="CN92" s="513"/>
      <c r="CO92" s="513"/>
      <c r="CP92" s="513"/>
      <c r="CQ92" s="513"/>
      <c r="CR92" s="513"/>
      <c r="CS92" s="513"/>
      <c r="CT92" s="513"/>
      <c r="CU92" s="513"/>
      <c r="CV92" s="513"/>
      <c r="CW92" s="513"/>
      <c r="CX92" s="513"/>
      <c r="CY92" s="513"/>
      <c r="CZ92" s="513"/>
      <c r="DA92" s="513"/>
      <c r="DB92" s="513"/>
      <c r="DC92" s="513"/>
      <c r="DD92" s="513"/>
      <c r="DE92" s="513"/>
      <c r="DF92" s="513"/>
      <c r="DG92" s="513"/>
      <c r="DH92" s="513"/>
      <c r="DI92" s="513"/>
      <c r="DJ92" s="513"/>
      <c r="DK92" s="513"/>
      <c r="DL92" s="513"/>
      <c r="DM92" s="513"/>
      <c r="DN92" s="513"/>
      <c r="DO92" s="513"/>
      <c r="DP92" s="513"/>
      <c r="DQ92" s="513"/>
      <c r="DR92" s="513"/>
      <c r="DS92" s="513"/>
      <c r="DT92" s="513"/>
      <c r="DU92" s="513"/>
      <c r="DV92" s="513"/>
      <c r="DW92" s="513"/>
      <c r="DX92" s="513"/>
      <c r="DY92" s="513"/>
      <c r="DZ92" s="513"/>
    </row>
    <row r="93" spans="1:130" ht="20.25" hidden="1" outlineLevel="1" x14ac:dyDescent="0.3">
      <c r="A93" s="534" t="s">
        <v>320</v>
      </c>
      <c r="B93" s="522"/>
      <c r="C93" s="537"/>
      <c r="D93" s="547">
        <v>0</v>
      </c>
      <c r="E93" s="547">
        <v>0</v>
      </c>
      <c r="F93" s="524">
        <f t="shared" si="125"/>
        <v>0</v>
      </c>
      <c r="G93" s="522"/>
      <c r="H93" s="537"/>
      <c r="I93" s="554">
        <v>0</v>
      </c>
      <c r="J93" s="554">
        <v>0</v>
      </c>
      <c r="K93" s="524">
        <f t="shared" si="126"/>
        <v>0</v>
      </c>
      <c r="L93" s="522"/>
      <c r="M93" s="537"/>
      <c r="N93" s="554"/>
      <c r="O93" s="554"/>
      <c r="P93" s="525">
        <f t="shared" si="127"/>
        <v>0</v>
      </c>
      <c r="Q93" s="522"/>
      <c r="R93" s="555"/>
      <c r="S93" s="556"/>
      <c r="T93" s="522"/>
      <c r="U93" s="555"/>
      <c r="V93" s="522"/>
      <c r="W93" s="537"/>
      <c r="X93" s="537">
        <f t="shared" si="128"/>
        <v>0</v>
      </c>
      <c r="Y93" s="541">
        <f t="shared" si="129"/>
        <v>0</v>
      </c>
      <c r="Z93" s="524">
        <f t="shared" si="130"/>
        <v>0</v>
      </c>
      <c r="AA93" s="522"/>
      <c r="AB93" s="537"/>
      <c r="AC93" s="555"/>
      <c r="AD93" s="555"/>
      <c r="AE93" s="524">
        <f t="shared" si="131"/>
        <v>0</v>
      </c>
      <c r="AF93" s="522"/>
      <c r="AG93" s="555"/>
      <c r="AH93" s="556"/>
      <c r="AI93" s="522"/>
      <c r="AJ93" s="555"/>
      <c r="AK93" s="556"/>
      <c r="AL93" s="522"/>
      <c r="AM93" s="555"/>
      <c r="AN93" s="556"/>
      <c r="AO93" s="522"/>
      <c r="AP93" s="555"/>
      <c r="AQ93" s="556"/>
      <c r="AR93" s="542"/>
      <c r="AS93" s="513"/>
      <c r="AT93" s="522"/>
      <c r="AU93" s="537"/>
      <c r="AV93" s="537">
        <f t="shared" si="132"/>
        <v>0</v>
      </c>
      <c r="AW93" s="541">
        <f t="shared" si="132"/>
        <v>0</v>
      </c>
      <c r="AX93" s="530"/>
      <c r="AY93" s="541"/>
      <c r="AZ93" s="541">
        <f t="shared" si="120"/>
        <v>0</v>
      </c>
      <c r="BA93" s="541">
        <f t="shared" si="120"/>
        <v>0</v>
      </c>
      <c r="BB93" s="522"/>
      <c r="BC93" s="537"/>
      <c r="BD93" s="537">
        <f t="shared" si="133"/>
        <v>0</v>
      </c>
      <c r="BE93" s="541">
        <f t="shared" si="133"/>
        <v>0</v>
      </c>
      <c r="BF93" s="530">
        <f t="shared" si="121"/>
        <v>0</v>
      </c>
      <c r="BG93" s="541">
        <f t="shared" si="122"/>
        <v>0</v>
      </c>
      <c r="BH93" s="544">
        <f t="shared" si="123"/>
        <v>0</v>
      </c>
      <c r="BI93" s="543"/>
      <c r="BJ93" s="513"/>
      <c r="BK93" s="522"/>
      <c r="BL93" s="537"/>
      <c r="BM93" s="537">
        <f t="shared" si="134"/>
        <v>0</v>
      </c>
      <c r="BN93" s="541">
        <f t="shared" si="134"/>
        <v>0</v>
      </c>
      <c r="BO93" s="522"/>
      <c r="BP93" s="537"/>
      <c r="BQ93" s="541">
        <f t="shared" si="135"/>
        <v>0</v>
      </c>
      <c r="BR93" s="544">
        <f t="shared" si="135"/>
        <v>0</v>
      </c>
      <c r="BS93" s="513"/>
      <c r="BT93" s="522"/>
      <c r="BU93" s="537"/>
      <c r="BV93" s="537">
        <f t="shared" si="136"/>
        <v>0</v>
      </c>
      <c r="BW93" s="541">
        <f t="shared" si="136"/>
        <v>0</v>
      </c>
      <c r="BX93" s="530"/>
      <c r="BY93" s="541"/>
      <c r="BZ93" s="541">
        <f t="shared" si="124"/>
        <v>0</v>
      </c>
      <c r="CA93" s="544">
        <f t="shared" si="124"/>
        <v>0</v>
      </c>
      <c r="CB93" s="513"/>
      <c r="CC93" s="513"/>
      <c r="CD93" s="513"/>
      <c r="CE93" s="513"/>
      <c r="CF93" s="513"/>
      <c r="CG93" s="513"/>
      <c r="CH93" s="513"/>
      <c r="CI93" s="513"/>
      <c r="CJ93" s="513"/>
      <c r="CK93" s="513"/>
      <c r="CL93" s="513"/>
      <c r="CM93" s="513"/>
      <c r="CN93" s="513"/>
      <c r="CO93" s="513"/>
      <c r="CP93" s="513"/>
      <c r="CQ93" s="513"/>
      <c r="CR93" s="513"/>
      <c r="CS93" s="513"/>
      <c r="CT93" s="513"/>
      <c r="CU93" s="513"/>
      <c r="CV93" s="513"/>
      <c r="CW93" s="513"/>
      <c r="CX93" s="513"/>
      <c r="CY93" s="513"/>
      <c r="CZ93" s="513"/>
      <c r="DA93" s="513"/>
      <c r="DB93" s="513"/>
      <c r="DC93" s="513"/>
      <c r="DD93" s="513"/>
      <c r="DE93" s="513"/>
      <c r="DF93" s="513"/>
      <c r="DG93" s="513"/>
      <c r="DH93" s="513"/>
      <c r="DI93" s="513"/>
      <c r="DJ93" s="513"/>
      <c r="DK93" s="513"/>
      <c r="DL93" s="513"/>
      <c r="DM93" s="513"/>
      <c r="DN93" s="513"/>
      <c r="DO93" s="513"/>
      <c r="DP93" s="513"/>
      <c r="DQ93" s="513"/>
      <c r="DR93" s="513"/>
      <c r="DS93" s="513"/>
      <c r="DT93" s="513"/>
      <c r="DU93" s="513"/>
      <c r="DV93" s="513"/>
      <c r="DW93" s="513"/>
      <c r="DX93" s="513"/>
      <c r="DY93" s="513"/>
      <c r="DZ93" s="513"/>
    </row>
    <row r="94" spans="1:130" ht="20.25" hidden="1" outlineLevel="1" x14ac:dyDescent="0.3">
      <c r="A94" s="534" t="s">
        <v>321</v>
      </c>
      <c r="B94" s="522"/>
      <c r="C94" s="537"/>
      <c r="D94" s="547">
        <v>0</v>
      </c>
      <c r="E94" s="547">
        <v>0</v>
      </c>
      <c r="F94" s="524">
        <f t="shared" si="125"/>
        <v>0</v>
      </c>
      <c r="G94" s="522"/>
      <c r="H94" s="537"/>
      <c r="I94" s="554">
        <v>0</v>
      </c>
      <c r="J94" s="554">
        <v>0</v>
      </c>
      <c r="K94" s="524">
        <f t="shared" si="126"/>
        <v>0</v>
      </c>
      <c r="L94" s="522"/>
      <c r="M94" s="537"/>
      <c r="N94" s="554"/>
      <c r="O94" s="554"/>
      <c r="P94" s="525">
        <f t="shared" si="127"/>
        <v>0</v>
      </c>
      <c r="Q94" s="522"/>
      <c r="R94" s="555"/>
      <c r="S94" s="556"/>
      <c r="T94" s="522"/>
      <c r="U94" s="555"/>
      <c r="V94" s="522"/>
      <c r="W94" s="537"/>
      <c r="X94" s="537">
        <f t="shared" si="128"/>
        <v>0</v>
      </c>
      <c r="Y94" s="541">
        <f t="shared" si="129"/>
        <v>0</v>
      </c>
      <c r="Z94" s="524">
        <f t="shared" si="130"/>
        <v>0</v>
      </c>
      <c r="AA94" s="522"/>
      <c r="AB94" s="537"/>
      <c r="AC94" s="555"/>
      <c r="AD94" s="555"/>
      <c r="AE94" s="524">
        <f t="shared" si="131"/>
        <v>0</v>
      </c>
      <c r="AF94" s="522"/>
      <c r="AG94" s="555"/>
      <c r="AH94" s="556"/>
      <c r="AI94" s="522"/>
      <c r="AJ94" s="555"/>
      <c r="AK94" s="556"/>
      <c r="AL94" s="522"/>
      <c r="AM94" s="555"/>
      <c r="AN94" s="556"/>
      <c r="AO94" s="522"/>
      <c r="AP94" s="555"/>
      <c r="AQ94" s="556"/>
      <c r="AR94" s="542"/>
      <c r="AS94" s="513"/>
      <c r="AT94" s="522"/>
      <c r="AU94" s="537"/>
      <c r="AV94" s="537">
        <f t="shared" si="132"/>
        <v>0</v>
      </c>
      <c r="AW94" s="541">
        <f t="shared" si="132"/>
        <v>0</v>
      </c>
      <c r="AX94" s="530"/>
      <c r="AY94" s="541"/>
      <c r="AZ94" s="541">
        <f t="shared" si="120"/>
        <v>0</v>
      </c>
      <c r="BA94" s="541">
        <f t="shared" si="120"/>
        <v>0</v>
      </c>
      <c r="BB94" s="522"/>
      <c r="BC94" s="537"/>
      <c r="BD94" s="537">
        <f t="shared" si="133"/>
        <v>0</v>
      </c>
      <c r="BE94" s="541">
        <f t="shared" si="133"/>
        <v>0</v>
      </c>
      <c r="BF94" s="530">
        <f t="shared" si="121"/>
        <v>0</v>
      </c>
      <c r="BG94" s="541">
        <f t="shared" si="122"/>
        <v>0</v>
      </c>
      <c r="BH94" s="544">
        <f t="shared" si="123"/>
        <v>0</v>
      </c>
      <c r="BI94" s="543"/>
      <c r="BJ94" s="513"/>
      <c r="BK94" s="522"/>
      <c r="BL94" s="537"/>
      <c r="BM94" s="537">
        <f t="shared" si="134"/>
        <v>0</v>
      </c>
      <c r="BN94" s="541">
        <f t="shared" si="134"/>
        <v>0</v>
      </c>
      <c r="BO94" s="522"/>
      <c r="BP94" s="537"/>
      <c r="BQ94" s="541">
        <f t="shared" si="135"/>
        <v>0</v>
      </c>
      <c r="BR94" s="544">
        <f t="shared" si="135"/>
        <v>0</v>
      </c>
      <c r="BS94" s="513"/>
      <c r="BT94" s="522"/>
      <c r="BU94" s="537"/>
      <c r="BV94" s="537">
        <f t="shared" si="136"/>
        <v>0</v>
      </c>
      <c r="BW94" s="541">
        <f t="shared" si="136"/>
        <v>0</v>
      </c>
      <c r="BX94" s="530"/>
      <c r="BY94" s="541"/>
      <c r="BZ94" s="541">
        <f t="shared" si="124"/>
        <v>0</v>
      </c>
      <c r="CA94" s="544">
        <f t="shared" si="124"/>
        <v>0</v>
      </c>
      <c r="CB94" s="513"/>
      <c r="CC94" s="513"/>
      <c r="CD94" s="513"/>
      <c r="CE94" s="513"/>
      <c r="CF94" s="513"/>
      <c r="CG94" s="513"/>
      <c r="CH94" s="513"/>
      <c r="CI94" s="513"/>
      <c r="CJ94" s="513"/>
      <c r="CK94" s="513"/>
      <c r="CL94" s="513"/>
      <c r="CM94" s="513"/>
      <c r="CN94" s="513"/>
      <c r="CO94" s="513"/>
      <c r="CP94" s="513"/>
      <c r="CQ94" s="513"/>
      <c r="CR94" s="513"/>
      <c r="CS94" s="513"/>
      <c r="CT94" s="513"/>
      <c r="CU94" s="513"/>
      <c r="CV94" s="513"/>
      <c r="CW94" s="513"/>
      <c r="CX94" s="513"/>
      <c r="CY94" s="513"/>
      <c r="CZ94" s="513"/>
      <c r="DA94" s="513"/>
      <c r="DB94" s="513"/>
      <c r="DC94" s="513"/>
      <c r="DD94" s="513"/>
      <c r="DE94" s="513"/>
      <c r="DF94" s="513"/>
      <c r="DG94" s="513"/>
      <c r="DH94" s="513"/>
      <c r="DI94" s="513"/>
      <c r="DJ94" s="513"/>
      <c r="DK94" s="513"/>
      <c r="DL94" s="513"/>
      <c r="DM94" s="513"/>
      <c r="DN94" s="513"/>
      <c r="DO94" s="513"/>
      <c r="DP94" s="513"/>
      <c r="DQ94" s="513"/>
      <c r="DR94" s="513"/>
      <c r="DS94" s="513"/>
      <c r="DT94" s="513"/>
      <c r="DU94" s="513"/>
      <c r="DV94" s="513"/>
      <c r="DW94" s="513"/>
      <c r="DX94" s="513"/>
      <c r="DY94" s="513"/>
      <c r="DZ94" s="513"/>
    </row>
    <row r="95" spans="1:130" ht="20.25" hidden="1" outlineLevel="1" x14ac:dyDescent="0.3">
      <c r="A95" s="534" t="s">
        <v>322</v>
      </c>
      <c r="B95" s="522"/>
      <c r="C95" s="537"/>
      <c r="D95" s="547">
        <v>0</v>
      </c>
      <c r="E95" s="547">
        <v>0</v>
      </c>
      <c r="F95" s="524">
        <f t="shared" si="125"/>
        <v>0</v>
      </c>
      <c r="G95" s="522"/>
      <c r="H95" s="537"/>
      <c r="I95" s="554">
        <v>0</v>
      </c>
      <c r="J95" s="554">
        <v>0</v>
      </c>
      <c r="K95" s="524">
        <f t="shared" si="126"/>
        <v>0</v>
      </c>
      <c r="L95" s="522"/>
      <c r="M95" s="537"/>
      <c r="N95" s="554"/>
      <c r="O95" s="554"/>
      <c r="P95" s="525">
        <f t="shared" si="127"/>
        <v>0</v>
      </c>
      <c r="Q95" s="522"/>
      <c r="R95" s="555"/>
      <c r="S95" s="556"/>
      <c r="T95" s="522"/>
      <c r="U95" s="555"/>
      <c r="V95" s="522"/>
      <c r="W95" s="537"/>
      <c r="X95" s="537">
        <f t="shared" si="128"/>
        <v>0</v>
      </c>
      <c r="Y95" s="541">
        <f t="shared" si="129"/>
        <v>0</v>
      </c>
      <c r="Z95" s="524">
        <f t="shared" si="130"/>
        <v>0</v>
      </c>
      <c r="AA95" s="522"/>
      <c r="AB95" s="537"/>
      <c r="AC95" s="555"/>
      <c r="AD95" s="555"/>
      <c r="AE95" s="524">
        <f t="shared" si="131"/>
        <v>0</v>
      </c>
      <c r="AF95" s="522"/>
      <c r="AG95" s="555"/>
      <c r="AH95" s="556"/>
      <c r="AI95" s="522"/>
      <c r="AJ95" s="555"/>
      <c r="AK95" s="556"/>
      <c r="AL95" s="522"/>
      <c r="AM95" s="555"/>
      <c r="AN95" s="556"/>
      <c r="AO95" s="522"/>
      <c r="AP95" s="555"/>
      <c r="AQ95" s="556"/>
      <c r="AR95" s="542"/>
      <c r="AS95" s="513"/>
      <c r="AT95" s="522"/>
      <c r="AU95" s="537"/>
      <c r="AV95" s="537">
        <f t="shared" si="132"/>
        <v>0</v>
      </c>
      <c r="AW95" s="541">
        <f t="shared" si="132"/>
        <v>0</v>
      </c>
      <c r="AX95" s="530"/>
      <c r="AY95" s="541"/>
      <c r="AZ95" s="541">
        <f t="shared" si="120"/>
        <v>0</v>
      </c>
      <c r="BA95" s="541">
        <f t="shared" si="120"/>
        <v>0</v>
      </c>
      <c r="BB95" s="522"/>
      <c r="BC95" s="537"/>
      <c r="BD95" s="537">
        <f t="shared" si="133"/>
        <v>0</v>
      </c>
      <c r="BE95" s="541">
        <f t="shared" si="133"/>
        <v>0</v>
      </c>
      <c r="BF95" s="530">
        <f t="shared" si="121"/>
        <v>0</v>
      </c>
      <c r="BG95" s="541">
        <f t="shared" si="122"/>
        <v>0</v>
      </c>
      <c r="BH95" s="544">
        <f t="shared" si="123"/>
        <v>0</v>
      </c>
      <c r="BI95" s="543"/>
      <c r="BJ95" s="513"/>
      <c r="BK95" s="522"/>
      <c r="BL95" s="537"/>
      <c r="BM95" s="537">
        <f t="shared" si="134"/>
        <v>0</v>
      </c>
      <c r="BN95" s="541">
        <f t="shared" si="134"/>
        <v>0</v>
      </c>
      <c r="BO95" s="522"/>
      <c r="BP95" s="537"/>
      <c r="BQ95" s="541">
        <f t="shared" si="135"/>
        <v>0</v>
      </c>
      <c r="BR95" s="544">
        <f t="shared" si="135"/>
        <v>0</v>
      </c>
      <c r="BS95" s="513"/>
      <c r="BT95" s="522"/>
      <c r="BU95" s="537"/>
      <c r="BV95" s="537">
        <f t="shared" si="136"/>
        <v>0</v>
      </c>
      <c r="BW95" s="541">
        <f t="shared" si="136"/>
        <v>0</v>
      </c>
      <c r="BX95" s="530"/>
      <c r="BY95" s="541"/>
      <c r="BZ95" s="541">
        <f t="shared" si="124"/>
        <v>0</v>
      </c>
      <c r="CA95" s="544">
        <f t="shared" si="124"/>
        <v>0</v>
      </c>
      <c r="CB95" s="513"/>
      <c r="CC95" s="513"/>
      <c r="CD95" s="513"/>
      <c r="CE95" s="513"/>
      <c r="CF95" s="513"/>
      <c r="CG95" s="513"/>
      <c r="CH95" s="513"/>
      <c r="CI95" s="513"/>
      <c r="CJ95" s="513"/>
      <c r="CK95" s="513"/>
      <c r="CL95" s="513"/>
      <c r="CM95" s="513"/>
      <c r="CN95" s="513"/>
      <c r="CO95" s="513"/>
      <c r="CP95" s="513"/>
      <c r="CQ95" s="513"/>
      <c r="CR95" s="513"/>
      <c r="CS95" s="513"/>
      <c r="CT95" s="513"/>
      <c r="CU95" s="513"/>
      <c r="CV95" s="513"/>
      <c r="CW95" s="513"/>
      <c r="CX95" s="513"/>
      <c r="CY95" s="513"/>
      <c r="CZ95" s="513"/>
      <c r="DA95" s="513"/>
      <c r="DB95" s="513"/>
      <c r="DC95" s="513"/>
      <c r="DD95" s="513"/>
      <c r="DE95" s="513"/>
      <c r="DF95" s="513"/>
      <c r="DG95" s="513"/>
      <c r="DH95" s="513"/>
      <c r="DI95" s="513"/>
      <c r="DJ95" s="513"/>
      <c r="DK95" s="513"/>
      <c r="DL95" s="513"/>
      <c r="DM95" s="513"/>
      <c r="DN95" s="513"/>
      <c r="DO95" s="513"/>
      <c r="DP95" s="513"/>
      <c r="DQ95" s="513"/>
      <c r="DR95" s="513"/>
      <c r="DS95" s="513"/>
      <c r="DT95" s="513"/>
      <c r="DU95" s="513"/>
      <c r="DV95" s="513"/>
      <c r="DW95" s="513"/>
      <c r="DX95" s="513"/>
      <c r="DY95" s="513"/>
      <c r="DZ95" s="513"/>
    </row>
    <row r="96" spans="1:130" ht="20.25" hidden="1" outlineLevel="1" x14ac:dyDescent="0.3">
      <c r="A96" s="535" t="s">
        <v>323</v>
      </c>
      <c r="B96" s="522"/>
      <c r="C96" s="537"/>
      <c r="D96" s="547">
        <v>0</v>
      </c>
      <c r="E96" s="547">
        <v>0</v>
      </c>
      <c r="F96" s="524">
        <f t="shared" si="125"/>
        <v>0</v>
      </c>
      <c r="G96" s="522"/>
      <c r="H96" s="537"/>
      <c r="I96" s="554">
        <v>0</v>
      </c>
      <c r="J96" s="554">
        <v>0</v>
      </c>
      <c r="K96" s="524">
        <f t="shared" si="126"/>
        <v>0</v>
      </c>
      <c r="L96" s="522"/>
      <c r="M96" s="537"/>
      <c r="N96" s="554"/>
      <c r="O96" s="554"/>
      <c r="P96" s="525">
        <f t="shared" si="127"/>
        <v>0</v>
      </c>
      <c r="Q96" s="522"/>
      <c r="R96" s="555"/>
      <c r="S96" s="556"/>
      <c r="T96" s="522"/>
      <c r="U96" s="555"/>
      <c r="V96" s="522"/>
      <c r="W96" s="537"/>
      <c r="X96" s="537">
        <f t="shared" si="128"/>
        <v>0</v>
      </c>
      <c r="Y96" s="541">
        <f t="shared" si="129"/>
        <v>0</v>
      </c>
      <c r="Z96" s="524">
        <f t="shared" si="130"/>
        <v>0</v>
      </c>
      <c r="AA96" s="522"/>
      <c r="AB96" s="537"/>
      <c r="AC96" s="555"/>
      <c r="AD96" s="555"/>
      <c r="AE96" s="524">
        <f t="shared" si="131"/>
        <v>0</v>
      </c>
      <c r="AF96" s="522"/>
      <c r="AG96" s="555"/>
      <c r="AH96" s="556"/>
      <c r="AI96" s="522"/>
      <c r="AJ96" s="555"/>
      <c r="AK96" s="556"/>
      <c r="AL96" s="522"/>
      <c r="AM96" s="555"/>
      <c r="AN96" s="556"/>
      <c r="AO96" s="522"/>
      <c r="AP96" s="555"/>
      <c r="AQ96" s="556"/>
      <c r="AR96" s="542"/>
      <c r="AS96" s="513"/>
      <c r="AT96" s="522"/>
      <c r="AU96" s="537"/>
      <c r="AV96" s="537">
        <f t="shared" si="132"/>
        <v>0</v>
      </c>
      <c r="AW96" s="541">
        <f t="shared" si="132"/>
        <v>0</v>
      </c>
      <c r="AX96" s="530"/>
      <c r="AY96" s="541"/>
      <c r="AZ96" s="541">
        <f t="shared" si="120"/>
        <v>0</v>
      </c>
      <c r="BA96" s="541">
        <f t="shared" si="120"/>
        <v>0</v>
      </c>
      <c r="BB96" s="522"/>
      <c r="BC96" s="537"/>
      <c r="BD96" s="537">
        <f t="shared" si="133"/>
        <v>0</v>
      </c>
      <c r="BE96" s="541">
        <f t="shared" si="133"/>
        <v>0</v>
      </c>
      <c r="BF96" s="530">
        <f t="shared" si="121"/>
        <v>0</v>
      </c>
      <c r="BG96" s="541">
        <f t="shared" si="122"/>
        <v>0</v>
      </c>
      <c r="BH96" s="544">
        <f t="shared" si="123"/>
        <v>0</v>
      </c>
      <c r="BI96" s="543"/>
      <c r="BJ96" s="513"/>
      <c r="BK96" s="522"/>
      <c r="BL96" s="537"/>
      <c r="BM96" s="537">
        <f t="shared" si="134"/>
        <v>0</v>
      </c>
      <c r="BN96" s="541">
        <f t="shared" si="134"/>
        <v>0</v>
      </c>
      <c r="BO96" s="522"/>
      <c r="BP96" s="537"/>
      <c r="BQ96" s="541">
        <f t="shared" si="135"/>
        <v>0</v>
      </c>
      <c r="BR96" s="544">
        <f t="shared" si="135"/>
        <v>0</v>
      </c>
      <c r="BS96" s="513"/>
      <c r="BT96" s="522"/>
      <c r="BU96" s="537"/>
      <c r="BV96" s="537">
        <f t="shared" si="136"/>
        <v>0</v>
      </c>
      <c r="BW96" s="541">
        <f t="shared" si="136"/>
        <v>0</v>
      </c>
      <c r="BX96" s="530"/>
      <c r="BY96" s="541"/>
      <c r="BZ96" s="541">
        <f t="shared" si="124"/>
        <v>0</v>
      </c>
      <c r="CA96" s="544">
        <f t="shared" si="124"/>
        <v>0</v>
      </c>
      <c r="CB96" s="513"/>
      <c r="CC96" s="513"/>
      <c r="CD96" s="513"/>
      <c r="CE96" s="513"/>
      <c r="CF96" s="513"/>
      <c r="CG96" s="513"/>
      <c r="CH96" s="513"/>
      <c r="CI96" s="513"/>
      <c r="CJ96" s="513"/>
      <c r="CK96" s="513"/>
      <c r="CL96" s="513"/>
      <c r="CM96" s="513"/>
      <c r="CN96" s="513"/>
      <c r="CO96" s="513"/>
      <c r="CP96" s="513"/>
      <c r="CQ96" s="513"/>
      <c r="CR96" s="513"/>
      <c r="CS96" s="513"/>
      <c r="CT96" s="513"/>
      <c r="CU96" s="513"/>
      <c r="CV96" s="513"/>
      <c r="CW96" s="513"/>
      <c r="CX96" s="513"/>
      <c r="CY96" s="513"/>
      <c r="CZ96" s="513"/>
      <c r="DA96" s="513"/>
      <c r="DB96" s="513"/>
      <c r="DC96" s="513"/>
      <c r="DD96" s="513"/>
      <c r="DE96" s="513"/>
      <c r="DF96" s="513"/>
      <c r="DG96" s="513"/>
      <c r="DH96" s="513"/>
      <c r="DI96" s="513"/>
      <c r="DJ96" s="513"/>
      <c r="DK96" s="513"/>
      <c r="DL96" s="513"/>
      <c r="DM96" s="513"/>
      <c r="DN96" s="513"/>
      <c r="DO96" s="513"/>
      <c r="DP96" s="513"/>
      <c r="DQ96" s="513"/>
      <c r="DR96" s="513"/>
      <c r="DS96" s="513"/>
      <c r="DT96" s="513"/>
      <c r="DU96" s="513"/>
      <c r="DV96" s="513"/>
      <c r="DW96" s="513"/>
      <c r="DX96" s="513"/>
      <c r="DY96" s="513"/>
      <c r="DZ96" s="513"/>
    </row>
    <row r="97" spans="1:130" ht="20.25" hidden="1" outlineLevel="1" x14ac:dyDescent="0.3">
      <c r="A97" s="535" t="s">
        <v>324</v>
      </c>
      <c r="B97" s="522"/>
      <c r="C97" s="537"/>
      <c r="D97" s="547">
        <v>0</v>
      </c>
      <c r="E97" s="547">
        <v>0</v>
      </c>
      <c r="F97" s="524">
        <f t="shared" si="125"/>
        <v>0</v>
      </c>
      <c r="G97" s="522"/>
      <c r="H97" s="537"/>
      <c r="I97" s="554"/>
      <c r="J97" s="554"/>
      <c r="K97" s="524">
        <f t="shared" si="126"/>
        <v>0</v>
      </c>
      <c r="L97" s="522"/>
      <c r="M97" s="537"/>
      <c r="N97" s="554"/>
      <c r="O97" s="554"/>
      <c r="P97" s="525">
        <f t="shared" si="127"/>
        <v>0</v>
      </c>
      <c r="Q97" s="522"/>
      <c r="R97" s="555"/>
      <c r="S97" s="556"/>
      <c r="T97" s="522"/>
      <c r="U97" s="555"/>
      <c r="V97" s="522"/>
      <c r="W97" s="537"/>
      <c r="X97" s="537">
        <f t="shared" si="128"/>
        <v>0</v>
      </c>
      <c r="Y97" s="541">
        <f t="shared" si="129"/>
        <v>0</v>
      </c>
      <c r="Z97" s="524">
        <f t="shared" si="130"/>
        <v>0</v>
      </c>
      <c r="AA97" s="522"/>
      <c r="AB97" s="537"/>
      <c r="AC97" s="555"/>
      <c r="AD97" s="555"/>
      <c r="AE97" s="524">
        <f t="shared" si="131"/>
        <v>0</v>
      </c>
      <c r="AF97" s="522"/>
      <c r="AG97" s="555"/>
      <c r="AH97" s="556"/>
      <c r="AI97" s="522"/>
      <c r="AJ97" s="555"/>
      <c r="AK97" s="556"/>
      <c r="AL97" s="522"/>
      <c r="AM97" s="555"/>
      <c r="AN97" s="556"/>
      <c r="AO97" s="522"/>
      <c r="AP97" s="555"/>
      <c r="AQ97" s="556"/>
      <c r="AR97" s="542"/>
      <c r="AS97" s="513"/>
      <c r="AT97" s="522"/>
      <c r="AU97" s="537"/>
      <c r="AV97" s="537">
        <f t="shared" si="132"/>
        <v>0</v>
      </c>
      <c r="AW97" s="541">
        <f t="shared" si="132"/>
        <v>0</v>
      </c>
      <c r="AX97" s="530"/>
      <c r="AY97" s="541"/>
      <c r="AZ97" s="541">
        <f t="shared" si="120"/>
        <v>0</v>
      </c>
      <c r="BA97" s="541">
        <f t="shared" si="120"/>
        <v>0</v>
      </c>
      <c r="BB97" s="522"/>
      <c r="BC97" s="537"/>
      <c r="BD97" s="537">
        <f t="shared" si="133"/>
        <v>0</v>
      </c>
      <c r="BE97" s="541">
        <f t="shared" si="133"/>
        <v>0</v>
      </c>
      <c r="BF97" s="530">
        <f t="shared" si="121"/>
        <v>0</v>
      </c>
      <c r="BG97" s="541">
        <f t="shared" si="122"/>
        <v>0</v>
      </c>
      <c r="BH97" s="544">
        <f t="shared" si="123"/>
        <v>0</v>
      </c>
      <c r="BI97" s="543"/>
      <c r="BJ97" s="513"/>
      <c r="BK97" s="522"/>
      <c r="BL97" s="537"/>
      <c r="BM97" s="537">
        <f t="shared" si="134"/>
        <v>0</v>
      </c>
      <c r="BN97" s="541">
        <f t="shared" si="134"/>
        <v>0</v>
      </c>
      <c r="BO97" s="522"/>
      <c r="BP97" s="537"/>
      <c r="BQ97" s="541">
        <f t="shared" si="135"/>
        <v>0</v>
      </c>
      <c r="BR97" s="544">
        <f t="shared" si="135"/>
        <v>0</v>
      </c>
      <c r="BS97" s="513"/>
      <c r="BT97" s="522"/>
      <c r="BU97" s="537"/>
      <c r="BV97" s="537">
        <f t="shared" si="136"/>
        <v>0</v>
      </c>
      <c r="BW97" s="541">
        <f t="shared" si="136"/>
        <v>0</v>
      </c>
      <c r="BX97" s="530"/>
      <c r="BY97" s="541"/>
      <c r="BZ97" s="541">
        <f t="shared" si="124"/>
        <v>0</v>
      </c>
      <c r="CA97" s="544">
        <f t="shared" si="124"/>
        <v>0</v>
      </c>
      <c r="CB97" s="513"/>
      <c r="CC97" s="513"/>
      <c r="CD97" s="513"/>
      <c r="CE97" s="513"/>
      <c r="CF97" s="513"/>
      <c r="CG97" s="513"/>
      <c r="CH97" s="513"/>
      <c r="CI97" s="513"/>
      <c r="CJ97" s="513"/>
      <c r="CK97" s="513"/>
      <c r="CL97" s="513"/>
      <c r="CM97" s="513"/>
      <c r="CN97" s="513"/>
      <c r="CO97" s="513"/>
      <c r="CP97" s="513"/>
      <c r="CQ97" s="513"/>
      <c r="CR97" s="513"/>
      <c r="CS97" s="513"/>
      <c r="CT97" s="513"/>
      <c r="CU97" s="513"/>
      <c r="CV97" s="513"/>
      <c r="CW97" s="513"/>
      <c r="CX97" s="513"/>
      <c r="CY97" s="513"/>
      <c r="CZ97" s="513"/>
      <c r="DA97" s="513"/>
      <c r="DB97" s="513"/>
      <c r="DC97" s="513"/>
      <c r="DD97" s="513"/>
      <c r="DE97" s="513"/>
      <c r="DF97" s="513"/>
      <c r="DG97" s="513"/>
      <c r="DH97" s="513"/>
      <c r="DI97" s="513"/>
      <c r="DJ97" s="513"/>
      <c r="DK97" s="513"/>
      <c r="DL97" s="513"/>
      <c r="DM97" s="513"/>
      <c r="DN97" s="513"/>
      <c r="DO97" s="513"/>
      <c r="DP97" s="513"/>
      <c r="DQ97" s="513"/>
      <c r="DR97" s="513"/>
      <c r="DS97" s="513"/>
      <c r="DT97" s="513"/>
      <c r="DU97" s="513"/>
      <c r="DV97" s="513"/>
      <c r="DW97" s="513"/>
      <c r="DX97" s="513"/>
      <c r="DY97" s="513"/>
      <c r="DZ97" s="513"/>
    </row>
    <row r="98" spans="1:130" ht="20.25" hidden="1" outlineLevel="1" x14ac:dyDescent="0.3">
      <c r="A98" s="534" t="s">
        <v>325</v>
      </c>
      <c r="B98" s="522"/>
      <c r="C98" s="547">
        <v>0</v>
      </c>
      <c r="D98" s="537"/>
      <c r="E98" s="537"/>
      <c r="F98" s="540"/>
      <c r="G98" s="522"/>
      <c r="H98" s="554">
        <v>0</v>
      </c>
      <c r="I98" s="537"/>
      <c r="J98" s="537"/>
      <c r="K98" s="540"/>
      <c r="L98" s="522"/>
      <c r="M98" s="554"/>
      <c r="N98" s="537"/>
      <c r="O98" s="537"/>
      <c r="P98" s="545"/>
      <c r="Q98" s="557"/>
      <c r="R98" s="537"/>
      <c r="S98" s="540"/>
      <c r="T98" s="557"/>
      <c r="U98" s="537"/>
      <c r="V98" s="522"/>
      <c r="W98" s="537">
        <f>M98+Q98-T98</f>
        <v>0</v>
      </c>
      <c r="X98" s="537"/>
      <c r="Y98" s="541"/>
      <c r="Z98" s="540"/>
      <c r="AA98" s="522"/>
      <c r="AB98" s="555"/>
      <c r="AC98" s="537"/>
      <c r="AD98" s="537"/>
      <c r="AE98" s="540"/>
      <c r="AF98" s="557"/>
      <c r="AG98" s="537"/>
      <c r="AH98" s="540"/>
      <c r="AI98" s="557"/>
      <c r="AJ98" s="537"/>
      <c r="AK98" s="540"/>
      <c r="AL98" s="557"/>
      <c r="AM98" s="537"/>
      <c r="AN98" s="540"/>
      <c r="AO98" s="557"/>
      <c r="AP98" s="537"/>
      <c r="AQ98" s="540"/>
      <c r="AR98" s="542"/>
      <c r="AS98" s="513"/>
      <c r="AT98" s="522"/>
      <c r="AU98" s="537">
        <f>AB98-M98</f>
        <v>0</v>
      </c>
      <c r="AV98" s="537"/>
      <c r="AW98" s="541"/>
      <c r="AX98" s="530"/>
      <c r="AY98" s="541">
        <f>IF(M98=0,0,AB98/M98*100)</f>
        <v>0</v>
      </c>
      <c r="AZ98" s="541"/>
      <c r="BA98" s="541"/>
      <c r="BB98" s="522"/>
      <c r="BC98" s="537">
        <f>AB98-M98-AF98-AI98-AL98-AO98</f>
        <v>0</v>
      </c>
      <c r="BD98" s="537"/>
      <c r="BE98" s="541"/>
      <c r="BF98" s="522"/>
      <c r="BG98" s="537"/>
      <c r="BH98" s="540"/>
      <c r="BI98" s="543"/>
      <c r="BJ98" s="513"/>
      <c r="BK98" s="522"/>
      <c r="BL98" s="537">
        <f>AB98-W98</f>
        <v>0</v>
      </c>
      <c r="BM98" s="537"/>
      <c r="BN98" s="541"/>
      <c r="BO98" s="522"/>
      <c r="BP98" s="541">
        <f>IF(W98=0,0,AB98/W98*100)</f>
        <v>0</v>
      </c>
      <c r="BQ98" s="537"/>
      <c r="BR98" s="544"/>
      <c r="BS98" s="513"/>
      <c r="BT98" s="522"/>
      <c r="BU98" s="537">
        <f>AB98-C98</f>
        <v>0</v>
      </c>
      <c r="BV98" s="537"/>
      <c r="BW98" s="541"/>
      <c r="BX98" s="530"/>
      <c r="BY98" s="541">
        <f>IF(C98=0,0,AB98/C98*100)</f>
        <v>0</v>
      </c>
      <c r="BZ98" s="541"/>
      <c r="CA98" s="544"/>
      <c r="CB98" s="513"/>
      <c r="CC98" s="513"/>
      <c r="CD98" s="513"/>
      <c r="CE98" s="513"/>
      <c r="CF98" s="513"/>
      <c r="CG98" s="513"/>
      <c r="CH98" s="513"/>
      <c r="CI98" s="513"/>
      <c r="CJ98" s="513"/>
      <c r="CK98" s="513"/>
      <c r="CL98" s="513"/>
      <c r="CM98" s="513"/>
      <c r="CN98" s="513"/>
      <c r="CO98" s="513"/>
      <c r="CP98" s="513"/>
      <c r="CQ98" s="513"/>
      <c r="CR98" s="513"/>
      <c r="CS98" s="513"/>
      <c r="CT98" s="513"/>
      <c r="CU98" s="513"/>
      <c r="CV98" s="513"/>
      <c r="CW98" s="513"/>
      <c r="CX98" s="513"/>
      <c r="CY98" s="513"/>
      <c r="CZ98" s="513"/>
      <c r="DA98" s="513"/>
      <c r="DB98" s="513"/>
      <c r="DC98" s="513"/>
      <c r="DD98" s="513"/>
      <c r="DE98" s="513"/>
      <c r="DF98" s="513"/>
      <c r="DG98" s="513"/>
      <c r="DH98" s="513"/>
      <c r="DI98" s="513"/>
      <c r="DJ98" s="513"/>
      <c r="DK98" s="513"/>
      <c r="DL98" s="513"/>
      <c r="DM98" s="513"/>
      <c r="DN98" s="513"/>
      <c r="DO98" s="513"/>
      <c r="DP98" s="513"/>
      <c r="DQ98" s="513"/>
      <c r="DR98" s="513"/>
      <c r="DS98" s="513"/>
      <c r="DT98" s="513"/>
      <c r="DU98" s="513"/>
      <c r="DV98" s="513"/>
      <c r="DW98" s="513"/>
      <c r="DX98" s="513"/>
      <c r="DY98" s="513"/>
      <c r="DZ98" s="513"/>
    </row>
    <row r="99" spans="1:130" ht="18" hidden="1" customHeight="1" outlineLevel="1" x14ac:dyDescent="0.3">
      <c r="A99" s="552" t="s">
        <v>327</v>
      </c>
      <c r="B99" s="522">
        <f>C99+D99</f>
        <v>0</v>
      </c>
      <c r="C99" s="547">
        <v>0</v>
      </c>
      <c r="D99" s="537">
        <f>D100+D103+SUM(D106:D108)</f>
        <v>0</v>
      </c>
      <c r="E99" s="537">
        <f>E100+E103+SUM(E106:E108)</f>
        <v>0</v>
      </c>
      <c r="F99" s="524">
        <f>IF(E99=0,0,ROUND(D99/E99/12,0))</f>
        <v>0</v>
      </c>
      <c r="G99" s="522">
        <f>H99+I99</f>
        <v>0</v>
      </c>
      <c r="H99" s="554">
        <v>0</v>
      </c>
      <c r="I99" s="537">
        <f>I100+I103+SUM(I106:I108)</f>
        <v>0</v>
      </c>
      <c r="J99" s="537">
        <f>J100+J103+SUM(J106:J108)</f>
        <v>0</v>
      </c>
      <c r="K99" s="524">
        <f>IF(J99=0,0,ROUND(I99/J99/12,0))</f>
        <v>0</v>
      </c>
      <c r="L99" s="522">
        <f>M99+N99</f>
        <v>0</v>
      </c>
      <c r="M99" s="554"/>
      <c r="N99" s="537">
        <f>N100+N103+SUM(N106:N108)</f>
        <v>0</v>
      </c>
      <c r="O99" s="537">
        <f>O100+O103+SUM(O106:O108)</f>
        <v>0</v>
      </c>
      <c r="P99" s="525">
        <f>IF(O99=0,0,ROUND(N99/O99/12,0))</f>
        <v>0</v>
      </c>
      <c r="Q99" s="557"/>
      <c r="R99" s="537">
        <f>R100+R103+SUM(R106:R108)</f>
        <v>0</v>
      </c>
      <c r="S99" s="540">
        <f>S100+S103+SUM(S106:S108)</f>
        <v>0</v>
      </c>
      <c r="T99" s="557"/>
      <c r="U99" s="537">
        <f>U100+U103+SUM(U106:U108)</f>
        <v>0</v>
      </c>
      <c r="V99" s="522">
        <f>W99+X99</f>
        <v>0</v>
      </c>
      <c r="W99" s="537">
        <f>M99+Q99-T99</f>
        <v>0</v>
      </c>
      <c r="X99" s="537">
        <f>X100+X103+SUM(X106:X108)</f>
        <v>0</v>
      </c>
      <c r="Y99" s="541">
        <f>Y100+Y103+SUM(Y106:Y108)</f>
        <v>0</v>
      </c>
      <c r="Z99" s="524">
        <f>IF(Y99=0,0,ROUND(X99/Y99/12,0))</f>
        <v>0</v>
      </c>
      <c r="AA99" s="522">
        <f>AB99+AC99</f>
        <v>0</v>
      </c>
      <c r="AB99" s="555"/>
      <c r="AC99" s="537">
        <f>AC100+AC103+SUM(AC106:AC108)</f>
        <v>0</v>
      </c>
      <c r="AD99" s="537">
        <f>AD100+AD103+SUM(AD106:AD108)</f>
        <v>0</v>
      </c>
      <c r="AE99" s="524">
        <f>IF(AD99=0,0,ROUND(AC99/AD99/12,0))</f>
        <v>0</v>
      </c>
      <c r="AF99" s="557"/>
      <c r="AG99" s="537">
        <f>AG100+AG103+SUM(AG106:AG108)</f>
        <v>0</v>
      </c>
      <c r="AH99" s="540">
        <f>AH100+AH103+SUM(AH106:AH108)</f>
        <v>0</v>
      </c>
      <c r="AI99" s="557"/>
      <c r="AJ99" s="537">
        <f>AJ100+AJ103+SUM(AJ106:AJ108)</f>
        <v>0</v>
      </c>
      <c r="AK99" s="540">
        <f>AK100+AK103+SUM(AK106:AK108)</f>
        <v>0</v>
      </c>
      <c r="AL99" s="557"/>
      <c r="AM99" s="537">
        <f>AM100+AM103+SUM(AM106:AM108)</f>
        <v>0</v>
      </c>
      <c r="AN99" s="540">
        <f>AN100+AN103+SUM(AN106:AN108)</f>
        <v>0</v>
      </c>
      <c r="AO99" s="557"/>
      <c r="AP99" s="537">
        <f>AP100+AP103+SUM(AP106:AP108)</f>
        <v>0</v>
      </c>
      <c r="AQ99" s="540">
        <f>AQ100+AQ103+SUM(AQ106:AQ108)</f>
        <v>0</v>
      </c>
      <c r="AR99" s="542"/>
      <c r="AS99" s="513"/>
      <c r="AT99" s="522">
        <f>AU99+AV99</f>
        <v>0</v>
      </c>
      <c r="AU99" s="537">
        <f>AB99-M99</f>
        <v>0</v>
      </c>
      <c r="AV99" s="537">
        <f>AV100+AV103+SUM(AV106:AV108)</f>
        <v>0</v>
      </c>
      <c r="AW99" s="541">
        <f>AW100+AW103+SUM(AW106:AW108)</f>
        <v>0</v>
      </c>
      <c r="AX99" s="530">
        <f>IF(L99=0,0,AA99/L99*100)</f>
        <v>0</v>
      </c>
      <c r="AY99" s="541">
        <f>IF(M99=0,0,AB99/M99*100)</f>
        <v>0</v>
      </c>
      <c r="AZ99" s="541">
        <f t="shared" ref="AZ99:BA108" si="137">IF(N99=0,0,AC99/N99*100)</f>
        <v>0</v>
      </c>
      <c r="BA99" s="541">
        <f t="shared" si="137"/>
        <v>0</v>
      </c>
      <c r="BB99" s="522">
        <f>BC99+BD99</f>
        <v>0</v>
      </c>
      <c r="BC99" s="537">
        <f>AB99-M99-AF99-AI99-AL99-AO99</f>
        <v>0</v>
      </c>
      <c r="BD99" s="537">
        <f>BD100+BD103+SUM(BD106:BD108)</f>
        <v>0</v>
      </c>
      <c r="BE99" s="541">
        <f>BE100+BE103+SUM(BE106:BE108)</f>
        <v>0</v>
      </c>
      <c r="BF99" s="530">
        <f t="shared" ref="BF99:BF108" si="138">IF(F99=0,0,AE99/F99*100)</f>
        <v>0</v>
      </c>
      <c r="BG99" s="541">
        <f t="shared" ref="BG99:BG108" si="139">IF(K99=0,0,AE99/K99*100)</f>
        <v>0</v>
      </c>
      <c r="BH99" s="544">
        <f t="shared" ref="BH99:BH108" si="140">IF(P99=0,0,AE99/P99*100)</f>
        <v>0</v>
      </c>
      <c r="BI99" s="543"/>
      <c r="BJ99" s="513"/>
      <c r="BK99" s="522">
        <f>BL99+BM99</f>
        <v>0</v>
      </c>
      <c r="BL99" s="537">
        <f>AB99-W99</f>
        <v>0</v>
      </c>
      <c r="BM99" s="537">
        <f>BM100+BM103+SUM(BM106:BM108)</f>
        <v>0</v>
      </c>
      <c r="BN99" s="541">
        <f>BN100+BN103+SUM(BN106:BN108)</f>
        <v>0</v>
      </c>
      <c r="BO99" s="530">
        <f>IF(V99=0,0,AA99/V99*100)</f>
        <v>0</v>
      </c>
      <c r="BP99" s="541">
        <f>IF(W99=0,0,AB99/W99*100)</f>
        <v>0</v>
      </c>
      <c r="BQ99" s="541">
        <f>IF(X99=0,0,AC99/X99*100)</f>
        <v>0</v>
      </c>
      <c r="BR99" s="544">
        <f>IF(Y99=0,0,AD99/Y99*100)</f>
        <v>0</v>
      </c>
      <c r="BS99" s="513"/>
      <c r="BT99" s="522">
        <f>BU99+BV99</f>
        <v>0</v>
      </c>
      <c r="BU99" s="537">
        <f>AB99-C99</f>
        <v>0</v>
      </c>
      <c r="BV99" s="537">
        <f>BV100+BV103+SUM(BV106:BV108)</f>
        <v>0</v>
      </c>
      <c r="BW99" s="541">
        <f>BW100+BW103+SUM(BW106:BW108)</f>
        <v>0</v>
      </c>
      <c r="BX99" s="530">
        <f>IF(B99=0,0,AA99/B99*100)</f>
        <v>0</v>
      </c>
      <c r="BY99" s="541">
        <f>IF(C99=0,0,AB99/C99*100)</f>
        <v>0</v>
      </c>
      <c r="BZ99" s="541">
        <f t="shared" ref="BZ99:CA108" si="141">IF(D99=0,0,AC99/D99*100)</f>
        <v>0</v>
      </c>
      <c r="CA99" s="544">
        <f t="shared" si="141"/>
        <v>0</v>
      </c>
      <c r="CB99" s="513"/>
      <c r="CC99" s="513"/>
      <c r="CD99" s="513"/>
      <c r="CE99" s="513"/>
      <c r="CF99" s="513"/>
      <c r="CG99" s="513"/>
      <c r="CH99" s="513"/>
      <c r="CI99" s="513"/>
      <c r="CJ99" s="513"/>
      <c r="CK99" s="513"/>
      <c r="CL99" s="513"/>
      <c r="CM99" s="513"/>
      <c r="CN99" s="513"/>
      <c r="CO99" s="513"/>
      <c r="CP99" s="513"/>
      <c r="CQ99" s="513"/>
      <c r="CR99" s="513"/>
      <c r="CS99" s="513"/>
      <c r="CT99" s="513"/>
      <c r="CU99" s="513"/>
      <c r="CV99" s="513"/>
      <c r="CW99" s="513"/>
      <c r="CX99" s="513"/>
      <c r="CY99" s="513"/>
      <c r="CZ99" s="513"/>
      <c r="DA99" s="513"/>
      <c r="DB99" s="513"/>
      <c r="DC99" s="513"/>
      <c r="DD99" s="513"/>
      <c r="DE99" s="513"/>
      <c r="DF99" s="513"/>
      <c r="DG99" s="513"/>
      <c r="DH99" s="513"/>
      <c r="DI99" s="513"/>
      <c r="DJ99" s="513"/>
      <c r="DK99" s="513"/>
      <c r="DL99" s="513"/>
      <c r="DM99" s="513"/>
      <c r="DN99" s="513"/>
      <c r="DO99" s="513"/>
      <c r="DP99" s="513"/>
      <c r="DQ99" s="513"/>
      <c r="DR99" s="513"/>
      <c r="DS99" s="513"/>
      <c r="DT99" s="513"/>
      <c r="DU99" s="513"/>
      <c r="DV99" s="513"/>
      <c r="DW99" s="513"/>
      <c r="DX99" s="513"/>
      <c r="DY99" s="513"/>
      <c r="DZ99" s="513"/>
    </row>
    <row r="100" spans="1:130" ht="20.25" hidden="1" outlineLevel="1" x14ac:dyDescent="0.3">
      <c r="A100" s="521" t="s">
        <v>1004</v>
      </c>
      <c r="B100" s="522"/>
      <c r="C100" s="537"/>
      <c r="D100" s="547">
        <v>0</v>
      </c>
      <c r="E100" s="547">
        <v>0</v>
      </c>
      <c r="F100" s="524">
        <f t="shared" ref="F100:F108" si="142">IF(E100=0,0,ROUND(D100/E100/12,0))</f>
        <v>0</v>
      </c>
      <c r="G100" s="522"/>
      <c r="H100" s="537"/>
      <c r="I100" s="554">
        <v>0</v>
      </c>
      <c r="J100" s="554">
        <v>0</v>
      </c>
      <c r="K100" s="524">
        <f t="shared" ref="K100:K108" si="143">IF(J100=0,0,ROUND(I100/J100/12,0))</f>
        <v>0</v>
      </c>
      <c r="L100" s="522"/>
      <c r="M100" s="537"/>
      <c r="N100" s="554"/>
      <c r="O100" s="554"/>
      <c r="P100" s="525">
        <f t="shared" ref="P100:P108" si="144">IF(O100=0,0,ROUND(N100/O100/12,0))</f>
        <v>0</v>
      </c>
      <c r="Q100" s="522"/>
      <c r="R100" s="555"/>
      <c r="S100" s="556"/>
      <c r="T100" s="522"/>
      <c r="U100" s="555"/>
      <c r="V100" s="522"/>
      <c r="W100" s="537"/>
      <c r="X100" s="537">
        <f t="shared" ref="X100:X108" si="145">N100+R100-U100</f>
        <v>0</v>
      </c>
      <c r="Y100" s="541">
        <f t="shared" ref="Y100:Y108" si="146">O100+S100</f>
        <v>0</v>
      </c>
      <c r="Z100" s="524">
        <f t="shared" ref="Z100:Z108" si="147">IF(Y100=0,0,ROUND(X100/Y100/12,0))</f>
        <v>0</v>
      </c>
      <c r="AA100" s="522"/>
      <c r="AB100" s="537"/>
      <c r="AC100" s="555"/>
      <c r="AD100" s="555"/>
      <c r="AE100" s="524">
        <f t="shared" ref="AE100:AE108" si="148">IF(AD100=0,0,ROUND(AC100/AD100/12,0))</f>
        <v>0</v>
      </c>
      <c r="AF100" s="522"/>
      <c r="AG100" s="555"/>
      <c r="AH100" s="556"/>
      <c r="AI100" s="522"/>
      <c r="AJ100" s="555"/>
      <c r="AK100" s="556"/>
      <c r="AL100" s="522"/>
      <c r="AM100" s="555"/>
      <c r="AN100" s="556"/>
      <c r="AO100" s="522"/>
      <c r="AP100" s="555"/>
      <c r="AQ100" s="556"/>
      <c r="AR100" s="542"/>
      <c r="AS100" s="513"/>
      <c r="AT100" s="522"/>
      <c r="AU100" s="537"/>
      <c r="AV100" s="537">
        <f t="shared" ref="AV100:AW108" si="149">AC100-N100</f>
        <v>0</v>
      </c>
      <c r="AW100" s="541">
        <f t="shared" si="149"/>
        <v>0</v>
      </c>
      <c r="AX100" s="530"/>
      <c r="AY100" s="541"/>
      <c r="AZ100" s="541">
        <f t="shared" si="137"/>
        <v>0</v>
      </c>
      <c r="BA100" s="541">
        <f t="shared" si="137"/>
        <v>0</v>
      </c>
      <c r="BB100" s="522"/>
      <c r="BC100" s="537"/>
      <c r="BD100" s="537">
        <f t="shared" ref="BD100:BE108" si="150">AC100-N100-AG100-AJ100-AM100-AP100</f>
        <v>0</v>
      </c>
      <c r="BE100" s="541">
        <f t="shared" si="150"/>
        <v>0</v>
      </c>
      <c r="BF100" s="530">
        <f t="shared" si="138"/>
        <v>0</v>
      </c>
      <c r="BG100" s="541">
        <f t="shared" si="139"/>
        <v>0</v>
      </c>
      <c r="BH100" s="544">
        <f t="shared" si="140"/>
        <v>0</v>
      </c>
      <c r="BI100" s="543"/>
      <c r="BJ100" s="513"/>
      <c r="BK100" s="522"/>
      <c r="BL100" s="537"/>
      <c r="BM100" s="537">
        <f t="shared" ref="BM100:BN108" si="151">AC100-X100</f>
        <v>0</v>
      </c>
      <c r="BN100" s="541">
        <f t="shared" si="151"/>
        <v>0</v>
      </c>
      <c r="BO100" s="522"/>
      <c r="BP100" s="537"/>
      <c r="BQ100" s="541">
        <f t="shared" ref="BQ100:BR108" si="152">IF(X100=0,0,AC100/X100*100)</f>
        <v>0</v>
      </c>
      <c r="BR100" s="544">
        <f t="shared" si="152"/>
        <v>0</v>
      </c>
      <c r="BS100" s="513"/>
      <c r="BT100" s="522"/>
      <c r="BU100" s="537"/>
      <c r="BV100" s="537">
        <f t="shared" ref="BV100:BW108" si="153">AC100-D100</f>
        <v>0</v>
      </c>
      <c r="BW100" s="541">
        <f t="shared" si="153"/>
        <v>0</v>
      </c>
      <c r="BX100" s="530"/>
      <c r="BY100" s="541"/>
      <c r="BZ100" s="541">
        <f t="shared" si="141"/>
        <v>0</v>
      </c>
      <c r="CA100" s="544">
        <f t="shared" si="141"/>
        <v>0</v>
      </c>
      <c r="CB100" s="513"/>
      <c r="CC100" s="513"/>
      <c r="CD100" s="513"/>
      <c r="CE100" s="513"/>
      <c r="CF100" s="513"/>
      <c r="CG100" s="513"/>
      <c r="CH100" s="513"/>
      <c r="CI100" s="513"/>
      <c r="CJ100" s="513"/>
      <c r="CK100" s="513"/>
      <c r="CL100" s="513"/>
      <c r="CM100" s="513"/>
      <c r="CN100" s="513"/>
      <c r="CO100" s="513"/>
      <c r="CP100" s="513"/>
      <c r="CQ100" s="513"/>
      <c r="CR100" s="513"/>
      <c r="CS100" s="513"/>
      <c r="CT100" s="513"/>
      <c r="CU100" s="513"/>
      <c r="CV100" s="513"/>
      <c r="CW100" s="513"/>
      <c r="CX100" s="513"/>
      <c r="CY100" s="513"/>
      <c r="CZ100" s="513"/>
      <c r="DA100" s="513"/>
      <c r="DB100" s="513"/>
      <c r="DC100" s="513"/>
      <c r="DD100" s="513"/>
      <c r="DE100" s="513"/>
      <c r="DF100" s="513"/>
      <c r="DG100" s="513"/>
      <c r="DH100" s="513"/>
      <c r="DI100" s="513"/>
      <c r="DJ100" s="513"/>
      <c r="DK100" s="513"/>
      <c r="DL100" s="513"/>
      <c r="DM100" s="513"/>
      <c r="DN100" s="513"/>
      <c r="DO100" s="513"/>
      <c r="DP100" s="513"/>
      <c r="DQ100" s="513"/>
      <c r="DR100" s="513"/>
      <c r="DS100" s="513"/>
      <c r="DT100" s="513"/>
      <c r="DU100" s="513"/>
      <c r="DV100" s="513"/>
      <c r="DW100" s="513"/>
      <c r="DX100" s="513"/>
      <c r="DY100" s="513"/>
      <c r="DZ100" s="513"/>
    </row>
    <row r="101" spans="1:130" ht="20.25" hidden="1" outlineLevel="1" x14ac:dyDescent="0.3">
      <c r="A101" s="521" t="s">
        <v>317</v>
      </c>
      <c r="B101" s="522"/>
      <c r="C101" s="537"/>
      <c r="D101" s="547">
        <v>0</v>
      </c>
      <c r="E101" s="547">
        <v>0</v>
      </c>
      <c r="F101" s="524">
        <f t="shared" si="142"/>
        <v>0</v>
      </c>
      <c r="G101" s="522"/>
      <c r="H101" s="537"/>
      <c r="I101" s="554"/>
      <c r="J101" s="554"/>
      <c r="K101" s="524">
        <f t="shared" si="143"/>
        <v>0</v>
      </c>
      <c r="L101" s="522"/>
      <c r="M101" s="537"/>
      <c r="N101" s="554"/>
      <c r="O101" s="554"/>
      <c r="P101" s="525">
        <f t="shared" si="144"/>
        <v>0</v>
      </c>
      <c r="Q101" s="522"/>
      <c r="R101" s="555"/>
      <c r="S101" s="556"/>
      <c r="T101" s="522"/>
      <c r="U101" s="555"/>
      <c r="V101" s="522"/>
      <c r="W101" s="537"/>
      <c r="X101" s="537">
        <f t="shared" si="145"/>
        <v>0</v>
      </c>
      <c r="Y101" s="541">
        <f t="shared" si="146"/>
        <v>0</v>
      </c>
      <c r="Z101" s="524">
        <f t="shared" si="147"/>
        <v>0</v>
      </c>
      <c r="AA101" s="522"/>
      <c r="AB101" s="537"/>
      <c r="AC101" s="555"/>
      <c r="AD101" s="555"/>
      <c r="AE101" s="524">
        <f t="shared" si="148"/>
        <v>0</v>
      </c>
      <c r="AF101" s="522"/>
      <c r="AG101" s="555"/>
      <c r="AH101" s="556"/>
      <c r="AI101" s="522"/>
      <c r="AJ101" s="555"/>
      <c r="AK101" s="556"/>
      <c r="AL101" s="522"/>
      <c r="AM101" s="555"/>
      <c r="AN101" s="556"/>
      <c r="AO101" s="522"/>
      <c r="AP101" s="555"/>
      <c r="AQ101" s="556"/>
      <c r="AR101" s="542"/>
      <c r="AS101" s="513"/>
      <c r="AT101" s="522"/>
      <c r="AU101" s="537"/>
      <c r="AV101" s="537">
        <f t="shared" si="149"/>
        <v>0</v>
      </c>
      <c r="AW101" s="541">
        <f t="shared" si="149"/>
        <v>0</v>
      </c>
      <c r="AX101" s="530"/>
      <c r="AY101" s="541"/>
      <c r="AZ101" s="541">
        <f t="shared" si="137"/>
        <v>0</v>
      </c>
      <c r="BA101" s="541">
        <f t="shared" si="137"/>
        <v>0</v>
      </c>
      <c r="BB101" s="522"/>
      <c r="BC101" s="537"/>
      <c r="BD101" s="537">
        <f t="shared" si="150"/>
        <v>0</v>
      </c>
      <c r="BE101" s="541">
        <f t="shared" si="150"/>
        <v>0</v>
      </c>
      <c r="BF101" s="530">
        <f t="shared" si="138"/>
        <v>0</v>
      </c>
      <c r="BG101" s="541">
        <f t="shared" si="139"/>
        <v>0</v>
      </c>
      <c r="BH101" s="544">
        <f t="shared" si="140"/>
        <v>0</v>
      </c>
      <c r="BI101" s="543"/>
      <c r="BJ101" s="513"/>
      <c r="BK101" s="522"/>
      <c r="BL101" s="537"/>
      <c r="BM101" s="537">
        <f t="shared" si="151"/>
        <v>0</v>
      </c>
      <c r="BN101" s="541">
        <f t="shared" si="151"/>
        <v>0</v>
      </c>
      <c r="BO101" s="522"/>
      <c r="BP101" s="537"/>
      <c r="BQ101" s="541">
        <f t="shared" si="152"/>
        <v>0</v>
      </c>
      <c r="BR101" s="544">
        <f t="shared" si="152"/>
        <v>0</v>
      </c>
      <c r="BS101" s="513"/>
      <c r="BT101" s="522"/>
      <c r="BU101" s="537"/>
      <c r="BV101" s="537">
        <f t="shared" si="153"/>
        <v>0</v>
      </c>
      <c r="BW101" s="541">
        <f t="shared" si="153"/>
        <v>0</v>
      </c>
      <c r="BX101" s="530"/>
      <c r="BY101" s="541"/>
      <c r="BZ101" s="541">
        <f t="shared" si="141"/>
        <v>0</v>
      </c>
      <c r="CA101" s="544">
        <f t="shared" si="141"/>
        <v>0</v>
      </c>
      <c r="CB101" s="513"/>
      <c r="CC101" s="513"/>
      <c r="CD101" s="513"/>
      <c r="CE101" s="513"/>
      <c r="CF101" s="513"/>
      <c r="CG101" s="513"/>
      <c r="CH101" s="513"/>
      <c r="CI101" s="513"/>
      <c r="CJ101" s="513"/>
      <c r="CK101" s="513"/>
      <c r="CL101" s="513"/>
      <c r="CM101" s="513"/>
      <c r="CN101" s="513"/>
      <c r="CO101" s="513"/>
      <c r="CP101" s="513"/>
      <c r="CQ101" s="513"/>
      <c r="CR101" s="513"/>
      <c r="CS101" s="513"/>
      <c r="CT101" s="513"/>
      <c r="CU101" s="513"/>
      <c r="CV101" s="513"/>
      <c r="CW101" s="513"/>
      <c r="CX101" s="513"/>
      <c r="CY101" s="513"/>
      <c r="CZ101" s="513"/>
      <c r="DA101" s="513"/>
      <c r="DB101" s="513"/>
      <c r="DC101" s="513"/>
      <c r="DD101" s="513"/>
      <c r="DE101" s="513"/>
      <c r="DF101" s="513"/>
      <c r="DG101" s="513"/>
      <c r="DH101" s="513"/>
      <c r="DI101" s="513"/>
      <c r="DJ101" s="513"/>
      <c r="DK101" s="513"/>
      <c r="DL101" s="513"/>
      <c r="DM101" s="513"/>
      <c r="DN101" s="513"/>
      <c r="DO101" s="513"/>
      <c r="DP101" s="513"/>
      <c r="DQ101" s="513"/>
      <c r="DR101" s="513"/>
      <c r="DS101" s="513"/>
      <c r="DT101" s="513"/>
      <c r="DU101" s="513"/>
      <c r="DV101" s="513"/>
      <c r="DW101" s="513"/>
      <c r="DX101" s="513"/>
      <c r="DY101" s="513"/>
      <c r="DZ101" s="513"/>
    </row>
    <row r="102" spans="1:130" ht="20.25" hidden="1" outlineLevel="1" x14ac:dyDescent="0.3">
      <c r="A102" s="521" t="s">
        <v>318</v>
      </c>
      <c r="B102" s="522"/>
      <c r="C102" s="537"/>
      <c r="D102" s="547">
        <v>0</v>
      </c>
      <c r="E102" s="547">
        <v>0</v>
      </c>
      <c r="F102" s="524">
        <f t="shared" si="142"/>
        <v>0</v>
      </c>
      <c r="G102" s="522"/>
      <c r="H102" s="537"/>
      <c r="I102" s="554"/>
      <c r="J102" s="554"/>
      <c r="K102" s="524">
        <f t="shared" si="143"/>
        <v>0</v>
      </c>
      <c r="L102" s="522"/>
      <c r="M102" s="537"/>
      <c r="N102" s="554"/>
      <c r="O102" s="554"/>
      <c r="P102" s="525">
        <f t="shared" si="144"/>
        <v>0</v>
      </c>
      <c r="Q102" s="522"/>
      <c r="R102" s="555"/>
      <c r="S102" s="556"/>
      <c r="T102" s="522"/>
      <c r="U102" s="555"/>
      <c r="V102" s="522"/>
      <c r="W102" s="537"/>
      <c r="X102" s="537">
        <f t="shared" si="145"/>
        <v>0</v>
      </c>
      <c r="Y102" s="541">
        <f t="shared" si="146"/>
        <v>0</v>
      </c>
      <c r="Z102" s="524">
        <f t="shared" si="147"/>
        <v>0</v>
      </c>
      <c r="AA102" s="522"/>
      <c r="AB102" s="537"/>
      <c r="AC102" s="555"/>
      <c r="AD102" s="555"/>
      <c r="AE102" s="524">
        <f t="shared" si="148"/>
        <v>0</v>
      </c>
      <c r="AF102" s="522"/>
      <c r="AG102" s="555"/>
      <c r="AH102" s="556"/>
      <c r="AI102" s="522"/>
      <c r="AJ102" s="555"/>
      <c r="AK102" s="556"/>
      <c r="AL102" s="522"/>
      <c r="AM102" s="555"/>
      <c r="AN102" s="556"/>
      <c r="AO102" s="522"/>
      <c r="AP102" s="555"/>
      <c r="AQ102" s="556"/>
      <c r="AR102" s="542"/>
      <c r="AS102" s="513"/>
      <c r="AT102" s="522"/>
      <c r="AU102" s="537"/>
      <c r="AV102" s="537">
        <f t="shared" si="149"/>
        <v>0</v>
      </c>
      <c r="AW102" s="541">
        <f t="shared" si="149"/>
        <v>0</v>
      </c>
      <c r="AX102" s="530"/>
      <c r="AY102" s="541"/>
      <c r="AZ102" s="541">
        <f t="shared" si="137"/>
        <v>0</v>
      </c>
      <c r="BA102" s="541">
        <f t="shared" si="137"/>
        <v>0</v>
      </c>
      <c r="BB102" s="522"/>
      <c r="BC102" s="537"/>
      <c r="BD102" s="537">
        <f t="shared" si="150"/>
        <v>0</v>
      </c>
      <c r="BE102" s="541">
        <f t="shared" si="150"/>
        <v>0</v>
      </c>
      <c r="BF102" s="530">
        <f t="shared" si="138"/>
        <v>0</v>
      </c>
      <c r="BG102" s="541">
        <f t="shared" si="139"/>
        <v>0</v>
      </c>
      <c r="BH102" s="544">
        <f t="shared" si="140"/>
        <v>0</v>
      </c>
      <c r="BI102" s="543"/>
      <c r="BJ102" s="513"/>
      <c r="BK102" s="522"/>
      <c r="BL102" s="537"/>
      <c r="BM102" s="537">
        <f t="shared" si="151"/>
        <v>0</v>
      </c>
      <c r="BN102" s="541">
        <f t="shared" si="151"/>
        <v>0</v>
      </c>
      <c r="BO102" s="522"/>
      <c r="BP102" s="537"/>
      <c r="BQ102" s="541">
        <f t="shared" si="152"/>
        <v>0</v>
      </c>
      <c r="BR102" s="544">
        <f t="shared" si="152"/>
        <v>0</v>
      </c>
      <c r="BS102" s="513"/>
      <c r="BT102" s="522"/>
      <c r="BU102" s="537"/>
      <c r="BV102" s="537">
        <f t="shared" si="153"/>
        <v>0</v>
      </c>
      <c r="BW102" s="541">
        <f t="shared" si="153"/>
        <v>0</v>
      </c>
      <c r="BX102" s="530"/>
      <c r="BY102" s="541"/>
      <c r="BZ102" s="541">
        <f t="shared" si="141"/>
        <v>0</v>
      </c>
      <c r="CA102" s="544">
        <f t="shared" si="141"/>
        <v>0</v>
      </c>
      <c r="CB102" s="513"/>
      <c r="CC102" s="513"/>
      <c r="CD102" s="513"/>
      <c r="CE102" s="513"/>
      <c r="CF102" s="513"/>
      <c r="CG102" s="513"/>
      <c r="CH102" s="513"/>
      <c r="CI102" s="513"/>
      <c r="CJ102" s="513"/>
      <c r="CK102" s="513"/>
      <c r="CL102" s="513"/>
      <c r="CM102" s="513"/>
      <c r="CN102" s="513"/>
      <c r="CO102" s="513"/>
      <c r="CP102" s="513"/>
      <c r="CQ102" s="513"/>
      <c r="CR102" s="513"/>
      <c r="CS102" s="513"/>
      <c r="CT102" s="513"/>
      <c r="CU102" s="513"/>
      <c r="CV102" s="513"/>
      <c r="CW102" s="513"/>
      <c r="CX102" s="513"/>
      <c r="CY102" s="513"/>
      <c r="CZ102" s="513"/>
      <c r="DA102" s="513"/>
      <c r="DB102" s="513"/>
      <c r="DC102" s="513"/>
      <c r="DD102" s="513"/>
      <c r="DE102" s="513"/>
      <c r="DF102" s="513"/>
      <c r="DG102" s="513"/>
      <c r="DH102" s="513"/>
      <c r="DI102" s="513"/>
      <c r="DJ102" s="513"/>
      <c r="DK102" s="513"/>
      <c r="DL102" s="513"/>
      <c r="DM102" s="513"/>
      <c r="DN102" s="513"/>
      <c r="DO102" s="513"/>
      <c r="DP102" s="513"/>
      <c r="DQ102" s="513"/>
      <c r="DR102" s="513"/>
      <c r="DS102" s="513"/>
      <c r="DT102" s="513"/>
      <c r="DU102" s="513"/>
      <c r="DV102" s="513"/>
      <c r="DW102" s="513"/>
      <c r="DX102" s="513"/>
      <c r="DY102" s="513"/>
      <c r="DZ102" s="513"/>
    </row>
    <row r="103" spans="1:130" ht="20.25" hidden="1" outlineLevel="1" x14ac:dyDescent="0.3">
      <c r="A103" s="534" t="s">
        <v>319</v>
      </c>
      <c r="B103" s="522"/>
      <c r="C103" s="537"/>
      <c r="D103" s="547">
        <v>0</v>
      </c>
      <c r="E103" s="547">
        <v>0</v>
      </c>
      <c r="F103" s="524">
        <f t="shared" si="142"/>
        <v>0</v>
      </c>
      <c r="G103" s="522"/>
      <c r="H103" s="537"/>
      <c r="I103" s="554">
        <v>0</v>
      </c>
      <c r="J103" s="554">
        <v>0</v>
      </c>
      <c r="K103" s="524">
        <f t="shared" si="143"/>
        <v>0</v>
      </c>
      <c r="L103" s="522"/>
      <c r="M103" s="537"/>
      <c r="N103" s="554"/>
      <c r="O103" s="554"/>
      <c r="P103" s="525">
        <f t="shared" si="144"/>
        <v>0</v>
      </c>
      <c r="Q103" s="522"/>
      <c r="R103" s="555"/>
      <c r="S103" s="556"/>
      <c r="T103" s="522"/>
      <c r="U103" s="555"/>
      <c r="V103" s="522"/>
      <c r="W103" s="537"/>
      <c r="X103" s="537">
        <f t="shared" si="145"/>
        <v>0</v>
      </c>
      <c r="Y103" s="541">
        <f t="shared" si="146"/>
        <v>0</v>
      </c>
      <c r="Z103" s="524">
        <f t="shared" si="147"/>
        <v>0</v>
      </c>
      <c r="AA103" s="522"/>
      <c r="AB103" s="537"/>
      <c r="AC103" s="555"/>
      <c r="AD103" s="555"/>
      <c r="AE103" s="524">
        <f t="shared" si="148"/>
        <v>0</v>
      </c>
      <c r="AF103" s="522"/>
      <c r="AG103" s="555"/>
      <c r="AH103" s="556"/>
      <c r="AI103" s="522"/>
      <c r="AJ103" s="555"/>
      <c r="AK103" s="556"/>
      <c r="AL103" s="522"/>
      <c r="AM103" s="555"/>
      <c r="AN103" s="556"/>
      <c r="AO103" s="522"/>
      <c r="AP103" s="555"/>
      <c r="AQ103" s="556"/>
      <c r="AR103" s="542"/>
      <c r="AS103" s="513"/>
      <c r="AT103" s="522"/>
      <c r="AU103" s="537"/>
      <c r="AV103" s="537">
        <f t="shared" si="149"/>
        <v>0</v>
      </c>
      <c r="AW103" s="541">
        <f t="shared" si="149"/>
        <v>0</v>
      </c>
      <c r="AX103" s="530"/>
      <c r="AY103" s="541"/>
      <c r="AZ103" s="541">
        <f t="shared" si="137"/>
        <v>0</v>
      </c>
      <c r="BA103" s="541">
        <f t="shared" si="137"/>
        <v>0</v>
      </c>
      <c r="BB103" s="522"/>
      <c r="BC103" s="537"/>
      <c r="BD103" s="537">
        <f t="shared" si="150"/>
        <v>0</v>
      </c>
      <c r="BE103" s="541">
        <f t="shared" si="150"/>
        <v>0</v>
      </c>
      <c r="BF103" s="530">
        <f t="shared" si="138"/>
        <v>0</v>
      </c>
      <c r="BG103" s="541">
        <f t="shared" si="139"/>
        <v>0</v>
      </c>
      <c r="BH103" s="544">
        <f t="shared" si="140"/>
        <v>0</v>
      </c>
      <c r="BI103" s="543"/>
      <c r="BJ103" s="513"/>
      <c r="BK103" s="522"/>
      <c r="BL103" s="537"/>
      <c r="BM103" s="537">
        <f t="shared" si="151"/>
        <v>0</v>
      </c>
      <c r="BN103" s="541">
        <f t="shared" si="151"/>
        <v>0</v>
      </c>
      <c r="BO103" s="522"/>
      <c r="BP103" s="537"/>
      <c r="BQ103" s="541">
        <f t="shared" si="152"/>
        <v>0</v>
      </c>
      <c r="BR103" s="544">
        <f t="shared" si="152"/>
        <v>0</v>
      </c>
      <c r="BS103" s="513"/>
      <c r="BT103" s="522"/>
      <c r="BU103" s="537"/>
      <c r="BV103" s="537">
        <f t="shared" si="153"/>
        <v>0</v>
      </c>
      <c r="BW103" s="541">
        <f t="shared" si="153"/>
        <v>0</v>
      </c>
      <c r="BX103" s="530"/>
      <c r="BY103" s="541"/>
      <c r="BZ103" s="541">
        <f t="shared" si="141"/>
        <v>0</v>
      </c>
      <c r="CA103" s="544">
        <f t="shared" si="141"/>
        <v>0</v>
      </c>
      <c r="CB103" s="513"/>
      <c r="CC103" s="513"/>
      <c r="CD103" s="513"/>
      <c r="CE103" s="513"/>
      <c r="CF103" s="513"/>
      <c r="CG103" s="513"/>
      <c r="CH103" s="513"/>
      <c r="CI103" s="513"/>
      <c r="CJ103" s="513"/>
      <c r="CK103" s="513"/>
      <c r="CL103" s="513"/>
      <c r="CM103" s="513"/>
      <c r="CN103" s="513"/>
      <c r="CO103" s="513"/>
      <c r="CP103" s="513"/>
      <c r="CQ103" s="513"/>
      <c r="CR103" s="513"/>
      <c r="CS103" s="513"/>
      <c r="CT103" s="513"/>
      <c r="CU103" s="513"/>
      <c r="CV103" s="513"/>
      <c r="CW103" s="513"/>
      <c r="CX103" s="513"/>
      <c r="CY103" s="513"/>
      <c r="CZ103" s="513"/>
      <c r="DA103" s="513"/>
      <c r="DB103" s="513"/>
      <c r="DC103" s="513"/>
      <c r="DD103" s="513"/>
      <c r="DE103" s="513"/>
      <c r="DF103" s="513"/>
      <c r="DG103" s="513"/>
      <c r="DH103" s="513"/>
      <c r="DI103" s="513"/>
      <c r="DJ103" s="513"/>
      <c r="DK103" s="513"/>
      <c r="DL103" s="513"/>
      <c r="DM103" s="513"/>
      <c r="DN103" s="513"/>
      <c r="DO103" s="513"/>
      <c r="DP103" s="513"/>
      <c r="DQ103" s="513"/>
      <c r="DR103" s="513"/>
      <c r="DS103" s="513"/>
      <c r="DT103" s="513"/>
      <c r="DU103" s="513"/>
      <c r="DV103" s="513"/>
      <c r="DW103" s="513"/>
      <c r="DX103" s="513"/>
      <c r="DY103" s="513"/>
      <c r="DZ103" s="513"/>
    </row>
    <row r="104" spans="1:130" ht="20.25" hidden="1" outlineLevel="1" x14ac:dyDescent="0.3">
      <c r="A104" s="534" t="s">
        <v>320</v>
      </c>
      <c r="B104" s="522"/>
      <c r="C104" s="537"/>
      <c r="D104" s="547">
        <v>0</v>
      </c>
      <c r="E104" s="547">
        <v>0</v>
      </c>
      <c r="F104" s="524">
        <f t="shared" si="142"/>
        <v>0</v>
      </c>
      <c r="G104" s="522"/>
      <c r="H104" s="537"/>
      <c r="I104" s="554">
        <v>0</v>
      </c>
      <c r="J104" s="554">
        <v>0</v>
      </c>
      <c r="K104" s="524">
        <f t="shared" si="143"/>
        <v>0</v>
      </c>
      <c r="L104" s="522"/>
      <c r="M104" s="537"/>
      <c r="N104" s="554"/>
      <c r="O104" s="554"/>
      <c r="P104" s="525">
        <f t="shared" si="144"/>
        <v>0</v>
      </c>
      <c r="Q104" s="522"/>
      <c r="R104" s="555"/>
      <c r="S104" s="556"/>
      <c r="T104" s="522"/>
      <c r="U104" s="555"/>
      <c r="V104" s="522"/>
      <c r="W104" s="537"/>
      <c r="X104" s="537">
        <f t="shared" si="145"/>
        <v>0</v>
      </c>
      <c r="Y104" s="541">
        <f t="shared" si="146"/>
        <v>0</v>
      </c>
      <c r="Z104" s="524">
        <f t="shared" si="147"/>
        <v>0</v>
      </c>
      <c r="AA104" s="522"/>
      <c r="AB104" s="537"/>
      <c r="AC104" s="555"/>
      <c r="AD104" s="555"/>
      <c r="AE104" s="524">
        <f t="shared" si="148"/>
        <v>0</v>
      </c>
      <c r="AF104" s="522"/>
      <c r="AG104" s="555"/>
      <c r="AH104" s="556"/>
      <c r="AI104" s="522"/>
      <c r="AJ104" s="555"/>
      <c r="AK104" s="556"/>
      <c r="AL104" s="522"/>
      <c r="AM104" s="555"/>
      <c r="AN104" s="556"/>
      <c r="AO104" s="522"/>
      <c r="AP104" s="555"/>
      <c r="AQ104" s="556"/>
      <c r="AR104" s="542"/>
      <c r="AS104" s="513"/>
      <c r="AT104" s="522"/>
      <c r="AU104" s="537"/>
      <c r="AV104" s="537">
        <f t="shared" si="149"/>
        <v>0</v>
      </c>
      <c r="AW104" s="541">
        <f t="shared" si="149"/>
        <v>0</v>
      </c>
      <c r="AX104" s="530"/>
      <c r="AY104" s="541"/>
      <c r="AZ104" s="541">
        <f t="shared" si="137"/>
        <v>0</v>
      </c>
      <c r="BA104" s="541">
        <f t="shared" si="137"/>
        <v>0</v>
      </c>
      <c r="BB104" s="522"/>
      <c r="BC104" s="537"/>
      <c r="BD104" s="537">
        <f t="shared" si="150"/>
        <v>0</v>
      </c>
      <c r="BE104" s="541">
        <f t="shared" si="150"/>
        <v>0</v>
      </c>
      <c r="BF104" s="530">
        <f t="shared" si="138"/>
        <v>0</v>
      </c>
      <c r="BG104" s="541">
        <f t="shared" si="139"/>
        <v>0</v>
      </c>
      <c r="BH104" s="544">
        <f t="shared" si="140"/>
        <v>0</v>
      </c>
      <c r="BI104" s="543"/>
      <c r="BJ104" s="513"/>
      <c r="BK104" s="522"/>
      <c r="BL104" s="537"/>
      <c r="BM104" s="537">
        <f t="shared" si="151"/>
        <v>0</v>
      </c>
      <c r="BN104" s="541">
        <f t="shared" si="151"/>
        <v>0</v>
      </c>
      <c r="BO104" s="522"/>
      <c r="BP104" s="537"/>
      <c r="BQ104" s="541">
        <f t="shared" si="152"/>
        <v>0</v>
      </c>
      <c r="BR104" s="544">
        <f t="shared" si="152"/>
        <v>0</v>
      </c>
      <c r="BS104" s="513"/>
      <c r="BT104" s="522"/>
      <c r="BU104" s="537"/>
      <c r="BV104" s="537">
        <f t="shared" si="153"/>
        <v>0</v>
      </c>
      <c r="BW104" s="541">
        <f t="shared" si="153"/>
        <v>0</v>
      </c>
      <c r="BX104" s="530"/>
      <c r="BY104" s="541"/>
      <c r="BZ104" s="541">
        <f t="shared" si="141"/>
        <v>0</v>
      </c>
      <c r="CA104" s="544">
        <f t="shared" si="141"/>
        <v>0</v>
      </c>
      <c r="CB104" s="513"/>
      <c r="CC104" s="513"/>
      <c r="CD104" s="513"/>
      <c r="CE104" s="513"/>
      <c r="CF104" s="513"/>
      <c r="CG104" s="513"/>
      <c r="CH104" s="513"/>
      <c r="CI104" s="513"/>
      <c r="CJ104" s="513"/>
      <c r="CK104" s="513"/>
      <c r="CL104" s="513"/>
      <c r="CM104" s="513"/>
      <c r="CN104" s="513"/>
      <c r="CO104" s="513"/>
      <c r="CP104" s="513"/>
      <c r="CQ104" s="513"/>
      <c r="CR104" s="513"/>
      <c r="CS104" s="513"/>
      <c r="CT104" s="513"/>
      <c r="CU104" s="513"/>
      <c r="CV104" s="513"/>
      <c r="CW104" s="513"/>
      <c r="CX104" s="513"/>
      <c r="CY104" s="513"/>
      <c r="CZ104" s="513"/>
      <c r="DA104" s="513"/>
      <c r="DB104" s="513"/>
      <c r="DC104" s="513"/>
      <c r="DD104" s="513"/>
      <c r="DE104" s="513"/>
      <c r="DF104" s="513"/>
      <c r="DG104" s="513"/>
      <c r="DH104" s="513"/>
      <c r="DI104" s="513"/>
      <c r="DJ104" s="513"/>
      <c r="DK104" s="513"/>
      <c r="DL104" s="513"/>
      <c r="DM104" s="513"/>
      <c r="DN104" s="513"/>
      <c r="DO104" s="513"/>
      <c r="DP104" s="513"/>
      <c r="DQ104" s="513"/>
      <c r="DR104" s="513"/>
      <c r="DS104" s="513"/>
      <c r="DT104" s="513"/>
      <c r="DU104" s="513"/>
      <c r="DV104" s="513"/>
      <c r="DW104" s="513"/>
      <c r="DX104" s="513"/>
      <c r="DY104" s="513"/>
      <c r="DZ104" s="513"/>
    </row>
    <row r="105" spans="1:130" ht="20.25" hidden="1" outlineLevel="1" x14ac:dyDescent="0.3">
      <c r="A105" s="534" t="s">
        <v>321</v>
      </c>
      <c r="B105" s="522"/>
      <c r="C105" s="537"/>
      <c r="D105" s="547">
        <v>0</v>
      </c>
      <c r="E105" s="547">
        <v>0</v>
      </c>
      <c r="F105" s="524">
        <f t="shared" si="142"/>
        <v>0</v>
      </c>
      <c r="G105" s="522"/>
      <c r="H105" s="537"/>
      <c r="I105" s="554">
        <v>0</v>
      </c>
      <c r="J105" s="554">
        <v>0</v>
      </c>
      <c r="K105" s="524">
        <f t="shared" si="143"/>
        <v>0</v>
      </c>
      <c r="L105" s="522"/>
      <c r="M105" s="537"/>
      <c r="N105" s="554"/>
      <c r="O105" s="554"/>
      <c r="P105" s="525">
        <f t="shared" si="144"/>
        <v>0</v>
      </c>
      <c r="Q105" s="522"/>
      <c r="R105" s="555"/>
      <c r="S105" s="556"/>
      <c r="T105" s="522"/>
      <c r="U105" s="555"/>
      <c r="V105" s="522"/>
      <c r="W105" s="537"/>
      <c r="X105" s="537">
        <f t="shared" si="145"/>
        <v>0</v>
      </c>
      <c r="Y105" s="541">
        <f t="shared" si="146"/>
        <v>0</v>
      </c>
      <c r="Z105" s="524">
        <f t="shared" si="147"/>
        <v>0</v>
      </c>
      <c r="AA105" s="522"/>
      <c r="AB105" s="537"/>
      <c r="AC105" s="555"/>
      <c r="AD105" s="555"/>
      <c r="AE105" s="524">
        <f t="shared" si="148"/>
        <v>0</v>
      </c>
      <c r="AF105" s="522"/>
      <c r="AG105" s="555"/>
      <c r="AH105" s="556"/>
      <c r="AI105" s="522"/>
      <c r="AJ105" s="555"/>
      <c r="AK105" s="556"/>
      <c r="AL105" s="522"/>
      <c r="AM105" s="555"/>
      <c r="AN105" s="556"/>
      <c r="AO105" s="522"/>
      <c r="AP105" s="555"/>
      <c r="AQ105" s="556"/>
      <c r="AR105" s="542"/>
      <c r="AS105" s="513"/>
      <c r="AT105" s="522"/>
      <c r="AU105" s="537"/>
      <c r="AV105" s="537">
        <f t="shared" si="149"/>
        <v>0</v>
      </c>
      <c r="AW105" s="541">
        <f t="shared" si="149"/>
        <v>0</v>
      </c>
      <c r="AX105" s="530"/>
      <c r="AY105" s="541"/>
      <c r="AZ105" s="541">
        <f t="shared" si="137"/>
        <v>0</v>
      </c>
      <c r="BA105" s="541">
        <f t="shared" si="137"/>
        <v>0</v>
      </c>
      <c r="BB105" s="522"/>
      <c r="BC105" s="537"/>
      <c r="BD105" s="537">
        <f t="shared" si="150"/>
        <v>0</v>
      </c>
      <c r="BE105" s="541">
        <f t="shared" si="150"/>
        <v>0</v>
      </c>
      <c r="BF105" s="530">
        <f t="shared" si="138"/>
        <v>0</v>
      </c>
      <c r="BG105" s="541">
        <f t="shared" si="139"/>
        <v>0</v>
      </c>
      <c r="BH105" s="544">
        <f t="shared" si="140"/>
        <v>0</v>
      </c>
      <c r="BI105" s="543"/>
      <c r="BJ105" s="513"/>
      <c r="BK105" s="522"/>
      <c r="BL105" s="537"/>
      <c r="BM105" s="537">
        <f t="shared" si="151"/>
        <v>0</v>
      </c>
      <c r="BN105" s="541">
        <f t="shared" si="151"/>
        <v>0</v>
      </c>
      <c r="BO105" s="522"/>
      <c r="BP105" s="537"/>
      <c r="BQ105" s="541">
        <f t="shared" si="152"/>
        <v>0</v>
      </c>
      <c r="BR105" s="544">
        <f t="shared" si="152"/>
        <v>0</v>
      </c>
      <c r="BS105" s="513"/>
      <c r="BT105" s="522"/>
      <c r="BU105" s="537"/>
      <c r="BV105" s="537">
        <f t="shared" si="153"/>
        <v>0</v>
      </c>
      <c r="BW105" s="541">
        <f t="shared" si="153"/>
        <v>0</v>
      </c>
      <c r="BX105" s="530"/>
      <c r="BY105" s="541"/>
      <c r="BZ105" s="541">
        <f t="shared" si="141"/>
        <v>0</v>
      </c>
      <c r="CA105" s="544">
        <f t="shared" si="141"/>
        <v>0</v>
      </c>
      <c r="CB105" s="513"/>
      <c r="CC105" s="513"/>
      <c r="CD105" s="513"/>
      <c r="CE105" s="513"/>
      <c r="CF105" s="513"/>
      <c r="CG105" s="513"/>
      <c r="CH105" s="513"/>
      <c r="CI105" s="513"/>
      <c r="CJ105" s="513"/>
      <c r="CK105" s="513"/>
      <c r="CL105" s="513"/>
      <c r="CM105" s="513"/>
      <c r="CN105" s="513"/>
      <c r="CO105" s="513"/>
      <c r="CP105" s="513"/>
      <c r="CQ105" s="513"/>
      <c r="CR105" s="513"/>
      <c r="CS105" s="513"/>
      <c r="CT105" s="513"/>
      <c r="CU105" s="513"/>
      <c r="CV105" s="513"/>
      <c r="CW105" s="513"/>
      <c r="CX105" s="513"/>
      <c r="CY105" s="513"/>
      <c r="CZ105" s="513"/>
      <c r="DA105" s="513"/>
      <c r="DB105" s="513"/>
      <c r="DC105" s="513"/>
      <c r="DD105" s="513"/>
      <c r="DE105" s="513"/>
      <c r="DF105" s="513"/>
      <c r="DG105" s="513"/>
      <c r="DH105" s="513"/>
      <c r="DI105" s="513"/>
      <c r="DJ105" s="513"/>
      <c r="DK105" s="513"/>
      <c r="DL105" s="513"/>
      <c r="DM105" s="513"/>
      <c r="DN105" s="513"/>
      <c r="DO105" s="513"/>
      <c r="DP105" s="513"/>
      <c r="DQ105" s="513"/>
      <c r="DR105" s="513"/>
      <c r="DS105" s="513"/>
      <c r="DT105" s="513"/>
      <c r="DU105" s="513"/>
      <c r="DV105" s="513"/>
      <c r="DW105" s="513"/>
      <c r="DX105" s="513"/>
      <c r="DY105" s="513"/>
      <c r="DZ105" s="513"/>
    </row>
    <row r="106" spans="1:130" ht="20.25" hidden="1" outlineLevel="1" x14ac:dyDescent="0.3">
      <c r="A106" s="534" t="s">
        <v>322</v>
      </c>
      <c r="B106" s="522"/>
      <c r="C106" s="537"/>
      <c r="D106" s="547">
        <v>0</v>
      </c>
      <c r="E106" s="547">
        <v>0</v>
      </c>
      <c r="F106" s="524">
        <f t="shared" si="142"/>
        <v>0</v>
      </c>
      <c r="G106" s="522"/>
      <c r="H106" s="537"/>
      <c r="I106" s="554">
        <v>0</v>
      </c>
      <c r="J106" s="554">
        <v>0</v>
      </c>
      <c r="K106" s="524">
        <f t="shared" si="143"/>
        <v>0</v>
      </c>
      <c r="L106" s="522"/>
      <c r="M106" s="537"/>
      <c r="N106" s="554"/>
      <c r="O106" s="554"/>
      <c r="P106" s="525">
        <f t="shared" si="144"/>
        <v>0</v>
      </c>
      <c r="Q106" s="522"/>
      <c r="R106" s="555"/>
      <c r="S106" s="556"/>
      <c r="T106" s="522"/>
      <c r="U106" s="555"/>
      <c r="V106" s="522"/>
      <c r="W106" s="537"/>
      <c r="X106" s="537">
        <f t="shared" si="145"/>
        <v>0</v>
      </c>
      <c r="Y106" s="541">
        <f t="shared" si="146"/>
        <v>0</v>
      </c>
      <c r="Z106" s="524">
        <f t="shared" si="147"/>
        <v>0</v>
      </c>
      <c r="AA106" s="522"/>
      <c r="AB106" s="537"/>
      <c r="AC106" s="555"/>
      <c r="AD106" s="555"/>
      <c r="AE106" s="524">
        <f t="shared" si="148"/>
        <v>0</v>
      </c>
      <c r="AF106" s="522"/>
      <c r="AG106" s="555"/>
      <c r="AH106" s="556"/>
      <c r="AI106" s="522"/>
      <c r="AJ106" s="555"/>
      <c r="AK106" s="556"/>
      <c r="AL106" s="522"/>
      <c r="AM106" s="555"/>
      <c r="AN106" s="556"/>
      <c r="AO106" s="522"/>
      <c r="AP106" s="555"/>
      <c r="AQ106" s="556"/>
      <c r="AR106" s="542"/>
      <c r="AS106" s="513"/>
      <c r="AT106" s="522"/>
      <c r="AU106" s="537"/>
      <c r="AV106" s="537">
        <f t="shared" si="149"/>
        <v>0</v>
      </c>
      <c r="AW106" s="541">
        <f t="shared" si="149"/>
        <v>0</v>
      </c>
      <c r="AX106" s="530"/>
      <c r="AY106" s="541"/>
      <c r="AZ106" s="541">
        <f t="shared" si="137"/>
        <v>0</v>
      </c>
      <c r="BA106" s="541">
        <f t="shared" si="137"/>
        <v>0</v>
      </c>
      <c r="BB106" s="522"/>
      <c r="BC106" s="537"/>
      <c r="BD106" s="537">
        <f t="shared" si="150"/>
        <v>0</v>
      </c>
      <c r="BE106" s="541">
        <f t="shared" si="150"/>
        <v>0</v>
      </c>
      <c r="BF106" s="530">
        <f t="shared" si="138"/>
        <v>0</v>
      </c>
      <c r="BG106" s="541">
        <f t="shared" si="139"/>
        <v>0</v>
      </c>
      <c r="BH106" s="544">
        <f t="shared" si="140"/>
        <v>0</v>
      </c>
      <c r="BI106" s="543"/>
      <c r="BJ106" s="513"/>
      <c r="BK106" s="522"/>
      <c r="BL106" s="537"/>
      <c r="BM106" s="537">
        <f t="shared" si="151"/>
        <v>0</v>
      </c>
      <c r="BN106" s="541">
        <f t="shared" si="151"/>
        <v>0</v>
      </c>
      <c r="BO106" s="522"/>
      <c r="BP106" s="537"/>
      <c r="BQ106" s="541">
        <f t="shared" si="152"/>
        <v>0</v>
      </c>
      <c r="BR106" s="544">
        <f t="shared" si="152"/>
        <v>0</v>
      </c>
      <c r="BS106" s="513"/>
      <c r="BT106" s="522"/>
      <c r="BU106" s="537"/>
      <c r="BV106" s="537">
        <f t="shared" si="153"/>
        <v>0</v>
      </c>
      <c r="BW106" s="541">
        <f t="shared" si="153"/>
        <v>0</v>
      </c>
      <c r="BX106" s="530"/>
      <c r="BY106" s="541"/>
      <c r="BZ106" s="541">
        <f t="shared" si="141"/>
        <v>0</v>
      </c>
      <c r="CA106" s="544">
        <f t="shared" si="141"/>
        <v>0</v>
      </c>
      <c r="CB106" s="513"/>
      <c r="CC106" s="513"/>
      <c r="CD106" s="513"/>
      <c r="CE106" s="513"/>
      <c r="CF106" s="513"/>
      <c r="CG106" s="513"/>
      <c r="CH106" s="513"/>
      <c r="CI106" s="513"/>
      <c r="CJ106" s="513"/>
      <c r="CK106" s="513"/>
      <c r="CL106" s="513"/>
      <c r="CM106" s="513"/>
      <c r="CN106" s="513"/>
      <c r="CO106" s="513"/>
      <c r="CP106" s="513"/>
      <c r="CQ106" s="513"/>
      <c r="CR106" s="513"/>
      <c r="CS106" s="513"/>
      <c r="CT106" s="513"/>
      <c r="CU106" s="513"/>
      <c r="CV106" s="513"/>
      <c r="CW106" s="513"/>
      <c r="CX106" s="513"/>
      <c r="CY106" s="513"/>
      <c r="CZ106" s="513"/>
      <c r="DA106" s="513"/>
      <c r="DB106" s="513"/>
      <c r="DC106" s="513"/>
      <c r="DD106" s="513"/>
      <c r="DE106" s="513"/>
      <c r="DF106" s="513"/>
      <c r="DG106" s="513"/>
      <c r="DH106" s="513"/>
      <c r="DI106" s="513"/>
      <c r="DJ106" s="513"/>
      <c r="DK106" s="513"/>
      <c r="DL106" s="513"/>
      <c r="DM106" s="513"/>
      <c r="DN106" s="513"/>
      <c r="DO106" s="513"/>
      <c r="DP106" s="513"/>
      <c r="DQ106" s="513"/>
      <c r="DR106" s="513"/>
      <c r="DS106" s="513"/>
      <c r="DT106" s="513"/>
      <c r="DU106" s="513"/>
      <c r="DV106" s="513"/>
      <c r="DW106" s="513"/>
      <c r="DX106" s="513"/>
      <c r="DY106" s="513"/>
      <c r="DZ106" s="513"/>
    </row>
    <row r="107" spans="1:130" ht="20.25" hidden="1" outlineLevel="1" x14ac:dyDescent="0.3">
      <c r="A107" s="535" t="s">
        <v>323</v>
      </c>
      <c r="B107" s="522"/>
      <c r="C107" s="537"/>
      <c r="D107" s="547">
        <v>0</v>
      </c>
      <c r="E107" s="547">
        <v>0</v>
      </c>
      <c r="F107" s="524">
        <f t="shared" si="142"/>
        <v>0</v>
      </c>
      <c r="G107" s="522"/>
      <c r="H107" s="537"/>
      <c r="I107" s="554">
        <v>0</v>
      </c>
      <c r="J107" s="554">
        <v>0</v>
      </c>
      <c r="K107" s="524">
        <f t="shared" si="143"/>
        <v>0</v>
      </c>
      <c r="L107" s="522"/>
      <c r="M107" s="537"/>
      <c r="N107" s="554"/>
      <c r="O107" s="554"/>
      <c r="P107" s="525">
        <f t="shared" si="144"/>
        <v>0</v>
      </c>
      <c r="Q107" s="522"/>
      <c r="R107" s="555"/>
      <c r="S107" s="556"/>
      <c r="T107" s="522"/>
      <c r="U107" s="555"/>
      <c r="V107" s="522"/>
      <c r="W107" s="537"/>
      <c r="X107" s="537">
        <f t="shared" si="145"/>
        <v>0</v>
      </c>
      <c r="Y107" s="541">
        <f t="shared" si="146"/>
        <v>0</v>
      </c>
      <c r="Z107" s="524">
        <f t="shared" si="147"/>
        <v>0</v>
      </c>
      <c r="AA107" s="522"/>
      <c r="AB107" s="537"/>
      <c r="AC107" s="555"/>
      <c r="AD107" s="555"/>
      <c r="AE107" s="524">
        <f t="shared" si="148"/>
        <v>0</v>
      </c>
      <c r="AF107" s="522"/>
      <c r="AG107" s="555"/>
      <c r="AH107" s="556"/>
      <c r="AI107" s="522"/>
      <c r="AJ107" s="555"/>
      <c r="AK107" s="556"/>
      <c r="AL107" s="522"/>
      <c r="AM107" s="555"/>
      <c r="AN107" s="556"/>
      <c r="AO107" s="522"/>
      <c r="AP107" s="555"/>
      <c r="AQ107" s="556"/>
      <c r="AR107" s="542"/>
      <c r="AS107" s="513"/>
      <c r="AT107" s="522"/>
      <c r="AU107" s="537"/>
      <c r="AV107" s="537">
        <f t="shared" si="149"/>
        <v>0</v>
      </c>
      <c r="AW107" s="541">
        <f t="shared" si="149"/>
        <v>0</v>
      </c>
      <c r="AX107" s="530"/>
      <c r="AY107" s="541"/>
      <c r="AZ107" s="541">
        <f t="shared" si="137"/>
        <v>0</v>
      </c>
      <c r="BA107" s="541">
        <f t="shared" si="137"/>
        <v>0</v>
      </c>
      <c r="BB107" s="522"/>
      <c r="BC107" s="537"/>
      <c r="BD107" s="537">
        <f t="shared" si="150"/>
        <v>0</v>
      </c>
      <c r="BE107" s="541">
        <f t="shared" si="150"/>
        <v>0</v>
      </c>
      <c r="BF107" s="530">
        <f t="shared" si="138"/>
        <v>0</v>
      </c>
      <c r="BG107" s="541">
        <f t="shared" si="139"/>
        <v>0</v>
      </c>
      <c r="BH107" s="544">
        <f t="shared" si="140"/>
        <v>0</v>
      </c>
      <c r="BI107" s="543"/>
      <c r="BJ107" s="513"/>
      <c r="BK107" s="522"/>
      <c r="BL107" s="537"/>
      <c r="BM107" s="537">
        <f t="shared" si="151"/>
        <v>0</v>
      </c>
      <c r="BN107" s="541">
        <f t="shared" si="151"/>
        <v>0</v>
      </c>
      <c r="BO107" s="522"/>
      <c r="BP107" s="537"/>
      <c r="BQ107" s="541">
        <f t="shared" si="152"/>
        <v>0</v>
      </c>
      <c r="BR107" s="544">
        <f t="shared" si="152"/>
        <v>0</v>
      </c>
      <c r="BS107" s="513"/>
      <c r="BT107" s="522"/>
      <c r="BU107" s="537"/>
      <c r="BV107" s="537">
        <f t="shared" si="153"/>
        <v>0</v>
      </c>
      <c r="BW107" s="541">
        <f t="shared" si="153"/>
        <v>0</v>
      </c>
      <c r="BX107" s="530"/>
      <c r="BY107" s="541"/>
      <c r="BZ107" s="541">
        <f t="shared" si="141"/>
        <v>0</v>
      </c>
      <c r="CA107" s="544">
        <f t="shared" si="141"/>
        <v>0</v>
      </c>
      <c r="CB107" s="513"/>
      <c r="CC107" s="513"/>
      <c r="CD107" s="513"/>
      <c r="CE107" s="513"/>
      <c r="CF107" s="513"/>
      <c r="CG107" s="513"/>
      <c r="CH107" s="513"/>
      <c r="CI107" s="513"/>
      <c r="CJ107" s="513"/>
      <c r="CK107" s="513"/>
      <c r="CL107" s="513"/>
      <c r="CM107" s="513"/>
      <c r="CN107" s="513"/>
      <c r="CO107" s="513"/>
      <c r="CP107" s="513"/>
      <c r="CQ107" s="513"/>
      <c r="CR107" s="513"/>
      <c r="CS107" s="513"/>
      <c r="CT107" s="513"/>
      <c r="CU107" s="513"/>
      <c r="CV107" s="513"/>
      <c r="CW107" s="513"/>
      <c r="CX107" s="513"/>
      <c r="CY107" s="513"/>
      <c r="CZ107" s="513"/>
      <c r="DA107" s="513"/>
      <c r="DB107" s="513"/>
      <c r="DC107" s="513"/>
      <c r="DD107" s="513"/>
      <c r="DE107" s="513"/>
      <c r="DF107" s="513"/>
      <c r="DG107" s="513"/>
      <c r="DH107" s="513"/>
      <c r="DI107" s="513"/>
      <c r="DJ107" s="513"/>
      <c r="DK107" s="513"/>
      <c r="DL107" s="513"/>
      <c r="DM107" s="513"/>
      <c r="DN107" s="513"/>
      <c r="DO107" s="513"/>
      <c r="DP107" s="513"/>
      <c r="DQ107" s="513"/>
      <c r="DR107" s="513"/>
      <c r="DS107" s="513"/>
      <c r="DT107" s="513"/>
      <c r="DU107" s="513"/>
      <c r="DV107" s="513"/>
      <c r="DW107" s="513"/>
      <c r="DX107" s="513"/>
      <c r="DY107" s="513"/>
      <c r="DZ107" s="513"/>
    </row>
    <row r="108" spans="1:130" ht="20.25" hidden="1" outlineLevel="1" x14ac:dyDescent="0.3">
      <c r="A108" s="535" t="s">
        <v>324</v>
      </c>
      <c r="B108" s="522"/>
      <c r="C108" s="537"/>
      <c r="D108" s="547">
        <v>0</v>
      </c>
      <c r="E108" s="547">
        <v>0</v>
      </c>
      <c r="F108" s="524">
        <f t="shared" si="142"/>
        <v>0</v>
      </c>
      <c r="G108" s="522"/>
      <c r="H108" s="537"/>
      <c r="I108" s="554"/>
      <c r="J108" s="554"/>
      <c r="K108" s="524">
        <f t="shared" si="143"/>
        <v>0</v>
      </c>
      <c r="L108" s="522"/>
      <c r="M108" s="537"/>
      <c r="N108" s="554"/>
      <c r="O108" s="554"/>
      <c r="P108" s="525">
        <f t="shared" si="144"/>
        <v>0</v>
      </c>
      <c r="Q108" s="522"/>
      <c r="R108" s="555"/>
      <c r="S108" s="556"/>
      <c r="T108" s="522"/>
      <c r="U108" s="555"/>
      <c r="V108" s="522"/>
      <c r="W108" s="537"/>
      <c r="X108" s="537">
        <f t="shared" si="145"/>
        <v>0</v>
      </c>
      <c r="Y108" s="541">
        <f t="shared" si="146"/>
        <v>0</v>
      </c>
      <c r="Z108" s="524">
        <f t="shared" si="147"/>
        <v>0</v>
      </c>
      <c r="AA108" s="522"/>
      <c r="AB108" s="537"/>
      <c r="AC108" s="555"/>
      <c r="AD108" s="555"/>
      <c r="AE108" s="524">
        <f t="shared" si="148"/>
        <v>0</v>
      </c>
      <c r="AF108" s="522"/>
      <c r="AG108" s="555"/>
      <c r="AH108" s="556"/>
      <c r="AI108" s="522"/>
      <c r="AJ108" s="555"/>
      <c r="AK108" s="556"/>
      <c r="AL108" s="522"/>
      <c r="AM108" s="555"/>
      <c r="AN108" s="556"/>
      <c r="AO108" s="522"/>
      <c r="AP108" s="555"/>
      <c r="AQ108" s="556"/>
      <c r="AR108" s="542"/>
      <c r="AS108" s="513"/>
      <c r="AT108" s="522"/>
      <c r="AU108" s="537"/>
      <c r="AV108" s="537">
        <f t="shared" si="149"/>
        <v>0</v>
      </c>
      <c r="AW108" s="541">
        <f t="shared" si="149"/>
        <v>0</v>
      </c>
      <c r="AX108" s="530"/>
      <c r="AY108" s="541"/>
      <c r="AZ108" s="541">
        <f t="shared" si="137"/>
        <v>0</v>
      </c>
      <c r="BA108" s="541">
        <f t="shared" si="137"/>
        <v>0</v>
      </c>
      <c r="BB108" s="522"/>
      <c r="BC108" s="537"/>
      <c r="BD108" s="537">
        <f t="shared" si="150"/>
        <v>0</v>
      </c>
      <c r="BE108" s="541">
        <f t="shared" si="150"/>
        <v>0</v>
      </c>
      <c r="BF108" s="530">
        <f t="shared" si="138"/>
        <v>0</v>
      </c>
      <c r="BG108" s="541">
        <f t="shared" si="139"/>
        <v>0</v>
      </c>
      <c r="BH108" s="544">
        <f t="shared" si="140"/>
        <v>0</v>
      </c>
      <c r="BI108" s="543"/>
      <c r="BJ108" s="513"/>
      <c r="BK108" s="522"/>
      <c r="BL108" s="537"/>
      <c r="BM108" s="537">
        <f t="shared" si="151"/>
        <v>0</v>
      </c>
      <c r="BN108" s="541">
        <f t="shared" si="151"/>
        <v>0</v>
      </c>
      <c r="BO108" s="522"/>
      <c r="BP108" s="537"/>
      <c r="BQ108" s="541">
        <f t="shared" si="152"/>
        <v>0</v>
      </c>
      <c r="BR108" s="544">
        <f t="shared" si="152"/>
        <v>0</v>
      </c>
      <c r="BS108" s="513"/>
      <c r="BT108" s="522"/>
      <c r="BU108" s="537"/>
      <c r="BV108" s="537">
        <f t="shared" si="153"/>
        <v>0</v>
      </c>
      <c r="BW108" s="541">
        <f t="shared" si="153"/>
        <v>0</v>
      </c>
      <c r="BX108" s="530"/>
      <c r="BY108" s="541"/>
      <c r="BZ108" s="541">
        <f t="shared" si="141"/>
        <v>0</v>
      </c>
      <c r="CA108" s="544">
        <f t="shared" si="141"/>
        <v>0</v>
      </c>
      <c r="CB108" s="513"/>
      <c r="CC108" s="513"/>
      <c r="CD108" s="513"/>
      <c r="CE108" s="513"/>
      <c r="CF108" s="513"/>
      <c r="CG108" s="513"/>
      <c r="CH108" s="513"/>
      <c r="CI108" s="513"/>
      <c r="CJ108" s="513"/>
      <c r="CK108" s="513"/>
      <c r="CL108" s="513"/>
      <c r="CM108" s="513"/>
      <c r="CN108" s="513"/>
      <c r="CO108" s="513"/>
      <c r="CP108" s="513"/>
      <c r="CQ108" s="513"/>
      <c r="CR108" s="513"/>
      <c r="CS108" s="513"/>
      <c r="CT108" s="513"/>
      <c r="CU108" s="513"/>
      <c r="CV108" s="513"/>
      <c r="CW108" s="513"/>
      <c r="CX108" s="513"/>
      <c r="CY108" s="513"/>
      <c r="CZ108" s="513"/>
      <c r="DA108" s="513"/>
      <c r="DB108" s="513"/>
      <c r="DC108" s="513"/>
      <c r="DD108" s="513"/>
      <c r="DE108" s="513"/>
      <c r="DF108" s="513"/>
      <c r="DG108" s="513"/>
      <c r="DH108" s="513"/>
      <c r="DI108" s="513"/>
      <c r="DJ108" s="513"/>
      <c r="DK108" s="513"/>
      <c r="DL108" s="513"/>
      <c r="DM108" s="513"/>
      <c r="DN108" s="513"/>
      <c r="DO108" s="513"/>
      <c r="DP108" s="513"/>
      <c r="DQ108" s="513"/>
      <c r="DR108" s="513"/>
      <c r="DS108" s="513"/>
      <c r="DT108" s="513"/>
      <c r="DU108" s="513"/>
      <c r="DV108" s="513"/>
      <c r="DW108" s="513"/>
      <c r="DX108" s="513"/>
      <c r="DY108" s="513"/>
      <c r="DZ108" s="513"/>
    </row>
    <row r="109" spans="1:130" ht="20.25" hidden="1" outlineLevel="1" x14ac:dyDescent="0.3">
      <c r="A109" s="534" t="s">
        <v>325</v>
      </c>
      <c r="B109" s="522"/>
      <c r="C109" s="547">
        <v>0</v>
      </c>
      <c r="D109" s="537"/>
      <c r="E109" s="537"/>
      <c r="F109" s="540"/>
      <c r="G109" s="522"/>
      <c r="H109" s="554">
        <v>0</v>
      </c>
      <c r="I109" s="537"/>
      <c r="J109" s="537"/>
      <c r="K109" s="540"/>
      <c r="L109" s="522"/>
      <c r="M109" s="554"/>
      <c r="N109" s="537"/>
      <c r="O109" s="537"/>
      <c r="P109" s="545"/>
      <c r="Q109" s="557"/>
      <c r="R109" s="537"/>
      <c r="S109" s="540"/>
      <c r="T109" s="557"/>
      <c r="U109" s="537"/>
      <c r="V109" s="522"/>
      <c r="W109" s="537">
        <f>M109+Q109-T109</f>
        <v>0</v>
      </c>
      <c r="X109" s="537"/>
      <c r="Y109" s="541"/>
      <c r="Z109" s="540"/>
      <c r="AA109" s="522"/>
      <c r="AB109" s="555"/>
      <c r="AC109" s="537"/>
      <c r="AD109" s="537"/>
      <c r="AE109" s="540"/>
      <c r="AF109" s="557"/>
      <c r="AG109" s="537"/>
      <c r="AH109" s="540"/>
      <c r="AI109" s="557"/>
      <c r="AJ109" s="537"/>
      <c r="AK109" s="540"/>
      <c r="AL109" s="557"/>
      <c r="AM109" s="537"/>
      <c r="AN109" s="540"/>
      <c r="AO109" s="557"/>
      <c r="AP109" s="537"/>
      <c r="AQ109" s="540"/>
      <c r="AR109" s="542"/>
      <c r="AS109" s="513"/>
      <c r="AT109" s="522"/>
      <c r="AU109" s="537">
        <f>AB109-M109</f>
        <v>0</v>
      </c>
      <c r="AV109" s="537"/>
      <c r="AW109" s="541"/>
      <c r="AX109" s="530"/>
      <c r="AY109" s="541">
        <f>IF(M109=0,0,AB109/M109*100)</f>
        <v>0</v>
      </c>
      <c r="AZ109" s="541"/>
      <c r="BA109" s="541"/>
      <c r="BB109" s="522"/>
      <c r="BC109" s="537">
        <f>AB109-M109-AF109-AI109-AL109-AO109</f>
        <v>0</v>
      </c>
      <c r="BD109" s="537"/>
      <c r="BE109" s="541"/>
      <c r="BF109" s="522"/>
      <c r="BG109" s="537"/>
      <c r="BH109" s="540"/>
      <c r="BI109" s="543"/>
      <c r="BJ109" s="513"/>
      <c r="BK109" s="522"/>
      <c r="BL109" s="537">
        <f>AB109-W109</f>
        <v>0</v>
      </c>
      <c r="BM109" s="537"/>
      <c r="BN109" s="541"/>
      <c r="BO109" s="522"/>
      <c r="BP109" s="541">
        <f>IF(W109=0,0,AB109/W109*100)</f>
        <v>0</v>
      </c>
      <c r="BQ109" s="537"/>
      <c r="BR109" s="544"/>
      <c r="BS109" s="513"/>
      <c r="BT109" s="522"/>
      <c r="BU109" s="537">
        <f>AB109-C109</f>
        <v>0</v>
      </c>
      <c r="BV109" s="537"/>
      <c r="BW109" s="541"/>
      <c r="BX109" s="530"/>
      <c r="BY109" s="541">
        <f>IF(C109=0,0,AB109/C109*100)</f>
        <v>0</v>
      </c>
      <c r="BZ109" s="541"/>
      <c r="CA109" s="544"/>
      <c r="CB109" s="513"/>
      <c r="CC109" s="513"/>
      <c r="CD109" s="513"/>
      <c r="CE109" s="513"/>
      <c r="CF109" s="513"/>
      <c r="CG109" s="513"/>
      <c r="CH109" s="513"/>
      <c r="CI109" s="513"/>
      <c r="CJ109" s="513"/>
      <c r="CK109" s="513"/>
      <c r="CL109" s="513"/>
      <c r="CM109" s="513"/>
      <c r="CN109" s="513"/>
      <c r="CO109" s="513"/>
      <c r="CP109" s="513"/>
      <c r="CQ109" s="513"/>
      <c r="CR109" s="513"/>
      <c r="CS109" s="513"/>
      <c r="CT109" s="513"/>
      <c r="CU109" s="513"/>
      <c r="CV109" s="513"/>
      <c r="CW109" s="513"/>
      <c r="CX109" s="513"/>
      <c r="CY109" s="513"/>
      <c r="CZ109" s="513"/>
      <c r="DA109" s="513"/>
      <c r="DB109" s="513"/>
      <c r="DC109" s="513"/>
      <c r="DD109" s="513"/>
      <c r="DE109" s="513"/>
      <c r="DF109" s="513"/>
      <c r="DG109" s="513"/>
      <c r="DH109" s="513"/>
      <c r="DI109" s="513"/>
      <c r="DJ109" s="513"/>
      <c r="DK109" s="513"/>
      <c r="DL109" s="513"/>
      <c r="DM109" s="513"/>
      <c r="DN109" s="513"/>
      <c r="DO109" s="513"/>
      <c r="DP109" s="513"/>
      <c r="DQ109" s="513"/>
      <c r="DR109" s="513"/>
      <c r="DS109" s="513"/>
      <c r="DT109" s="513"/>
      <c r="DU109" s="513"/>
      <c r="DV109" s="513"/>
      <c r="DW109" s="513"/>
      <c r="DX109" s="513"/>
      <c r="DY109" s="513"/>
      <c r="DZ109" s="513"/>
    </row>
    <row r="110" spans="1:130" ht="18" hidden="1" customHeight="1" outlineLevel="1" x14ac:dyDescent="0.3">
      <c r="A110" s="552" t="s">
        <v>327</v>
      </c>
      <c r="B110" s="522">
        <f>C110+D110</f>
        <v>0</v>
      </c>
      <c r="C110" s="547">
        <v>0</v>
      </c>
      <c r="D110" s="537">
        <f>D111+D114+SUM(D117:D119)</f>
        <v>0</v>
      </c>
      <c r="E110" s="537">
        <f>E111+E114+SUM(E117:E119)</f>
        <v>0</v>
      </c>
      <c r="F110" s="524">
        <f>IF(E110=0,0,ROUND(D110/E110/12,0))</f>
        <v>0</v>
      </c>
      <c r="G110" s="522">
        <f>H110+I110</f>
        <v>0</v>
      </c>
      <c r="H110" s="554">
        <v>0</v>
      </c>
      <c r="I110" s="537">
        <f>I111+I114+SUM(I117:I119)</f>
        <v>0</v>
      </c>
      <c r="J110" s="537">
        <f>J111+J114+SUM(J117:J119)</f>
        <v>0</v>
      </c>
      <c r="K110" s="524">
        <f>IF(J110=0,0,ROUND(I110/J110/12,0))</f>
        <v>0</v>
      </c>
      <c r="L110" s="522">
        <f>M110+N110</f>
        <v>0</v>
      </c>
      <c r="M110" s="554"/>
      <c r="N110" s="537">
        <f>N111+N114+SUM(N117:N119)</f>
        <v>0</v>
      </c>
      <c r="O110" s="537">
        <f>O111+O114+SUM(O117:O119)</f>
        <v>0</v>
      </c>
      <c r="P110" s="525">
        <f>IF(O110=0,0,ROUND(N110/O110/12,0))</f>
        <v>0</v>
      </c>
      <c r="Q110" s="557"/>
      <c r="R110" s="537">
        <f>R111+R114+SUM(R117:R119)</f>
        <v>0</v>
      </c>
      <c r="S110" s="540">
        <f>S111+S114+SUM(S117:S119)</f>
        <v>0</v>
      </c>
      <c r="T110" s="557"/>
      <c r="U110" s="537">
        <f>U111+U114+SUM(U117:U119)</f>
        <v>0</v>
      </c>
      <c r="V110" s="522">
        <f>W110+X110</f>
        <v>0</v>
      </c>
      <c r="W110" s="537">
        <f>M110+Q110-T110</f>
        <v>0</v>
      </c>
      <c r="X110" s="537">
        <f>X111+X114+SUM(X117:X119)</f>
        <v>0</v>
      </c>
      <c r="Y110" s="541">
        <f>Y111+Y114+SUM(Y117:Y119)</f>
        <v>0</v>
      </c>
      <c r="Z110" s="524">
        <f>IF(Y110=0,0,ROUND(X110/Y110/12,0))</f>
        <v>0</v>
      </c>
      <c r="AA110" s="522">
        <f>AB110+AC110</f>
        <v>0</v>
      </c>
      <c r="AB110" s="555"/>
      <c r="AC110" s="537">
        <f>AC111+AC114+SUM(AC117:AC119)</f>
        <v>0</v>
      </c>
      <c r="AD110" s="537">
        <f>AD111+AD114+SUM(AD117:AD119)</f>
        <v>0</v>
      </c>
      <c r="AE110" s="524">
        <f>IF(AD110=0,0,ROUND(AC110/AD110/12,0))</f>
        <v>0</v>
      </c>
      <c r="AF110" s="557"/>
      <c r="AG110" s="537">
        <f>AG111+AG114+SUM(AG117:AG119)</f>
        <v>0</v>
      </c>
      <c r="AH110" s="540">
        <f>AH111+AH114+SUM(AH117:AH119)</f>
        <v>0</v>
      </c>
      <c r="AI110" s="557"/>
      <c r="AJ110" s="537">
        <f>AJ111+AJ114+SUM(AJ117:AJ119)</f>
        <v>0</v>
      </c>
      <c r="AK110" s="540">
        <f>AK111+AK114+SUM(AK117:AK119)</f>
        <v>0</v>
      </c>
      <c r="AL110" s="557"/>
      <c r="AM110" s="537">
        <f>AM111+AM114+SUM(AM117:AM119)</f>
        <v>0</v>
      </c>
      <c r="AN110" s="540">
        <f>AN111+AN114+SUM(AN117:AN119)</f>
        <v>0</v>
      </c>
      <c r="AO110" s="557"/>
      <c r="AP110" s="537">
        <f>AP111+AP114+SUM(AP117:AP119)</f>
        <v>0</v>
      </c>
      <c r="AQ110" s="540">
        <f>AQ111+AQ114+SUM(AQ117:AQ119)</f>
        <v>0</v>
      </c>
      <c r="AR110" s="542"/>
      <c r="AS110" s="513"/>
      <c r="AT110" s="522">
        <f>AU110+AV110</f>
        <v>0</v>
      </c>
      <c r="AU110" s="537">
        <f>AB110-M110</f>
        <v>0</v>
      </c>
      <c r="AV110" s="537">
        <f>AV111+AV114+SUM(AV117:AV119)</f>
        <v>0</v>
      </c>
      <c r="AW110" s="541">
        <f>AW111+AW114+SUM(AW117:AW119)</f>
        <v>0</v>
      </c>
      <c r="AX110" s="530">
        <f>IF(L110=0,0,AA110/L110*100)</f>
        <v>0</v>
      </c>
      <c r="AY110" s="541">
        <f>IF(M110=0,0,AB110/M110*100)</f>
        <v>0</v>
      </c>
      <c r="AZ110" s="541">
        <f t="shared" ref="AZ110:BA119" si="154">IF(N110=0,0,AC110/N110*100)</f>
        <v>0</v>
      </c>
      <c r="BA110" s="541">
        <f t="shared" si="154"/>
        <v>0</v>
      </c>
      <c r="BB110" s="522">
        <f>BC110+BD110</f>
        <v>0</v>
      </c>
      <c r="BC110" s="537">
        <f>AB110-M110-AF110-AI110-AL110-AO110</f>
        <v>0</v>
      </c>
      <c r="BD110" s="537">
        <f>BD111+BD114+SUM(BD117:BD119)</f>
        <v>0</v>
      </c>
      <c r="BE110" s="541">
        <f>BE111+BE114+SUM(BE117:BE119)</f>
        <v>0</v>
      </c>
      <c r="BF110" s="530">
        <f t="shared" ref="BF110:BF119" si="155">IF(F110=0,0,AE110/F110*100)</f>
        <v>0</v>
      </c>
      <c r="BG110" s="541">
        <f t="shared" ref="BG110:BG119" si="156">IF(K110=0,0,AE110/K110*100)</f>
        <v>0</v>
      </c>
      <c r="BH110" s="544">
        <f t="shared" ref="BH110:BH119" si="157">IF(P110=0,0,AE110/P110*100)</f>
        <v>0</v>
      </c>
      <c r="BI110" s="543"/>
      <c r="BJ110" s="513"/>
      <c r="BK110" s="522">
        <f>BL110+BM110</f>
        <v>0</v>
      </c>
      <c r="BL110" s="537">
        <f>AB110-W110</f>
        <v>0</v>
      </c>
      <c r="BM110" s="537">
        <f>BM111+BM114+SUM(BM117:BM119)</f>
        <v>0</v>
      </c>
      <c r="BN110" s="541">
        <f>BN111+BN114+SUM(BN117:BN119)</f>
        <v>0</v>
      </c>
      <c r="BO110" s="530">
        <f>IF(V110=0,0,AA110/V110*100)</f>
        <v>0</v>
      </c>
      <c r="BP110" s="541">
        <f>IF(W110=0,0,AB110/W110*100)</f>
        <v>0</v>
      </c>
      <c r="BQ110" s="541">
        <f>IF(X110=0,0,AC110/X110*100)</f>
        <v>0</v>
      </c>
      <c r="BR110" s="544">
        <f>IF(Y110=0,0,AD110/Y110*100)</f>
        <v>0</v>
      </c>
      <c r="BS110" s="513"/>
      <c r="BT110" s="522">
        <f>BU110+BV110</f>
        <v>0</v>
      </c>
      <c r="BU110" s="537">
        <f>AB110-C110</f>
        <v>0</v>
      </c>
      <c r="BV110" s="537">
        <f>BV111+BV114+SUM(BV117:BV119)</f>
        <v>0</v>
      </c>
      <c r="BW110" s="541">
        <f>BW111+BW114+SUM(BW117:BW119)</f>
        <v>0</v>
      </c>
      <c r="BX110" s="530">
        <f>IF(B110=0,0,AA110/B110*100)</f>
        <v>0</v>
      </c>
      <c r="BY110" s="541">
        <f>IF(C110=0,0,AB110/C110*100)</f>
        <v>0</v>
      </c>
      <c r="BZ110" s="541">
        <f t="shared" ref="BZ110:CA119" si="158">IF(D110=0,0,AC110/D110*100)</f>
        <v>0</v>
      </c>
      <c r="CA110" s="544">
        <f t="shared" si="158"/>
        <v>0</v>
      </c>
      <c r="CB110" s="513"/>
      <c r="CC110" s="513"/>
      <c r="CD110" s="513"/>
      <c r="CE110" s="513"/>
      <c r="CF110" s="513"/>
      <c r="CG110" s="513"/>
      <c r="CH110" s="513"/>
      <c r="CI110" s="513"/>
      <c r="CJ110" s="513"/>
      <c r="CK110" s="513"/>
      <c r="CL110" s="513"/>
      <c r="CM110" s="513"/>
      <c r="CN110" s="513"/>
      <c r="CO110" s="513"/>
      <c r="CP110" s="513"/>
      <c r="CQ110" s="513"/>
      <c r="CR110" s="513"/>
      <c r="CS110" s="513"/>
      <c r="CT110" s="513"/>
      <c r="CU110" s="513"/>
      <c r="CV110" s="513"/>
      <c r="CW110" s="513"/>
      <c r="CX110" s="513"/>
      <c r="CY110" s="513"/>
      <c r="CZ110" s="513"/>
      <c r="DA110" s="513"/>
      <c r="DB110" s="513"/>
      <c r="DC110" s="513"/>
      <c r="DD110" s="513"/>
      <c r="DE110" s="513"/>
      <c r="DF110" s="513"/>
      <c r="DG110" s="513"/>
      <c r="DH110" s="513"/>
      <c r="DI110" s="513"/>
      <c r="DJ110" s="513"/>
      <c r="DK110" s="513"/>
      <c r="DL110" s="513"/>
      <c r="DM110" s="513"/>
      <c r="DN110" s="513"/>
      <c r="DO110" s="513"/>
      <c r="DP110" s="513"/>
      <c r="DQ110" s="513"/>
      <c r="DR110" s="513"/>
      <c r="DS110" s="513"/>
      <c r="DT110" s="513"/>
      <c r="DU110" s="513"/>
      <c r="DV110" s="513"/>
      <c r="DW110" s="513"/>
      <c r="DX110" s="513"/>
      <c r="DY110" s="513"/>
      <c r="DZ110" s="513"/>
    </row>
    <row r="111" spans="1:130" ht="20.25" hidden="1" outlineLevel="1" x14ac:dyDescent="0.3">
      <c r="A111" s="521" t="s">
        <v>1004</v>
      </c>
      <c r="B111" s="522"/>
      <c r="C111" s="537"/>
      <c r="D111" s="547">
        <v>0</v>
      </c>
      <c r="E111" s="547">
        <v>0</v>
      </c>
      <c r="F111" s="524">
        <f t="shared" ref="F111:F119" si="159">IF(E111=0,0,ROUND(D111/E111/12,0))</f>
        <v>0</v>
      </c>
      <c r="G111" s="522"/>
      <c r="H111" s="537"/>
      <c r="I111" s="554">
        <v>0</v>
      </c>
      <c r="J111" s="554">
        <v>0</v>
      </c>
      <c r="K111" s="524">
        <f t="shared" ref="K111:K119" si="160">IF(J111=0,0,ROUND(I111/J111/12,0))</f>
        <v>0</v>
      </c>
      <c r="L111" s="522"/>
      <c r="M111" s="537"/>
      <c r="N111" s="554"/>
      <c r="O111" s="554"/>
      <c r="P111" s="525">
        <f t="shared" ref="P111:P119" si="161">IF(O111=0,0,ROUND(N111/O111/12,0))</f>
        <v>0</v>
      </c>
      <c r="Q111" s="522"/>
      <c r="R111" s="555"/>
      <c r="S111" s="556"/>
      <c r="T111" s="522"/>
      <c r="U111" s="555"/>
      <c r="V111" s="522"/>
      <c r="W111" s="537"/>
      <c r="X111" s="537">
        <f t="shared" ref="X111:X119" si="162">N111+R111-U111</f>
        <v>0</v>
      </c>
      <c r="Y111" s="541">
        <f t="shared" ref="Y111:Y119" si="163">O111+S111</f>
        <v>0</v>
      </c>
      <c r="Z111" s="524">
        <f t="shared" ref="Z111:Z119" si="164">IF(Y111=0,0,ROUND(X111/Y111/12,0))</f>
        <v>0</v>
      </c>
      <c r="AA111" s="522"/>
      <c r="AB111" s="537"/>
      <c r="AC111" s="555"/>
      <c r="AD111" s="555"/>
      <c r="AE111" s="524">
        <f t="shared" ref="AE111:AE119" si="165">IF(AD111=0,0,ROUND(AC111/AD111/12,0))</f>
        <v>0</v>
      </c>
      <c r="AF111" s="522"/>
      <c r="AG111" s="555"/>
      <c r="AH111" s="556"/>
      <c r="AI111" s="522"/>
      <c r="AJ111" s="555"/>
      <c r="AK111" s="556"/>
      <c r="AL111" s="522"/>
      <c r="AM111" s="555"/>
      <c r="AN111" s="556"/>
      <c r="AO111" s="522"/>
      <c r="AP111" s="555"/>
      <c r="AQ111" s="556"/>
      <c r="AR111" s="542"/>
      <c r="AS111" s="513"/>
      <c r="AT111" s="522"/>
      <c r="AU111" s="537"/>
      <c r="AV111" s="537">
        <f t="shared" ref="AV111:AW119" si="166">AC111-N111</f>
        <v>0</v>
      </c>
      <c r="AW111" s="541">
        <f t="shared" si="166"/>
        <v>0</v>
      </c>
      <c r="AX111" s="530"/>
      <c r="AY111" s="541"/>
      <c r="AZ111" s="541">
        <f t="shared" si="154"/>
        <v>0</v>
      </c>
      <c r="BA111" s="541">
        <f t="shared" si="154"/>
        <v>0</v>
      </c>
      <c r="BB111" s="522"/>
      <c r="BC111" s="537"/>
      <c r="BD111" s="537">
        <f t="shared" ref="BD111:BE119" si="167">AC111-N111-AG111-AJ111-AM111-AP111</f>
        <v>0</v>
      </c>
      <c r="BE111" s="541">
        <f t="shared" si="167"/>
        <v>0</v>
      </c>
      <c r="BF111" s="530">
        <f t="shared" si="155"/>
        <v>0</v>
      </c>
      <c r="BG111" s="541">
        <f t="shared" si="156"/>
        <v>0</v>
      </c>
      <c r="BH111" s="544">
        <f t="shared" si="157"/>
        <v>0</v>
      </c>
      <c r="BI111" s="543"/>
      <c r="BJ111" s="513"/>
      <c r="BK111" s="522"/>
      <c r="BL111" s="537"/>
      <c r="BM111" s="537">
        <f t="shared" ref="BM111:BN119" si="168">AC111-X111</f>
        <v>0</v>
      </c>
      <c r="BN111" s="541">
        <f t="shared" si="168"/>
        <v>0</v>
      </c>
      <c r="BO111" s="522"/>
      <c r="BP111" s="537"/>
      <c r="BQ111" s="541">
        <f t="shared" ref="BQ111:BR119" si="169">IF(X111=0,0,AC111/X111*100)</f>
        <v>0</v>
      </c>
      <c r="BR111" s="544">
        <f t="shared" si="169"/>
        <v>0</v>
      </c>
      <c r="BS111" s="513"/>
      <c r="BT111" s="522"/>
      <c r="BU111" s="537"/>
      <c r="BV111" s="537">
        <f t="shared" ref="BV111:BW119" si="170">AC111-D111</f>
        <v>0</v>
      </c>
      <c r="BW111" s="541">
        <f t="shared" si="170"/>
        <v>0</v>
      </c>
      <c r="BX111" s="530"/>
      <c r="BY111" s="541"/>
      <c r="BZ111" s="541">
        <f t="shared" si="158"/>
        <v>0</v>
      </c>
      <c r="CA111" s="544">
        <f t="shared" si="158"/>
        <v>0</v>
      </c>
      <c r="CB111" s="513"/>
      <c r="CC111" s="513"/>
      <c r="CD111" s="513"/>
      <c r="CE111" s="513"/>
      <c r="CF111" s="513"/>
      <c r="CG111" s="513"/>
      <c r="CH111" s="513"/>
      <c r="CI111" s="513"/>
      <c r="CJ111" s="513"/>
      <c r="CK111" s="513"/>
      <c r="CL111" s="513"/>
      <c r="CM111" s="513"/>
      <c r="CN111" s="513"/>
      <c r="CO111" s="513"/>
      <c r="CP111" s="513"/>
      <c r="CQ111" s="513"/>
      <c r="CR111" s="513"/>
      <c r="CS111" s="513"/>
      <c r="CT111" s="513"/>
      <c r="CU111" s="513"/>
      <c r="CV111" s="513"/>
      <c r="CW111" s="513"/>
      <c r="CX111" s="513"/>
      <c r="CY111" s="513"/>
      <c r="CZ111" s="513"/>
      <c r="DA111" s="513"/>
      <c r="DB111" s="513"/>
      <c r="DC111" s="513"/>
      <c r="DD111" s="513"/>
      <c r="DE111" s="513"/>
      <c r="DF111" s="513"/>
      <c r="DG111" s="513"/>
      <c r="DH111" s="513"/>
      <c r="DI111" s="513"/>
      <c r="DJ111" s="513"/>
      <c r="DK111" s="513"/>
      <c r="DL111" s="513"/>
      <c r="DM111" s="513"/>
      <c r="DN111" s="513"/>
      <c r="DO111" s="513"/>
      <c r="DP111" s="513"/>
      <c r="DQ111" s="513"/>
      <c r="DR111" s="513"/>
      <c r="DS111" s="513"/>
      <c r="DT111" s="513"/>
      <c r="DU111" s="513"/>
      <c r="DV111" s="513"/>
      <c r="DW111" s="513"/>
      <c r="DX111" s="513"/>
      <c r="DY111" s="513"/>
      <c r="DZ111" s="513"/>
    </row>
    <row r="112" spans="1:130" ht="20.25" hidden="1" outlineLevel="1" x14ac:dyDescent="0.3">
      <c r="A112" s="521" t="s">
        <v>317</v>
      </c>
      <c r="B112" s="522"/>
      <c r="C112" s="537"/>
      <c r="D112" s="547">
        <v>0</v>
      </c>
      <c r="E112" s="547">
        <v>0</v>
      </c>
      <c r="F112" s="524">
        <f t="shared" si="159"/>
        <v>0</v>
      </c>
      <c r="G112" s="522"/>
      <c r="H112" s="537"/>
      <c r="I112" s="554"/>
      <c r="J112" s="554"/>
      <c r="K112" s="524">
        <f t="shared" si="160"/>
        <v>0</v>
      </c>
      <c r="L112" s="522"/>
      <c r="M112" s="537"/>
      <c r="N112" s="554"/>
      <c r="O112" s="554"/>
      <c r="P112" s="525">
        <f t="shared" si="161"/>
        <v>0</v>
      </c>
      <c r="Q112" s="522"/>
      <c r="R112" s="555"/>
      <c r="S112" s="556"/>
      <c r="T112" s="522"/>
      <c r="U112" s="555"/>
      <c r="V112" s="522"/>
      <c r="W112" s="537"/>
      <c r="X112" s="537">
        <f t="shared" si="162"/>
        <v>0</v>
      </c>
      <c r="Y112" s="541">
        <f t="shared" si="163"/>
        <v>0</v>
      </c>
      <c r="Z112" s="524">
        <f t="shared" si="164"/>
        <v>0</v>
      </c>
      <c r="AA112" s="522"/>
      <c r="AB112" s="537"/>
      <c r="AC112" s="555"/>
      <c r="AD112" s="555"/>
      <c r="AE112" s="524">
        <f t="shared" si="165"/>
        <v>0</v>
      </c>
      <c r="AF112" s="522"/>
      <c r="AG112" s="555"/>
      <c r="AH112" s="556"/>
      <c r="AI112" s="522"/>
      <c r="AJ112" s="555"/>
      <c r="AK112" s="556"/>
      <c r="AL112" s="522"/>
      <c r="AM112" s="555"/>
      <c r="AN112" s="556"/>
      <c r="AO112" s="522"/>
      <c r="AP112" s="555"/>
      <c r="AQ112" s="556"/>
      <c r="AR112" s="542"/>
      <c r="AS112" s="513"/>
      <c r="AT112" s="522"/>
      <c r="AU112" s="537"/>
      <c r="AV112" s="537">
        <f t="shared" si="166"/>
        <v>0</v>
      </c>
      <c r="AW112" s="541">
        <f t="shared" si="166"/>
        <v>0</v>
      </c>
      <c r="AX112" s="530"/>
      <c r="AY112" s="541"/>
      <c r="AZ112" s="541">
        <f t="shared" si="154"/>
        <v>0</v>
      </c>
      <c r="BA112" s="541">
        <f t="shared" si="154"/>
        <v>0</v>
      </c>
      <c r="BB112" s="522"/>
      <c r="BC112" s="537"/>
      <c r="BD112" s="537">
        <f t="shared" si="167"/>
        <v>0</v>
      </c>
      <c r="BE112" s="541">
        <f t="shared" si="167"/>
        <v>0</v>
      </c>
      <c r="BF112" s="530">
        <f t="shared" si="155"/>
        <v>0</v>
      </c>
      <c r="BG112" s="541">
        <f t="shared" si="156"/>
        <v>0</v>
      </c>
      <c r="BH112" s="544">
        <f t="shared" si="157"/>
        <v>0</v>
      </c>
      <c r="BI112" s="543"/>
      <c r="BJ112" s="513"/>
      <c r="BK112" s="522"/>
      <c r="BL112" s="537"/>
      <c r="BM112" s="537">
        <f t="shared" si="168"/>
        <v>0</v>
      </c>
      <c r="BN112" s="541">
        <f t="shared" si="168"/>
        <v>0</v>
      </c>
      <c r="BO112" s="522"/>
      <c r="BP112" s="537"/>
      <c r="BQ112" s="541">
        <f t="shared" si="169"/>
        <v>0</v>
      </c>
      <c r="BR112" s="544">
        <f t="shared" si="169"/>
        <v>0</v>
      </c>
      <c r="BS112" s="513"/>
      <c r="BT112" s="522"/>
      <c r="BU112" s="537"/>
      <c r="BV112" s="537">
        <f t="shared" si="170"/>
        <v>0</v>
      </c>
      <c r="BW112" s="541">
        <f t="shared" si="170"/>
        <v>0</v>
      </c>
      <c r="BX112" s="530"/>
      <c r="BY112" s="541"/>
      <c r="BZ112" s="541">
        <f t="shared" si="158"/>
        <v>0</v>
      </c>
      <c r="CA112" s="544">
        <f t="shared" si="158"/>
        <v>0</v>
      </c>
      <c r="CB112" s="513"/>
      <c r="CC112" s="513"/>
      <c r="CD112" s="513"/>
      <c r="CE112" s="513"/>
      <c r="CF112" s="513"/>
      <c r="CG112" s="513"/>
      <c r="CH112" s="513"/>
      <c r="CI112" s="513"/>
      <c r="CJ112" s="513"/>
      <c r="CK112" s="513"/>
      <c r="CL112" s="513"/>
      <c r="CM112" s="513"/>
      <c r="CN112" s="513"/>
      <c r="CO112" s="513"/>
      <c r="CP112" s="513"/>
      <c r="CQ112" s="513"/>
      <c r="CR112" s="513"/>
      <c r="CS112" s="513"/>
      <c r="CT112" s="513"/>
      <c r="CU112" s="513"/>
      <c r="CV112" s="513"/>
      <c r="CW112" s="513"/>
      <c r="CX112" s="513"/>
      <c r="CY112" s="513"/>
      <c r="CZ112" s="513"/>
      <c r="DA112" s="513"/>
      <c r="DB112" s="513"/>
      <c r="DC112" s="513"/>
      <c r="DD112" s="513"/>
      <c r="DE112" s="513"/>
      <c r="DF112" s="513"/>
      <c r="DG112" s="513"/>
      <c r="DH112" s="513"/>
      <c r="DI112" s="513"/>
      <c r="DJ112" s="513"/>
      <c r="DK112" s="513"/>
      <c r="DL112" s="513"/>
      <c r="DM112" s="513"/>
      <c r="DN112" s="513"/>
      <c r="DO112" s="513"/>
      <c r="DP112" s="513"/>
      <c r="DQ112" s="513"/>
      <c r="DR112" s="513"/>
      <c r="DS112" s="513"/>
      <c r="DT112" s="513"/>
      <c r="DU112" s="513"/>
      <c r="DV112" s="513"/>
      <c r="DW112" s="513"/>
      <c r="DX112" s="513"/>
      <c r="DY112" s="513"/>
      <c r="DZ112" s="513"/>
    </row>
    <row r="113" spans="1:130" ht="20.25" hidden="1" outlineLevel="1" x14ac:dyDescent="0.3">
      <c r="A113" s="521" t="s">
        <v>318</v>
      </c>
      <c r="B113" s="522"/>
      <c r="C113" s="537"/>
      <c r="D113" s="547">
        <v>0</v>
      </c>
      <c r="E113" s="547">
        <v>0</v>
      </c>
      <c r="F113" s="524">
        <f t="shared" si="159"/>
        <v>0</v>
      </c>
      <c r="G113" s="522"/>
      <c r="H113" s="537"/>
      <c r="I113" s="554"/>
      <c r="J113" s="554"/>
      <c r="K113" s="524">
        <f t="shared" si="160"/>
        <v>0</v>
      </c>
      <c r="L113" s="522"/>
      <c r="M113" s="537"/>
      <c r="N113" s="554"/>
      <c r="O113" s="554"/>
      <c r="P113" s="525">
        <f t="shared" si="161"/>
        <v>0</v>
      </c>
      <c r="Q113" s="522"/>
      <c r="R113" s="555"/>
      <c r="S113" s="556"/>
      <c r="T113" s="522"/>
      <c r="U113" s="555"/>
      <c r="V113" s="522"/>
      <c r="W113" s="537"/>
      <c r="X113" s="537">
        <f t="shared" si="162"/>
        <v>0</v>
      </c>
      <c r="Y113" s="541">
        <f t="shared" si="163"/>
        <v>0</v>
      </c>
      <c r="Z113" s="524">
        <f t="shared" si="164"/>
        <v>0</v>
      </c>
      <c r="AA113" s="522"/>
      <c r="AB113" s="537"/>
      <c r="AC113" s="555"/>
      <c r="AD113" s="555"/>
      <c r="AE113" s="524">
        <f t="shared" si="165"/>
        <v>0</v>
      </c>
      <c r="AF113" s="522"/>
      <c r="AG113" s="555"/>
      <c r="AH113" s="556"/>
      <c r="AI113" s="522"/>
      <c r="AJ113" s="555"/>
      <c r="AK113" s="556"/>
      <c r="AL113" s="522"/>
      <c r="AM113" s="555"/>
      <c r="AN113" s="556"/>
      <c r="AO113" s="522"/>
      <c r="AP113" s="555"/>
      <c r="AQ113" s="556"/>
      <c r="AR113" s="542"/>
      <c r="AS113" s="513"/>
      <c r="AT113" s="522"/>
      <c r="AU113" s="537"/>
      <c r="AV113" s="537">
        <f t="shared" si="166"/>
        <v>0</v>
      </c>
      <c r="AW113" s="541">
        <f t="shared" si="166"/>
        <v>0</v>
      </c>
      <c r="AX113" s="530"/>
      <c r="AY113" s="541"/>
      <c r="AZ113" s="541">
        <f t="shared" si="154"/>
        <v>0</v>
      </c>
      <c r="BA113" s="541">
        <f t="shared" si="154"/>
        <v>0</v>
      </c>
      <c r="BB113" s="522"/>
      <c r="BC113" s="537"/>
      <c r="BD113" s="537">
        <f t="shared" si="167"/>
        <v>0</v>
      </c>
      <c r="BE113" s="541">
        <f t="shared" si="167"/>
        <v>0</v>
      </c>
      <c r="BF113" s="530">
        <f t="shared" si="155"/>
        <v>0</v>
      </c>
      <c r="BG113" s="541">
        <f t="shared" si="156"/>
        <v>0</v>
      </c>
      <c r="BH113" s="544">
        <f t="shared" si="157"/>
        <v>0</v>
      </c>
      <c r="BI113" s="543"/>
      <c r="BJ113" s="513"/>
      <c r="BK113" s="522"/>
      <c r="BL113" s="537"/>
      <c r="BM113" s="537">
        <f t="shared" si="168"/>
        <v>0</v>
      </c>
      <c r="BN113" s="541">
        <f t="shared" si="168"/>
        <v>0</v>
      </c>
      <c r="BO113" s="522"/>
      <c r="BP113" s="537"/>
      <c r="BQ113" s="541">
        <f t="shared" si="169"/>
        <v>0</v>
      </c>
      <c r="BR113" s="544">
        <f t="shared" si="169"/>
        <v>0</v>
      </c>
      <c r="BS113" s="513"/>
      <c r="BT113" s="522"/>
      <c r="BU113" s="537"/>
      <c r="BV113" s="537">
        <f t="shared" si="170"/>
        <v>0</v>
      </c>
      <c r="BW113" s="541">
        <f t="shared" si="170"/>
        <v>0</v>
      </c>
      <c r="BX113" s="530"/>
      <c r="BY113" s="541"/>
      <c r="BZ113" s="541">
        <f t="shared" si="158"/>
        <v>0</v>
      </c>
      <c r="CA113" s="544">
        <f t="shared" si="158"/>
        <v>0</v>
      </c>
      <c r="CB113" s="513"/>
      <c r="CC113" s="513"/>
      <c r="CD113" s="513"/>
      <c r="CE113" s="513"/>
      <c r="CF113" s="513"/>
      <c r="CG113" s="513"/>
      <c r="CH113" s="513"/>
      <c r="CI113" s="513"/>
      <c r="CJ113" s="513"/>
      <c r="CK113" s="513"/>
      <c r="CL113" s="513"/>
      <c r="CM113" s="513"/>
      <c r="CN113" s="513"/>
      <c r="CO113" s="513"/>
      <c r="CP113" s="513"/>
      <c r="CQ113" s="513"/>
      <c r="CR113" s="513"/>
      <c r="CS113" s="513"/>
      <c r="CT113" s="513"/>
      <c r="CU113" s="513"/>
      <c r="CV113" s="513"/>
      <c r="CW113" s="513"/>
      <c r="CX113" s="513"/>
      <c r="CY113" s="513"/>
      <c r="CZ113" s="513"/>
      <c r="DA113" s="513"/>
      <c r="DB113" s="513"/>
      <c r="DC113" s="513"/>
      <c r="DD113" s="513"/>
      <c r="DE113" s="513"/>
      <c r="DF113" s="513"/>
      <c r="DG113" s="513"/>
      <c r="DH113" s="513"/>
      <c r="DI113" s="513"/>
      <c r="DJ113" s="513"/>
      <c r="DK113" s="513"/>
      <c r="DL113" s="513"/>
      <c r="DM113" s="513"/>
      <c r="DN113" s="513"/>
      <c r="DO113" s="513"/>
      <c r="DP113" s="513"/>
      <c r="DQ113" s="513"/>
      <c r="DR113" s="513"/>
      <c r="DS113" s="513"/>
      <c r="DT113" s="513"/>
      <c r="DU113" s="513"/>
      <c r="DV113" s="513"/>
      <c r="DW113" s="513"/>
      <c r="DX113" s="513"/>
      <c r="DY113" s="513"/>
      <c r="DZ113" s="513"/>
    </row>
    <row r="114" spans="1:130" ht="20.25" hidden="1" outlineLevel="1" x14ac:dyDescent="0.3">
      <c r="A114" s="534" t="s">
        <v>319</v>
      </c>
      <c r="B114" s="522"/>
      <c r="C114" s="537"/>
      <c r="D114" s="547">
        <v>0</v>
      </c>
      <c r="E114" s="547">
        <v>0</v>
      </c>
      <c r="F114" s="524">
        <f t="shared" si="159"/>
        <v>0</v>
      </c>
      <c r="G114" s="522"/>
      <c r="H114" s="537"/>
      <c r="I114" s="554">
        <v>0</v>
      </c>
      <c r="J114" s="554">
        <v>0</v>
      </c>
      <c r="K114" s="524">
        <f t="shared" si="160"/>
        <v>0</v>
      </c>
      <c r="L114" s="522"/>
      <c r="M114" s="537"/>
      <c r="N114" s="554"/>
      <c r="O114" s="554"/>
      <c r="P114" s="525">
        <f t="shared" si="161"/>
        <v>0</v>
      </c>
      <c r="Q114" s="522"/>
      <c r="R114" s="555"/>
      <c r="S114" s="556"/>
      <c r="T114" s="522"/>
      <c r="U114" s="555"/>
      <c r="V114" s="522"/>
      <c r="W114" s="537"/>
      <c r="X114" s="537">
        <f t="shared" si="162"/>
        <v>0</v>
      </c>
      <c r="Y114" s="541">
        <f t="shared" si="163"/>
        <v>0</v>
      </c>
      <c r="Z114" s="524">
        <f t="shared" si="164"/>
        <v>0</v>
      </c>
      <c r="AA114" s="522"/>
      <c r="AB114" s="537"/>
      <c r="AC114" s="555"/>
      <c r="AD114" s="555"/>
      <c r="AE114" s="524">
        <f t="shared" si="165"/>
        <v>0</v>
      </c>
      <c r="AF114" s="522"/>
      <c r="AG114" s="555"/>
      <c r="AH114" s="556"/>
      <c r="AI114" s="522"/>
      <c r="AJ114" s="555"/>
      <c r="AK114" s="556"/>
      <c r="AL114" s="522"/>
      <c r="AM114" s="555"/>
      <c r="AN114" s="556"/>
      <c r="AO114" s="522"/>
      <c r="AP114" s="555"/>
      <c r="AQ114" s="556"/>
      <c r="AR114" s="542"/>
      <c r="AS114" s="513"/>
      <c r="AT114" s="522"/>
      <c r="AU114" s="537"/>
      <c r="AV114" s="537">
        <f t="shared" si="166"/>
        <v>0</v>
      </c>
      <c r="AW114" s="541">
        <f t="shared" si="166"/>
        <v>0</v>
      </c>
      <c r="AX114" s="530"/>
      <c r="AY114" s="541"/>
      <c r="AZ114" s="541">
        <f t="shared" si="154"/>
        <v>0</v>
      </c>
      <c r="BA114" s="541">
        <f t="shared" si="154"/>
        <v>0</v>
      </c>
      <c r="BB114" s="522"/>
      <c r="BC114" s="537"/>
      <c r="BD114" s="537">
        <f t="shared" si="167"/>
        <v>0</v>
      </c>
      <c r="BE114" s="541">
        <f t="shared" si="167"/>
        <v>0</v>
      </c>
      <c r="BF114" s="530">
        <f t="shared" si="155"/>
        <v>0</v>
      </c>
      <c r="BG114" s="541">
        <f t="shared" si="156"/>
        <v>0</v>
      </c>
      <c r="BH114" s="544">
        <f t="shared" si="157"/>
        <v>0</v>
      </c>
      <c r="BI114" s="543"/>
      <c r="BJ114" s="513"/>
      <c r="BK114" s="522"/>
      <c r="BL114" s="537"/>
      <c r="BM114" s="537">
        <f t="shared" si="168"/>
        <v>0</v>
      </c>
      <c r="BN114" s="541">
        <f t="shared" si="168"/>
        <v>0</v>
      </c>
      <c r="BO114" s="522"/>
      <c r="BP114" s="537"/>
      <c r="BQ114" s="541">
        <f t="shared" si="169"/>
        <v>0</v>
      </c>
      <c r="BR114" s="544">
        <f t="shared" si="169"/>
        <v>0</v>
      </c>
      <c r="BS114" s="513"/>
      <c r="BT114" s="522"/>
      <c r="BU114" s="537"/>
      <c r="BV114" s="537">
        <f t="shared" si="170"/>
        <v>0</v>
      </c>
      <c r="BW114" s="541">
        <f t="shared" si="170"/>
        <v>0</v>
      </c>
      <c r="BX114" s="530"/>
      <c r="BY114" s="541"/>
      <c r="BZ114" s="541">
        <f t="shared" si="158"/>
        <v>0</v>
      </c>
      <c r="CA114" s="544">
        <f t="shared" si="158"/>
        <v>0</v>
      </c>
      <c r="CB114" s="513"/>
      <c r="CC114" s="513"/>
      <c r="CD114" s="513"/>
      <c r="CE114" s="513"/>
      <c r="CF114" s="513"/>
      <c r="CG114" s="513"/>
      <c r="CH114" s="513"/>
      <c r="CI114" s="513"/>
      <c r="CJ114" s="513"/>
      <c r="CK114" s="513"/>
      <c r="CL114" s="513"/>
      <c r="CM114" s="513"/>
      <c r="CN114" s="513"/>
      <c r="CO114" s="513"/>
      <c r="CP114" s="513"/>
      <c r="CQ114" s="513"/>
      <c r="CR114" s="513"/>
      <c r="CS114" s="513"/>
      <c r="CT114" s="513"/>
      <c r="CU114" s="513"/>
      <c r="CV114" s="513"/>
      <c r="CW114" s="513"/>
      <c r="CX114" s="513"/>
      <c r="CY114" s="513"/>
      <c r="CZ114" s="513"/>
      <c r="DA114" s="513"/>
      <c r="DB114" s="513"/>
      <c r="DC114" s="513"/>
      <c r="DD114" s="513"/>
      <c r="DE114" s="513"/>
      <c r="DF114" s="513"/>
      <c r="DG114" s="513"/>
      <c r="DH114" s="513"/>
      <c r="DI114" s="513"/>
      <c r="DJ114" s="513"/>
      <c r="DK114" s="513"/>
      <c r="DL114" s="513"/>
      <c r="DM114" s="513"/>
      <c r="DN114" s="513"/>
      <c r="DO114" s="513"/>
      <c r="DP114" s="513"/>
      <c r="DQ114" s="513"/>
      <c r="DR114" s="513"/>
      <c r="DS114" s="513"/>
      <c r="DT114" s="513"/>
      <c r="DU114" s="513"/>
      <c r="DV114" s="513"/>
      <c r="DW114" s="513"/>
      <c r="DX114" s="513"/>
      <c r="DY114" s="513"/>
      <c r="DZ114" s="513"/>
    </row>
    <row r="115" spans="1:130" ht="20.25" hidden="1" outlineLevel="1" x14ac:dyDescent="0.3">
      <c r="A115" s="534" t="s">
        <v>320</v>
      </c>
      <c r="B115" s="522"/>
      <c r="C115" s="537"/>
      <c r="D115" s="547">
        <v>0</v>
      </c>
      <c r="E115" s="547">
        <v>0</v>
      </c>
      <c r="F115" s="524">
        <f t="shared" si="159"/>
        <v>0</v>
      </c>
      <c r="G115" s="522"/>
      <c r="H115" s="537"/>
      <c r="I115" s="554">
        <v>0</v>
      </c>
      <c r="J115" s="554">
        <v>0</v>
      </c>
      <c r="K115" s="524">
        <f t="shared" si="160"/>
        <v>0</v>
      </c>
      <c r="L115" s="522"/>
      <c r="M115" s="537"/>
      <c r="N115" s="554"/>
      <c r="O115" s="554"/>
      <c r="P115" s="525">
        <f t="shared" si="161"/>
        <v>0</v>
      </c>
      <c r="Q115" s="522"/>
      <c r="R115" s="555"/>
      <c r="S115" s="556"/>
      <c r="T115" s="522"/>
      <c r="U115" s="555"/>
      <c r="V115" s="522"/>
      <c r="W115" s="537"/>
      <c r="X115" s="537">
        <f t="shared" si="162"/>
        <v>0</v>
      </c>
      <c r="Y115" s="541">
        <f t="shared" si="163"/>
        <v>0</v>
      </c>
      <c r="Z115" s="524">
        <f t="shared" si="164"/>
        <v>0</v>
      </c>
      <c r="AA115" s="522"/>
      <c r="AB115" s="537"/>
      <c r="AC115" s="555"/>
      <c r="AD115" s="555"/>
      <c r="AE115" s="524">
        <f t="shared" si="165"/>
        <v>0</v>
      </c>
      <c r="AF115" s="522"/>
      <c r="AG115" s="555"/>
      <c r="AH115" s="556"/>
      <c r="AI115" s="522"/>
      <c r="AJ115" s="555"/>
      <c r="AK115" s="556"/>
      <c r="AL115" s="522"/>
      <c r="AM115" s="555"/>
      <c r="AN115" s="556"/>
      <c r="AO115" s="522"/>
      <c r="AP115" s="555"/>
      <c r="AQ115" s="556"/>
      <c r="AR115" s="542"/>
      <c r="AS115" s="513"/>
      <c r="AT115" s="522"/>
      <c r="AU115" s="537"/>
      <c r="AV115" s="537">
        <f t="shared" si="166"/>
        <v>0</v>
      </c>
      <c r="AW115" s="541">
        <f t="shared" si="166"/>
        <v>0</v>
      </c>
      <c r="AX115" s="530"/>
      <c r="AY115" s="541"/>
      <c r="AZ115" s="541">
        <f t="shared" si="154"/>
        <v>0</v>
      </c>
      <c r="BA115" s="541">
        <f t="shared" si="154"/>
        <v>0</v>
      </c>
      <c r="BB115" s="522"/>
      <c r="BC115" s="537"/>
      <c r="BD115" s="537">
        <f t="shared" si="167"/>
        <v>0</v>
      </c>
      <c r="BE115" s="541">
        <f t="shared" si="167"/>
        <v>0</v>
      </c>
      <c r="BF115" s="530">
        <f t="shared" si="155"/>
        <v>0</v>
      </c>
      <c r="BG115" s="541">
        <f t="shared" si="156"/>
        <v>0</v>
      </c>
      <c r="BH115" s="544">
        <f t="shared" si="157"/>
        <v>0</v>
      </c>
      <c r="BI115" s="543"/>
      <c r="BJ115" s="513"/>
      <c r="BK115" s="522"/>
      <c r="BL115" s="537"/>
      <c r="BM115" s="537">
        <f t="shared" si="168"/>
        <v>0</v>
      </c>
      <c r="BN115" s="541">
        <f t="shared" si="168"/>
        <v>0</v>
      </c>
      <c r="BO115" s="522"/>
      <c r="BP115" s="537"/>
      <c r="BQ115" s="541">
        <f t="shared" si="169"/>
        <v>0</v>
      </c>
      <c r="BR115" s="544">
        <f t="shared" si="169"/>
        <v>0</v>
      </c>
      <c r="BS115" s="513"/>
      <c r="BT115" s="522"/>
      <c r="BU115" s="537"/>
      <c r="BV115" s="537">
        <f t="shared" si="170"/>
        <v>0</v>
      </c>
      <c r="BW115" s="541">
        <f t="shared" si="170"/>
        <v>0</v>
      </c>
      <c r="BX115" s="530"/>
      <c r="BY115" s="541"/>
      <c r="BZ115" s="541">
        <f t="shared" si="158"/>
        <v>0</v>
      </c>
      <c r="CA115" s="544">
        <f t="shared" si="158"/>
        <v>0</v>
      </c>
      <c r="CB115" s="513"/>
      <c r="CC115" s="513"/>
      <c r="CD115" s="513"/>
      <c r="CE115" s="513"/>
      <c r="CF115" s="513"/>
      <c r="CG115" s="513"/>
      <c r="CH115" s="513"/>
      <c r="CI115" s="513"/>
      <c r="CJ115" s="513"/>
      <c r="CK115" s="513"/>
      <c r="CL115" s="513"/>
      <c r="CM115" s="513"/>
      <c r="CN115" s="513"/>
      <c r="CO115" s="513"/>
      <c r="CP115" s="513"/>
      <c r="CQ115" s="513"/>
      <c r="CR115" s="513"/>
      <c r="CS115" s="513"/>
      <c r="CT115" s="513"/>
      <c r="CU115" s="513"/>
      <c r="CV115" s="513"/>
      <c r="CW115" s="513"/>
      <c r="CX115" s="513"/>
      <c r="CY115" s="513"/>
      <c r="CZ115" s="513"/>
      <c r="DA115" s="513"/>
      <c r="DB115" s="513"/>
      <c r="DC115" s="513"/>
      <c r="DD115" s="513"/>
      <c r="DE115" s="513"/>
      <c r="DF115" s="513"/>
      <c r="DG115" s="513"/>
      <c r="DH115" s="513"/>
      <c r="DI115" s="513"/>
      <c r="DJ115" s="513"/>
      <c r="DK115" s="513"/>
      <c r="DL115" s="513"/>
      <c r="DM115" s="513"/>
      <c r="DN115" s="513"/>
      <c r="DO115" s="513"/>
      <c r="DP115" s="513"/>
      <c r="DQ115" s="513"/>
      <c r="DR115" s="513"/>
      <c r="DS115" s="513"/>
      <c r="DT115" s="513"/>
      <c r="DU115" s="513"/>
      <c r="DV115" s="513"/>
      <c r="DW115" s="513"/>
      <c r="DX115" s="513"/>
      <c r="DY115" s="513"/>
      <c r="DZ115" s="513"/>
    </row>
    <row r="116" spans="1:130" ht="20.25" hidden="1" outlineLevel="1" x14ac:dyDescent="0.3">
      <c r="A116" s="534" t="s">
        <v>321</v>
      </c>
      <c r="B116" s="522"/>
      <c r="C116" s="537"/>
      <c r="D116" s="547">
        <v>0</v>
      </c>
      <c r="E116" s="547">
        <v>0</v>
      </c>
      <c r="F116" s="524">
        <f t="shared" si="159"/>
        <v>0</v>
      </c>
      <c r="G116" s="522"/>
      <c r="H116" s="537"/>
      <c r="I116" s="554">
        <v>0</v>
      </c>
      <c r="J116" s="554">
        <v>0</v>
      </c>
      <c r="K116" s="524">
        <f t="shared" si="160"/>
        <v>0</v>
      </c>
      <c r="L116" s="522"/>
      <c r="M116" s="537"/>
      <c r="N116" s="554"/>
      <c r="O116" s="554"/>
      <c r="P116" s="525">
        <f t="shared" si="161"/>
        <v>0</v>
      </c>
      <c r="Q116" s="522"/>
      <c r="R116" s="555"/>
      <c r="S116" s="556"/>
      <c r="T116" s="522"/>
      <c r="U116" s="555"/>
      <c r="V116" s="522"/>
      <c r="W116" s="537"/>
      <c r="X116" s="537">
        <f t="shared" si="162"/>
        <v>0</v>
      </c>
      <c r="Y116" s="541">
        <f t="shared" si="163"/>
        <v>0</v>
      </c>
      <c r="Z116" s="524">
        <f t="shared" si="164"/>
        <v>0</v>
      </c>
      <c r="AA116" s="522"/>
      <c r="AB116" s="537"/>
      <c r="AC116" s="555"/>
      <c r="AD116" s="555"/>
      <c r="AE116" s="524">
        <f t="shared" si="165"/>
        <v>0</v>
      </c>
      <c r="AF116" s="522"/>
      <c r="AG116" s="555"/>
      <c r="AH116" s="556"/>
      <c r="AI116" s="522"/>
      <c r="AJ116" s="555"/>
      <c r="AK116" s="556"/>
      <c r="AL116" s="522"/>
      <c r="AM116" s="555"/>
      <c r="AN116" s="556"/>
      <c r="AO116" s="522"/>
      <c r="AP116" s="555"/>
      <c r="AQ116" s="556"/>
      <c r="AR116" s="542"/>
      <c r="AS116" s="513"/>
      <c r="AT116" s="522"/>
      <c r="AU116" s="537"/>
      <c r="AV116" s="537">
        <f t="shared" si="166"/>
        <v>0</v>
      </c>
      <c r="AW116" s="541">
        <f t="shared" si="166"/>
        <v>0</v>
      </c>
      <c r="AX116" s="530"/>
      <c r="AY116" s="541"/>
      <c r="AZ116" s="541">
        <f t="shared" si="154"/>
        <v>0</v>
      </c>
      <c r="BA116" s="541">
        <f t="shared" si="154"/>
        <v>0</v>
      </c>
      <c r="BB116" s="522"/>
      <c r="BC116" s="537"/>
      <c r="BD116" s="537">
        <f t="shared" si="167"/>
        <v>0</v>
      </c>
      <c r="BE116" s="541">
        <f t="shared" si="167"/>
        <v>0</v>
      </c>
      <c r="BF116" s="530">
        <f t="shared" si="155"/>
        <v>0</v>
      </c>
      <c r="BG116" s="541">
        <f t="shared" si="156"/>
        <v>0</v>
      </c>
      <c r="BH116" s="544">
        <f t="shared" si="157"/>
        <v>0</v>
      </c>
      <c r="BI116" s="543"/>
      <c r="BJ116" s="513"/>
      <c r="BK116" s="522"/>
      <c r="BL116" s="537"/>
      <c r="BM116" s="537">
        <f t="shared" si="168"/>
        <v>0</v>
      </c>
      <c r="BN116" s="541">
        <f t="shared" si="168"/>
        <v>0</v>
      </c>
      <c r="BO116" s="522"/>
      <c r="BP116" s="537"/>
      <c r="BQ116" s="541">
        <f t="shared" si="169"/>
        <v>0</v>
      </c>
      <c r="BR116" s="544">
        <f t="shared" si="169"/>
        <v>0</v>
      </c>
      <c r="BS116" s="513"/>
      <c r="BT116" s="522"/>
      <c r="BU116" s="537"/>
      <c r="BV116" s="537">
        <f t="shared" si="170"/>
        <v>0</v>
      </c>
      <c r="BW116" s="541">
        <f t="shared" si="170"/>
        <v>0</v>
      </c>
      <c r="BX116" s="530"/>
      <c r="BY116" s="541"/>
      <c r="BZ116" s="541">
        <f t="shared" si="158"/>
        <v>0</v>
      </c>
      <c r="CA116" s="544">
        <f t="shared" si="158"/>
        <v>0</v>
      </c>
      <c r="CB116" s="513"/>
      <c r="CC116" s="513"/>
      <c r="CD116" s="513"/>
      <c r="CE116" s="513"/>
      <c r="CF116" s="513"/>
      <c r="CG116" s="513"/>
      <c r="CH116" s="513"/>
      <c r="CI116" s="513"/>
      <c r="CJ116" s="513"/>
      <c r="CK116" s="513"/>
      <c r="CL116" s="513"/>
      <c r="CM116" s="513"/>
      <c r="CN116" s="513"/>
      <c r="CO116" s="513"/>
      <c r="CP116" s="513"/>
      <c r="CQ116" s="513"/>
      <c r="CR116" s="513"/>
      <c r="CS116" s="513"/>
      <c r="CT116" s="513"/>
      <c r="CU116" s="513"/>
      <c r="CV116" s="513"/>
      <c r="CW116" s="513"/>
      <c r="CX116" s="513"/>
      <c r="CY116" s="513"/>
      <c r="CZ116" s="513"/>
      <c r="DA116" s="513"/>
      <c r="DB116" s="513"/>
      <c r="DC116" s="513"/>
      <c r="DD116" s="513"/>
      <c r="DE116" s="513"/>
      <c r="DF116" s="513"/>
      <c r="DG116" s="513"/>
      <c r="DH116" s="513"/>
      <c r="DI116" s="513"/>
      <c r="DJ116" s="513"/>
      <c r="DK116" s="513"/>
      <c r="DL116" s="513"/>
      <c r="DM116" s="513"/>
      <c r="DN116" s="513"/>
      <c r="DO116" s="513"/>
      <c r="DP116" s="513"/>
      <c r="DQ116" s="513"/>
      <c r="DR116" s="513"/>
      <c r="DS116" s="513"/>
      <c r="DT116" s="513"/>
      <c r="DU116" s="513"/>
      <c r="DV116" s="513"/>
      <c r="DW116" s="513"/>
      <c r="DX116" s="513"/>
      <c r="DY116" s="513"/>
      <c r="DZ116" s="513"/>
    </row>
    <row r="117" spans="1:130" ht="20.25" hidden="1" outlineLevel="1" x14ac:dyDescent="0.3">
      <c r="A117" s="534" t="s">
        <v>322</v>
      </c>
      <c r="B117" s="522"/>
      <c r="C117" s="537"/>
      <c r="D117" s="547">
        <v>0</v>
      </c>
      <c r="E117" s="547">
        <v>0</v>
      </c>
      <c r="F117" s="524">
        <f t="shared" si="159"/>
        <v>0</v>
      </c>
      <c r="G117" s="522"/>
      <c r="H117" s="537"/>
      <c r="I117" s="554">
        <v>0</v>
      </c>
      <c r="J117" s="554">
        <v>0</v>
      </c>
      <c r="K117" s="524">
        <f t="shared" si="160"/>
        <v>0</v>
      </c>
      <c r="L117" s="522"/>
      <c r="M117" s="537"/>
      <c r="N117" s="554"/>
      <c r="O117" s="554"/>
      <c r="P117" s="525">
        <f t="shared" si="161"/>
        <v>0</v>
      </c>
      <c r="Q117" s="522"/>
      <c r="R117" s="555"/>
      <c r="S117" s="556"/>
      <c r="T117" s="522"/>
      <c r="U117" s="555"/>
      <c r="V117" s="522"/>
      <c r="W117" s="537"/>
      <c r="X117" s="537">
        <f t="shared" si="162"/>
        <v>0</v>
      </c>
      <c r="Y117" s="541">
        <f t="shared" si="163"/>
        <v>0</v>
      </c>
      <c r="Z117" s="524">
        <f t="shared" si="164"/>
        <v>0</v>
      </c>
      <c r="AA117" s="522"/>
      <c r="AB117" s="537"/>
      <c r="AC117" s="555"/>
      <c r="AD117" s="555"/>
      <c r="AE117" s="524">
        <f t="shared" si="165"/>
        <v>0</v>
      </c>
      <c r="AF117" s="522"/>
      <c r="AG117" s="555"/>
      <c r="AH117" s="556"/>
      <c r="AI117" s="522"/>
      <c r="AJ117" s="555"/>
      <c r="AK117" s="556"/>
      <c r="AL117" s="522"/>
      <c r="AM117" s="555"/>
      <c r="AN117" s="556"/>
      <c r="AO117" s="522"/>
      <c r="AP117" s="555"/>
      <c r="AQ117" s="556"/>
      <c r="AR117" s="542"/>
      <c r="AS117" s="513"/>
      <c r="AT117" s="522"/>
      <c r="AU117" s="537"/>
      <c r="AV117" s="537">
        <f t="shared" si="166"/>
        <v>0</v>
      </c>
      <c r="AW117" s="541">
        <f t="shared" si="166"/>
        <v>0</v>
      </c>
      <c r="AX117" s="530"/>
      <c r="AY117" s="541"/>
      <c r="AZ117" s="541">
        <f t="shared" si="154"/>
        <v>0</v>
      </c>
      <c r="BA117" s="541">
        <f t="shared" si="154"/>
        <v>0</v>
      </c>
      <c r="BB117" s="522"/>
      <c r="BC117" s="537"/>
      <c r="BD117" s="537">
        <f t="shared" si="167"/>
        <v>0</v>
      </c>
      <c r="BE117" s="541">
        <f t="shared" si="167"/>
        <v>0</v>
      </c>
      <c r="BF117" s="530">
        <f t="shared" si="155"/>
        <v>0</v>
      </c>
      <c r="BG117" s="541">
        <f t="shared" si="156"/>
        <v>0</v>
      </c>
      <c r="BH117" s="544">
        <f t="shared" si="157"/>
        <v>0</v>
      </c>
      <c r="BI117" s="543"/>
      <c r="BJ117" s="513"/>
      <c r="BK117" s="522"/>
      <c r="BL117" s="537"/>
      <c r="BM117" s="537">
        <f t="shared" si="168"/>
        <v>0</v>
      </c>
      <c r="BN117" s="541">
        <f t="shared" si="168"/>
        <v>0</v>
      </c>
      <c r="BO117" s="522"/>
      <c r="BP117" s="537"/>
      <c r="BQ117" s="541">
        <f t="shared" si="169"/>
        <v>0</v>
      </c>
      <c r="BR117" s="544">
        <f t="shared" si="169"/>
        <v>0</v>
      </c>
      <c r="BS117" s="513"/>
      <c r="BT117" s="522"/>
      <c r="BU117" s="537"/>
      <c r="BV117" s="537">
        <f t="shared" si="170"/>
        <v>0</v>
      </c>
      <c r="BW117" s="541">
        <f t="shared" si="170"/>
        <v>0</v>
      </c>
      <c r="BX117" s="530"/>
      <c r="BY117" s="541"/>
      <c r="BZ117" s="541">
        <f t="shared" si="158"/>
        <v>0</v>
      </c>
      <c r="CA117" s="544">
        <f t="shared" si="158"/>
        <v>0</v>
      </c>
      <c r="CB117" s="513"/>
      <c r="CC117" s="513"/>
      <c r="CD117" s="513"/>
      <c r="CE117" s="513"/>
      <c r="CF117" s="513"/>
      <c r="CG117" s="513"/>
      <c r="CH117" s="513"/>
      <c r="CI117" s="513"/>
      <c r="CJ117" s="513"/>
      <c r="CK117" s="513"/>
      <c r="CL117" s="513"/>
      <c r="CM117" s="513"/>
      <c r="CN117" s="513"/>
      <c r="CO117" s="513"/>
      <c r="CP117" s="513"/>
      <c r="CQ117" s="513"/>
      <c r="CR117" s="513"/>
      <c r="CS117" s="513"/>
      <c r="CT117" s="513"/>
      <c r="CU117" s="513"/>
      <c r="CV117" s="513"/>
      <c r="CW117" s="513"/>
      <c r="CX117" s="513"/>
      <c r="CY117" s="513"/>
      <c r="CZ117" s="513"/>
      <c r="DA117" s="513"/>
      <c r="DB117" s="513"/>
      <c r="DC117" s="513"/>
      <c r="DD117" s="513"/>
      <c r="DE117" s="513"/>
      <c r="DF117" s="513"/>
      <c r="DG117" s="513"/>
      <c r="DH117" s="513"/>
      <c r="DI117" s="513"/>
      <c r="DJ117" s="513"/>
      <c r="DK117" s="513"/>
      <c r="DL117" s="513"/>
      <c r="DM117" s="513"/>
      <c r="DN117" s="513"/>
      <c r="DO117" s="513"/>
      <c r="DP117" s="513"/>
      <c r="DQ117" s="513"/>
      <c r="DR117" s="513"/>
      <c r="DS117" s="513"/>
      <c r="DT117" s="513"/>
      <c r="DU117" s="513"/>
      <c r="DV117" s="513"/>
      <c r="DW117" s="513"/>
      <c r="DX117" s="513"/>
      <c r="DY117" s="513"/>
      <c r="DZ117" s="513"/>
    </row>
    <row r="118" spans="1:130" ht="20.25" hidden="1" outlineLevel="1" x14ac:dyDescent="0.3">
      <c r="A118" s="535" t="s">
        <v>323</v>
      </c>
      <c r="B118" s="522"/>
      <c r="C118" s="537"/>
      <c r="D118" s="547">
        <v>0</v>
      </c>
      <c r="E118" s="547">
        <v>0</v>
      </c>
      <c r="F118" s="524">
        <f t="shared" si="159"/>
        <v>0</v>
      </c>
      <c r="G118" s="522"/>
      <c r="H118" s="537"/>
      <c r="I118" s="554">
        <v>0</v>
      </c>
      <c r="J118" s="554">
        <v>0</v>
      </c>
      <c r="K118" s="524">
        <f t="shared" si="160"/>
        <v>0</v>
      </c>
      <c r="L118" s="522"/>
      <c r="M118" s="537"/>
      <c r="N118" s="554"/>
      <c r="O118" s="554"/>
      <c r="P118" s="525">
        <f t="shared" si="161"/>
        <v>0</v>
      </c>
      <c r="Q118" s="522"/>
      <c r="R118" s="555"/>
      <c r="S118" s="556"/>
      <c r="T118" s="522"/>
      <c r="U118" s="555"/>
      <c r="V118" s="522"/>
      <c r="W118" s="537"/>
      <c r="X118" s="537">
        <f t="shared" si="162"/>
        <v>0</v>
      </c>
      <c r="Y118" s="541">
        <f t="shared" si="163"/>
        <v>0</v>
      </c>
      <c r="Z118" s="524">
        <f t="shared" si="164"/>
        <v>0</v>
      </c>
      <c r="AA118" s="522"/>
      <c r="AB118" s="537"/>
      <c r="AC118" s="555"/>
      <c r="AD118" s="555"/>
      <c r="AE118" s="524">
        <f t="shared" si="165"/>
        <v>0</v>
      </c>
      <c r="AF118" s="522"/>
      <c r="AG118" s="555"/>
      <c r="AH118" s="556"/>
      <c r="AI118" s="522"/>
      <c r="AJ118" s="555"/>
      <c r="AK118" s="556"/>
      <c r="AL118" s="522"/>
      <c r="AM118" s="555"/>
      <c r="AN118" s="556"/>
      <c r="AO118" s="522"/>
      <c r="AP118" s="555"/>
      <c r="AQ118" s="556"/>
      <c r="AR118" s="542"/>
      <c r="AS118" s="513"/>
      <c r="AT118" s="522"/>
      <c r="AU118" s="537"/>
      <c r="AV118" s="537">
        <f t="shared" si="166"/>
        <v>0</v>
      </c>
      <c r="AW118" s="541">
        <f t="shared" si="166"/>
        <v>0</v>
      </c>
      <c r="AX118" s="530"/>
      <c r="AY118" s="541"/>
      <c r="AZ118" s="541">
        <f t="shared" si="154"/>
        <v>0</v>
      </c>
      <c r="BA118" s="541">
        <f t="shared" si="154"/>
        <v>0</v>
      </c>
      <c r="BB118" s="522"/>
      <c r="BC118" s="537"/>
      <c r="BD118" s="537">
        <f t="shared" si="167"/>
        <v>0</v>
      </c>
      <c r="BE118" s="541">
        <f t="shared" si="167"/>
        <v>0</v>
      </c>
      <c r="BF118" s="530">
        <f t="shared" si="155"/>
        <v>0</v>
      </c>
      <c r="BG118" s="541">
        <f t="shared" si="156"/>
        <v>0</v>
      </c>
      <c r="BH118" s="544">
        <f t="shared" si="157"/>
        <v>0</v>
      </c>
      <c r="BI118" s="543"/>
      <c r="BJ118" s="513"/>
      <c r="BK118" s="522"/>
      <c r="BL118" s="537"/>
      <c r="BM118" s="537">
        <f t="shared" si="168"/>
        <v>0</v>
      </c>
      <c r="BN118" s="541">
        <f t="shared" si="168"/>
        <v>0</v>
      </c>
      <c r="BO118" s="522"/>
      <c r="BP118" s="537"/>
      <c r="BQ118" s="541">
        <f t="shared" si="169"/>
        <v>0</v>
      </c>
      <c r="BR118" s="544">
        <f t="shared" si="169"/>
        <v>0</v>
      </c>
      <c r="BS118" s="513"/>
      <c r="BT118" s="522"/>
      <c r="BU118" s="537"/>
      <c r="BV118" s="537">
        <f t="shared" si="170"/>
        <v>0</v>
      </c>
      <c r="BW118" s="541">
        <f t="shared" si="170"/>
        <v>0</v>
      </c>
      <c r="BX118" s="530"/>
      <c r="BY118" s="541"/>
      <c r="BZ118" s="541">
        <f t="shared" si="158"/>
        <v>0</v>
      </c>
      <c r="CA118" s="544">
        <f t="shared" si="158"/>
        <v>0</v>
      </c>
      <c r="CB118" s="513"/>
      <c r="CC118" s="513"/>
      <c r="CD118" s="513"/>
      <c r="CE118" s="513"/>
      <c r="CF118" s="513"/>
      <c r="CG118" s="513"/>
      <c r="CH118" s="513"/>
      <c r="CI118" s="513"/>
      <c r="CJ118" s="513"/>
      <c r="CK118" s="513"/>
      <c r="CL118" s="513"/>
      <c r="CM118" s="513"/>
      <c r="CN118" s="513"/>
      <c r="CO118" s="513"/>
      <c r="CP118" s="513"/>
      <c r="CQ118" s="513"/>
      <c r="CR118" s="513"/>
      <c r="CS118" s="513"/>
      <c r="CT118" s="513"/>
      <c r="CU118" s="513"/>
      <c r="CV118" s="513"/>
      <c r="CW118" s="513"/>
      <c r="CX118" s="513"/>
      <c r="CY118" s="513"/>
      <c r="CZ118" s="513"/>
      <c r="DA118" s="513"/>
      <c r="DB118" s="513"/>
      <c r="DC118" s="513"/>
      <c r="DD118" s="513"/>
      <c r="DE118" s="513"/>
      <c r="DF118" s="513"/>
      <c r="DG118" s="513"/>
      <c r="DH118" s="513"/>
      <c r="DI118" s="513"/>
      <c r="DJ118" s="513"/>
      <c r="DK118" s="513"/>
      <c r="DL118" s="513"/>
      <c r="DM118" s="513"/>
      <c r="DN118" s="513"/>
      <c r="DO118" s="513"/>
      <c r="DP118" s="513"/>
      <c r="DQ118" s="513"/>
      <c r="DR118" s="513"/>
      <c r="DS118" s="513"/>
      <c r="DT118" s="513"/>
      <c r="DU118" s="513"/>
      <c r="DV118" s="513"/>
      <c r="DW118" s="513"/>
      <c r="DX118" s="513"/>
      <c r="DY118" s="513"/>
      <c r="DZ118" s="513"/>
    </row>
    <row r="119" spans="1:130" ht="20.25" hidden="1" outlineLevel="1" x14ac:dyDescent="0.3">
      <c r="A119" s="535" t="s">
        <v>324</v>
      </c>
      <c r="B119" s="522"/>
      <c r="C119" s="537"/>
      <c r="D119" s="547">
        <v>0</v>
      </c>
      <c r="E119" s="547">
        <v>0</v>
      </c>
      <c r="F119" s="524">
        <f t="shared" si="159"/>
        <v>0</v>
      </c>
      <c r="G119" s="522"/>
      <c r="H119" s="537"/>
      <c r="I119" s="554"/>
      <c r="J119" s="554"/>
      <c r="K119" s="524">
        <f t="shared" si="160"/>
        <v>0</v>
      </c>
      <c r="L119" s="522"/>
      <c r="M119" s="537"/>
      <c r="N119" s="554"/>
      <c r="O119" s="554"/>
      <c r="P119" s="525">
        <f t="shared" si="161"/>
        <v>0</v>
      </c>
      <c r="Q119" s="522"/>
      <c r="R119" s="555"/>
      <c r="S119" s="556"/>
      <c r="T119" s="522"/>
      <c r="U119" s="555"/>
      <c r="V119" s="522"/>
      <c r="W119" s="537"/>
      <c r="X119" s="537">
        <f t="shared" si="162"/>
        <v>0</v>
      </c>
      <c r="Y119" s="541">
        <f t="shared" si="163"/>
        <v>0</v>
      </c>
      <c r="Z119" s="524">
        <f t="shared" si="164"/>
        <v>0</v>
      </c>
      <c r="AA119" s="522"/>
      <c r="AB119" s="537"/>
      <c r="AC119" s="555"/>
      <c r="AD119" s="555"/>
      <c r="AE119" s="524">
        <f t="shared" si="165"/>
        <v>0</v>
      </c>
      <c r="AF119" s="522"/>
      <c r="AG119" s="555"/>
      <c r="AH119" s="556"/>
      <c r="AI119" s="522"/>
      <c r="AJ119" s="555"/>
      <c r="AK119" s="556"/>
      <c r="AL119" s="522"/>
      <c r="AM119" s="555"/>
      <c r="AN119" s="556"/>
      <c r="AO119" s="522"/>
      <c r="AP119" s="555"/>
      <c r="AQ119" s="556"/>
      <c r="AR119" s="542"/>
      <c r="AS119" s="513"/>
      <c r="AT119" s="522"/>
      <c r="AU119" s="537"/>
      <c r="AV119" s="537">
        <f t="shared" si="166"/>
        <v>0</v>
      </c>
      <c r="AW119" s="541">
        <f t="shared" si="166"/>
        <v>0</v>
      </c>
      <c r="AX119" s="530"/>
      <c r="AY119" s="541"/>
      <c r="AZ119" s="541">
        <f t="shared" si="154"/>
        <v>0</v>
      </c>
      <c r="BA119" s="541">
        <f t="shared" si="154"/>
        <v>0</v>
      </c>
      <c r="BB119" s="522"/>
      <c r="BC119" s="537"/>
      <c r="BD119" s="537">
        <f t="shared" si="167"/>
        <v>0</v>
      </c>
      <c r="BE119" s="541">
        <f t="shared" si="167"/>
        <v>0</v>
      </c>
      <c r="BF119" s="530">
        <f t="shared" si="155"/>
        <v>0</v>
      </c>
      <c r="BG119" s="541">
        <f t="shared" si="156"/>
        <v>0</v>
      </c>
      <c r="BH119" s="544">
        <f t="shared" si="157"/>
        <v>0</v>
      </c>
      <c r="BI119" s="543"/>
      <c r="BJ119" s="513"/>
      <c r="BK119" s="522"/>
      <c r="BL119" s="537"/>
      <c r="BM119" s="537">
        <f t="shared" si="168"/>
        <v>0</v>
      </c>
      <c r="BN119" s="541">
        <f t="shared" si="168"/>
        <v>0</v>
      </c>
      <c r="BO119" s="522"/>
      <c r="BP119" s="537"/>
      <c r="BQ119" s="541">
        <f t="shared" si="169"/>
        <v>0</v>
      </c>
      <c r="BR119" s="544">
        <f t="shared" si="169"/>
        <v>0</v>
      </c>
      <c r="BS119" s="513"/>
      <c r="BT119" s="522"/>
      <c r="BU119" s="537"/>
      <c r="BV119" s="537">
        <f t="shared" si="170"/>
        <v>0</v>
      </c>
      <c r="BW119" s="541">
        <f t="shared" si="170"/>
        <v>0</v>
      </c>
      <c r="BX119" s="530"/>
      <c r="BY119" s="541"/>
      <c r="BZ119" s="541">
        <f t="shared" si="158"/>
        <v>0</v>
      </c>
      <c r="CA119" s="544">
        <f t="shared" si="158"/>
        <v>0</v>
      </c>
      <c r="CB119" s="513"/>
      <c r="CC119" s="513"/>
      <c r="CD119" s="513"/>
      <c r="CE119" s="513"/>
      <c r="CF119" s="513"/>
      <c r="CG119" s="513"/>
      <c r="CH119" s="513"/>
      <c r="CI119" s="513"/>
      <c r="CJ119" s="513"/>
      <c r="CK119" s="513"/>
      <c r="CL119" s="513"/>
      <c r="CM119" s="513"/>
      <c r="CN119" s="513"/>
      <c r="CO119" s="513"/>
      <c r="CP119" s="513"/>
      <c r="CQ119" s="513"/>
      <c r="CR119" s="513"/>
      <c r="CS119" s="513"/>
      <c r="CT119" s="513"/>
      <c r="CU119" s="513"/>
      <c r="CV119" s="513"/>
      <c r="CW119" s="513"/>
      <c r="CX119" s="513"/>
      <c r="CY119" s="513"/>
      <c r="CZ119" s="513"/>
      <c r="DA119" s="513"/>
      <c r="DB119" s="513"/>
      <c r="DC119" s="513"/>
      <c r="DD119" s="513"/>
      <c r="DE119" s="513"/>
      <c r="DF119" s="513"/>
      <c r="DG119" s="513"/>
      <c r="DH119" s="513"/>
      <c r="DI119" s="513"/>
      <c r="DJ119" s="513"/>
      <c r="DK119" s="513"/>
      <c r="DL119" s="513"/>
      <c r="DM119" s="513"/>
      <c r="DN119" s="513"/>
      <c r="DO119" s="513"/>
      <c r="DP119" s="513"/>
      <c r="DQ119" s="513"/>
      <c r="DR119" s="513"/>
      <c r="DS119" s="513"/>
      <c r="DT119" s="513"/>
      <c r="DU119" s="513"/>
      <c r="DV119" s="513"/>
      <c r="DW119" s="513"/>
      <c r="DX119" s="513"/>
      <c r="DY119" s="513"/>
      <c r="DZ119" s="513"/>
    </row>
    <row r="120" spans="1:130" ht="20.25" hidden="1" outlineLevel="1" x14ac:dyDescent="0.3">
      <c r="A120" s="534" t="s">
        <v>325</v>
      </c>
      <c r="B120" s="522"/>
      <c r="C120" s="547">
        <v>0</v>
      </c>
      <c r="D120" s="537"/>
      <c r="E120" s="537"/>
      <c r="F120" s="540"/>
      <c r="G120" s="522"/>
      <c r="H120" s="554">
        <v>0</v>
      </c>
      <c r="I120" s="537"/>
      <c r="J120" s="537"/>
      <c r="K120" s="540"/>
      <c r="L120" s="522"/>
      <c r="M120" s="554"/>
      <c r="N120" s="537"/>
      <c r="O120" s="537"/>
      <c r="P120" s="545"/>
      <c r="Q120" s="557"/>
      <c r="R120" s="537"/>
      <c r="S120" s="540"/>
      <c r="T120" s="557"/>
      <c r="U120" s="537"/>
      <c r="V120" s="522"/>
      <c r="W120" s="537">
        <f>M120+Q120-T120</f>
        <v>0</v>
      </c>
      <c r="X120" s="537"/>
      <c r="Y120" s="541"/>
      <c r="Z120" s="540"/>
      <c r="AA120" s="522"/>
      <c r="AB120" s="555"/>
      <c r="AC120" s="537"/>
      <c r="AD120" s="537"/>
      <c r="AE120" s="540"/>
      <c r="AF120" s="557"/>
      <c r="AG120" s="537"/>
      <c r="AH120" s="540"/>
      <c r="AI120" s="557"/>
      <c r="AJ120" s="537"/>
      <c r="AK120" s="540"/>
      <c r="AL120" s="557"/>
      <c r="AM120" s="537"/>
      <c r="AN120" s="540"/>
      <c r="AO120" s="557"/>
      <c r="AP120" s="537"/>
      <c r="AQ120" s="540"/>
      <c r="AR120" s="542"/>
      <c r="AS120" s="513"/>
      <c r="AT120" s="522"/>
      <c r="AU120" s="537">
        <f>AB120-M120</f>
        <v>0</v>
      </c>
      <c r="AV120" s="537"/>
      <c r="AW120" s="541"/>
      <c r="AX120" s="530"/>
      <c r="AY120" s="541">
        <f>IF(M120=0,0,AB120/M120*100)</f>
        <v>0</v>
      </c>
      <c r="AZ120" s="541"/>
      <c r="BA120" s="541"/>
      <c r="BB120" s="522"/>
      <c r="BC120" s="537">
        <f>AB120-M120-AF120-AI120-AL120-AO120</f>
        <v>0</v>
      </c>
      <c r="BD120" s="537"/>
      <c r="BE120" s="541"/>
      <c r="BF120" s="522"/>
      <c r="BG120" s="537"/>
      <c r="BH120" s="540"/>
      <c r="BI120" s="543"/>
      <c r="BJ120" s="513"/>
      <c r="BK120" s="522"/>
      <c r="BL120" s="537">
        <f>AB120-W120</f>
        <v>0</v>
      </c>
      <c r="BM120" s="537"/>
      <c r="BN120" s="541"/>
      <c r="BO120" s="522"/>
      <c r="BP120" s="541">
        <f>IF(W120=0,0,AB120/W120*100)</f>
        <v>0</v>
      </c>
      <c r="BQ120" s="537"/>
      <c r="BR120" s="544"/>
      <c r="BS120" s="513"/>
      <c r="BT120" s="522"/>
      <c r="BU120" s="537">
        <f>AB120-C120</f>
        <v>0</v>
      </c>
      <c r="BV120" s="537"/>
      <c r="BW120" s="541"/>
      <c r="BX120" s="530"/>
      <c r="BY120" s="541">
        <f>IF(C120=0,0,AB120/C120*100)</f>
        <v>0</v>
      </c>
      <c r="BZ120" s="541"/>
      <c r="CA120" s="544"/>
      <c r="CB120" s="513"/>
      <c r="CC120" s="513"/>
      <c r="CD120" s="513"/>
      <c r="CE120" s="513"/>
      <c r="CF120" s="513"/>
      <c r="CG120" s="513"/>
      <c r="CH120" s="513"/>
      <c r="CI120" s="513"/>
      <c r="CJ120" s="513"/>
      <c r="CK120" s="513"/>
      <c r="CL120" s="513"/>
      <c r="CM120" s="513"/>
      <c r="CN120" s="513"/>
      <c r="CO120" s="513"/>
      <c r="CP120" s="513"/>
      <c r="CQ120" s="513"/>
      <c r="CR120" s="513"/>
      <c r="CS120" s="513"/>
      <c r="CT120" s="513"/>
      <c r="CU120" s="513"/>
      <c r="CV120" s="513"/>
      <c r="CW120" s="513"/>
      <c r="CX120" s="513"/>
      <c r="CY120" s="513"/>
      <c r="CZ120" s="513"/>
      <c r="DA120" s="513"/>
      <c r="DB120" s="513"/>
      <c r="DC120" s="513"/>
      <c r="DD120" s="513"/>
      <c r="DE120" s="513"/>
      <c r="DF120" s="513"/>
      <c r="DG120" s="513"/>
      <c r="DH120" s="513"/>
      <c r="DI120" s="513"/>
      <c r="DJ120" s="513"/>
      <c r="DK120" s="513"/>
      <c r="DL120" s="513"/>
      <c r="DM120" s="513"/>
      <c r="DN120" s="513"/>
      <c r="DO120" s="513"/>
      <c r="DP120" s="513"/>
      <c r="DQ120" s="513"/>
      <c r="DR120" s="513"/>
      <c r="DS120" s="513"/>
      <c r="DT120" s="513"/>
      <c r="DU120" s="513"/>
      <c r="DV120" s="513"/>
      <c r="DW120" s="513"/>
      <c r="DX120" s="513"/>
      <c r="DY120" s="513"/>
      <c r="DZ120" s="513"/>
    </row>
    <row r="121" spans="1:130" ht="18" hidden="1" customHeight="1" outlineLevel="1" x14ac:dyDescent="0.3">
      <c r="A121" s="552" t="s">
        <v>327</v>
      </c>
      <c r="B121" s="522">
        <f>C121+D121</f>
        <v>0</v>
      </c>
      <c r="C121" s="547">
        <v>0</v>
      </c>
      <c r="D121" s="537">
        <f>D122+D125+SUM(D128:D130)</f>
        <v>0</v>
      </c>
      <c r="E121" s="537">
        <f>E122+E125+SUM(E128:E130)</f>
        <v>0</v>
      </c>
      <c r="F121" s="524">
        <f>IF(E121=0,0,ROUND(D121/E121/12,0))</f>
        <v>0</v>
      </c>
      <c r="G121" s="522">
        <f>H121+I121</f>
        <v>0</v>
      </c>
      <c r="H121" s="554">
        <v>0</v>
      </c>
      <c r="I121" s="537">
        <f>I122+I125+SUM(I128:I130)</f>
        <v>0</v>
      </c>
      <c r="J121" s="537">
        <f>J122+J125+SUM(J128:J130)</f>
        <v>0</v>
      </c>
      <c r="K121" s="524">
        <f>IF(J121=0,0,ROUND(I121/J121/12,0))</f>
        <v>0</v>
      </c>
      <c r="L121" s="522">
        <f>M121+N121</f>
        <v>0</v>
      </c>
      <c r="M121" s="554"/>
      <c r="N121" s="537">
        <f>N122+N125+SUM(N128:N130)</f>
        <v>0</v>
      </c>
      <c r="O121" s="537">
        <f>O122+O125+SUM(O128:O130)</f>
        <v>0</v>
      </c>
      <c r="P121" s="525">
        <f>IF(O121=0,0,ROUND(N121/O121/12,0))</f>
        <v>0</v>
      </c>
      <c r="Q121" s="557"/>
      <c r="R121" s="537">
        <f>R122+R125+SUM(R128:R130)</f>
        <v>0</v>
      </c>
      <c r="S121" s="540">
        <f>S122+S125+SUM(S128:S130)</f>
        <v>0</v>
      </c>
      <c r="T121" s="557"/>
      <c r="U121" s="537">
        <f>U122+U125+SUM(U128:U130)</f>
        <v>0</v>
      </c>
      <c r="V121" s="522">
        <f>W121+X121</f>
        <v>0</v>
      </c>
      <c r="W121" s="537">
        <f>M121+Q121-T121</f>
        <v>0</v>
      </c>
      <c r="X121" s="537">
        <f>X122+X125+SUM(X128:X130)</f>
        <v>0</v>
      </c>
      <c r="Y121" s="541">
        <f>Y122+Y125+SUM(Y128:Y130)</f>
        <v>0</v>
      </c>
      <c r="Z121" s="524">
        <f>IF(Y121=0,0,ROUND(X121/Y121/12,0))</f>
        <v>0</v>
      </c>
      <c r="AA121" s="522">
        <f>AB121+AC121</f>
        <v>0</v>
      </c>
      <c r="AB121" s="555"/>
      <c r="AC121" s="537">
        <f>AC122+AC125+SUM(AC128:AC130)</f>
        <v>0</v>
      </c>
      <c r="AD121" s="537">
        <f>AD122+AD125+SUM(AD128:AD130)</f>
        <v>0</v>
      </c>
      <c r="AE121" s="524">
        <f>IF(AD121=0,0,ROUND(AC121/AD121/12,0))</f>
        <v>0</v>
      </c>
      <c r="AF121" s="557"/>
      <c r="AG121" s="537">
        <f>AG122+AG125+SUM(AG128:AG130)</f>
        <v>0</v>
      </c>
      <c r="AH121" s="540">
        <f>AH122+AH125+SUM(AH128:AH130)</f>
        <v>0</v>
      </c>
      <c r="AI121" s="557"/>
      <c r="AJ121" s="537">
        <f>AJ122+AJ125+SUM(AJ128:AJ130)</f>
        <v>0</v>
      </c>
      <c r="AK121" s="540">
        <f>AK122+AK125+SUM(AK128:AK130)</f>
        <v>0</v>
      </c>
      <c r="AL121" s="557"/>
      <c r="AM121" s="537">
        <f>AM122+AM125+SUM(AM128:AM130)</f>
        <v>0</v>
      </c>
      <c r="AN121" s="540">
        <f>AN122+AN125+SUM(AN128:AN130)</f>
        <v>0</v>
      </c>
      <c r="AO121" s="557"/>
      <c r="AP121" s="537">
        <f>AP122+AP125+SUM(AP128:AP130)</f>
        <v>0</v>
      </c>
      <c r="AQ121" s="540">
        <f>AQ122+AQ125+SUM(AQ128:AQ130)</f>
        <v>0</v>
      </c>
      <c r="AR121" s="542"/>
      <c r="AS121" s="513"/>
      <c r="AT121" s="522">
        <f>AU121+AV121</f>
        <v>0</v>
      </c>
      <c r="AU121" s="537">
        <f>AB121-M121</f>
        <v>0</v>
      </c>
      <c r="AV121" s="537">
        <f>AV122+AV125+SUM(AV128:AV130)</f>
        <v>0</v>
      </c>
      <c r="AW121" s="541">
        <f>AW122+AW125+SUM(AW128:AW130)</f>
        <v>0</v>
      </c>
      <c r="AX121" s="530">
        <f>IF(L121=0,0,AA121/L121*100)</f>
        <v>0</v>
      </c>
      <c r="AY121" s="541">
        <f>IF(M121=0,0,AB121/M121*100)</f>
        <v>0</v>
      </c>
      <c r="AZ121" s="541">
        <f t="shared" ref="AZ121:BA130" si="171">IF(N121=0,0,AC121/N121*100)</f>
        <v>0</v>
      </c>
      <c r="BA121" s="541">
        <f t="shared" si="171"/>
        <v>0</v>
      </c>
      <c r="BB121" s="522">
        <f>BC121+BD121</f>
        <v>0</v>
      </c>
      <c r="BC121" s="537">
        <f>AB121-M121-AF121-AI121-AL121-AO121</f>
        <v>0</v>
      </c>
      <c r="BD121" s="537">
        <f>BD122+BD125+SUM(BD128:BD130)</f>
        <v>0</v>
      </c>
      <c r="BE121" s="541">
        <f>BE122+BE125+SUM(BE128:BE130)</f>
        <v>0</v>
      </c>
      <c r="BF121" s="530">
        <f t="shared" ref="BF121:BF130" si="172">IF(F121=0,0,AE121/F121*100)</f>
        <v>0</v>
      </c>
      <c r="BG121" s="541">
        <f t="shared" ref="BG121:BG130" si="173">IF(K121=0,0,AE121/K121*100)</f>
        <v>0</v>
      </c>
      <c r="BH121" s="544">
        <f t="shared" ref="BH121:BH130" si="174">IF(P121=0,0,AE121/P121*100)</f>
        <v>0</v>
      </c>
      <c r="BI121" s="543"/>
      <c r="BJ121" s="513"/>
      <c r="BK121" s="522">
        <f>BL121+BM121</f>
        <v>0</v>
      </c>
      <c r="BL121" s="537">
        <f>AB121-W121</f>
        <v>0</v>
      </c>
      <c r="BM121" s="537">
        <f>BM122+BM125+SUM(BM128:BM130)</f>
        <v>0</v>
      </c>
      <c r="BN121" s="541">
        <f>BN122+BN125+SUM(BN128:BN130)</f>
        <v>0</v>
      </c>
      <c r="BO121" s="530">
        <f>IF(V121=0,0,AA121/V121*100)</f>
        <v>0</v>
      </c>
      <c r="BP121" s="541">
        <f>IF(W121=0,0,AB121/W121*100)</f>
        <v>0</v>
      </c>
      <c r="BQ121" s="541">
        <f>IF(X121=0,0,AC121/X121*100)</f>
        <v>0</v>
      </c>
      <c r="BR121" s="544">
        <f>IF(Y121=0,0,AD121/Y121*100)</f>
        <v>0</v>
      </c>
      <c r="BS121" s="513"/>
      <c r="BT121" s="522">
        <f>BU121+BV121</f>
        <v>0</v>
      </c>
      <c r="BU121" s="537">
        <f>AB121-C121</f>
        <v>0</v>
      </c>
      <c r="BV121" s="537">
        <f>BV122+BV125+SUM(BV128:BV130)</f>
        <v>0</v>
      </c>
      <c r="BW121" s="541">
        <f>BW122+BW125+SUM(BW128:BW130)</f>
        <v>0</v>
      </c>
      <c r="BX121" s="530">
        <f>IF(B121=0,0,AA121/B121*100)</f>
        <v>0</v>
      </c>
      <c r="BY121" s="541">
        <f>IF(C121=0,0,AB121/C121*100)</f>
        <v>0</v>
      </c>
      <c r="BZ121" s="541">
        <f t="shared" ref="BZ121:CA130" si="175">IF(D121=0,0,AC121/D121*100)</f>
        <v>0</v>
      </c>
      <c r="CA121" s="544">
        <f t="shared" si="175"/>
        <v>0</v>
      </c>
      <c r="CB121" s="513"/>
      <c r="CC121" s="513"/>
      <c r="CD121" s="513"/>
      <c r="CE121" s="513"/>
      <c r="CF121" s="513"/>
      <c r="CG121" s="513"/>
      <c r="CH121" s="513"/>
      <c r="CI121" s="513"/>
      <c r="CJ121" s="513"/>
      <c r="CK121" s="513"/>
      <c r="CL121" s="513"/>
      <c r="CM121" s="513"/>
      <c r="CN121" s="513"/>
      <c r="CO121" s="513"/>
      <c r="CP121" s="513"/>
      <c r="CQ121" s="513"/>
      <c r="CR121" s="513"/>
      <c r="CS121" s="513"/>
      <c r="CT121" s="513"/>
      <c r="CU121" s="513"/>
      <c r="CV121" s="513"/>
      <c r="CW121" s="513"/>
      <c r="CX121" s="513"/>
      <c r="CY121" s="513"/>
      <c r="CZ121" s="513"/>
      <c r="DA121" s="513"/>
      <c r="DB121" s="513"/>
      <c r="DC121" s="513"/>
      <c r="DD121" s="513"/>
      <c r="DE121" s="513"/>
      <c r="DF121" s="513"/>
      <c r="DG121" s="513"/>
      <c r="DH121" s="513"/>
      <c r="DI121" s="513"/>
      <c r="DJ121" s="513"/>
      <c r="DK121" s="513"/>
      <c r="DL121" s="513"/>
      <c r="DM121" s="513"/>
      <c r="DN121" s="513"/>
      <c r="DO121" s="513"/>
      <c r="DP121" s="513"/>
      <c r="DQ121" s="513"/>
      <c r="DR121" s="513"/>
      <c r="DS121" s="513"/>
      <c r="DT121" s="513"/>
      <c r="DU121" s="513"/>
      <c r="DV121" s="513"/>
      <c r="DW121" s="513"/>
      <c r="DX121" s="513"/>
      <c r="DY121" s="513"/>
      <c r="DZ121" s="513"/>
    </row>
    <row r="122" spans="1:130" ht="20.25" hidden="1" outlineLevel="1" x14ac:dyDescent="0.3">
      <c r="A122" s="521" t="s">
        <v>1004</v>
      </c>
      <c r="B122" s="522"/>
      <c r="C122" s="537"/>
      <c r="D122" s="547">
        <v>0</v>
      </c>
      <c r="E122" s="547">
        <v>0</v>
      </c>
      <c r="F122" s="524">
        <f t="shared" ref="F122:F130" si="176">IF(E122=0,0,ROUND(D122/E122/12,0))</f>
        <v>0</v>
      </c>
      <c r="G122" s="522"/>
      <c r="H122" s="537"/>
      <c r="I122" s="554">
        <v>0</v>
      </c>
      <c r="J122" s="554">
        <v>0</v>
      </c>
      <c r="K122" s="524">
        <f t="shared" ref="K122:K130" si="177">IF(J122=0,0,ROUND(I122/J122/12,0))</f>
        <v>0</v>
      </c>
      <c r="L122" s="522"/>
      <c r="M122" s="537"/>
      <c r="N122" s="554"/>
      <c r="O122" s="554"/>
      <c r="P122" s="525">
        <f t="shared" ref="P122:P130" si="178">IF(O122=0,0,ROUND(N122/O122/12,0))</f>
        <v>0</v>
      </c>
      <c r="Q122" s="522"/>
      <c r="R122" s="555"/>
      <c r="S122" s="556"/>
      <c r="T122" s="522"/>
      <c r="U122" s="555"/>
      <c r="V122" s="522"/>
      <c r="W122" s="537"/>
      <c r="X122" s="537">
        <f t="shared" ref="X122:X130" si="179">N122+R122-U122</f>
        <v>0</v>
      </c>
      <c r="Y122" s="541">
        <f t="shared" ref="Y122:Y130" si="180">O122+S122</f>
        <v>0</v>
      </c>
      <c r="Z122" s="524">
        <f t="shared" ref="Z122:Z130" si="181">IF(Y122=0,0,ROUND(X122/Y122/12,0))</f>
        <v>0</v>
      </c>
      <c r="AA122" s="522"/>
      <c r="AB122" s="537"/>
      <c r="AC122" s="555"/>
      <c r="AD122" s="555"/>
      <c r="AE122" s="524">
        <f t="shared" ref="AE122:AE130" si="182">IF(AD122=0,0,ROUND(AC122/AD122/12,0))</f>
        <v>0</v>
      </c>
      <c r="AF122" s="522"/>
      <c r="AG122" s="555"/>
      <c r="AH122" s="556"/>
      <c r="AI122" s="522"/>
      <c r="AJ122" s="555"/>
      <c r="AK122" s="556"/>
      <c r="AL122" s="522"/>
      <c r="AM122" s="555"/>
      <c r="AN122" s="556"/>
      <c r="AO122" s="522"/>
      <c r="AP122" s="555"/>
      <c r="AQ122" s="556"/>
      <c r="AR122" s="542"/>
      <c r="AS122" s="513"/>
      <c r="AT122" s="522"/>
      <c r="AU122" s="537"/>
      <c r="AV122" s="537">
        <f t="shared" ref="AV122:AW130" si="183">AC122-N122</f>
        <v>0</v>
      </c>
      <c r="AW122" s="541">
        <f t="shared" si="183"/>
        <v>0</v>
      </c>
      <c r="AX122" s="530"/>
      <c r="AY122" s="541"/>
      <c r="AZ122" s="541">
        <f t="shared" si="171"/>
        <v>0</v>
      </c>
      <c r="BA122" s="541">
        <f t="shared" si="171"/>
        <v>0</v>
      </c>
      <c r="BB122" s="522"/>
      <c r="BC122" s="537"/>
      <c r="BD122" s="537">
        <f t="shared" ref="BD122:BE130" si="184">AC122-N122-AG122-AJ122-AM122-AP122</f>
        <v>0</v>
      </c>
      <c r="BE122" s="541">
        <f t="shared" si="184"/>
        <v>0</v>
      </c>
      <c r="BF122" s="530">
        <f t="shared" si="172"/>
        <v>0</v>
      </c>
      <c r="BG122" s="541">
        <f t="shared" si="173"/>
        <v>0</v>
      </c>
      <c r="BH122" s="544">
        <f t="shared" si="174"/>
        <v>0</v>
      </c>
      <c r="BI122" s="543"/>
      <c r="BJ122" s="513"/>
      <c r="BK122" s="522"/>
      <c r="BL122" s="537"/>
      <c r="BM122" s="537">
        <f t="shared" ref="BM122:BN130" si="185">AC122-X122</f>
        <v>0</v>
      </c>
      <c r="BN122" s="541">
        <f t="shared" si="185"/>
        <v>0</v>
      </c>
      <c r="BO122" s="522"/>
      <c r="BP122" s="537"/>
      <c r="BQ122" s="541">
        <f t="shared" ref="BQ122:BR130" si="186">IF(X122=0,0,AC122/X122*100)</f>
        <v>0</v>
      </c>
      <c r="BR122" s="544">
        <f t="shared" si="186"/>
        <v>0</v>
      </c>
      <c r="BS122" s="513"/>
      <c r="BT122" s="522"/>
      <c r="BU122" s="537"/>
      <c r="BV122" s="537">
        <f t="shared" ref="BV122:BW130" si="187">AC122-D122</f>
        <v>0</v>
      </c>
      <c r="BW122" s="541">
        <f t="shared" si="187"/>
        <v>0</v>
      </c>
      <c r="BX122" s="530"/>
      <c r="BY122" s="541"/>
      <c r="BZ122" s="541">
        <f t="shared" si="175"/>
        <v>0</v>
      </c>
      <c r="CA122" s="544">
        <f t="shared" si="175"/>
        <v>0</v>
      </c>
      <c r="CB122" s="513"/>
      <c r="CC122" s="513"/>
      <c r="CD122" s="513"/>
      <c r="CE122" s="513"/>
      <c r="CF122" s="513"/>
      <c r="CG122" s="513"/>
      <c r="CH122" s="513"/>
      <c r="CI122" s="513"/>
      <c r="CJ122" s="513"/>
      <c r="CK122" s="513"/>
      <c r="CL122" s="513"/>
      <c r="CM122" s="513"/>
      <c r="CN122" s="513"/>
      <c r="CO122" s="513"/>
      <c r="CP122" s="513"/>
      <c r="CQ122" s="513"/>
      <c r="CR122" s="513"/>
      <c r="CS122" s="513"/>
      <c r="CT122" s="513"/>
      <c r="CU122" s="513"/>
      <c r="CV122" s="513"/>
      <c r="CW122" s="513"/>
      <c r="CX122" s="513"/>
      <c r="CY122" s="513"/>
      <c r="CZ122" s="513"/>
      <c r="DA122" s="513"/>
      <c r="DB122" s="513"/>
      <c r="DC122" s="513"/>
      <c r="DD122" s="513"/>
      <c r="DE122" s="513"/>
      <c r="DF122" s="513"/>
      <c r="DG122" s="513"/>
      <c r="DH122" s="513"/>
      <c r="DI122" s="513"/>
      <c r="DJ122" s="513"/>
      <c r="DK122" s="513"/>
      <c r="DL122" s="513"/>
      <c r="DM122" s="513"/>
      <c r="DN122" s="513"/>
      <c r="DO122" s="513"/>
      <c r="DP122" s="513"/>
      <c r="DQ122" s="513"/>
      <c r="DR122" s="513"/>
      <c r="DS122" s="513"/>
      <c r="DT122" s="513"/>
      <c r="DU122" s="513"/>
      <c r="DV122" s="513"/>
      <c r="DW122" s="513"/>
      <c r="DX122" s="513"/>
      <c r="DY122" s="513"/>
      <c r="DZ122" s="513"/>
    </row>
    <row r="123" spans="1:130" ht="20.25" hidden="1" outlineLevel="1" x14ac:dyDescent="0.3">
      <c r="A123" s="521" t="s">
        <v>317</v>
      </c>
      <c r="B123" s="522"/>
      <c r="C123" s="537"/>
      <c r="D123" s="547">
        <v>0</v>
      </c>
      <c r="E123" s="547">
        <v>0</v>
      </c>
      <c r="F123" s="524">
        <f t="shared" si="176"/>
        <v>0</v>
      </c>
      <c r="G123" s="522"/>
      <c r="H123" s="537"/>
      <c r="I123" s="554"/>
      <c r="J123" s="554"/>
      <c r="K123" s="524">
        <f t="shared" si="177"/>
        <v>0</v>
      </c>
      <c r="L123" s="522"/>
      <c r="M123" s="537"/>
      <c r="N123" s="554"/>
      <c r="O123" s="554"/>
      <c r="P123" s="525">
        <f t="shared" si="178"/>
        <v>0</v>
      </c>
      <c r="Q123" s="522"/>
      <c r="R123" s="555"/>
      <c r="S123" s="556"/>
      <c r="T123" s="522"/>
      <c r="U123" s="555"/>
      <c r="V123" s="522"/>
      <c r="W123" s="537"/>
      <c r="X123" s="537">
        <f t="shared" si="179"/>
        <v>0</v>
      </c>
      <c r="Y123" s="541">
        <f t="shared" si="180"/>
        <v>0</v>
      </c>
      <c r="Z123" s="524">
        <f t="shared" si="181"/>
        <v>0</v>
      </c>
      <c r="AA123" s="522"/>
      <c r="AB123" s="537"/>
      <c r="AC123" s="555"/>
      <c r="AD123" s="555"/>
      <c r="AE123" s="524">
        <f t="shared" si="182"/>
        <v>0</v>
      </c>
      <c r="AF123" s="522"/>
      <c r="AG123" s="555"/>
      <c r="AH123" s="556"/>
      <c r="AI123" s="522"/>
      <c r="AJ123" s="555"/>
      <c r="AK123" s="556"/>
      <c r="AL123" s="522"/>
      <c r="AM123" s="555"/>
      <c r="AN123" s="556"/>
      <c r="AO123" s="522"/>
      <c r="AP123" s="555"/>
      <c r="AQ123" s="556"/>
      <c r="AR123" s="542"/>
      <c r="AS123" s="513"/>
      <c r="AT123" s="522"/>
      <c r="AU123" s="537"/>
      <c r="AV123" s="537">
        <f t="shared" si="183"/>
        <v>0</v>
      </c>
      <c r="AW123" s="541">
        <f t="shared" si="183"/>
        <v>0</v>
      </c>
      <c r="AX123" s="530"/>
      <c r="AY123" s="541"/>
      <c r="AZ123" s="541">
        <f t="shared" si="171"/>
        <v>0</v>
      </c>
      <c r="BA123" s="541">
        <f t="shared" si="171"/>
        <v>0</v>
      </c>
      <c r="BB123" s="522"/>
      <c r="BC123" s="537"/>
      <c r="BD123" s="537">
        <f t="shared" si="184"/>
        <v>0</v>
      </c>
      <c r="BE123" s="541">
        <f t="shared" si="184"/>
        <v>0</v>
      </c>
      <c r="BF123" s="530">
        <f t="shared" si="172"/>
        <v>0</v>
      </c>
      <c r="BG123" s="541">
        <f t="shared" si="173"/>
        <v>0</v>
      </c>
      <c r="BH123" s="544">
        <f t="shared" si="174"/>
        <v>0</v>
      </c>
      <c r="BI123" s="543"/>
      <c r="BJ123" s="513"/>
      <c r="BK123" s="522"/>
      <c r="BL123" s="537"/>
      <c r="BM123" s="537">
        <f t="shared" si="185"/>
        <v>0</v>
      </c>
      <c r="BN123" s="541">
        <f t="shared" si="185"/>
        <v>0</v>
      </c>
      <c r="BO123" s="522"/>
      <c r="BP123" s="537"/>
      <c r="BQ123" s="541">
        <f t="shared" si="186"/>
        <v>0</v>
      </c>
      <c r="BR123" s="544">
        <f t="shared" si="186"/>
        <v>0</v>
      </c>
      <c r="BS123" s="513"/>
      <c r="BT123" s="522"/>
      <c r="BU123" s="537"/>
      <c r="BV123" s="537">
        <f t="shared" si="187"/>
        <v>0</v>
      </c>
      <c r="BW123" s="541">
        <f t="shared" si="187"/>
        <v>0</v>
      </c>
      <c r="BX123" s="530"/>
      <c r="BY123" s="541"/>
      <c r="BZ123" s="541">
        <f t="shared" si="175"/>
        <v>0</v>
      </c>
      <c r="CA123" s="544">
        <f t="shared" si="175"/>
        <v>0</v>
      </c>
      <c r="CB123" s="513"/>
      <c r="CC123" s="513"/>
      <c r="CD123" s="513"/>
      <c r="CE123" s="513"/>
      <c r="CF123" s="513"/>
      <c r="CG123" s="513"/>
      <c r="CH123" s="513"/>
      <c r="CI123" s="513"/>
      <c r="CJ123" s="513"/>
      <c r="CK123" s="513"/>
      <c r="CL123" s="513"/>
      <c r="CM123" s="513"/>
      <c r="CN123" s="513"/>
      <c r="CO123" s="513"/>
      <c r="CP123" s="513"/>
      <c r="CQ123" s="513"/>
      <c r="CR123" s="513"/>
      <c r="CS123" s="513"/>
      <c r="CT123" s="513"/>
      <c r="CU123" s="513"/>
      <c r="CV123" s="513"/>
      <c r="CW123" s="513"/>
      <c r="CX123" s="513"/>
      <c r="CY123" s="513"/>
      <c r="CZ123" s="513"/>
      <c r="DA123" s="513"/>
      <c r="DB123" s="513"/>
      <c r="DC123" s="513"/>
      <c r="DD123" s="513"/>
      <c r="DE123" s="513"/>
      <c r="DF123" s="513"/>
      <c r="DG123" s="513"/>
      <c r="DH123" s="513"/>
      <c r="DI123" s="513"/>
      <c r="DJ123" s="513"/>
      <c r="DK123" s="513"/>
      <c r="DL123" s="513"/>
      <c r="DM123" s="513"/>
      <c r="DN123" s="513"/>
      <c r="DO123" s="513"/>
      <c r="DP123" s="513"/>
      <c r="DQ123" s="513"/>
      <c r="DR123" s="513"/>
      <c r="DS123" s="513"/>
      <c r="DT123" s="513"/>
      <c r="DU123" s="513"/>
      <c r="DV123" s="513"/>
      <c r="DW123" s="513"/>
      <c r="DX123" s="513"/>
      <c r="DY123" s="513"/>
      <c r="DZ123" s="513"/>
    </row>
    <row r="124" spans="1:130" ht="20.25" hidden="1" outlineLevel="1" x14ac:dyDescent="0.3">
      <c r="A124" s="521" t="s">
        <v>318</v>
      </c>
      <c r="B124" s="522"/>
      <c r="C124" s="537"/>
      <c r="D124" s="547">
        <v>0</v>
      </c>
      <c r="E124" s="547">
        <v>0</v>
      </c>
      <c r="F124" s="524">
        <f t="shared" si="176"/>
        <v>0</v>
      </c>
      <c r="G124" s="522"/>
      <c r="H124" s="537"/>
      <c r="I124" s="554"/>
      <c r="J124" s="554"/>
      <c r="K124" s="524">
        <f t="shared" si="177"/>
        <v>0</v>
      </c>
      <c r="L124" s="522"/>
      <c r="M124" s="537"/>
      <c r="N124" s="554"/>
      <c r="O124" s="554"/>
      <c r="P124" s="525">
        <f t="shared" si="178"/>
        <v>0</v>
      </c>
      <c r="Q124" s="522"/>
      <c r="R124" s="555"/>
      <c r="S124" s="556"/>
      <c r="T124" s="522"/>
      <c r="U124" s="555"/>
      <c r="V124" s="522"/>
      <c r="W124" s="537"/>
      <c r="X124" s="537">
        <f t="shared" si="179"/>
        <v>0</v>
      </c>
      <c r="Y124" s="541">
        <f t="shared" si="180"/>
        <v>0</v>
      </c>
      <c r="Z124" s="524">
        <f t="shared" si="181"/>
        <v>0</v>
      </c>
      <c r="AA124" s="522"/>
      <c r="AB124" s="537"/>
      <c r="AC124" s="555"/>
      <c r="AD124" s="555"/>
      <c r="AE124" s="524">
        <f t="shared" si="182"/>
        <v>0</v>
      </c>
      <c r="AF124" s="522"/>
      <c r="AG124" s="555"/>
      <c r="AH124" s="556"/>
      <c r="AI124" s="522"/>
      <c r="AJ124" s="555"/>
      <c r="AK124" s="556"/>
      <c r="AL124" s="522"/>
      <c r="AM124" s="555"/>
      <c r="AN124" s="556"/>
      <c r="AO124" s="522"/>
      <c r="AP124" s="555"/>
      <c r="AQ124" s="556"/>
      <c r="AR124" s="542"/>
      <c r="AS124" s="513"/>
      <c r="AT124" s="522"/>
      <c r="AU124" s="537"/>
      <c r="AV124" s="537">
        <f t="shared" si="183"/>
        <v>0</v>
      </c>
      <c r="AW124" s="541">
        <f t="shared" si="183"/>
        <v>0</v>
      </c>
      <c r="AX124" s="530"/>
      <c r="AY124" s="541"/>
      <c r="AZ124" s="541">
        <f t="shared" si="171"/>
        <v>0</v>
      </c>
      <c r="BA124" s="541">
        <f t="shared" si="171"/>
        <v>0</v>
      </c>
      <c r="BB124" s="522"/>
      <c r="BC124" s="537"/>
      <c r="BD124" s="537">
        <f t="shared" si="184"/>
        <v>0</v>
      </c>
      <c r="BE124" s="541">
        <f t="shared" si="184"/>
        <v>0</v>
      </c>
      <c r="BF124" s="530">
        <f t="shared" si="172"/>
        <v>0</v>
      </c>
      <c r="BG124" s="541">
        <f t="shared" si="173"/>
        <v>0</v>
      </c>
      <c r="BH124" s="544">
        <f t="shared" si="174"/>
        <v>0</v>
      </c>
      <c r="BI124" s="543"/>
      <c r="BJ124" s="513"/>
      <c r="BK124" s="522"/>
      <c r="BL124" s="537"/>
      <c r="BM124" s="537">
        <f t="shared" si="185"/>
        <v>0</v>
      </c>
      <c r="BN124" s="541">
        <f t="shared" si="185"/>
        <v>0</v>
      </c>
      <c r="BO124" s="522"/>
      <c r="BP124" s="537"/>
      <c r="BQ124" s="541">
        <f t="shared" si="186"/>
        <v>0</v>
      </c>
      <c r="BR124" s="544">
        <f t="shared" si="186"/>
        <v>0</v>
      </c>
      <c r="BS124" s="513"/>
      <c r="BT124" s="522"/>
      <c r="BU124" s="537"/>
      <c r="BV124" s="537">
        <f t="shared" si="187"/>
        <v>0</v>
      </c>
      <c r="BW124" s="541">
        <f t="shared" si="187"/>
        <v>0</v>
      </c>
      <c r="BX124" s="530"/>
      <c r="BY124" s="541"/>
      <c r="BZ124" s="541">
        <f t="shared" si="175"/>
        <v>0</v>
      </c>
      <c r="CA124" s="544">
        <f t="shared" si="175"/>
        <v>0</v>
      </c>
      <c r="CB124" s="513"/>
      <c r="CC124" s="513"/>
      <c r="CD124" s="513"/>
      <c r="CE124" s="513"/>
      <c r="CF124" s="513"/>
      <c r="CG124" s="513"/>
      <c r="CH124" s="513"/>
      <c r="CI124" s="513"/>
      <c r="CJ124" s="513"/>
      <c r="CK124" s="513"/>
      <c r="CL124" s="513"/>
      <c r="CM124" s="513"/>
      <c r="CN124" s="513"/>
      <c r="CO124" s="513"/>
      <c r="CP124" s="513"/>
      <c r="CQ124" s="513"/>
      <c r="CR124" s="513"/>
      <c r="CS124" s="513"/>
      <c r="CT124" s="513"/>
      <c r="CU124" s="513"/>
      <c r="CV124" s="513"/>
      <c r="CW124" s="513"/>
      <c r="CX124" s="513"/>
      <c r="CY124" s="513"/>
      <c r="CZ124" s="513"/>
      <c r="DA124" s="513"/>
      <c r="DB124" s="513"/>
      <c r="DC124" s="513"/>
      <c r="DD124" s="513"/>
      <c r="DE124" s="513"/>
      <c r="DF124" s="513"/>
      <c r="DG124" s="513"/>
      <c r="DH124" s="513"/>
      <c r="DI124" s="513"/>
      <c r="DJ124" s="513"/>
      <c r="DK124" s="513"/>
      <c r="DL124" s="513"/>
      <c r="DM124" s="513"/>
      <c r="DN124" s="513"/>
      <c r="DO124" s="513"/>
      <c r="DP124" s="513"/>
      <c r="DQ124" s="513"/>
      <c r="DR124" s="513"/>
      <c r="DS124" s="513"/>
      <c r="DT124" s="513"/>
      <c r="DU124" s="513"/>
      <c r="DV124" s="513"/>
      <c r="DW124" s="513"/>
      <c r="DX124" s="513"/>
      <c r="DY124" s="513"/>
      <c r="DZ124" s="513"/>
    </row>
    <row r="125" spans="1:130" ht="20.25" hidden="1" outlineLevel="1" x14ac:dyDescent="0.3">
      <c r="A125" s="534" t="s">
        <v>319</v>
      </c>
      <c r="B125" s="522"/>
      <c r="C125" s="537"/>
      <c r="D125" s="547">
        <v>0</v>
      </c>
      <c r="E125" s="547">
        <v>0</v>
      </c>
      <c r="F125" s="524">
        <f t="shared" si="176"/>
        <v>0</v>
      </c>
      <c r="G125" s="522"/>
      <c r="H125" s="537"/>
      <c r="I125" s="554">
        <v>0</v>
      </c>
      <c r="J125" s="554">
        <v>0</v>
      </c>
      <c r="K125" s="524">
        <f t="shared" si="177"/>
        <v>0</v>
      </c>
      <c r="L125" s="522"/>
      <c r="M125" s="537"/>
      <c r="N125" s="554"/>
      <c r="O125" s="554"/>
      <c r="P125" s="525">
        <f t="shared" si="178"/>
        <v>0</v>
      </c>
      <c r="Q125" s="522"/>
      <c r="R125" s="555"/>
      <c r="S125" s="556"/>
      <c r="T125" s="522"/>
      <c r="U125" s="555"/>
      <c r="V125" s="522"/>
      <c r="W125" s="537"/>
      <c r="X125" s="537">
        <f t="shared" si="179"/>
        <v>0</v>
      </c>
      <c r="Y125" s="541">
        <f t="shared" si="180"/>
        <v>0</v>
      </c>
      <c r="Z125" s="524">
        <f t="shared" si="181"/>
        <v>0</v>
      </c>
      <c r="AA125" s="522"/>
      <c r="AB125" s="537"/>
      <c r="AC125" s="555"/>
      <c r="AD125" s="555"/>
      <c r="AE125" s="524">
        <f t="shared" si="182"/>
        <v>0</v>
      </c>
      <c r="AF125" s="522"/>
      <c r="AG125" s="555"/>
      <c r="AH125" s="556"/>
      <c r="AI125" s="522"/>
      <c r="AJ125" s="555"/>
      <c r="AK125" s="556"/>
      <c r="AL125" s="522"/>
      <c r="AM125" s="555"/>
      <c r="AN125" s="556"/>
      <c r="AO125" s="522"/>
      <c r="AP125" s="555"/>
      <c r="AQ125" s="556"/>
      <c r="AR125" s="542"/>
      <c r="AS125" s="513"/>
      <c r="AT125" s="522"/>
      <c r="AU125" s="537"/>
      <c r="AV125" s="537">
        <f t="shared" si="183"/>
        <v>0</v>
      </c>
      <c r="AW125" s="541">
        <f t="shared" si="183"/>
        <v>0</v>
      </c>
      <c r="AX125" s="530"/>
      <c r="AY125" s="541"/>
      <c r="AZ125" s="541">
        <f t="shared" si="171"/>
        <v>0</v>
      </c>
      <c r="BA125" s="541">
        <f t="shared" si="171"/>
        <v>0</v>
      </c>
      <c r="BB125" s="522"/>
      <c r="BC125" s="537"/>
      <c r="BD125" s="537">
        <f t="shared" si="184"/>
        <v>0</v>
      </c>
      <c r="BE125" s="541">
        <f t="shared" si="184"/>
        <v>0</v>
      </c>
      <c r="BF125" s="530">
        <f t="shared" si="172"/>
        <v>0</v>
      </c>
      <c r="BG125" s="541">
        <f t="shared" si="173"/>
        <v>0</v>
      </c>
      <c r="BH125" s="544">
        <f t="shared" si="174"/>
        <v>0</v>
      </c>
      <c r="BI125" s="543"/>
      <c r="BJ125" s="513"/>
      <c r="BK125" s="522"/>
      <c r="BL125" s="537"/>
      <c r="BM125" s="537">
        <f t="shared" si="185"/>
        <v>0</v>
      </c>
      <c r="BN125" s="541">
        <f t="shared" si="185"/>
        <v>0</v>
      </c>
      <c r="BO125" s="522"/>
      <c r="BP125" s="537"/>
      <c r="BQ125" s="541">
        <f t="shared" si="186"/>
        <v>0</v>
      </c>
      <c r="BR125" s="544">
        <f t="shared" si="186"/>
        <v>0</v>
      </c>
      <c r="BS125" s="513"/>
      <c r="BT125" s="522"/>
      <c r="BU125" s="537"/>
      <c r="BV125" s="537">
        <f t="shared" si="187"/>
        <v>0</v>
      </c>
      <c r="BW125" s="541">
        <f t="shared" si="187"/>
        <v>0</v>
      </c>
      <c r="BX125" s="530"/>
      <c r="BY125" s="541"/>
      <c r="BZ125" s="541">
        <f t="shared" si="175"/>
        <v>0</v>
      </c>
      <c r="CA125" s="544">
        <f t="shared" si="175"/>
        <v>0</v>
      </c>
      <c r="CB125" s="513"/>
      <c r="CC125" s="513"/>
      <c r="CD125" s="513"/>
      <c r="CE125" s="513"/>
      <c r="CF125" s="513"/>
      <c r="CG125" s="513"/>
      <c r="CH125" s="513"/>
      <c r="CI125" s="513"/>
      <c r="CJ125" s="513"/>
      <c r="CK125" s="513"/>
      <c r="CL125" s="513"/>
      <c r="CM125" s="513"/>
      <c r="CN125" s="513"/>
      <c r="CO125" s="513"/>
      <c r="CP125" s="513"/>
      <c r="CQ125" s="513"/>
      <c r="CR125" s="513"/>
      <c r="CS125" s="513"/>
      <c r="CT125" s="513"/>
      <c r="CU125" s="513"/>
      <c r="CV125" s="513"/>
      <c r="CW125" s="513"/>
      <c r="CX125" s="513"/>
      <c r="CY125" s="513"/>
      <c r="CZ125" s="513"/>
      <c r="DA125" s="513"/>
      <c r="DB125" s="513"/>
      <c r="DC125" s="513"/>
      <c r="DD125" s="513"/>
      <c r="DE125" s="513"/>
      <c r="DF125" s="513"/>
      <c r="DG125" s="513"/>
      <c r="DH125" s="513"/>
      <c r="DI125" s="513"/>
      <c r="DJ125" s="513"/>
      <c r="DK125" s="513"/>
      <c r="DL125" s="513"/>
      <c r="DM125" s="513"/>
      <c r="DN125" s="513"/>
      <c r="DO125" s="513"/>
      <c r="DP125" s="513"/>
      <c r="DQ125" s="513"/>
      <c r="DR125" s="513"/>
      <c r="DS125" s="513"/>
      <c r="DT125" s="513"/>
      <c r="DU125" s="513"/>
      <c r="DV125" s="513"/>
      <c r="DW125" s="513"/>
      <c r="DX125" s="513"/>
      <c r="DY125" s="513"/>
      <c r="DZ125" s="513"/>
    </row>
    <row r="126" spans="1:130" ht="20.25" hidden="1" outlineLevel="1" x14ac:dyDescent="0.3">
      <c r="A126" s="534" t="s">
        <v>320</v>
      </c>
      <c r="B126" s="522"/>
      <c r="C126" s="537"/>
      <c r="D126" s="547">
        <v>0</v>
      </c>
      <c r="E126" s="547">
        <v>0</v>
      </c>
      <c r="F126" s="524">
        <f t="shared" si="176"/>
        <v>0</v>
      </c>
      <c r="G126" s="522"/>
      <c r="H126" s="537"/>
      <c r="I126" s="554">
        <v>0</v>
      </c>
      <c r="J126" s="554">
        <v>0</v>
      </c>
      <c r="K126" s="524">
        <f t="shared" si="177"/>
        <v>0</v>
      </c>
      <c r="L126" s="522"/>
      <c r="M126" s="537"/>
      <c r="N126" s="554"/>
      <c r="O126" s="554"/>
      <c r="P126" s="525">
        <f t="shared" si="178"/>
        <v>0</v>
      </c>
      <c r="Q126" s="522"/>
      <c r="R126" s="555"/>
      <c r="S126" s="556"/>
      <c r="T126" s="522"/>
      <c r="U126" s="555"/>
      <c r="V126" s="522"/>
      <c r="W126" s="537"/>
      <c r="X126" s="537">
        <f t="shared" si="179"/>
        <v>0</v>
      </c>
      <c r="Y126" s="541">
        <f t="shared" si="180"/>
        <v>0</v>
      </c>
      <c r="Z126" s="524">
        <f t="shared" si="181"/>
        <v>0</v>
      </c>
      <c r="AA126" s="522"/>
      <c r="AB126" s="537"/>
      <c r="AC126" s="555"/>
      <c r="AD126" s="555"/>
      <c r="AE126" s="524">
        <f t="shared" si="182"/>
        <v>0</v>
      </c>
      <c r="AF126" s="522"/>
      <c r="AG126" s="555"/>
      <c r="AH126" s="556"/>
      <c r="AI126" s="522"/>
      <c r="AJ126" s="555"/>
      <c r="AK126" s="556"/>
      <c r="AL126" s="522"/>
      <c r="AM126" s="555"/>
      <c r="AN126" s="556"/>
      <c r="AO126" s="522"/>
      <c r="AP126" s="555"/>
      <c r="AQ126" s="556"/>
      <c r="AR126" s="542"/>
      <c r="AS126" s="513"/>
      <c r="AT126" s="522"/>
      <c r="AU126" s="537"/>
      <c r="AV126" s="537">
        <f t="shared" si="183"/>
        <v>0</v>
      </c>
      <c r="AW126" s="541">
        <f t="shared" si="183"/>
        <v>0</v>
      </c>
      <c r="AX126" s="530"/>
      <c r="AY126" s="541"/>
      <c r="AZ126" s="541">
        <f t="shared" si="171"/>
        <v>0</v>
      </c>
      <c r="BA126" s="541">
        <f t="shared" si="171"/>
        <v>0</v>
      </c>
      <c r="BB126" s="522"/>
      <c r="BC126" s="537"/>
      <c r="BD126" s="537">
        <f t="shared" si="184"/>
        <v>0</v>
      </c>
      <c r="BE126" s="541">
        <f t="shared" si="184"/>
        <v>0</v>
      </c>
      <c r="BF126" s="530">
        <f t="shared" si="172"/>
        <v>0</v>
      </c>
      <c r="BG126" s="541">
        <f t="shared" si="173"/>
        <v>0</v>
      </c>
      <c r="BH126" s="544">
        <f t="shared" si="174"/>
        <v>0</v>
      </c>
      <c r="BI126" s="543"/>
      <c r="BJ126" s="513"/>
      <c r="BK126" s="522"/>
      <c r="BL126" s="537"/>
      <c r="BM126" s="537">
        <f t="shared" si="185"/>
        <v>0</v>
      </c>
      <c r="BN126" s="541">
        <f t="shared" si="185"/>
        <v>0</v>
      </c>
      <c r="BO126" s="522"/>
      <c r="BP126" s="537"/>
      <c r="BQ126" s="541">
        <f t="shared" si="186"/>
        <v>0</v>
      </c>
      <c r="BR126" s="544">
        <f t="shared" si="186"/>
        <v>0</v>
      </c>
      <c r="BS126" s="513"/>
      <c r="BT126" s="522"/>
      <c r="BU126" s="537"/>
      <c r="BV126" s="537">
        <f t="shared" si="187"/>
        <v>0</v>
      </c>
      <c r="BW126" s="541">
        <f t="shared" si="187"/>
        <v>0</v>
      </c>
      <c r="BX126" s="530"/>
      <c r="BY126" s="541"/>
      <c r="BZ126" s="541">
        <f t="shared" si="175"/>
        <v>0</v>
      </c>
      <c r="CA126" s="544">
        <f t="shared" si="175"/>
        <v>0</v>
      </c>
      <c r="CB126" s="513"/>
      <c r="CC126" s="513"/>
      <c r="CD126" s="513"/>
      <c r="CE126" s="513"/>
      <c r="CF126" s="513"/>
      <c r="CG126" s="513"/>
      <c r="CH126" s="513"/>
      <c r="CI126" s="513"/>
      <c r="CJ126" s="513"/>
      <c r="CK126" s="513"/>
      <c r="CL126" s="513"/>
      <c r="CM126" s="513"/>
      <c r="CN126" s="513"/>
      <c r="CO126" s="513"/>
      <c r="CP126" s="513"/>
      <c r="CQ126" s="513"/>
      <c r="CR126" s="513"/>
      <c r="CS126" s="513"/>
      <c r="CT126" s="513"/>
      <c r="CU126" s="513"/>
      <c r="CV126" s="513"/>
      <c r="CW126" s="513"/>
      <c r="CX126" s="513"/>
      <c r="CY126" s="513"/>
      <c r="CZ126" s="513"/>
      <c r="DA126" s="513"/>
      <c r="DB126" s="513"/>
      <c r="DC126" s="513"/>
      <c r="DD126" s="513"/>
      <c r="DE126" s="513"/>
      <c r="DF126" s="513"/>
      <c r="DG126" s="513"/>
      <c r="DH126" s="513"/>
      <c r="DI126" s="513"/>
      <c r="DJ126" s="513"/>
      <c r="DK126" s="513"/>
      <c r="DL126" s="513"/>
      <c r="DM126" s="513"/>
      <c r="DN126" s="513"/>
      <c r="DO126" s="513"/>
      <c r="DP126" s="513"/>
      <c r="DQ126" s="513"/>
      <c r="DR126" s="513"/>
      <c r="DS126" s="513"/>
      <c r="DT126" s="513"/>
      <c r="DU126" s="513"/>
      <c r="DV126" s="513"/>
      <c r="DW126" s="513"/>
      <c r="DX126" s="513"/>
      <c r="DY126" s="513"/>
      <c r="DZ126" s="513"/>
    </row>
    <row r="127" spans="1:130" ht="20.25" hidden="1" outlineLevel="1" x14ac:dyDescent="0.3">
      <c r="A127" s="534" t="s">
        <v>321</v>
      </c>
      <c r="B127" s="522"/>
      <c r="C127" s="537"/>
      <c r="D127" s="547">
        <v>0</v>
      </c>
      <c r="E127" s="547">
        <v>0</v>
      </c>
      <c r="F127" s="524">
        <f t="shared" si="176"/>
        <v>0</v>
      </c>
      <c r="G127" s="522"/>
      <c r="H127" s="537"/>
      <c r="I127" s="554">
        <v>0</v>
      </c>
      <c r="J127" s="554">
        <v>0</v>
      </c>
      <c r="K127" s="524">
        <f t="shared" si="177"/>
        <v>0</v>
      </c>
      <c r="L127" s="522"/>
      <c r="M127" s="537"/>
      <c r="N127" s="554"/>
      <c r="O127" s="554"/>
      <c r="P127" s="525">
        <f t="shared" si="178"/>
        <v>0</v>
      </c>
      <c r="Q127" s="522"/>
      <c r="R127" s="555"/>
      <c r="S127" s="556"/>
      <c r="T127" s="522"/>
      <c r="U127" s="555"/>
      <c r="V127" s="522"/>
      <c r="W127" s="537"/>
      <c r="X127" s="537">
        <f t="shared" si="179"/>
        <v>0</v>
      </c>
      <c r="Y127" s="541">
        <f t="shared" si="180"/>
        <v>0</v>
      </c>
      <c r="Z127" s="524">
        <f t="shared" si="181"/>
        <v>0</v>
      </c>
      <c r="AA127" s="522"/>
      <c r="AB127" s="537"/>
      <c r="AC127" s="555"/>
      <c r="AD127" s="555"/>
      <c r="AE127" s="524">
        <f t="shared" si="182"/>
        <v>0</v>
      </c>
      <c r="AF127" s="522"/>
      <c r="AG127" s="555"/>
      <c r="AH127" s="556"/>
      <c r="AI127" s="522"/>
      <c r="AJ127" s="555"/>
      <c r="AK127" s="556"/>
      <c r="AL127" s="522"/>
      <c r="AM127" s="555"/>
      <c r="AN127" s="556"/>
      <c r="AO127" s="522"/>
      <c r="AP127" s="555"/>
      <c r="AQ127" s="556"/>
      <c r="AR127" s="542"/>
      <c r="AS127" s="513"/>
      <c r="AT127" s="522"/>
      <c r="AU127" s="537"/>
      <c r="AV127" s="537">
        <f t="shared" si="183"/>
        <v>0</v>
      </c>
      <c r="AW127" s="541">
        <f t="shared" si="183"/>
        <v>0</v>
      </c>
      <c r="AX127" s="530"/>
      <c r="AY127" s="541"/>
      <c r="AZ127" s="541">
        <f t="shared" si="171"/>
        <v>0</v>
      </c>
      <c r="BA127" s="541">
        <f t="shared" si="171"/>
        <v>0</v>
      </c>
      <c r="BB127" s="522"/>
      <c r="BC127" s="537"/>
      <c r="BD127" s="537">
        <f t="shared" si="184"/>
        <v>0</v>
      </c>
      <c r="BE127" s="541">
        <f t="shared" si="184"/>
        <v>0</v>
      </c>
      <c r="BF127" s="530">
        <f t="shared" si="172"/>
        <v>0</v>
      </c>
      <c r="BG127" s="541">
        <f t="shared" si="173"/>
        <v>0</v>
      </c>
      <c r="BH127" s="544">
        <f t="shared" si="174"/>
        <v>0</v>
      </c>
      <c r="BI127" s="543"/>
      <c r="BJ127" s="513"/>
      <c r="BK127" s="522"/>
      <c r="BL127" s="537"/>
      <c r="BM127" s="537">
        <f t="shared" si="185"/>
        <v>0</v>
      </c>
      <c r="BN127" s="541">
        <f t="shared" si="185"/>
        <v>0</v>
      </c>
      <c r="BO127" s="522"/>
      <c r="BP127" s="537"/>
      <c r="BQ127" s="541">
        <f t="shared" si="186"/>
        <v>0</v>
      </c>
      <c r="BR127" s="544">
        <f t="shared" si="186"/>
        <v>0</v>
      </c>
      <c r="BS127" s="513"/>
      <c r="BT127" s="522"/>
      <c r="BU127" s="537"/>
      <c r="BV127" s="537">
        <f t="shared" si="187"/>
        <v>0</v>
      </c>
      <c r="BW127" s="541">
        <f t="shared" si="187"/>
        <v>0</v>
      </c>
      <c r="BX127" s="530"/>
      <c r="BY127" s="541"/>
      <c r="BZ127" s="541">
        <f t="shared" si="175"/>
        <v>0</v>
      </c>
      <c r="CA127" s="544">
        <f t="shared" si="175"/>
        <v>0</v>
      </c>
      <c r="CB127" s="513"/>
      <c r="CC127" s="513"/>
      <c r="CD127" s="513"/>
      <c r="CE127" s="513"/>
      <c r="CF127" s="513"/>
      <c r="CG127" s="513"/>
      <c r="CH127" s="513"/>
      <c r="CI127" s="513"/>
      <c r="CJ127" s="513"/>
      <c r="CK127" s="513"/>
      <c r="CL127" s="513"/>
      <c r="CM127" s="513"/>
      <c r="CN127" s="513"/>
      <c r="CO127" s="513"/>
      <c r="CP127" s="513"/>
      <c r="CQ127" s="513"/>
      <c r="CR127" s="513"/>
      <c r="CS127" s="513"/>
      <c r="CT127" s="513"/>
      <c r="CU127" s="513"/>
      <c r="CV127" s="513"/>
      <c r="CW127" s="513"/>
      <c r="CX127" s="513"/>
      <c r="CY127" s="513"/>
      <c r="CZ127" s="513"/>
      <c r="DA127" s="513"/>
      <c r="DB127" s="513"/>
      <c r="DC127" s="513"/>
      <c r="DD127" s="513"/>
      <c r="DE127" s="513"/>
      <c r="DF127" s="513"/>
      <c r="DG127" s="513"/>
      <c r="DH127" s="513"/>
      <c r="DI127" s="513"/>
      <c r="DJ127" s="513"/>
      <c r="DK127" s="513"/>
      <c r="DL127" s="513"/>
      <c r="DM127" s="513"/>
      <c r="DN127" s="513"/>
      <c r="DO127" s="513"/>
      <c r="DP127" s="513"/>
      <c r="DQ127" s="513"/>
      <c r="DR127" s="513"/>
      <c r="DS127" s="513"/>
      <c r="DT127" s="513"/>
      <c r="DU127" s="513"/>
      <c r="DV127" s="513"/>
      <c r="DW127" s="513"/>
      <c r="DX127" s="513"/>
      <c r="DY127" s="513"/>
      <c r="DZ127" s="513"/>
    </row>
    <row r="128" spans="1:130" ht="20.25" hidden="1" outlineLevel="1" x14ac:dyDescent="0.3">
      <c r="A128" s="534" t="s">
        <v>322</v>
      </c>
      <c r="B128" s="522"/>
      <c r="C128" s="537"/>
      <c r="D128" s="547">
        <v>0</v>
      </c>
      <c r="E128" s="547">
        <v>0</v>
      </c>
      <c r="F128" s="524">
        <f t="shared" si="176"/>
        <v>0</v>
      </c>
      <c r="G128" s="522"/>
      <c r="H128" s="537"/>
      <c r="I128" s="554">
        <v>0</v>
      </c>
      <c r="J128" s="554">
        <v>0</v>
      </c>
      <c r="K128" s="524">
        <f t="shared" si="177"/>
        <v>0</v>
      </c>
      <c r="L128" s="522"/>
      <c r="M128" s="537"/>
      <c r="N128" s="554"/>
      <c r="O128" s="554"/>
      <c r="P128" s="525">
        <f t="shared" si="178"/>
        <v>0</v>
      </c>
      <c r="Q128" s="522"/>
      <c r="R128" s="555"/>
      <c r="S128" s="556"/>
      <c r="T128" s="522"/>
      <c r="U128" s="555"/>
      <c r="V128" s="522"/>
      <c r="W128" s="537"/>
      <c r="X128" s="537">
        <f t="shared" si="179"/>
        <v>0</v>
      </c>
      <c r="Y128" s="541">
        <f t="shared" si="180"/>
        <v>0</v>
      </c>
      <c r="Z128" s="524">
        <f t="shared" si="181"/>
        <v>0</v>
      </c>
      <c r="AA128" s="522"/>
      <c r="AB128" s="537"/>
      <c r="AC128" s="555"/>
      <c r="AD128" s="555"/>
      <c r="AE128" s="524">
        <f t="shared" si="182"/>
        <v>0</v>
      </c>
      <c r="AF128" s="522"/>
      <c r="AG128" s="555"/>
      <c r="AH128" s="556"/>
      <c r="AI128" s="522"/>
      <c r="AJ128" s="555"/>
      <c r="AK128" s="556"/>
      <c r="AL128" s="522"/>
      <c r="AM128" s="555"/>
      <c r="AN128" s="556"/>
      <c r="AO128" s="522"/>
      <c r="AP128" s="555"/>
      <c r="AQ128" s="556"/>
      <c r="AR128" s="542"/>
      <c r="AS128" s="513"/>
      <c r="AT128" s="522"/>
      <c r="AU128" s="537"/>
      <c r="AV128" s="537">
        <f t="shared" si="183"/>
        <v>0</v>
      </c>
      <c r="AW128" s="541">
        <f t="shared" si="183"/>
        <v>0</v>
      </c>
      <c r="AX128" s="530"/>
      <c r="AY128" s="541"/>
      <c r="AZ128" s="541">
        <f t="shared" si="171"/>
        <v>0</v>
      </c>
      <c r="BA128" s="541">
        <f t="shared" si="171"/>
        <v>0</v>
      </c>
      <c r="BB128" s="522"/>
      <c r="BC128" s="537"/>
      <c r="BD128" s="537">
        <f t="shared" si="184"/>
        <v>0</v>
      </c>
      <c r="BE128" s="541">
        <f t="shared" si="184"/>
        <v>0</v>
      </c>
      <c r="BF128" s="530">
        <f t="shared" si="172"/>
        <v>0</v>
      </c>
      <c r="BG128" s="541">
        <f t="shared" si="173"/>
        <v>0</v>
      </c>
      <c r="BH128" s="544">
        <f t="shared" si="174"/>
        <v>0</v>
      </c>
      <c r="BI128" s="543"/>
      <c r="BJ128" s="513"/>
      <c r="BK128" s="522"/>
      <c r="BL128" s="537"/>
      <c r="BM128" s="537">
        <f t="shared" si="185"/>
        <v>0</v>
      </c>
      <c r="BN128" s="541">
        <f t="shared" si="185"/>
        <v>0</v>
      </c>
      <c r="BO128" s="522"/>
      <c r="BP128" s="537"/>
      <c r="BQ128" s="541">
        <f t="shared" si="186"/>
        <v>0</v>
      </c>
      <c r="BR128" s="544">
        <f t="shared" si="186"/>
        <v>0</v>
      </c>
      <c r="BS128" s="513"/>
      <c r="BT128" s="522"/>
      <c r="BU128" s="537"/>
      <c r="BV128" s="537">
        <f t="shared" si="187"/>
        <v>0</v>
      </c>
      <c r="BW128" s="541">
        <f t="shared" si="187"/>
        <v>0</v>
      </c>
      <c r="BX128" s="530"/>
      <c r="BY128" s="541"/>
      <c r="BZ128" s="541">
        <f t="shared" si="175"/>
        <v>0</v>
      </c>
      <c r="CA128" s="544">
        <f t="shared" si="175"/>
        <v>0</v>
      </c>
      <c r="CB128" s="513"/>
      <c r="CC128" s="513"/>
      <c r="CD128" s="513"/>
      <c r="CE128" s="513"/>
      <c r="CF128" s="513"/>
      <c r="CG128" s="513"/>
      <c r="CH128" s="513"/>
      <c r="CI128" s="513"/>
      <c r="CJ128" s="513"/>
      <c r="CK128" s="513"/>
      <c r="CL128" s="513"/>
      <c r="CM128" s="513"/>
      <c r="CN128" s="513"/>
      <c r="CO128" s="513"/>
      <c r="CP128" s="513"/>
      <c r="CQ128" s="513"/>
      <c r="CR128" s="513"/>
      <c r="CS128" s="513"/>
      <c r="CT128" s="513"/>
      <c r="CU128" s="513"/>
      <c r="CV128" s="513"/>
      <c r="CW128" s="513"/>
      <c r="CX128" s="513"/>
      <c r="CY128" s="513"/>
      <c r="CZ128" s="513"/>
      <c r="DA128" s="513"/>
      <c r="DB128" s="513"/>
      <c r="DC128" s="513"/>
      <c r="DD128" s="513"/>
      <c r="DE128" s="513"/>
      <c r="DF128" s="513"/>
      <c r="DG128" s="513"/>
      <c r="DH128" s="513"/>
      <c r="DI128" s="513"/>
      <c r="DJ128" s="513"/>
      <c r="DK128" s="513"/>
      <c r="DL128" s="513"/>
      <c r="DM128" s="513"/>
      <c r="DN128" s="513"/>
      <c r="DO128" s="513"/>
      <c r="DP128" s="513"/>
      <c r="DQ128" s="513"/>
      <c r="DR128" s="513"/>
      <c r="DS128" s="513"/>
      <c r="DT128" s="513"/>
      <c r="DU128" s="513"/>
      <c r="DV128" s="513"/>
      <c r="DW128" s="513"/>
      <c r="DX128" s="513"/>
      <c r="DY128" s="513"/>
      <c r="DZ128" s="513"/>
    </row>
    <row r="129" spans="1:130" ht="20.25" hidden="1" outlineLevel="1" x14ac:dyDescent="0.3">
      <c r="A129" s="535" t="s">
        <v>323</v>
      </c>
      <c r="B129" s="522"/>
      <c r="C129" s="537"/>
      <c r="D129" s="547">
        <v>0</v>
      </c>
      <c r="E129" s="547">
        <v>0</v>
      </c>
      <c r="F129" s="524">
        <f t="shared" si="176"/>
        <v>0</v>
      </c>
      <c r="G129" s="522"/>
      <c r="H129" s="537"/>
      <c r="I129" s="554">
        <v>0</v>
      </c>
      <c r="J129" s="554">
        <v>0</v>
      </c>
      <c r="K129" s="524">
        <f t="shared" si="177"/>
        <v>0</v>
      </c>
      <c r="L129" s="522"/>
      <c r="M129" s="537"/>
      <c r="N129" s="554"/>
      <c r="O129" s="554"/>
      <c r="P129" s="525">
        <f t="shared" si="178"/>
        <v>0</v>
      </c>
      <c r="Q129" s="522"/>
      <c r="R129" s="555"/>
      <c r="S129" s="556"/>
      <c r="T129" s="522"/>
      <c r="U129" s="555"/>
      <c r="V129" s="522"/>
      <c r="W129" s="537"/>
      <c r="X129" s="537">
        <f t="shared" si="179"/>
        <v>0</v>
      </c>
      <c r="Y129" s="541">
        <f t="shared" si="180"/>
        <v>0</v>
      </c>
      <c r="Z129" s="524">
        <f t="shared" si="181"/>
        <v>0</v>
      </c>
      <c r="AA129" s="522"/>
      <c r="AB129" s="537"/>
      <c r="AC129" s="555"/>
      <c r="AD129" s="555"/>
      <c r="AE129" s="524">
        <f t="shared" si="182"/>
        <v>0</v>
      </c>
      <c r="AF129" s="522"/>
      <c r="AG129" s="555"/>
      <c r="AH129" s="556"/>
      <c r="AI129" s="522"/>
      <c r="AJ129" s="555"/>
      <c r="AK129" s="556"/>
      <c r="AL129" s="522"/>
      <c r="AM129" s="555"/>
      <c r="AN129" s="556"/>
      <c r="AO129" s="522"/>
      <c r="AP129" s="555"/>
      <c r="AQ129" s="556"/>
      <c r="AR129" s="542"/>
      <c r="AS129" s="513"/>
      <c r="AT129" s="522"/>
      <c r="AU129" s="537"/>
      <c r="AV129" s="537">
        <f t="shared" si="183"/>
        <v>0</v>
      </c>
      <c r="AW129" s="541">
        <f t="shared" si="183"/>
        <v>0</v>
      </c>
      <c r="AX129" s="530"/>
      <c r="AY129" s="541"/>
      <c r="AZ129" s="541">
        <f t="shared" si="171"/>
        <v>0</v>
      </c>
      <c r="BA129" s="541">
        <f t="shared" si="171"/>
        <v>0</v>
      </c>
      <c r="BB129" s="522"/>
      <c r="BC129" s="537"/>
      <c r="BD129" s="537">
        <f t="shared" si="184"/>
        <v>0</v>
      </c>
      <c r="BE129" s="541">
        <f t="shared" si="184"/>
        <v>0</v>
      </c>
      <c r="BF129" s="530">
        <f t="shared" si="172"/>
        <v>0</v>
      </c>
      <c r="BG129" s="541">
        <f t="shared" si="173"/>
        <v>0</v>
      </c>
      <c r="BH129" s="544">
        <f t="shared" si="174"/>
        <v>0</v>
      </c>
      <c r="BI129" s="543"/>
      <c r="BJ129" s="513"/>
      <c r="BK129" s="522"/>
      <c r="BL129" s="537"/>
      <c r="BM129" s="537">
        <f t="shared" si="185"/>
        <v>0</v>
      </c>
      <c r="BN129" s="541">
        <f t="shared" si="185"/>
        <v>0</v>
      </c>
      <c r="BO129" s="522"/>
      <c r="BP129" s="537"/>
      <c r="BQ129" s="541">
        <f t="shared" si="186"/>
        <v>0</v>
      </c>
      <c r="BR129" s="544">
        <f t="shared" si="186"/>
        <v>0</v>
      </c>
      <c r="BS129" s="513"/>
      <c r="BT129" s="522"/>
      <c r="BU129" s="537"/>
      <c r="BV129" s="537">
        <f t="shared" si="187"/>
        <v>0</v>
      </c>
      <c r="BW129" s="541">
        <f t="shared" si="187"/>
        <v>0</v>
      </c>
      <c r="BX129" s="530"/>
      <c r="BY129" s="541"/>
      <c r="BZ129" s="541">
        <f t="shared" si="175"/>
        <v>0</v>
      </c>
      <c r="CA129" s="544">
        <f t="shared" si="175"/>
        <v>0</v>
      </c>
      <c r="CB129" s="513"/>
      <c r="CC129" s="513"/>
      <c r="CD129" s="513"/>
      <c r="CE129" s="513"/>
      <c r="CF129" s="513"/>
      <c r="CG129" s="513"/>
      <c r="CH129" s="513"/>
      <c r="CI129" s="513"/>
      <c r="CJ129" s="513"/>
      <c r="CK129" s="513"/>
      <c r="CL129" s="513"/>
      <c r="CM129" s="513"/>
      <c r="CN129" s="513"/>
      <c r="CO129" s="513"/>
      <c r="CP129" s="513"/>
      <c r="CQ129" s="513"/>
      <c r="CR129" s="513"/>
      <c r="CS129" s="513"/>
      <c r="CT129" s="513"/>
      <c r="CU129" s="513"/>
      <c r="CV129" s="513"/>
      <c r="CW129" s="513"/>
      <c r="CX129" s="513"/>
      <c r="CY129" s="513"/>
      <c r="CZ129" s="513"/>
      <c r="DA129" s="513"/>
      <c r="DB129" s="513"/>
      <c r="DC129" s="513"/>
      <c r="DD129" s="513"/>
      <c r="DE129" s="513"/>
      <c r="DF129" s="513"/>
      <c r="DG129" s="513"/>
      <c r="DH129" s="513"/>
      <c r="DI129" s="513"/>
      <c r="DJ129" s="513"/>
      <c r="DK129" s="513"/>
      <c r="DL129" s="513"/>
      <c r="DM129" s="513"/>
      <c r="DN129" s="513"/>
      <c r="DO129" s="513"/>
      <c r="DP129" s="513"/>
      <c r="DQ129" s="513"/>
      <c r="DR129" s="513"/>
      <c r="DS129" s="513"/>
      <c r="DT129" s="513"/>
      <c r="DU129" s="513"/>
      <c r="DV129" s="513"/>
      <c r="DW129" s="513"/>
      <c r="DX129" s="513"/>
      <c r="DY129" s="513"/>
      <c r="DZ129" s="513"/>
    </row>
    <row r="130" spans="1:130" ht="20.25" hidden="1" outlineLevel="1" x14ac:dyDescent="0.3">
      <c r="A130" s="535" t="s">
        <v>324</v>
      </c>
      <c r="B130" s="522"/>
      <c r="C130" s="537"/>
      <c r="D130" s="547">
        <v>0</v>
      </c>
      <c r="E130" s="547">
        <v>0</v>
      </c>
      <c r="F130" s="524">
        <f t="shared" si="176"/>
        <v>0</v>
      </c>
      <c r="G130" s="522"/>
      <c r="H130" s="537"/>
      <c r="I130" s="554"/>
      <c r="J130" s="554"/>
      <c r="K130" s="524">
        <f t="shared" si="177"/>
        <v>0</v>
      </c>
      <c r="L130" s="522"/>
      <c r="M130" s="537"/>
      <c r="N130" s="554"/>
      <c r="O130" s="554"/>
      <c r="P130" s="525">
        <f t="shared" si="178"/>
        <v>0</v>
      </c>
      <c r="Q130" s="522"/>
      <c r="R130" s="555"/>
      <c r="S130" s="556"/>
      <c r="T130" s="522"/>
      <c r="U130" s="555"/>
      <c r="V130" s="522"/>
      <c r="W130" s="537"/>
      <c r="X130" s="537">
        <f t="shared" si="179"/>
        <v>0</v>
      </c>
      <c r="Y130" s="541">
        <f t="shared" si="180"/>
        <v>0</v>
      </c>
      <c r="Z130" s="524">
        <f t="shared" si="181"/>
        <v>0</v>
      </c>
      <c r="AA130" s="522"/>
      <c r="AB130" s="537"/>
      <c r="AC130" s="555"/>
      <c r="AD130" s="555"/>
      <c r="AE130" s="524">
        <f t="shared" si="182"/>
        <v>0</v>
      </c>
      <c r="AF130" s="522"/>
      <c r="AG130" s="555"/>
      <c r="AH130" s="556"/>
      <c r="AI130" s="522"/>
      <c r="AJ130" s="555"/>
      <c r="AK130" s="556"/>
      <c r="AL130" s="522"/>
      <c r="AM130" s="555"/>
      <c r="AN130" s="556"/>
      <c r="AO130" s="522"/>
      <c r="AP130" s="555"/>
      <c r="AQ130" s="556"/>
      <c r="AR130" s="542"/>
      <c r="AS130" s="513"/>
      <c r="AT130" s="522"/>
      <c r="AU130" s="537"/>
      <c r="AV130" s="537">
        <f t="shared" si="183"/>
        <v>0</v>
      </c>
      <c r="AW130" s="541">
        <f t="shared" si="183"/>
        <v>0</v>
      </c>
      <c r="AX130" s="530"/>
      <c r="AY130" s="541"/>
      <c r="AZ130" s="541">
        <f t="shared" si="171"/>
        <v>0</v>
      </c>
      <c r="BA130" s="541">
        <f t="shared" si="171"/>
        <v>0</v>
      </c>
      <c r="BB130" s="522"/>
      <c r="BC130" s="537"/>
      <c r="BD130" s="537">
        <f t="shared" si="184"/>
        <v>0</v>
      </c>
      <c r="BE130" s="541">
        <f t="shared" si="184"/>
        <v>0</v>
      </c>
      <c r="BF130" s="530">
        <f t="shared" si="172"/>
        <v>0</v>
      </c>
      <c r="BG130" s="541">
        <f t="shared" si="173"/>
        <v>0</v>
      </c>
      <c r="BH130" s="544">
        <f t="shared" si="174"/>
        <v>0</v>
      </c>
      <c r="BI130" s="543"/>
      <c r="BJ130" s="513"/>
      <c r="BK130" s="522"/>
      <c r="BL130" s="537"/>
      <c r="BM130" s="537">
        <f t="shared" si="185"/>
        <v>0</v>
      </c>
      <c r="BN130" s="541">
        <f t="shared" si="185"/>
        <v>0</v>
      </c>
      <c r="BO130" s="522"/>
      <c r="BP130" s="537"/>
      <c r="BQ130" s="541">
        <f t="shared" si="186"/>
        <v>0</v>
      </c>
      <c r="BR130" s="544">
        <f t="shared" si="186"/>
        <v>0</v>
      </c>
      <c r="BS130" s="513"/>
      <c r="BT130" s="522"/>
      <c r="BU130" s="537"/>
      <c r="BV130" s="537">
        <f t="shared" si="187"/>
        <v>0</v>
      </c>
      <c r="BW130" s="541">
        <f t="shared" si="187"/>
        <v>0</v>
      </c>
      <c r="BX130" s="530"/>
      <c r="BY130" s="541"/>
      <c r="BZ130" s="541">
        <f t="shared" si="175"/>
        <v>0</v>
      </c>
      <c r="CA130" s="544">
        <f t="shared" si="175"/>
        <v>0</v>
      </c>
      <c r="CB130" s="513"/>
      <c r="CC130" s="513"/>
      <c r="CD130" s="513"/>
      <c r="CE130" s="513"/>
      <c r="CF130" s="513"/>
      <c r="CG130" s="513"/>
      <c r="CH130" s="513"/>
      <c r="CI130" s="513"/>
      <c r="CJ130" s="513"/>
      <c r="CK130" s="513"/>
      <c r="CL130" s="513"/>
      <c r="CM130" s="513"/>
      <c r="CN130" s="513"/>
      <c r="CO130" s="513"/>
      <c r="CP130" s="513"/>
      <c r="CQ130" s="513"/>
      <c r="CR130" s="513"/>
      <c r="CS130" s="513"/>
      <c r="CT130" s="513"/>
      <c r="CU130" s="513"/>
      <c r="CV130" s="513"/>
      <c r="CW130" s="513"/>
      <c r="CX130" s="513"/>
      <c r="CY130" s="513"/>
      <c r="CZ130" s="513"/>
      <c r="DA130" s="513"/>
      <c r="DB130" s="513"/>
      <c r="DC130" s="513"/>
      <c r="DD130" s="513"/>
      <c r="DE130" s="513"/>
      <c r="DF130" s="513"/>
      <c r="DG130" s="513"/>
      <c r="DH130" s="513"/>
      <c r="DI130" s="513"/>
      <c r="DJ130" s="513"/>
      <c r="DK130" s="513"/>
      <c r="DL130" s="513"/>
      <c r="DM130" s="513"/>
      <c r="DN130" s="513"/>
      <c r="DO130" s="513"/>
      <c r="DP130" s="513"/>
      <c r="DQ130" s="513"/>
      <c r="DR130" s="513"/>
      <c r="DS130" s="513"/>
      <c r="DT130" s="513"/>
      <c r="DU130" s="513"/>
      <c r="DV130" s="513"/>
      <c r="DW130" s="513"/>
      <c r="DX130" s="513"/>
      <c r="DY130" s="513"/>
      <c r="DZ130" s="513"/>
    </row>
    <row r="131" spans="1:130" ht="20.25" hidden="1" outlineLevel="1" x14ac:dyDescent="0.3">
      <c r="A131" s="534" t="s">
        <v>325</v>
      </c>
      <c r="B131" s="522"/>
      <c r="C131" s="547">
        <v>0</v>
      </c>
      <c r="D131" s="537"/>
      <c r="E131" s="537"/>
      <c r="F131" s="540"/>
      <c r="G131" s="522"/>
      <c r="H131" s="554">
        <v>0</v>
      </c>
      <c r="I131" s="537"/>
      <c r="J131" s="537"/>
      <c r="K131" s="540"/>
      <c r="L131" s="522"/>
      <c r="M131" s="554"/>
      <c r="N131" s="537"/>
      <c r="O131" s="537"/>
      <c r="P131" s="545"/>
      <c r="Q131" s="557"/>
      <c r="R131" s="537"/>
      <c r="S131" s="540"/>
      <c r="T131" s="557"/>
      <c r="U131" s="537"/>
      <c r="V131" s="522"/>
      <c r="W131" s="537">
        <f>M131+Q131-T131</f>
        <v>0</v>
      </c>
      <c r="X131" s="537"/>
      <c r="Y131" s="541"/>
      <c r="Z131" s="540"/>
      <c r="AA131" s="522"/>
      <c r="AB131" s="555"/>
      <c r="AC131" s="537"/>
      <c r="AD131" s="537"/>
      <c r="AE131" s="540"/>
      <c r="AF131" s="557"/>
      <c r="AG131" s="537"/>
      <c r="AH131" s="540"/>
      <c r="AI131" s="557"/>
      <c r="AJ131" s="537"/>
      <c r="AK131" s="540"/>
      <c r="AL131" s="557"/>
      <c r="AM131" s="537"/>
      <c r="AN131" s="540"/>
      <c r="AO131" s="557"/>
      <c r="AP131" s="537"/>
      <c r="AQ131" s="540"/>
      <c r="AR131" s="542"/>
      <c r="AS131" s="513"/>
      <c r="AT131" s="522"/>
      <c r="AU131" s="537">
        <f>AB131-M131</f>
        <v>0</v>
      </c>
      <c r="AV131" s="537"/>
      <c r="AW131" s="541"/>
      <c r="AX131" s="530"/>
      <c r="AY131" s="541">
        <f>IF(M131=0,0,AB131/M131*100)</f>
        <v>0</v>
      </c>
      <c r="AZ131" s="541"/>
      <c r="BA131" s="541"/>
      <c r="BB131" s="522"/>
      <c r="BC131" s="537">
        <f>AB131-M131-AF131-AI131-AL131-AO131</f>
        <v>0</v>
      </c>
      <c r="BD131" s="537"/>
      <c r="BE131" s="541"/>
      <c r="BF131" s="522"/>
      <c r="BG131" s="537"/>
      <c r="BH131" s="540"/>
      <c r="BI131" s="543"/>
      <c r="BJ131" s="513"/>
      <c r="BK131" s="522"/>
      <c r="BL131" s="537">
        <f>AB131-W131</f>
        <v>0</v>
      </c>
      <c r="BM131" s="537"/>
      <c r="BN131" s="541"/>
      <c r="BO131" s="522"/>
      <c r="BP131" s="541">
        <f>IF(W131=0,0,AB131/W131*100)</f>
        <v>0</v>
      </c>
      <c r="BQ131" s="537"/>
      <c r="BR131" s="544"/>
      <c r="BS131" s="513"/>
      <c r="BT131" s="522"/>
      <c r="BU131" s="537">
        <f>AB131-C131</f>
        <v>0</v>
      </c>
      <c r="BV131" s="537"/>
      <c r="BW131" s="541"/>
      <c r="BX131" s="530"/>
      <c r="BY131" s="541">
        <f>IF(C131=0,0,AB131/C131*100)</f>
        <v>0</v>
      </c>
      <c r="BZ131" s="541"/>
      <c r="CA131" s="544"/>
      <c r="CB131" s="513"/>
      <c r="CC131" s="513"/>
      <c r="CD131" s="513"/>
      <c r="CE131" s="513"/>
      <c r="CF131" s="513"/>
      <c r="CG131" s="513"/>
      <c r="CH131" s="513"/>
      <c r="CI131" s="513"/>
      <c r="CJ131" s="513"/>
      <c r="CK131" s="513"/>
      <c r="CL131" s="513"/>
      <c r="CM131" s="513"/>
      <c r="CN131" s="513"/>
      <c r="CO131" s="513"/>
      <c r="CP131" s="513"/>
      <c r="CQ131" s="513"/>
      <c r="CR131" s="513"/>
      <c r="CS131" s="513"/>
      <c r="CT131" s="513"/>
      <c r="CU131" s="513"/>
      <c r="CV131" s="513"/>
      <c r="CW131" s="513"/>
      <c r="CX131" s="513"/>
      <c r="CY131" s="513"/>
      <c r="CZ131" s="513"/>
      <c r="DA131" s="513"/>
      <c r="DB131" s="513"/>
      <c r="DC131" s="513"/>
      <c r="DD131" s="513"/>
      <c r="DE131" s="513"/>
      <c r="DF131" s="513"/>
      <c r="DG131" s="513"/>
      <c r="DH131" s="513"/>
      <c r="DI131" s="513"/>
      <c r="DJ131" s="513"/>
      <c r="DK131" s="513"/>
      <c r="DL131" s="513"/>
      <c r="DM131" s="513"/>
      <c r="DN131" s="513"/>
      <c r="DO131" s="513"/>
      <c r="DP131" s="513"/>
      <c r="DQ131" s="513"/>
      <c r="DR131" s="513"/>
      <c r="DS131" s="513"/>
      <c r="DT131" s="513"/>
      <c r="DU131" s="513"/>
      <c r="DV131" s="513"/>
      <c r="DW131" s="513"/>
      <c r="DX131" s="513"/>
      <c r="DY131" s="513"/>
      <c r="DZ131" s="513"/>
    </row>
    <row r="132" spans="1:130" ht="18" hidden="1" customHeight="1" outlineLevel="1" x14ac:dyDescent="0.3">
      <c r="A132" s="552" t="s">
        <v>327</v>
      </c>
      <c r="B132" s="522">
        <f>C132+D132</f>
        <v>0</v>
      </c>
      <c r="C132" s="547">
        <v>0</v>
      </c>
      <c r="D132" s="537">
        <f>D133+D136+SUM(D139:D141)</f>
        <v>0</v>
      </c>
      <c r="E132" s="537">
        <f>E133+E136+SUM(E139:E141)</f>
        <v>0</v>
      </c>
      <c r="F132" s="524">
        <f>IF(E132=0,0,ROUND(D132/E132/12,0))</f>
        <v>0</v>
      </c>
      <c r="G132" s="522">
        <f>H132+I132</f>
        <v>0</v>
      </c>
      <c r="H132" s="554">
        <v>0</v>
      </c>
      <c r="I132" s="537">
        <f>I133+I136+SUM(I139:I141)</f>
        <v>0</v>
      </c>
      <c r="J132" s="537">
        <f>J133+J136+SUM(J139:J141)</f>
        <v>0</v>
      </c>
      <c r="K132" s="524">
        <f>IF(J132=0,0,ROUND(I132/J132/12,0))</f>
        <v>0</v>
      </c>
      <c r="L132" s="522">
        <f>M132+N132</f>
        <v>0</v>
      </c>
      <c r="M132" s="554"/>
      <c r="N132" s="537">
        <f>N133+N136+SUM(N139:N141)</f>
        <v>0</v>
      </c>
      <c r="O132" s="537">
        <f>O133+O136+SUM(O139:O141)</f>
        <v>0</v>
      </c>
      <c r="P132" s="525">
        <f>IF(O132=0,0,ROUND(N132/O132/12,0))</f>
        <v>0</v>
      </c>
      <c r="Q132" s="557"/>
      <c r="R132" s="537">
        <f>R133+R136+SUM(R139:R141)</f>
        <v>0</v>
      </c>
      <c r="S132" s="540">
        <f>S133+S136+SUM(S139:S141)</f>
        <v>0</v>
      </c>
      <c r="T132" s="557"/>
      <c r="U132" s="537">
        <f>U133+U136+SUM(U139:U141)</f>
        <v>0</v>
      </c>
      <c r="V132" s="522">
        <f>W132+X132</f>
        <v>0</v>
      </c>
      <c r="W132" s="537">
        <f>M132+Q132-T132</f>
        <v>0</v>
      </c>
      <c r="X132" s="537">
        <f>X133+X136+SUM(X139:X141)</f>
        <v>0</v>
      </c>
      <c r="Y132" s="541">
        <f>Y133+Y136+SUM(Y139:Y141)</f>
        <v>0</v>
      </c>
      <c r="Z132" s="524">
        <f>IF(Y132=0,0,ROUND(X132/Y132/12,0))</f>
        <v>0</v>
      </c>
      <c r="AA132" s="522">
        <f>AB132+AC132</f>
        <v>0</v>
      </c>
      <c r="AB132" s="555"/>
      <c r="AC132" s="537">
        <f>AC133+AC136+SUM(AC139:AC141)</f>
        <v>0</v>
      </c>
      <c r="AD132" s="537">
        <f>AD133+AD136+SUM(AD139:AD141)</f>
        <v>0</v>
      </c>
      <c r="AE132" s="524">
        <f>IF(AD132=0,0,ROUND(AC132/AD132/12,0))</f>
        <v>0</v>
      </c>
      <c r="AF132" s="557"/>
      <c r="AG132" s="537">
        <f>AG133+AG136+SUM(AG139:AG141)</f>
        <v>0</v>
      </c>
      <c r="AH132" s="540">
        <f>AH133+AH136+SUM(AH139:AH141)</f>
        <v>0</v>
      </c>
      <c r="AI132" s="557"/>
      <c r="AJ132" s="537">
        <f>AJ133+AJ136+SUM(AJ139:AJ141)</f>
        <v>0</v>
      </c>
      <c r="AK132" s="540">
        <f>AK133+AK136+SUM(AK139:AK141)</f>
        <v>0</v>
      </c>
      <c r="AL132" s="557"/>
      <c r="AM132" s="537">
        <f>AM133+AM136+SUM(AM139:AM141)</f>
        <v>0</v>
      </c>
      <c r="AN132" s="540">
        <f>AN133+AN136+SUM(AN139:AN141)</f>
        <v>0</v>
      </c>
      <c r="AO132" s="557"/>
      <c r="AP132" s="537">
        <f>AP133+AP136+SUM(AP139:AP141)</f>
        <v>0</v>
      </c>
      <c r="AQ132" s="540">
        <f>AQ133+AQ136+SUM(AQ139:AQ141)</f>
        <v>0</v>
      </c>
      <c r="AR132" s="542"/>
      <c r="AS132" s="513"/>
      <c r="AT132" s="522">
        <f>AU132+AV132</f>
        <v>0</v>
      </c>
      <c r="AU132" s="537">
        <f>AB132-M132</f>
        <v>0</v>
      </c>
      <c r="AV132" s="537">
        <f>AV133+AV136+SUM(AV139:AV141)</f>
        <v>0</v>
      </c>
      <c r="AW132" s="541">
        <f>AW133+AW136+SUM(AW139:AW141)</f>
        <v>0</v>
      </c>
      <c r="AX132" s="530">
        <f>IF(L132=0,0,AA132/L132*100)</f>
        <v>0</v>
      </c>
      <c r="AY132" s="541">
        <f>IF(M132=0,0,AB132/M132*100)</f>
        <v>0</v>
      </c>
      <c r="AZ132" s="541">
        <f t="shared" ref="AZ132:BA141" si="188">IF(N132=0,0,AC132/N132*100)</f>
        <v>0</v>
      </c>
      <c r="BA132" s="541">
        <f t="shared" si="188"/>
        <v>0</v>
      </c>
      <c r="BB132" s="522">
        <f>BC132+BD132</f>
        <v>0</v>
      </c>
      <c r="BC132" s="537">
        <f>AB132-M132-AF132-AI132-AL132-AO132</f>
        <v>0</v>
      </c>
      <c r="BD132" s="537">
        <f>BD133+BD136+SUM(BD139:BD141)</f>
        <v>0</v>
      </c>
      <c r="BE132" s="541">
        <f>BE133+BE136+SUM(BE139:BE141)</f>
        <v>0</v>
      </c>
      <c r="BF132" s="530">
        <f t="shared" ref="BF132:BF141" si="189">IF(F132=0,0,AE132/F132*100)</f>
        <v>0</v>
      </c>
      <c r="BG132" s="541">
        <f t="shared" ref="BG132:BG141" si="190">IF(K132=0,0,AE132/K132*100)</f>
        <v>0</v>
      </c>
      <c r="BH132" s="544">
        <f t="shared" ref="BH132:BH141" si="191">IF(P132=0,0,AE132/P132*100)</f>
        <v>0</v>
      </c>
      <c r="BI132" s="543"/>
      <c r="BJ132" s="513"/>
      <c r="BK132" s="522">
        <f>BL132+BM132</f>
        <v>0</v>
      </c>
      <c r="BL132" s="537">
        <f>AB132-W132</f>
        <v>0</v>
      </c>
      <c r="BM132" s="537">
        <f>BM133+BM136+SUM(BM139:BM141)</f>
        <v>0</v>
      </c>
      <c r="BN132" s="541">
        <f>BN133+BN136+SUM(BN139:BN141)</f>
        <v>0</v>
      </c>
      <c r="BO132" s="530">
        <f>IF(V132=0,0,AA132/V132*100)</f>
        <v>0</v>
      </c>
      <c r="BP132" s="541">
        <f>IF(W132=0,0,AB132/W132*100)</f>
        <v>0</v>
      </c>
      <c r="BQ132" s="541">
        <f>IF(X132=0,0,AC132/X132*100)</f>
        <v>0</v>
      </c>
      <c r="BR132" s="544">
        <f>IF(Y132=0,0,AD132/Y132*100)</f>
        <v>0</v>
      </c>
      <c r="BS132" s="513"/>
      <c r="BT132" s="522">
        <f>BU132+BV132</f>
        <v>0</v>
      </c>
      <c r="BU132" s="537">
        <f>AB132-C132</f>
        <v>0</v>
      </c>
      <c r="BV132" s="537">
        <f>BV133+BV136+SUM(BV139:BV141)</f>
        <v>0</v>
      </c>
      <c r="BW132" s="541">
        <f>BW133+BW136+SUM(BW139:BW141)</f>
        <v>0</v>
      </c>
      <c r="BX132" s="530">
        <f>IF(B132=0,0,AA132/B132*100)</f>
        <v>0</v>
      </c>
      <c r="BY132" s="541">
        <f>IF(C132=0,0,AB132/C132*100)</f>
        <v>0</v>
      </c>
      <c r="BZ132" s="541">
        <f t="shared" ref="BZ132:CA141" si="192">IF(D132=0,0,AC132/D132*100)</f>
        <v>0</v>
      </c>
      <c r="CA132" s="544">
        <f t="shared" si="192"/>
        <v>0</v>
      </c>
      <c r="CB132" s="513"/>
      <c r="CC132" s="513"/>
      <c r="CD132" s="513"/>
      <c r="CE132" s="513"/>
      <c r="CF132" s="513"/>
      <c r="CG132" s="513"/>
      <c r="CH132" s="513"/>
      <c r="CI132" s="513"/>
      <c r="CJ132" s="513"/>
      <c r="CK132" s="513"/>
      <c r="CL132" s="513"/>
      <c r="CM132" s="513"/>
      <c r="CN132" s="513"/>
      <c r="CO132" s="513"/>
      <c r="CP132" s="513"/>
      <c r="CQ132" s="513"/>
      <c r="CR132" s="513"/>
      <c r="CS132" s="513"/>
      <c r="CT132" s="513"/>
      <c r="CU132" s="513"/>
      <c r="CV132" s="513"/>
      <c r="CW132" s="513"/>
      <c r="CX132" s="513"/>
      <c r="CY132" s="513"/>
      <c r="CZ132" s="513"/>
      <c r="DA132" s="513"/>
      <c r="DB132" s="513"/>
      <c r="DC132" s="513"/>
      <c r="DD132" s="513"/>
      <c r="DE132" s="513"/>
      <c r="DF132" s="513"/>
      <c r="DG132" s="513"/>
      <c r="DH132" s="513"/>
      <c r="DI132" s="513"/>
      <c r="DJ132" s="513"/>
      <c r="DK132" s="513"/>
      <c r="DL132" s="513"/>
      <c r="DM132" s="513"/>
      <c r="DN132" s="513"/>
      <c r="DO132" s="513"/>
      <c r="DP132" s="513"/>
      <c r="DQ132" s="513"/>
      <c r="DR132" s="513"/>
      <c r="DS132" s="513"/>
      <c r="DT132" s="513"/>
      <c r="DU132" s="513"/>
      <c r="DV132" s="513"/>
      <c r="DW132" s="513"/>
      <c r="DX132" s="513"/>
      <c r="DY132" s="513"/>
      <c r="DZ132" s="513"/>
    </row>
    <row r="133" spans="1:130" ht="20.25" hidden="1" outlineLevel="1" x14ac:dyDescent="0.3">
      <c r="A133" s="521" t="s">
        <v>1004</v>
      </c>
      <c r="B133" s="522"/>
      <c r="C133" s="537"/>
      <c r="D133" s="547">
        <v>0</v>
      </c>
      <c r="E133" s="547">
        <v>0</v>
      </c>
      <c r="F133" s="524">
        <f t="shared" ref="F133:F141" si="193">IF(E133=0,0,ROUND(D133/E133/12,0))</f>
        <v>0</v>
      </c>
      <c r="G133" s="522"/>
      <c r="H133" s="537"/>
      <c r="I133" s="554">
        <v>0</v>
      </c>
      <c r="J133" s="554">
        <v>0</v>
      </c>
      <c r="K133" s="524">
        <f t="shared" ref="K133:K141" si="194">IF(J133=0,0,ROUND(I133/J133/12,0))</f>
        <v>0</v>
      </c>
      <c r="L133" s="522"/>
      <c r="M133" s="537"/>
      <c r="N133" s="554"/>
      <c r="O133" s="554"/>
      <c r="P133" s="525">
        <f t="shared" ref="P133:P141" si="195">IF(O133=0,0,ROUND(N133/O133/12,0))</f>
        <v>0</v>
      </c>
      <c r="Q133" s="522"/>
      <c r="R133" s="555"/>
      <c r="S133" s="556"/>
      <c r="T133" s="522"/>
      <c r="U133" s="555"/>
      <c r="V133" s="522"/>
      <c r="W133" s="537"/>
      <c r="X133" s="537">
        <f t="shared" ref="X133:X141" si="196">N133+R133-U133</f>
        <v>0</v>
      </c>
      <c r="Y133" s="541">
        <f t="shared" ref="Y133:Y141" si="197">O133+S133</f>
        <v>0</v>
      </c>
      <c r="Z133" s="524">
        <f t="shared" ref="Z133:Z141" si="198">IF(Y133=0,0,ROUND(X133/Y133/12,0))</f>
        <v>0</v>
      </c>
      <c r="AA133" s="522"/>
      <c r="AB133" s="537"/>
      <c r="AC133" s="555"/>
      <c r="AD133" s="555"/>
      <c r="AE133" s="524">
        <f t="shared" ref="AE133:AE141" si="199">IF(AD133=0,0,ROUND(AC133/AD133/12,0))</f>
        <v>0</v>
      </c>
      <c r="AF133" s="522"/>
      <c r="AG133" s="555"/>
      <c r="AH133" s="556"/>
      <c r="AI133" s="522"/>
      <c r="AJ133" s="555"/>
      <c r="AK133" s="556"/>
      <c r="AL133" s="522"/>
      <c r="AM133" s="555"/>
      <c r="AN133" s="556"/>
      <c r="AO133" s="522"/>
      <c r="AP133" s="555"/>
      <c r="AQ133" s="556"/>
      <c r="AR133" s="542"/>
      <c r="AS133" s="513"/>
      <c r="AT133" s="522"/>
      <c r="AU133" s="537"/>
      <c r="AV133" s="537">
        <f t="shared" ref="AV133:AW141" si="200">AC133-N133</f>
        <v>0</v>
      </c>
      <c r="AW133" s="541">
        <f t="shared" si="200"/>
        <v>0</v>
      </c>
      <c r="AX133" s="530"/>
      <c r="AY133" s="541"/>
      <c r="AZ133" s="541">
        <f t="shared" si="188"/>
        <v>0</v>
      </c>
      <c r="BA133" s="541">
        <f t="shared" si="188"/>
        <v>0</v>
      </c>
      <c r="BB133" s="522"/>
      <c r="BC133" s="537"/>
      <c r="BD133" s="537">
        <f t="shared" ref="BD133:BE141" si="201">AC133-N133-AG133-AJ133-AM133-AP133</f>
        <v>0</v>
      </c>
      <c r="BE133" s="541">
        <f t="shared" si="201"/>
        <v>0</v>
      </c>
      <c r="BF133" s="530">
        <f t="shared" si="189"/>
        <v>0</v>
      </c>
      <c r="BG133" s="541">
        <f t="shared" si="190"/>
        <v>0</v>
      </c>
      <c r="BH133" s="544">
        <f t="shared" si="191"/>
        <v>0</v>
      </c>
      <c r="BI133" s="543"/>
      <c r="BJ133" s="513"/>
      <c r="BK133" s="522"/>
      <c r="BL133" s="537"/>
      <c r="BM133" s="537">
        <f t="shared" ref="BM133:BN141" si="202">AC133-X133</f>
        <v>0</v>
      </c>
      <c r="BN133" s="541">
        <f t="shared" si="202"/>
        <v>0</v>
      </c>
      <c r="BO133" s="522"/>
      <c r="BP133" s="537"/>
      <c r="BQ133" s="541">
        <f t="shared" ref="BQ133:BR141" si="203">IF(X133=0,0,AC133/X133*100)</f>
        <v>0</v>
      </c>
      <c r="BR133" s="544">
        <f t="shared" si="203"/>
        <v>0</v>
      </c>
      <c r="BS133" s="513"/>
      <c r="BT133" s="522"/>
      <c r="BU133" s="537"/>
      <c r="BV133" s="537">
        <f t="shared" ref="BV133:BW141" si="204">AC133-D133</f>
        <v>0</v>
      </c>
      <c r="BW133" s="541">
        <f t="shared" si="204"/>
        <v>0</v>
      </c>
      <c r="BX133" s="530"/>
      <c r="BY133" s="541"/>
      <c r="BZ133" s="541">
        <f t="shared" si="192"/>
        <v>0</v>
      </c>
      <c r="CA133" s="544">
        <f t="shared" si="192"/>
        <v>0</v>
      </c>
      <c r="CB133" s="513"/>
      <c r="CC133" s="513"/>
      <c r="CD133" s="513"/>
      <c r="CE133" s="513"/>
      <c r="CF133" s="513"/>
      <c r="CG133" s="513"/>
      <c r="CH133" s="513"/>
      <c r="CI133" s="513"/>
      <c r="CJ133" s="513"/>
      <c r="CK133" s="513"/>
      <c r="CL133" s="513"/>
      <c r="CM133" s="513"/>
      <c r="CN133" s="513"/>
      <c r="CO133" s="513"/>
      <c r="CP133" s="513"/>
      <c r="CQ133" s="513"/>
      <c r="CR133" s="513"/>
      <c r="CS133" s="513"/>
      <c r="CT133" s="513"/>
      <c r="CU133" s="513"/>
      <c r="CV133" s="513"/>
      <c r="CW133" s="513"/>
      <c r="CX133" s="513"/>
      <c r="CY133" s="513"/>
      <c r="CZ133" s="513"/>
      <c r="DA133" s="513"/>
      <c r="DB133" s="513"/>
      <c r="DC133" s="513"/>
      <c r="DD133" s="513"/>
      <c r="DE133" s="513"/>
      <c r="DF133" s="513"/>
      <c r="DG133" s="513"/>
      <c r="DH133" s="513"/>
      <c r="DI133" s="513"/>
      <c r="DJ133" s="513"/>
      <c r="DK133" s="513"/>
      <c r="DL133" s="513"/>
      <c r="DM133" s="513"/>
      <c r="DN133" s="513"/>
      <c r="DO133" s="513"/>
      <c r="DP133" s="513"/>
      <c r="DQ133" s="513"/>
      <c r="DR133" s="513"/>
      <c r="DS133" s="513"/>
      <c r="DT133" s="513"/>
      <c r="DU133" s="513"/>
      <c r="DV133" s="513"/>
      <c r="DW133" s="513"/>
      <c r="DX133" s="513"/>
      <c r="DY133" s="513"/>
      <c r="DZ133" s="513"/>
    </row>
    <row r="134" spans="1:130" ht="20.25" hidden="1" outlineLevel="1" x14ac:dyDescent="0.3">
      <c r="A134" s="521" t="s">
        <v>317</v>
      </c>
      <c r="B134" s="522"/>
      <c r="C134" s="537"/>
      <c r="D134" s="547">
        <v>0</v>
      </c>
      <c r="E134" s="547">
        <v>0</v>
      </c>
      <c r="F134" s="524">
        <f t="shared" si="193"/>
        <v>0</v>
      </c>
      <c r="G134" s="522"/>
      <c r="H134" s="537"/>
      <c r="I134" s="554"/>
      <c r="J134" s="554"/>
      <c r="K134" s="524">
        <f t="shared" si="194"/>
        <v>0</v>
      </c>
      <c r="L134" s="522"/>
      <c r="M134" s="537"/>
      <c r="N134" s="554"/>
      <c r="O134" s="554"/>
      <c r="P134" s="525">
        <f t="shared" si="195"/>
        <v>0</v>
      </c>
      <c r="Q134" s="522"/>
      <c r="R134" s="555"/>
      <c r="S134" s="556"/>
      <c r="T134" s="522"/>
      <c r="U134" s="555"/>
      <c r="V134" s="522"/>
      <c r="W134" s="537"/>
      <c r="X134" s="537">
        <f t="shared" si="196"/>
        <v>0</v>
      </c>
      <c r="Y134" s="541">
        <f t="shared" si="197"/>
        <v>0</v>
      </c>
      <c r="Z134" s="524">
        <f t="shared" si="198"/>
        <v>0</v>
      </c>
      <c r="AA134" s="522"/>
      <c r="AB134" s="537"/>
      <c r="AC134" s="555"/>
      <c r="AD134" s="555"/>
      <c r="AE134" s="524">
        <f t="shared" si="199"/>
        <v>0</v>
      </c>
      <c r="AF134" s="522"/>
      <c r="AG134" s="555"/>
      <c r="AH134" s="556"/>
      <c r="AI134" s="522"/>
      <c r="AJ134" s="555"/>
      <c r="AK134" s="556"/>
      <c r="AL134" s="522"/>
      <c r="AM134" s="555"/>
      <c r="AN134" s="556"/>
      <c r="AO134" s="522"/>
      <c r="AP134" s="555"/>
      <c r="AQ134" s="556"/>
      <c r="AR134" s="542"/>
      <c r="AS134" s="513"/>
      <c r="AT134" s="522"/>
      <c r="AU134" s="537"/>
      <c r="AV134" s="537">
        <f t="shared" si="200"/>
        <v>0</v>
      </c>
      <c r="AW134" s="541">
        <f t="shared" si="200"/>
        <v>0</v>
      </c>
      <c r="AX134" s="530"/>
      <c r="AY134" s="541"/>
      <c r="AZ134" s="541">
        <f t="shared" si="188"/>
        <v>0</v>
      </c>
      <c r="BA134" s="541">
        <f t="shared" si="188"/>
        <v>0</v>
      </c>
      <c r="BB134" s="522"/>
      <c r="BC134" s="537"/>
      <c r="BD134" s="537">
        <f t="shared" si="201"/>
        <v>0</v>
      </c>
      <c r="BE134" s="541">
        <f t="shared" si="201"/>
        <v>0</v>
      </c>
      <c r="BF134" s="530">
        <f t="shared" si="189"/>
        <v>0</v>
      </c>
      <c r="BG134" s="541">
        <f t="shared" si="190"/>
        <v>0</v>
      </c>
      <c r="BH134" s="544">
        <f t="shared" si="191"/>
        <v>0</v>
      </c>
      <c r="BI134" s="543"/>
      <c r="BJ134" s="513"/>
      <c r="BK134" s="522"/>
      <c r="BL134" s="537"/>
      <c r="BM134" s="537">
        <f t="shared" si="202"/>
        <v>0</v>
      </c>
      <c r="BN134" s="541">
        <f t="shared" si="202"/>
        <v>0</v>
      </c>
      <c r="BO134" s="522"/>
      <c r="BP134" s="537"/>
      <c r="BQ134" s="541">
        <f t="shared" si="203"/>
        <v>0</v>
      </c>
      <c r="BR134" s="544">
        <f t="shared" si="203"/>
        <v>0</v>
      </c>
      <c r="BS134" s="513"/>
      <c r="BT134" s="522"/>
      <c r="BU134" s="537"/>
      <c r="BV134" s="537">
        <f t="shared" si="204"/>
        <v>0</v>
      </c>
      <c r="BW134" s="541">
        <f t="shared" si="204"/>
        <v>0</v>
      </c>
      <c r="BX134" s="530"/>
      <c r="BY134" s="541"/>
      <c r="BZ134" s="541">
        <f t="shared" si="192"/>
        <v>0</v>
      </c>
      <c r="CA134" s="544">
        <f t="shared" si="192"/>
        <v>0</v>
      </c>
      <c r="CB134" s="513"/>
      <c r="CC134" s="513"/>
      <c r="CD134" s="513"/>
      <c r="CE134" s="513"/>
      <c r="CF134" s="513"/>
      <c r="CG134" s="513"/>
      <c r="CH134" s="513"/>
      <c r="CI134" s="513"/>
      <c r="CJ134" s="513"/>
      <c r="CK134" s="513"/>
      <c r="CL134" s="513"/>
      <c r="CM134" s="513"/>
      <c r="CN134" s="513"/>
      <c r="CO134" s="513"/>
      <c r="CP134" s="513"/>
      <c r="CQ134" s="513"/>
      <c r="CR134" s="513"/>
      <c r="CS134" s="513"/>
      <c r="CT134" s="513"/>
      <c r="CU134" s="513"/>
      <c r="CV134" s="513"/>
      <c r="CW134" s="513"/>
      <c r="CX134" s="513"/>
      <c r="CY134" s="513"/>
      <c r="CZ134" s="513"/>
      <c r="DA134" s="513"/>
      <c r="DB134" s="513"/>
      <c r="DC134" s="513"/>
      <c r="DD134" s="513"/>
      <c r="DE134" s="513"/>
      <c r="DF134" s="513"/>
      <c r="DG134" s="513"/>
      <c r="DH134" s="513"/>
      <c r="DI134" s="513"/>
      <c r="DJ134" s="513"/>
      <c r="DK134" s="513"/>
      <c r="DL134" s="513"/>
      <c r="DM134" s="513"/>
      <c r="DN134" s="513"/>
      <c r="DO134" s="513"/>
      <c r="DP134" s="513"/>
      <c r="DQ134" s="513"/>
      <c r="DR134" s="513"/>
      <c r="DS134" s="513"/>
      <c r="DT134" s="513"/>
      <c r="DU134" s="513"/>
      <c r="DV134" s="513"/>
      <c r="DW134" s="513"/>
      <c r="DX134" s="513"/>
      <c r="DY134" s="513"/>
      <c r="DZ134" s="513"/>
    </row>
    <row r="135" spans="1:130" ht="20.25" hidden="1" outlineLevel="1" x14ac:dyDescent="0.3">
      <c r="A135" s="521" t="s">
        <v>318</v>
      </c>
      <c r="B135" s="522"/>
      <c r="C135" s="537"/>
      <c r="D135" s="547">
        <v>0</v>
      </c>
      <c r="E135" s="547">
        <v>0</v>
      </c>
      <c r="F135" s="524">
        <f t="shared" si="193"/>
        <v>0</v>
      </c>
      <c r="G135" s="522"/>
      <c r="H135" s="537"/>
      <c r="I135" s="554"/>
      <c r="J135" s="554"/>
      <c r="K135" s="524">
        <f t="shared" si="194"/>
        <v>0</v>
      </c>
      <c r="L135" s="522"/>
      <c r="M135" s="537"/>
      <c r="N135" s="554"/>
      <c r="O135" s="554"/>
      <c r="P135" s="525">
        <f t="shared" si="195"/>
        <v>0</v>
      </c>
      <c r="Q135" s="522"/>
      <c r="R135" s="555"/>
      <c r="S135" s="556"/>
      <c r="T135" s="522"/>
      <c r="U135" s="555"/>
      <c r="V135" s="522"/>
      <c r="W135" s="537"/>
      <c r="X135" s="537">
        <f t="shared" si="196"/>
        <v>0</v>
      </c>
      <c r="Y135" s="541">
        <f t="shared" si="197"/>
        <v>0</v>
      </c>
      <c r="Z135" s="524">
        <f t="shared" si="198"/>
        <v>0</v>
      </c>
      <c r="AA135" s="522"/>
      <c r="AB135" s="537"/>
      <c r="AC135" s="555"/>
      <c r="AD135" s="555"/>
      <c r="AE135" s="524">
        <f t="shared" si="199"/>
        <v>0</v>
      </c>
      <c r="AF135" s="522"/>
      <c r="AG135" s="555"/>
      <c r="AH135" s="556"/>
      <c r="AI135" s="522"/>
      <c r="AJ135" s="555"/>
      <c r="AK135" s="556"/>
      <c r="AL135" s="522"/>
      <c r="AM135" s="555"/>
      <c r="AN135" s="556"/>
      <c r="AO135" s="522"/>
      <c r="AP135" s="555"/>
      <c r="AQ135" s="556"/>
      <c r="AR135" s="542"/>
      <c r="AS135" s="513"/>
      <c r="AT135" s="522"/>
      <c r="AU135" s="537"/>
      <c r="AV135" s="537">
        <f t="shared" si="200"/>
        <v>0</v>
      </c>
      <c r="AW135" s="541">
        <f t="shared" si="200"/>
        <v>0</v>
      </c>
      <c r="AX135" s="530"/>
      <c r="AY135" s="541"/>
      <c r="AZ135" s="541">
        <f t="shared" si="188"/>
        <v>0</v>
      </c>
      <c r="BA135" s="541">
        <f t="shared" si="188"/>
        <v>0</v>
      </c>
      <c r="BB135" s="522"/>
      <c r="BC135" s="537"/>
      <c r="BD135" s="537">
        <f t="shared" si="201"/>
        <v>0</v>
      </c>
      <c r="BE135" s="541">
        <f t="shared" si="201"/>
        <v>0</v>
      </c>
      <c r="BF135" s="530">
        <f t="shared" si="189"/>
        <v>0</v>
      </c>
      <c r="BG135" s="541">
        <f t="shared" si="190"/>
        <v>0</v>
      </c>
      <c r="BH135" s="544">
        <f t="shared" si="191"/>
        <v>0</v>
      </c>
      <c r="BI135" s="543"/>
      <c r="BJ135" s="513"/>
      <c r="BK135" s="522"/>
      <c r="BL135" s="537"/>
      <c r="BM135" s="537">
        <f t="shared" si="202"/>
        <v>0</v>
      </c>
      <c r="BN135" s="541">
        <f t="shared" si="202"/>
        <v>0</v>
      </c>
      <c r="BO135" s="522"/>
      <c r="BP135" s="537"/>
      <c r="BQ135" s="541">
        <f t="shared" si="203"/>
        <v>0</v>
      </c>
      <c r="BR135" s="544">
        <f t="shared" si="203"/>
        <v>0</v>
      </c>
      <c r="BS135" s="513"/>
      <c r="BT135" s="522"/>
      <c r="BU135" s="537"/>
      <c r="BV135" s="537">
        <f t="shared" si="204"/>
        <v>0</v>
      </c>
      <c r="BW135" s="541">
        <f t="shared" si="204"/>
        <v>0</v>
      </c>
      <c r="BX135" s="530"/>
      <c r="BY135" s="541"/>
      <c r="BZ135" s="541">
        <f t="shared" si="192"/>
        <v>0</v>
      </c>
      <c r="CA135" s="544">
        <f t="shared" si="192"/>
        <v>0</v>
      </c>
      <c r="CB135" s="513"/>
      <c r="CC135" s="513"/>
      <c r="CD135" s="513"/>
      <c r="CE135" s="513"/>
      <c r="CF135" s="513"/>
      <c r="CG135" s="513"/>
      <c r="CH135" s="513"/>
      <c r="CI135" s="513"/>
      <c r="CJ135" s="513"/>
      <c r="CK135" s="513"/>
      <c r="CL135" s="513"/>
      <c r="CM135" s="513"/>
      <c r="CN135" s="513"/>
      <c r="CO135" s="513"/>
      <c r="CP135" s="513"/>
      <c r="CQ135" s="513"/>
      <c r="CR135" s="513"/>
      <c r="CS135" s="513"/>
      <c r="CT135" s="513"/>
      <c r="CU135" s="513"/>
      <c r="CV135" s="513"/>
      <c r="CW135" s="513"/>
      <c r="CX135" s="513"/>
      <c r="CY135" s="513"/>
      <c r="CZ135" s="513"/>
      <c r="DA135" s="513"/>
      <c r="DB135" s="513"/>
      <c r="DC135" s="513"/>
      <c r="DD135" s="513"/>
      <c r="DE135" s="513"/>
      <c r="DF135" s="513"/>
      <c r="DG135" s="513"/>
      <c r="DH135" s="513"/>
      <c r="DI135" s="513"/>
      <c r="DJ135" s="513"/>
      <c r="DK135" s="513"/>
      <c r="DL135" s="513"/>
      <c r="DM135" s="513"/>
      <c r="DN135" s="513"/>
      <c r="DO135" s="513"/>
      <c r="DP135" s="513"/>
      <c r="DQ135" s="513"/>
      <c r="DR135" s="513"/>
      <c r="DS135" s="513"/>
      <c r="DT135" s="513"/>
      <c r="DU135" s="513"/>
      <c r="DV135" s="513"/>
      <c r="DW135" s="513"/>
      <c r="DX135" s="513"/>
      <c r="DY135" s="513"/>
      <c r="DZ135" s="513"/>
    </row>
    <row r="136" spans="1:130" ht="20.25" hidden="1" outlineLevel="1" x14ac:dyDescent="0.3">
      <c r="A136" s="534" t="s">
        <v>319</v>
      </c>
      <c r="B136" s="522"/>
      <c r="C136" s="537"/>
      <c r="D136" s="547">
        <v>0</v>
      </c>
      <c r="E136" s="547">
        <v>0</v>
      </c>
      <c r="F136" s="524">
        <f t="shared" si="193"/>
        <v>0</v>
      </c>
      <c r="G136" s="522"/>
      <c r="H136" s="537"/>
      <c r="I136" s="554">
        <v>0</v>
      </c>
      <c r="J136" s="554">
        <v>0</v>
      </c>
      <c r="K136" s="524">
        <f t="shared" si="194"/>
        <v>0</v>
      </c>
      <c r="L136" s="522"/>
      <c r="M136" s="537"/>
      <c r="N136" s="554"/>
      <c r="O136" s="554"/>
      <c r="P136" s="525">
        <f t="shared" si="195"/>
        <v>0</v>
      </c>
      <c r="Q136" s="522"/>
      <c r="R136" s="555"/>
      <c r="S136" s="556"/>
      <c r="T136" s="522"/>
      <c r="U136" s="555"/>
      <c r="V136" s="522"/>
      <c r="W136" s="537"/>
      <c r="X136" s="537">
        <f t="shared" si="196"/>
        <v>0</v>
      </c>
      <c r="Y136" s="541">
        <f t="shared" si="197"/>
        <v>0</v>
      </c>
      <c r="Z136" s="524">
        <f t="shared" si="198"/>
        <v>0</v>
      </c>
      <c r="AA136" s="522"/>
      <c r="AB136" s="537"/>
      <c r="AC136" s="555"/>
      <c r="AD136" s="555"/>
      <c r="AE136" s="524">
        <f t="shared" si="199"/>
        <v>0</v>
      </c>
      <c r="AF136" s="522"/>
      <c r="AG136" s="555"/>
      <c r="AH136" s="556"/>
      <c r="AI136" s="522"/>
      <c r="AJ136" s="555"/>
      <c r="AK136" s="556"/>
      <c r="AL136" s="522"/>
      <c r="AM136" s="555"/>
      <c r="AN136" s="556"/>
      <c r="AO136" s="522"/>
      <c r="AP136" s="555"/>
      <c r="AQ136" s="556"/>
      <c r="AR136" s="542"/>
      <c r="AS136" s="513"/>
      <c r="AT136" s="522"/>
      <c r="AU136" s="537"/>
      <c r="AV136" s="537">
        <f t="shared" si="200"/>
        <v>0</v>
      </c>
      <c r="AW136" s="541">
        <f t="shared" si="200"/>
        <v>0</v>
      </c>
      <c r="AX136" s="530"/>
      <c r="AY136" s="541"/>
      <c r="AZ136" s="541">
        <f t="shared" si="188"/>
        <v>0</v>
      </c>
      <c r="BA136" s="541">
        <f t="shared" si="188"/>
        <v>0</v>
      </c>
      <c r="BB136" s="522"/>
      <c r="BC136" s="537"/>
      <c r="BD136" s="537">
        <f t="shared" si="201"/>
        <v>0</v>
      </c>
      <c r="BE136" s="541">
        <f t="shared" si="201"/>
        <v>0</v>
      </c>
      <c r="BF136" s="530">
        <f t="shared" si="189"/>
        <v>0</v>
      </c>
      <c r="BG136" s="541">
        <f t="shared" si="190"/>
        <v>0</v>
      </c>
      <c r="BH136" s="544">
        <f t="shared" si="191"/>
        <v>0</v>
      </c>
      <c r="BI136" s="543"/>
      <c r="BJ136" s="513"/>
      <c r="BK136" s="522"/>
      <c r="BL136" s="537"/>
      <c r="BM136" s="537">
        <f t="shared" si="202"/>
        <v>0</v>
      </c>
      <c r="BN136" s="541">
        <f t="shared" si="202"/>
        <v>0</v>
      </c>
      <c r="BO136" s="522"/>
      <c r="BP136" s="537"/>
      <c r="BQ136" s="541">
        <f t="shared" si="203"/>
        <v>0</v>
      </c>
      <c r="BR136" s="544">
        <f t="shared" si="203"/>
        <v>0</v>
      </c>
      <c r="BS136" s="513"/>
      <c r="BT136" s="522"/>
      <c r="BU136" s="537"/>
      <c r="BV136" s="537">
        <f t="shared" si="204"/>
        <v>0</v>
      </c>
      <c r="BW136" s="541">
        <f t="shared" si="204"/>
        <v>0</v>
      </c>
      <c r="BX136" s="530"/>
      <c r="BY136" s="541"/>
      <c r="BZ136" s="541">
        <f t="shared" si="192"/>
        <v>0</v>
      </c>
      <c r="CA136" s="544">
        <f t="shared" si="192"/>
        <v>0</v>
      </c>
      <c r="CB136" s="513"/>
      <c r="CC136" s="513"/>
      <c r="CD136" s="513"/>
      <c r="CE136" s="513"/>
      <c r="CF136" s="513"/>
      <c r="CG136" s="513"/>
      <c r="CH136" s="513"/>
      <c r="CI136" s="513"/>
      <c r="CJ136" s="513"/>
      <c r="CK136" s="513"/>
      <c r="CL136" s="513"/>
      <c r="CM136" s="513"/>
      <c r="CN136" s="513"/>
      <c r="CO136" s="513"/>
      <c r="CP136" s="513"/>
      <c r="CQ136" s="513"/>
      <c r="CR136" s="513"/>
      <c r="CS136" s="513"/>
      <c r="CT136" s="513"/>
      <c r="CU136" s="513"/>
      <c r="CV136" s="513"/>
      <c r="CW136" s="513"/>
      <c r="CX136" s="513"/>
      <c r="CY136" s="513"/>
      <c r="CZ136" s="513"/>
      <c r="DA136" s="513"/>
      <c r="DB136" s="513"/>
      <c r="DC136" s="513"/>
      <c r="DD136" s="513"/>
      <c r="DE136" s="513"/>
      <c r="DF136" s="513"/>
      <c r="DG136" s="513"/>
      <c r="DH136" s="513"/>
      <c r="DI136" s="513"/>
      <c r="DJ136" s="513"/>
      <c r="DK136" s="513"/>
      <c r="DL136" s="513"/>
      <c r="DM136" s="513"/>
      <c r="DN136" s="513"/>
      <c r="DO136" s="513"/>
      <c r="DP136" s="513"/>
      <c r="DQ136" s="513"/>
      <c r="DR136" s="513"/>
      <c r="DS136" s="513"/>
      <c r="DT136" s="513"/>
      <c r="DU136" s="513"/>
      <c r="DV136" s="513"/>
      <c r="DW136" s="513"/>
      <c r="DX136" s="513"/>
      <c r="DY136" s="513"/>
      <c r="DZ136" s="513"/>
    </row>
    <row r="137" spans="1:130" ht="20.25" hidden="1" outlineLevel="1" x14ac:dyDescent="0.3">
      <c r="A137" s="534" t="s">
        <v>320</v>
      </c>
      <c r="B137" s="522"/>
      <c r="C137" s="537"/>
      <c r="D137" s="547">
        <v>0</v>
      </c>
      <c r="E137" s="547">
        <v>0</v>
      </c>
      <c r="F137" s="524">
        <f t="shared" si="193"/>
        <v>0</v>
      </c>
      <c r="G137" s="522"/>
      <c r="H137" s="537"/>
      <c r="I137" s="554">
        <v>0</v>
      </c>
      <c r="J137" s="554">
        <v>0</v>
      </c>
      <c r="K137" s="524">
        <f t="shared" si="194"/>
        <v>0</v>
      </c>
      <c r="L137" s="522"/>
      <c r="M137" s="537"/>
      <c r="N137" s="554"/>
      <c r="O137" s="554"/>
      <c r="P137" s="525">
        <f t="shared" si="195"/>
        <v>0</v>
      </c>
      <c r="Q137" s="522"/>
      <c r="R137" s="555"/>
      <c r="S137" s="556"/>
      <c r="T137" s="522"/>
      <c r="U137" s="555"/>
      <c r="V137" s="522"/>
      <c r="W137" s="537"/>
      <c r="X137" s="537">
        <f t="shared" si="196"/>
        <v>0</v>
      </c>
      <c r="Y137" s="541">
        <f t="shared" si="197"/>
        <v>0</v>
      </c>
      <c r="Z137" s="524">
        <f t="shared" si="198"/>
        <v>0</v>
      </c>
      <c r="AA137" s="522"/>
      <c r="AB137" s="537"/>
      <c r="AC137" s="555"/>
      <c r="AD137" s="555"/>
      <c r="AE137" s="524">
        <f t="shared" si="199"/>
        <v>0</v>
      </c>
      <c r="AF137" s="522"/>
      <c r="AG137" s="555"/>
      <c r="AH137" s="556"/>
      <c r="AI137" s="522"/>
      <c r="AJ137" s="555"/>
      <c r="AK137" s="556"/>
      <c r="AL137" s="522"/>
      <c r="AM137" s="555"/>
      <c r="AN137" s="556"/>
      <c r="AO137" s="522"/>
      <c r="AP137" s="555"/>
      <c r="AQ137" s="556"/>
      <c r="AR137" s="542"/>
      <c r="AS137" s="513"/>
      <c r="AT137" s="522"/>
      <c r="AU137" s="537"/>
      <c r="AV137" s="537">
        <f t="shared" si="200"/>
        <v>0</v>
      </c>
      <c r="AW137" s="541">
        <f t="shared" si="200"/>
        <v>0</v>
      </c>
      <c r="AX137" s="530"/>
      <c r="AY137" s="541"/>
      <c r="AZ137" s="541">
        <f t="shared" si="188"/>
        <v>0</v>
      </c>
      <c r="BA137" s="541">
        <f t="shared" si="188"/>
        <v>0</v>
      </c>
      <c r="BB137" s="522"/>
      <c r="BC137" s="537"/>
      <c r="BD137" s="537">
        <f t="shared" si="201"/>
        <v>0</v>
      </c>
      <c r="BE137" s="541">
        <f t="shared" si="201"/>
        <v>0</v>
      </c>
      <c r="BF137" s="530">
        <f t="shared" si="189"/>
        <v>0</v>
      </c>
      <c r="BG137" s="541">
        <f t="shared" si="190"/>
        <v>0</v>
      </c>
      <c r="BH137" s="544">
        <f t="shared" si="191"/>
        <v>0</v>
      </c>
      <c r="BI137" s="543"/>
      <c r="BJ137" s="513"/>
      <c r="BK137" s="522"/>
      <c r="BL137" s="537"/>
      <c r="BM137" s="537">
        <f t="shared" si="202"/>
        <v>0</v>
      </c>
      <c r="BN137" s="541">
        <f t="shared" si="202"/>
        <v>0</v>
      </c>
      <c r="BO137" s="522"/>
      <c r="BP137" s="537"/>
      <c r="BQ137" s="541">
        <f t="shared" si="203"/>
        <v>0</v>
      </c>
      <c r="BR137" s="544">
        <f t="shared" si="203"/>
        <v>0</v>
      </c>
      <c r="BS137" s="513"/>
      <c r="BT137" s="522"/>
      <c r="BU137" s="537"/>
      <c r="BV137" s="537">
        <f t="shared" si="204"/>
        <v>0</v>
      </c>
      <c r="BW137" s="541">
        <f t="shared" si="204"/>
        <v>0</v>
      </c>
      <c r="BX137" s="530"/>
      <c r="BY137" s="541"/>
      <c r="BZ137" s="541">
        <f t="shared" si="192"/>
        <v>0</v>
      </c>
      <c r="CA137" s="544">
        <f t="shared" si="192"/>
        <v>0</v>
      </c>
      <c r="CB137" s="513"/>
      <c r="CC137" s="513"/>
      <c r="CD137" s="513"/>
      <c r="CE137" s="513"/>
      <c r="CF137" s="513"/>
      <c r="CG137" s="513"/>
      <c r="CH137" s="513"/>
      <c r="CI137" s="513"/>
      <c r="CJ137" s="513"/>
      <c r="CK137" s="513"/>
      <c r="CL137" s="513"/>
      <c r="CM137" s="513"/>
      <c r="CN137" s="513"/>
      <c r="CO137" s="513"/>
      <c r="CP137" s="513"/>
      <c r="CQ137" s="513"/>
      <c r="CR137" s="513"/>
      <c r="CS137" s="513"/>
      <c r="CT137" s="513"/>
      <c r="CU137" s="513"/>
      <c r="CV137" s="513"/>
      <c r="CW137" s="513"/>
      <c r="CX137" s="513"/>
      <c r="CY137" s="513"/>
      <c r="CZ137" s="513"/>
      <c r="DA137" s="513"/>
      <c r="DB137" s="513"/>
      <c r="DC137" s="513"/>
      <c r="DD137" s="513"/>
      <c r="DE137" s="513"/>
      <c r="DF137" s="513"/>
      <c r="DG137" s="513"/>
      <c r="DH137" s="513"/>
      <c r="DI137" s="513"/>
      <c r="DJ137" s="513"/>
      <c r="DK137" s="513"/>
      <c r="DL137" s="513"/>
      <c r="DM137" s="513"/>
      <c r="DN137" s="513"/>
      <c r="DO137" s="513"/>
      <c r="DP137" s="513"/>
      <c r="DQ137" s="513"/>
      <c r="DR137" s="513"/>
      <c r="DS137" s="513"/>
      <c r="DT137" s="513"/>
      <c r="DU137" s="513"/>
      <c r="DV137" s="513"/>
      <c r="DW137" s="513"/>
      <c r="DX137" s="513"/>
      <c r="DY137" s="513"/>
      <c r="DZ137" s="513"/>
    </row>
    <row r="138" spans="1:130" ht="20.25" hidden="1" outlineLevel="1" x14ac:dyDescent="0.3">
      <c r="A138" s="534" t="s">
        <v>321</v>
      </c>
      <c r="B138" s="522"/>
      <c r="C138" s="537"/>
      <c r="D138" s="547">
        <v>0</v>
      </c>
      <c r="E138" s="547">
        <v>0</v>
      </c>
      <c r="F138" s="524">
        <f t="shared" si="193"/>
        <v>0</v>
      </c>
      <c r="G138" s="522"/>
      <c r="H138" s="537"/>
      <c r="I138" s="554">
        <v>0</v>
      </c>
      <c r="J138" s="554">
        <v>0</v>
      </c>
      <c r="K138" s="524">
        <f t="shared" si="194"/>
        <v>0</v>
      </c>
      <c r="L138" s="522"/>
      <c r="M138" s="537"/>
      <c r="N138" s="554"/>
      <c r="O138" s="554"/>
      <c r="P138" s="525">
        <f t="shared" si="195"/>
        <v>0</v>
      </c>
      <c r="Q138" s="522"/>
      <c r="R138" s="555"/>
      <c r="S138" s="556"/>
      <c r="T138" s="522"/>
      <c r="U138" s="555"/>
      <c r="V138" s="522"/>
      <c r="W138" s="537"/>
      <c r="X138" s="537">
        <f t="shared" si="196"/>
        <v>0</v>
      </c>
      <c r="Y138" s="541">
        <f t="shared" si="197"/>
        <v>0</v>
      </c>
      <c r="Z138" s="524">
        <f t="shared" si="198"/>
        <v>0</v>
      </c>
      <c r="AA138" s="522"/>
      <c r="AB138" s="537"/>
      <c r="AC138" s="555"/>
      <c r="AD138" s="555"/>
      <c r="AE138" s="524">
        <f t="shared" si="199"/>
        <v>0</v>
      </c>
      <c r="AF138" s="522"/>
      <c r="AG138" s="555"/>
      <c r="AH138" s="556"/>
      <c r="AI138" s="522"/>
      <c r="AJ138" s="555"/>
      <c r="AK138" s="556"/>
      <c r="AL138" s="522"/>
      <c r="AM138" s="555"/>
      <c r="AN138" s="556"/>
      <c r="AO138" s="522"/>
      <c r="AP138" s="555"/>
      <c r="AQ138" s="556"/>
      <c r="AR138" s="542"/>
      <c r="AS138" s="513"/>
      <c r="AT138" s="522"/>
      <c r="AU138" s="537"/>
      <c r="AV138" s="537">
        <f t="shared" si="200"/>
        <v>0</v>
      </c>
      <c r="AW138" s="541">
        <f t="shared" si="200"/>
        <v>0</v>
      </c>
      <c r="AX138" s="530"/>
      <c r="AY138" s="541"/>
      <c r="AZ138" s="541">
        <f t="shared" si="188"/>
        <v>0</v>
      </c>
      <c r="BA138" s="541">
        <f t="shared" si="188"/>
        <v>0</v>
      </c>
      <c r="BB138" s="522"/>
      <c r="BC138" s="537"/>
      <c r="BD138" s="537">
        <f t="shared" si="201"/>
        <v>0</v>
      </c>
      <c r="BE138" s="541">
        <f t="shared" si="201"/>
        <v>0</v>
      </c>
      <c r="BF138" s="530">
        <f t="shared" si="189"/>
        <v>0</v>
      </c>
      <c r="BG138" s="541">
        <f t="shared" si="190"/>
        <v>0</v>
      </c>
      <c r="BH138" s="544">
        <f t="shared" si="191"/>
        <v>0</v>
      </c>
      <c r="BI138" s="543"/>
      <c r="BJ138" s="513"/>
      <c r="BK138" s="522"/>
      <c r="BL138" s="537"/>
      <c r="BM138" s="537">
        <f t="shared" si="202"/>
        <v>0</v>
      </c>
      <c r="BN138" s="541">
        <f t="shared" si="202"/>
        <v>0</v>
      </c>
      <c r="BO138" s="522"/>
      <c r="BP138" s="537"/>
      <c r="BQ138" s="541">
        <f t="shared" si="203"/>
        <v>0</v>
      </c>
      <c r="BR138" s="544">
        <f t="shared" si="203"/>
        <v>0</v>
      </c>
      <c r="BS138" s="513"/>
      <c r="BT138" s="522"/>
      <c r="BU138" s="537"/>
      <c r="BV138" s="537">
        <f t="shared" si="204"/>
        <v>0</v>
      </c>
      <c r="BW138" s="541">
        <f t="shared" si="204"/>
        <v>0</v>
      </c>
      <c r="BX138" s="530"/>
      <c r="BY138" s="541"/>
      <c r="BZ138" s="541">
        <f t="shared" si="192"/>
        <v>0</v>
      </c>
      <c r="CA138" s="544">
        <f t="shared" si="192"/>
        <v>0</v>
      </c>
      <c r="CB138" s="513"/>
      <c r="CC138" s="513"/>
      <c r="CD138" s="513"/>
      <c r="CE138" s="513"/>
      <c r="CF138" s="513"/>
      <c r="CG138" s="513"/>
      <c r="CH138" s="513"/>
      <c r="CI138" s="513"/>
      <c r="CJ138" s="513"/>
      <c r="CK138" s="513"/>
      <c r="CL138" s="513"/>
      <c r="CM138" s="513"/>
      <c r="CN138" s="513"/>
      <c r="CO138" s="513"/>
      <c r="CP138" s="513"/>
      <c r="CQ138" s="513"/>
      <c r="CR138" s="513"/>
      <c r="CS138" s="513"/>
      <c r="CT138" s="513"/>
      <c r="CU138" s="513"/>
      <c r="CV138" s="513"/>
      <c r="CW138" s="513"/>
      <c r="CX138" s="513"/>
      <c r="CY138" s="513"/>
      <c r="CZ138" s="513"/>
      <c r="DA138" s="513"/>
      <c r="DB138" s="513"/>
      <c r="DC138" s="513"/>
      <c r="DD138" s="513"/>
      <c r="DE138" s="513"/>
      <c r="DF138" s="513"/>
      <c r="DG138" s="513"/>
      <c r="DH138" s="513"/>
      <c r="DI138" s="513"/>
      <c r="DJ138" s="513"/>
      <c r="DK138" s="513"/>
      <c r="DL138" s="513"/>
      <c r="DM138" s="513"/>
      <c r="DN138" s="513"/>
      <c r="DO138" s="513"/>
      <c r="DP138" s="513"/>
      <c r="DQ138" s="513"/>
      <c r="DR138" s="513"/>
      <c r="DS138" s="513"/>
      <c r="DT138" s="513"/>
      <c r="DU138" s="513"/>
      <c r="DV138" s="513"/>
      <c r="DW138" s="513"/>
      <c r="DX138" s="513"/>
      <c r="DY138" s="513"/>
      <c r="DZ138" s="513"/>
    </row>
    <row r="139" spans="1:130" ht="20.25" hidden="1" outlineLevel="1" x14ac:dyDescent="0.3">
      <c r="A139" s="534" t="s">
        <v>322</v>
      </c>
      <c r="B139" s="522"/>
      <c r="C139" s="537"/>
      <c r="D139" s="547">
        <v>0</v>
      </c>
      <c r="E139" s="547">
        <v>0</v>
      </c>
      <c r="F139" s="524">
        <f t="shared" si="193"/>
        <v>0</v>
      </c>
      <c r="G139" s="522"/>
      <c r="H139" s="537"/>
      <c r="I139" s="554">
        <v>0</v>
      </c>
      <c r="J139" s="554">
        <v>0</v>
      </c>
      <c r="K139" s="524">
        <f t="shared" si="194"/>
        <v>0</v>
      </c>
      <c r="L139" s="522"/>
      <c r="M139" s="537"/>
      <c r="N139" s="554"/>
      <c r="O139" s="554"/>
      <c r="P139" s="525">
        <f t="shared" si="195"/>
        <v>0</v>
      </c>
      <c r="Q139" s="522"/>
      <c r="R139" s="555"/>
      <c r="S139" s="556"/>
      <c r="T139" s="522"/>
      <c r="U139" s="555"/>
      <c r="V139" s="522"/>
      <c r="W139" s="537"/>
      <c r="X139" s="537">
        <f t="shared" si="196"/>
        <v>0</v>
      </c>
      <c r="Y139" s="541">
        <f t="shared" si="197"/>
        <v>0</v>
      </c>
      <c r="Z139" s="524">
        <f t="shared" si="198"/>
        <v>0</v>
      </c>
      <c r="AA139" s="522"/>
      <c r="AB139" s="537"/>
      <c r="AC139" s="555"/>
      <c r="AD139" s="555"/>
      <c r="AE139" s="524">
        <f t="shared" si="199"/>
        <v>0</v>
      </c>
      <c r="AF139" s="522"/>
      <c r="AG139" s="555"/>
      <c r="AH139" s="556"/>
      <c r="AI139" s="522"/>
      <c r="AJ139" s="555"/>
      <c r="AK139" s="556"/>
      <c r="AL139" s="522"/>
      <c r="AM139" s="555"/>
      <c r="AN139" s="556"/>
      <c r="AO139" s="522"/>
      <c r="AP139" s="555"/>
      <c r="AQ139" s="556"/>
      <c r="AR139" s="542"/>
      <c r="AS139" s="513"/>
      <c r="AT139" s="522"/>
      <c r="AU139" s="537"/>
      <c r="AV139" s="537">
        <f t="shared" si="200"/>
        <v>0</v>
      </c>
      <c r="AW139" s="541">
        <f t="shared" si="200"/>
        <v>0</v>
      </c>
      <c r="AX139" s="530"/>
      <c r="AY139" s="541"/>
      <c r="AZ139" s="541">
        <f t="shared" si="188"/>
        <v>0</v>
      </c>
      <c r="BA139" s="541">
        <f t="shared" si="188"/>
        <v>0</v>
      </c>
      <c r="BB139" s="522"/>
      <c r="BC139" s="537"/>
      <c r="BD139" s="537">
        <f t="shared" si="201"/>
        <v>0</v>
      </c>
      <c r="BE139" s="541">
        <f t="shared" si="201"/>
        <v>0</v>
      </c>
      <c r="BF139" s="530">
        <f t="shared" si="189"/>
        <v>0</v>
      </c>
      <c r="BG139" s="541">
        <f t="shared" si="190"/>
        <v>0</v>
      </c>
      <c r="BH139" s="544">
        <f t="shared" si="191"/>
        <v>0</v>
      </c>
      <c r="BI139" s="543"/>
      <c r="BJ139" s="513"/>
      <c r="BK139" s="522"/>
      <c r="BL139" s="537"/>
      <c r="BM139" s="537">
        <f t="shared" si="202"/>
        <v>0</v>
      </c>
      <c r="BN139" s="541">
        <f t="shared" si="202"/>
        <v>0</v>
      </c>
      <c r="BO139" s="522"/>
      <c r="BP139" s="537"/>
      <c r="BQ139" s="541">
        <f t="shared" si="203"/>
        <v>0</v>
      </c>
      <c r="BR139" s="544">
        <f t="shared" si="203"/>
        <v>0</v>
      </c>
      <c r="BS139" s="513"/>
      <c r="BT139" s="522"/>
      <c r="BU139" s="537"/>
      <c r="BV139" s="537">
        <f t="shared" si="204"/>
        <v>0</v>
      </c>
      <c r="BW139" s="541">
        <f t="shared" si="204"/>
        <v>0</v>
      </c>
      <c r="BX139" s="530"/>
      <c r="BY139" s="541"/>
      <c r="BZ139" s="541">
        <f t="shared" si="192"/>
        <v>0</v>
      </c>
      <c r="CA139" s="544">
        <f t="shared" si="192"/>
        <v>0</v>
      </c>
      <c r="CB139" s="513"/>
      <c r="CC139" s="513"/>
      <c r="CD139" s="513"/>
      <c r="CE139" s="513"/>
      <c r="CF139" s="513"/>
      <c r="CG139" s="513"/>
      <c r="CH139" s="513"/>
      <c r="CI139" s="513"/>
      <c r="CJ139" s="513"/>
      <c r="CK139" s="513"/>
      <c r="CL139" s="513"/>
      <c r="CM139" s="513"/>
      <c r="CN139" s="513"/>
      <c r="CO139" s="513"/>
      <c r="CP139" s="513"/>
      <c r="CQ139" s="513"/>
      <c r="CR139" s="513"/>
      <c r="CS139" s="513"/>
      <c r="CT139" s="513"/>
      <c r="CU139" s="513"/>
      <c r="CV139" s="513"/>
      <c r="CW139" s="513"/>
      <c r="CX139" s="513"/>
      <c r="CY139" s="513"/>
      <c r="CZ139" s="513"/>
      <c r="DA139" s="513"/>
      <c r="DB139" s="513"/>
      <c r="DC139" s="513"/>
      <c r="DD139" s="513"/>
      <c r="DE139" s="513"/>
      <c r="DF139" s="513"/>
      <c r="DG139" s="513"/>
      <c r="DH139" s="513"/>
      <c r="DI139" s="513"/>
      <c r="DJ139" s="513"/>
      <c r="DK139" s="513"/>
      <c r="DL139" s="513"/>
      <c r="DM139" s="513"/>
      <c r="DN139" s="513"/>
      <c r="DO139" s="513"/>
      <c r="DP139" s="513"/>
      <c r="DQ139" s="513"/>
      <c r="DR139" s="513"/>
      <c r="DS139" s="513"/>
      <c r="DT139" s="513"/>
      <c r="DU139" s="513"/>
      <c r="DV139" s="513"/>
      <c r="DW139" s="513"/>
      <c r="DX139" s="513"/>
      <c r="DY139" s="513"/>
      <c r="DZ139" s="513"/>
    </row>
    <row r="140" spans="1:130" ht="20.25" hidden="1" outlineLevel="1" x14ac:dyDescent="0.3">
      <c r="A140" s="535" t="s">
        <v>323</v>
      </c>
      <c r="B140" s="522"/>
      <c r="C140" s="537"/>
      <c r="D140" s="547">
        <v>0</v>
      </c>
      <c r="E140" s="547">
        <v>0</v>
      </c>
      <c r="F140" s="524">
        <f t="shared" si="193"/>
        <v>0</v>
      </c>
      <c r="G140" s="522"/>
      <c r="H140" s="537"/>
      <c r="I140" s="554">
        <v>0</v>
      </c>
      <c r="J140" s="554">
        <v>0</v>
      </c>
      <c r="K140" s="524">
        <f t="shared" si="194"/>
        <v>0</v>
      </c>
      <c r="L140" s="522"/>
      <c r="M140" s="537"/>
      <c r="N140" s="554"/>
      <c r="O140" s="554"/>
      <c r="P140" s="525">
        <f t="shared" si="195"/>
        <v>0</v>
      </c>
      <c r="Q140" s="522"/>
      <c r="R140" s="555"/>
      <c r="S140" s="556"/>
      <c r="T140" s="522"/>
      <c r="U140" s="555"/>
      <c r="V140" s="522"/>
      <c r="W140" s="537"/>
      <c r="X140" s="537">
        <f t="shared" si="196"/>
        <v>0</v>
      </c>
      <c r="Y140" s="541">
        <f t="shared" si="197"/>
        <v>0</v>
      </c>
      <c r="Z140" s="524">
        <f t="shared" si="198"/>
        <v>0</v>
      </c>
      <c r="AA140" s="522"/>
      <c r="AB140" s="537"/>
      <c r="AC140" s="555"/>
      <c r="AD140" s="555"/>
      <c r="AE140" s="524">
        <f t="shared" si="199"/>
        <v>0</v>
      </c>
      <c r="AF140" s="522"/>
      <c r="AG140" s="555"/>
      <c r="AH140" s="556"/>
      <c r="AI140" s="522"/>
      <c r="AJ140" s="555"/>
      <c r="AK140" s="556"/>
      <c r="AL140" s="522"/>
      <c r="AM140" s="555"/>
      <c r="AN140" s="556"/>
      <c r="AO140" s="522"/>
      <c r="AP140" s="555"/>
      <c r="AQ140" s="556"/>
      <c r="AR140" s="542"/>
      <c r="AS140" s="513"/>
      <c r="AT140" s="522"/>
      <c r="AU140" s="537"/>
      <c r="AV140" s="537">
        <f t="shared" si="200"/>
        <v>0</v>
      </c>
      <c r="AW140" s="541">
        <f t="shared" si="200"/>
        <v>0</v>
      </c>
      <c r="AX140" s="530"/>
      <c r="AY140" s="541"/>
      <c r="AZ140" s="541">
        <f t="shared" si="188"/>
        <v>0</v>
      </c>
      <c r="BA140" s="541">
        <f t="shared" si="188"/>
        <v>0</v>
      </c>
      <c r="BB140" s="522"/>
      <c r="BC140" s="537"/>
      <c r="BD140" s="537">
        <f t="shared" si="201"/>
        <v>0</v>
      </c>
      <c r="BE140" s="541">
        <f t="shared" si="201"/>
        <v>0</v>
      </c>
      <c r="BF140" s="530">
        <f t="shared" si="189"/>
        <v>0</v>
      </c>
      <c r="BG140" s="541">
        <f t="shared" si="190"/>
        <v>0</v>
      </c>
      <c r="BH140" s="544">
        <f t="shared" si="191"/>
        <v>0</v>
      </c>
      <c r="BI140" s="543"/>
      <c r="BJ140" s="513"/>
      <c r="BK140" s="522"/>
      <c r="BL140" s="537"/>
      <c r="BM140" s="537">
        <f t="shared" si="202"/>
        <v>0</v>
      </c>
      <c r="BN140" s="541">
        <f t="shared" si="202"/>
        <v>0</v>
      </c>
      <c r="BO140" s="522"/>
      <c r="BP140" s="537"/>
      <c r="BQ140" s="541">
        <f t="shared" si="203"/>
        <v>0</v>
      </c>
      <c r="BR140" s="544">
        <f t="shared" si="203"/>
        <v>0</v>
      </c>
      <c r="BS140" s="513"/>
      <c r="BT140" s="522"/>
      <c r="BU140" s="537"/>
      <c r="BV140" s="537">
        <f t="shared" si="204"/>
        <v>0</v>
      </c>
      <c r="BW140" s="541">
        <f t="shared" si="204"/>
        <v>0</v>
      </c>
      <c r="BX140" s="530"/>
      <c r="BY140" s="541"/>
      <c r="BZ140" s="541">
        <f t="shared" si="192"/>
        <v>0</v>
      </c>
      <c r="CA140" s="544">
        <f t="shared" si="192"/>
        <v>0</v>
      </c>
      <c r="CB140" s="513"/>
      <c r="CC140" s="513"/>
      <c r="CD140" s="513"/>
      <c r="CE140" s="513"/>
      <c r="CF140" s="513"/>
      <c r="CG140" s="513"/>
      <c r="CH140" s="513"/>
      <c r="CI140" s="513"/>
      <c r="CJ140" s="513"/>
      <c r="CK140" s="513"/>
      <c r="CL140" s="513"/>
      <c r="CM140" s="513"/>
      <c r="CN140" s="513"/>
      <c r="CO140" s="513"/>
      <c r="CP140" s="513"/>
      <c r="CQ140" s="513"/>
      <c r="CR140" s="513"/>
      <c r="CS140" s="513"/>
      <c r="CT140" s="513"/>
      <c r="CU140" s="513"/>
      <c r="CV140" s="513"/>
      <c r="CW140" s="513"/>
      <c r="CX140" s="513"/>
      <c r="CY140" s="513"/>
      <c r="CZ140" s="513"/>
      <c r="DA140" s="513"/>
      <c r="DB140" s="513"/>
      <c r="DC140" s="513"/>
      <c r="DD140" s="513"/>
      <c r="DE140" s="513"/>
      <c r="DF140" s="513"/>
      <c r="DG140" s="513"/>
      <c r="DH140" s="513"/>
      <c r="DI140" s="513"/>
      <c r="DJ140" s="513"/>
      <c r="DK140" s="513"/>
      <c r="DL140" s="513"/>
      <c r="DM140" s="513"/>
      <c r="DN140" s="513"/>
      <c r="DO140" s="513"/>
      <c r="DP140" s="513"/>
      <c r="DQ140" s="513"/>
      <c r="DR140" s="513"/>
      <c r="DS140" s="513"/>
      <c r="DT140" s="513"/>
      <c r="DU140" s="513"/>
      <c r="DV140" s="513"/>
      <c r="DW140" s="513"/>
      <c r="DX140" s="513"/>
      <c r="DY140" s="513"/>
      <c r="DZ140" s="513"/>
    </row>
    <row r="141" spans="1:130" ht="20.25" hidden="1" outlineLevel="1" x14ac:dyDescent="0.3">
      <c r="A141" s="535" t="s">
        <v>324</v>
      </c>
      <c r="B141" s="522"/>
      <c r="C141" s="537"/>
      <c r="D141" s="547">
        <v>0</v>
      </c>
      <c r="E141" s="547">
        <v>0</v>
      </c>
      <c r="F141" s="524">
        <f t="shared" si="193"/>
        <v>0</v>
      </c>
      <c r="G141" s="522"/>
      <c r="H141" s="537"/>
      <c r="I141" s="554"/>
      <c r="J141" s="554"/>
      <c r="K141" s="524">
        <f t="shared" si="194"/>
        <v>0</v>
      </c>
      <c r="L141" s="522"/>
      <c r="M141" s="537"/>
      <c r="N141" s="554"/>
      <c r="O141" s="554"/>
      <c r="P141" s="525">
        <f t="shared" si="195"/>
        <v>0</v>
      </c>
      <c r="Q141" s="522"/>
      <c r="R141" s="555"/>
      <c r="S141" s="556"/>
      <c r="T141" s="522"/>
      <c r="U141" s="555"/>
      <c r="V141" s="522"/>
      <c r="W141" s="537"/>
      <c r="X141" s="537">
        <f t="shared" si="196"/>
        <v>0</v>
      </c>
      <c r="Y141" s="541">
        <f t="shared" si="197"/>
        <v>0</v>
      </c>
      <c r="Z141" s="524">
        <f t="shared" si="198"/>
        <v>0</v>
      </c>
      <c r="AA141" s="522"/>
      <c r="AB141" s="537"/>
      <c r="AC141" s="555"/>
      <c r="AD141" s="555"/>
      <c r="AE141" s="524">
        <f t="shared" si="199"/>
        <v>0</v>
      </c>
      <c r="AF141" s="522"/>
      <c r="AG141" s="555"/>
      <c r="AH141" s="556"/>
      <c r="AI141" s="522"/>
      <c r="AJ141" s="555"/>
      <c r="AK141" s="556"/>
      <c r="AL141" s="522"/>
      <c r="AM141" s="555"/>
      <c r="AN141" s="556"/>
      <c r="AO141" s="522"/>
      <c r="AP141" s="555"/>
      <c r="AQ141" s="556"/>
      <c r="AR141" s="542"/>
      <c r="AS141" s="513"/>
      <c r="AT141" s="522"/>
      <c r="AU141" s="537"/>
      <c r="AV141" s="537">
        <f t="shared" si="200"/>
        <v>0</v>
      </c>
      <c r="AW141" s="541">
        <f t="shared" si="200"/>
        <v>0</v>
      </c>
      <c r="AX141" s="530"/>
      <c r="AY141" s="541"/>
      <c r="AZ141" s="541">
        <f t="shared" si="188"/>
        <v>0</v>
      </c>
      <c r="BA141" s="541">
        <f t="shared" si="188"/>
        <v>0</v>
      </c>
      <c r="BB141" s="522"/>
      <c r="BC141" s="537"/>
      <c r="BD141" s="537">
        <f t="shared" si="201"/>
        <v>0</v>
      </c>
      <c r="BE141" s="541">
        <f t="shared" si="201"/>
        <v>0</v>
      </c>
      <c r="BF141" s="530">
        <f t="shared" si="189"/>
        <v>0</v>
      </c>
      <c r="BG141" s="541">
        <f t="shared" si="190"/>
        <v>0</v>
      </c>
      <c r="BH141" s="544">
        <f t="shared" si="191"/>
        <v>0</v>
      </c>
      <c r="BI141" s="543"/>
      <c r="BJ141" s="513"/>
      <c r="BK141" s="522"/>
      <c r="BL141" s="537"/>
      <c r="BM141" s="537">
        <f t="shared" si="202"/>
        <v>0</v>
      </c>
      <c r="BN141" s="541">
        <f t="shared" si="202"/>
        <v>0</v>
      </c>
      <c r="BO141" s="522"/>
      <c r="BP141" s="537"/>
      <c r="BQ141" s="541">
        <f t="shared" si="203"/>
        <v>0</v>
      </c>
      <c r="BR141" s="544">
        <f t="shared" si="203"/>
        <v>0</v>
      </c>
      <c r="BS141" s="513"/>
      <c r="BT141" s="522"/>
      <c r="BU141" s="537"/>
      <c r="BV141" s="537">
        <f t="shared" si="204"/>
        <v>0</v>
      </c>
      <c r="BW141" s="541">
        <f t="shared" si="204"/>
        <v>0</v>
      </c>
      <c r="BX141" s="530"/>
      <c r="BY141" s="541"/>
      <c r="BZ141" s="541">
        <f t="shared" si="192"/>
        <v>0</v>
      </c>
      <c r="CA141" s="544">
        <f t="shared" si="192"/>
        <v>0</v>
      </c>
      <c r="CB141" s="513"/>
      <c r="CC141" s="513"/>
      <c r="CD141" s="513"/>
      <c r="CE141" s="513"/>
      <c r="CF141" s="513"/>
      <c r="CG141" s="513"/>
      <c r="CH141" s="513"/>
      <c r="CI141" s="513"/>
      <c r="CJ141" s="513"/>
      <c r="CK141" s="513"/>
      <c r="CL141" s="513"/>
      <c r="CM141" s="513"/>
      <c r="CN141" s="513"/>
      <c r="CO141" s="513"/>
      <c r="CP141" s="513"/>
      <c r="CQ141" s="513"/>
      <c r="CR141" s="513"/>
      <c r="CS141" s="513"/>
      <c r="CT141" s="513"/>
      <c r="CU141" s="513"/>
      <c r="CV141" s="513"/>
      <c r="CW141" s="513"/>
      <c r="CX141" s="513"/>
      <c r="CY141" s="513"/>
      <c r="CZ141" s="513"/>
      <c r="DA141" s="513"/>
      <c r="DB141" s="513"/>
      <c r="DC141" s="513"/>
      <c r="DD141" s="513"/>
      <c r="DE141" s="513"/>
      <c r="DF141" s="513"/>
      <c r="DG141" s="513"/>
      <c r="DH141" s="513"/>
      <c r="DI141" s="513"/>
      <c r="DJ141" s="513"/>
      <c r="DK141" s="513"/>
      <c r="DL141" s="513"/>
      <c r="DM141" s="513"/>
      <c r="DN141" s="513"/>
      <c r="DO141" s="513"/>
      <c r="DP141" s="513"/>
      <c r="DQ141" s="513"/>
      <c r="DR141" s="513"/>
      <c r="DS141" s="513"/>
      <c r="DT141" s="513"/>
      <c r="DU141" s="513"/>
      <c r="DV141" s="513"/>
      <c r="DW141" s="513"/>
      <c r="DX141" s="513"/>
      <c r="DY141" s="513"/>
      <c r="DZ141" s="513"/>
    </row>
    <row r="142" spans="1:130" ht="20.25" hidden="1" outlineLevel="1" x14ac:dyDescent="0.3">
      <c r="A142" s="534" t="s">
        <v>325</v>
      </c>
      <c r="B142" s="522"/>
      <c r="C142" s="547">
        <v>0</v>
      </c>
      <c r="D142" s="537"/>
      <c r="E142" s="537"/>
      <c r="F142" s="540"/>
      <c r="G142" s="522"/>
      <c r="H142" s="554">
        <v>0</v>
      </c>
      <c r="I142" s="537"/>
      <c r="J142" s="537"/>
      <c r="K142" s="540"/>
      <c r="L142" s="522"/>
      <c r="M142" s="554"/>
      <c r="N142" s="537"/>
      <c r="O142" s="537"/>
      <c r="P142" s="545"/>
      <c r="Q142" s="557"/>
      <c r="R142" s="537"/>
      <c r="S142" s="540"/>
      <c r="T142" s="557"/>
      <c r="U142" s="537"/>
      <c r="V142" s="522"/>
      <c r="W142" s="537">
        <f>M142+Q142-T142</f>
        <v>0</v>
      </c>
      <c r="X142" s="537"/>
      <c r="Y142" s="541"/>
      <c r="Z142" s="540"/>
      <c r="AA142" s="522"/>
      <c r="AB142" s="555"/>
      <c r="AC142" s="537"/>
      <c r="AD142" s="537"/>
      <c r="AE142" s="540"/>
      <c r="AF142" s="557"/>
      <c r="AG142" s="537"/>
      <c r="AH142" s="540"/>
      <c r="AI142" s="557"/>
      <c r="AJ142" s="537"/>
      <c r="AK142" s="540"/>
      <c r="AL142" s="557"/>
      <c r="AM142" s="537"/>
      <c r="AN142" s="540"/>
      <c r="AO142" s="557"/>
      <c r="AP142" s="537"/>
      <c r="AQ142" s="540"/>
      <c r="AR142" s="542"/>
      <c r="AS142" s="513"/>
      <c r="AT142" s="522"/>
      <c r="AU142" s="537">
        <f>AB142-M142</f>
        <v>0</v>
      </c>
      <c r="AV142" s="537"/>
      <c r="AW142" s="541"/>
      <c r="AX142" s="530"/>
      <c r="AY142" s="541">
        <f>IF(M142=0,0,AB142/M142*100)</f>
        <v>0</v>
      </c>
      <c r="AZ142" s="541"/>
      <c r="BA142" s="541"/>
      <c r="BB142" s="522"/>
      <c r="BC142" s="537">
        <f>AB142-M142-AF142-AI142-AL142-AO142</f>
        <v>0</v>
      </c>
      <c r="BD142" s="537"/>
      <c r="BE142" s="541"/>
      <c r="BF142" s="522"/>
      <c r="BG142" s="537"/>
      <c r="BH142" s="540"/>
      <c r="BI142" s="543"/>
      <c r="BJ142" s="513"/>
      <c r="BK142" s="522"/>
      <c r="BL142" s="537">
        <f>AB142-W142</f>
        <v>0</v>
      </c>
      <c r="BM142" s="537"/>
      <c r="BN142" s="541"/>
      <c r="BO142" s="522"/>
      <c r="BP142" s="541">
        <f>IF(W142=0,0,AB142/W142*100)</f>
        <v>0</v>
      </c>
      <c r="BQ142" s="537"/>
      <c r="BR142" s="544"/>
      <c r="BS142" s="513"/>
      <c r="BT142" s="522"/>
      <c r="BU142" s="537">
        <f>AB142-C142</f>
        <v>0</v>
      </c>
      <c r="BV142" s="537"/>
      <c r="BW142" s="541"/>
      <c r="BX142" s="530"/>
      <c r="BY142" s="541">
        <f>IF(C142=0,0,AB142/C142*100)</f>
        <v>0</v>
      </c>
      <c r="BZ142" s="541"/>
      <c r="CA142" s="544"/>
      <c r="CB142" s="513"/>
      <c r="CC142" s="513"/>
      <c r="CD142" s="513"/>
      <c r="CE142" s="513"/>
      <c r="CF142" s="513"/>
      <c r="CG142" s="513"/>
      <c r="CH142" s="513"/>
      <c r="CI142" s="513"/>
      <c r="CJ142" s="513"/>
      <c r="CK142" s="513"/>
      <c r="CL142" s="513"/>
      <c r="CM142" s="513"/>
      <c r="CN142" s="513"/>
      <c r="CO142" s="513"/>
      <c r="CP142" s="513"/>
      <c r="CQ142" s="513"/>
      <c r="CR142" s="513"/>
      <c r="CS142" s="513"/>
      <c r="CT142" s="513"/>
      <c r="CU142" s="513"/>
      <c r="CV142" s="513"/>
      <c r="CW142" s="513"/>
      <c r="CX142" s="513"/>
      <c r="CY142" s="513"/>
      <c r="CZ142" s="513"/>
      <c r="DA142" s="513"/>
      <c r="DB142" s="513"/>
      <c r="DC142" s="513"/>
      <c r="DD142" s="513"/>
      <c r="DE142" s="513"/>
      <c r="DF142" s="513"/>
      <c r="DG142" s="513"/>
      <c r="DH142" s="513"/>
      <c r="DI142" s="513"/>
      <c r="DJ142" s="513"/>
      <c r="DK142" s="513"/>
      <c r="DL142" s="513"/>
      <c r="DM142" s="513"/>
      <c r="DN142" s="513"/>
      <c r="DO142" s="513"/>
      <c r="DP142" s="513"/>
      <c r="DQ142" s="513"/>
      <c r="DR142" s="513"/>
      <c r="DS142" s="513"/>
      <c r="DT142" s="513"/>
      <c r="DU142" s="513"/>
      <c r="DV142" s="513"/>
      <c r="DW142" s="513"/>
      <c r="DX142" s="513"/>
      <c r="DY142" s="513"/>
      <c r="DZ142" s="513"/>
    </row>
    <row r="143" spans="1:130" s="520" customFormat="1" ht="40.5" collapsed="1" x14ac:dyDescent="0.2">
      <c r="A143" s="546" t="s">
        <v>328</v>
      </c>
      <c r="B143" s="526">
        <f>C143+D143</f>
        <v>0</v>
      </c>
      <c r="C143" s="523">
        <f>C155+C166+C177</f>
        <v>0</v>
      </c>
      <c r="D143" s="523">
        <f>D155+D166+D177</f>
        <v>0</v>
      </c>
      <c r="E143" s="523">
        <f>E155+E166+E177</f>
        <v>0</v>
      </c>
      <c r="F143" s="524">
        <f t="shared" ref="F143:F152" si="205">IF(E143=0,0,ROUND(D143/E143/12,0))</f>
        <v>0</v>
      </c>
      <c r="G143" s="526">
        <f>H143+I143</f>
        <v>0</v>
      </c>
      <c r="H143" s="523">
        <f>H155+H166+H177</f>
        <v>0</v>
      </c>
      <c r="I143" s="523">
        <f>I155+I166+I177</f>
        <v>0</v>
      </c>
      <c r="J143" s="523">
        <f>J155+J166+J177</f>
        <v>0</v>
      </c>
      <c r="K143" s="524">
        <f t="shared" ref="K143:K151" si="206">IF(J143=0,0,ROUND(I143/J143/12,0))</f>
        <v>0</v>
      </c>
      <c r="L143" s="526">
        <f>M143+N143</f>
        <v>0</v>
      </c>
      <c r="M143" s="523">
        <f>M155+M166+M177</f>
        <v>0</v>
      </c>
      <c r="N143" s="523">
        <f>N155+N166+N177</f>
        <v>0</v>
      </c>
      <c r="O143" s="523">
        <f>O155+O166+O177</f>
        <v>0</v>
      </c>
      <c r="P143" s="525">
        <f t="shared" ref="P143:P152" si="207">IF(O143=0,0,ROUND(N143/O143/12,0))</f>
        <v>0</v>
      </c>
      <c r="Q143" s="526">
        <f>Q155+Q166+Q177</f>
        <v>0</v>
      </c>
      <c r="R143" s="523">
        <f>R155+R166+R177</f>
        <v>0</v>
      </c>
      <c r="S143" s="527">
        <f>S155+S166+S177</f>
        <v>0</v>
      </c>
      <c r="T143" s="526">
        <f>T155+T166+T177</f>
        <v>0</v>
      </c>
      <c r="U143" s="523">
        <f>U155+U166+U177</f>
        <v>0</v>
      </c>
      <c r="V143" s="526">
        <f>W143+X143</f>
        <v>0</v>
      </c>
      <c r="W143" s="523">
        <f>W155+W166+W177</f>
        <v>0</v>
      </c>
      <c r="X143" s="523">
        <f>X155+X166+X177</f>
        <v>0</v>
      </c>
      <c r="Y143" s="528">
        <f>Y155+Y166+Y177</f>
        <v>0</v>
      </c>
      <c r="Z143" s="524">
        <f t="shared" ref="Z143:Z152" si="208">IF(Y143=0,0,ROUND(X143/Y143/12,0))</f>
        <v>0</v>
      </c>
      <c r="AA143" s="526">
        <f>AB143+AC143</f>
        <v>0</v>
      </c>
      <c r="AB143" s="523">
        <f>AB155+AB166+AB177</f>
        <v>0</v>
      </c>
      <c r="AC143" s="523">
        <f>AC155+AC166+AC177</f>
        <v>0</v>
      </c>
      <c r="AD143" s="523">
        <f>AD155+AD166+AD177</f>
        <v>0</v>
      </c>
      <c r="AE143" s="524">
        <f t="shared" ref="AE143:AE152" si="209">IF(AD143=0,0,ROUND(AC143/AD143/12,0))</f>
        <v>0</v>
      </c>
      <c r="AF143" s="526">
        <f t="shared" ref="AF143:AQ152" si="210">AF155+AF166+AF177</f>
        <v>0</v>
      </c>
      <c r="AG143" s="523">
        <f t="shared" si="210"/>
        <v>0</v>
      </c>
      <c r="AH143" s="527">
        <f t="shared" si="210"/>
        <v>0</v>
      </c>
      <c r="AI143" s="526">
        <f t="shared" si="210"/>
        <v>0</v>
      </c>
      <c r="AJ143" s="523">
        <f t="shared" si="210"/>
        <v>0</v>
      </c>
      <c r="AK143" s="527">
        <f t="shared" si="210"/>
        <v>0</v>
      </c>
      <c r="AL143" s="526">
        <f t="shared" si="210"/>
        <v>0</v>
      </c>
      <c r="AM143" s="523">
        <f t="shared" si="210"/>
        <v>0</v>
      </c>
      <c r="AN143" s="527">
        <f t="shared" si="210"/>
        <v>0</v>
      </c>
      <c r="AO143" s="526">
        <f t="shared" si="210"/>
        <v>0</v>
      </c>
      <c r="AP143" s="523">
        <f t="shared" si="210"/>
        <v>0</v>
      </c>
      <c r="AQ143" s="527">
        <f t="shared" si="210"/>
        <v>0</v>
      </c>
      <c r="AR143" s="529"/>
      <c r="AS143" s="513"/>
      <c r="AT143" s="526">
        <f>AU143+AV143</f>
        <v>0</v>
      </c>
      <c r="AU143" s="523">
        <f>AU155+AU166+AU177</f>
        <v>0</v>
      </c>
      <c r="AV143" s="523">
        <f>AV155+AV166+AV177</f>
        <v>0</v>
      </c>
      <c r="AW143" s="528">
        <f>AW155+AW166+AW177</f>
        <v>0</v>
      </c>
      <c r="AX143" s="531">
        <f>IF(L143=0,0,AA143/L143*100)</f>
        <v>0</v>
      </c>
      <c r="AY143" s="528">
        <f>IF(M143=0,0,AB143/M143*100)</f>
        <v>0</v>
      </c>
      <c r="AZ143" s="528">
        <f t="shared" ref="AZ143:BA152" si="211">IF(N143=0,0,AC143/N143*100)</f>
        <v>0</v>
      </c>
      <c r="BA143" s="528">
        <f t="shared" si="211"/>
        <v>0</v>
      </c>
      <c r="BB143" s="526">
        <f>BC143+BD143</f>
        <v>0</v>
      </c>
      <c r="BC143" s="523">
        <f>BC155+BC166+BC177</f>
        <v>0</v>
      </c>
      <c r="BD143" s="523">
        <f>BD155+BD166+BD177</f>
        <v>0</v>
      </c>
      <c r="BE143" s="528">
        <f>BE155+BE166+BE177</f>
        <v>0</v>
      </c>
      <c r="BF143" s="531">
        <f t="shared" ref="BF143:BF152" si="212">IF(F143=0,0,AE143/F143*100)</f>
        <v>0</v>
      </c>
      <c r="BG143" s="528">
        <f t="shared" ref="BG143:BG152" si="213">IF(K143=0,0,AE143/K143*100)</f>
        <v>0</v>
      </c>
      <c r="BH143" s="532">
        <f t="shared" ref="BH143:BH152" si="214">IF(P143=0,0,AE143/P143*100)</f>
        <v>0</v>
      </c>
      <c r="BI143" s="533"/>
      <c r="BJ143" s="513"/>
      <c r="BK143" s="526">
        <f>BL143+BM143</f>
        <v>0</v>
      </c>
      <c r="BL143" s="523">
        <f>BL155+BL166+BL177</f>
        <v>0</v>
      </c>
      <c r="BM143" s="523">
        <f>BM155+BM166+BM177</f>
        <v>0</v>
      </c>
      <c r="BN143" s="528">
        <f>BN155+BN166+BN177</f>
        <v>0</v>
      </c>
      <c r="BO143" s="531">
        <f>IF(V143=0,0,AA143/V143*100)</f>
        <v>0</v>
      </c>
      <c r="BP143" s="528">
        <f>IF(W143=0,0,AB143/W143*100)</f>
        <v>0</v>
      </c>
      <c r="BQ143" s="528">
        <f t="shared" ref="BQ143:BR152" si="215">IF(X143=0,0,AC143/X143*100)</f>
        <v>0</v>
      </c>
      <c r="BR143" s="532">
        <f t="shared" si="215"/>
        <v>0</v>
      </c>
      <c r="BS143" s="513"/>
      <c r="BT143" s="526">
        <f>BU143+BV143</f>
        <v>0</v>
      </c>
      <c r="BU143" s="523">
        <f>BU155+BU166+BU177</f>
        <v>0</v>
      </c>
      <c r="BV143" s="523">
        <f>BV155+BV166+BV177</f>
        <v>0</v>
      </c>
      <c r="BW143" s="528">
        <f>BW155+BW166+BW177</f>
        <v>0</v>
      </c>
      <c r="BX143" s="531">
        <f>IF(B143=0,0,AA143/B143*100)</f>
        <v>0</v>
      </c>
      <c r="BY143" s="528">
        <f>IF(C143=0,0,AB143/C143*100)</f>
        <v>0</v>
      </c>
      <c r="BZ143" s="528">
        <f t="shared" ref="BZ143:CA152" si="216">IF(D143=0,0,AC143/D143*100)</f>
        <v>0</v>
      </c>
      <c r="CA143" s="532">
        <f t="shared" si="216"/>
        <v>0</v>
      </c>
      <c r="CB143" s="513"/>
      <c r="CC143" s="513"/>
      <c r="CD143" s="513"/>
      <c r="CE143" s="513"/>
      <c r="CF143" s="513"/>
      <c r="CG143" s="513"/>
      <c r="CH143" s="513"/>
      <c r="CI143" s="513"/>
      <c r="CJ143" s="513"/>
      <c r="CK143" s="513"/>
      <c r="CL143" s="513"/>
      <c r="CM143" s="513"/>
      <c r="CN143" s="513"/>
      <c r="CO143" s="513"/>
      <c r="CP143" s="513"/>
      <c r="CQ143" s="513"/>
      <c r="CR143" s="513"/>
      <c r="CS143" s="513"/>
      <c r="CT143" s="513"/>
      <c r="CU143" s="513"/>
      <c r="CV143" s="513"/>
      <c r="CW143" s="513"/>
      <c r="CX143" s="513"/>
      <c r="CY143" s="513"/>
      <c r="CZ143" s="513"/>
      <c r="DA143" s="513"/>
      <c r="DB143" s="513"/>
      <c r="DC143" s="513"/>
      <c r="DD143" s="513"/>
      <c r="DE143" s="513"/>
      <c r="DF143" s="513"/>
      <c r="DG143" s="513"/>
      <c r="DH143" s="513"/>
      <c r="DI143" s="513"/>
      <c r="DJ143" s="513"/>
      <c r="DK143" s="513"/>
      <c r="DL143" s="513"/>
      <c r="DM143" s="513"/>
      <c r="DN143" s="513"/>
      <c r="DO143" s="513"/>
      <c r="DP143" s="513"/>
      <c r="DQ143" s="513"/>
      <c r="DR143" s="513"/>
      <c r="DS143" s="513"/>
      <c r="DT143" s="513"/>
      <c r="DU143" s="513"/>
      <c r="DV143" s="513"/>
      <c r="DW143" s="513"/>
      <c r="DX143" s="513"/>
      <c r="DY143" s="513"/>
      <c r="DZ143" s="513"/>
    </row>
    <row r="144" spans="1:130" s="558" customFormat="1" ht="20.25" hidden="1" x14ac:dyDescent="0.2">
      <c r="A144" s="521" t="s">
        <v>1004</v>
      </c>
      <c r="B144" s="526"/>
      <c r="C144" s="523"/>
      <c r="D144" s="523">
        <f t="shared" ref="D144:E152" si="217">D156+D167+D178</f>
        <v>0</v>
      </c>
      <c r="E144" s="523">
        <f t="shared" si="217"/>
        <v>0</v>
      </c>
      <c r="F144" s="524">
        <f t="shared" si="205"/>
        <v>0</v>
      </c>
      <c r="G144" s="526"/>
      <c r="H144" s="523"/>
      <c r="I144" s="523">
        <f t="shared" ref="I144:J152" si="218">I156+I167+I178</f>
        <v>0</v>
      </c>
      <c r="J144" s="523">
        <f t="shared" si="218"/>
        <v>0</v>
      </c>
      <c r="K144" s="524">
        <f t="shared" si="206"/>
        <v>0</v>
      </c>
      <c r="L144" s="526"/>
      <c r="M144" s="523"/>
      <c r="N144" s="523">
        <f t="shared" ref="N144:O152" si="219">N156+N167+N178</f>
        <v>0</v>
      </c>
      <c r="O144" s="523">
        <f t="shared" si="219"/>
        <v>0</v>
      </c>
      <c r="P144" s="525">
        <f t="shared" si="207"/>
        <v>0</v>
      </c>
      <c r="Q144" s="526"/>
      <c r="R144" s="523">
        <f t="shared" ref="R144:S152" si="220">R156+R167+R178</f>
        <v>0</v>
      </c>
      <c r="S144" s="527">
        <f t="shared" si="220"/>
        <v>0</v>
      </c>
      <c r="T144" s="526"/>
      <c r="U144" s="523">
        <f t="shared" ref="U144:U152" si="221">U156+U167+U178</f>
        <v>0</v>
      </c>
      <c r="V144" s="526"/>
      <c r="W144" s="523"/>
      <c r="X144" s="523">
        <f t="shared" ref="X144:Y152" si="222">X156+X167+X178</f>
        <v>0</v>
      </c>
      <c r="Y144" s="528">
        <f t="shared" si="222"/>
        <v>0</v>
      </c>
      <c r="Z144" s="524">
        <f t="shared" si="208"/>
        <v>0</v>
      </c>
      <c r="AA144" s="526"/>
      <c r="AB144" s="523"/>
      <c r="AC144" s="523">
        <f t="shared" ref="AC144:AD152" si="223">AC156+AC167+AC178</f>
        <v>0</v>
      </c>
      <c r="AD144" s="523">
        <f t="shared" si="223"/>
        <v>0</v>
      </c>
      <c r="AE144" s="524">
        <f t="shared" si="209"/>
        <v>0</v>
      </c>
      <c r="AF144" s="526"/>
      <c r="AG144" s="523">
        <f t="shared" si="210"/>
        <v>0</v>
      </c>
      <c r="AH144" s="527">
        <f t="shared" si="210"/>
        <v>0</v>
      </c>
      <c r="AI144" s="526"/>
      <c r="AJ144" s="523">
        <f t="shared" si="210"/>
        <v>0</v>
      </c>
      <c r="AK144" s="527">
        <f t="shared" si="210"/>
        <v>0</v>
      </c>
      <c r="AL144" s="526"/>
      <c r="AM144" s="523">
        <f t="shared" si="210"/>
        <v>0</v>
      </c>
      <c r="AN144" s="527">
        <f t="shared" si="210"/>
        <v>0</v>
      </c>
      <c r="AO144" s="526"/>
      <c r="AP144" s="523">
        <f t="shared" si="210"/>
        <v>0</v>
      </c>
      <c r="AQ144" s="527">
        <f t="shared" si="210"/>
        <v>0</v>
      </c>
      <c r="AR144" s="529"/>
      <c r="AS144" s="513"/>
      <c r="AT144" s="526"/>
      <c r="AU144" s="523"/>
      <c r="AV144" s="523">
        <f t="shared" ref="AV144:AW152" si="224">AV156+AV167+AV178</f>
        <v>0</v>
      </c>
      <c r="AW144" s="528">
        <f t="shared" si="224"/>
        <v>0</v>
      </c>
      <c r="AX144" s="531"/>
      <c r="AY144" s="528"/>
      <c r="AZ144" s="528">
        <f t="shared" si="211"/>
        <v>0</v>
      </c>
      <c r="BA144" s="528">
        <f t="shared" si="211"/>
        <v>0</v>
      </c>
      <c r="BB144" s="526"/>
      <c r="BC144" s="523"/>
      <c r="BD144" s="523">
        <f t="shared" ref="BD144:BE152" si="225">BD156+BD167+BD178</f>
        <v>0</v>
      </c>
      <c r="BE144" s="528">
        <f t="shared" si="225"/>
        <v>0</v>
      </c>
      <c r="BF144" s="531">
        <f t="shared" si="212"/>
        <v>0</v>
      </c>
      <c r="BG144" s="528">
        <f t="shared" si="213"/>
        <v>0</v>
      </c>
      <c r="BH144" s="532">
        <f t="shared" si="214"/>
        <v>0</v>
      </c>
      <c r="BI144" s="533"/>
      <c r="BJ144" s="513"/>
      <c r="BK144" s="526"/>
      <c r="BL144" s="523"/>
      <c r="BM144" s="523">
        <f t="shared" ref="BM144:BN152" si="226">BM156+BM167+BM178</f>
        <v>0</v>
      </c>
      <c r="BN144" s="528">
        <f t="shared" si="226"/>
        <v>0</v>
      </c>
      <c r="BO144" s="526"/>
      <c r="BP144" s="523"/>
      <c r="BQ144" s="528">
        <f t="shared" si="215"/>
        <v>0</v>
      </c>
      <c r="BR144" s="532">
        <f t="shared" si="215"/>
        <v>0</v>
      </c>
      <c r="BS144" s="513"/>
      <c r="BT144" s="526"/>
      <c r="BU144" s="523"/>
      <c r="BV144" s="523">
        <f t="shared" ref="BV144:BW152" si="227">BV156+BV167+BV178</f>
        <v>0</v>
      </c>
      <c r="BW144" s="528">
        <f t="shared" si="227"/>
        <v>0</v>
      </c>
      <c r="BX144" s="531"/>
      <c r="BY144" s="528"/>
      <c r="BZ144" s="528">
        <f t="shared" si="216"/>
        <v>0</v>
      </c>
      <c r="CA144" s="532">
        <f t="shared" si="216"/>
        <v>0</v>
      </c>
      <c r="CB144" s="513"/>
      <c r="CC144" s="513"/>
      <c r="CD144" s="513"/>
      <c r="CE144" s="513"/>
      <c r="CF144" s="513"/>
      <c r="CG144" s="513"/>
      <c r="CH144" s="513"/>
      <c r="CI144" s="513"/>
      <c r="CJ144" s="513"/>
      <c r="CK144" s="513"/>
      <c r="CL144" s="513"/>
      <c r="CM144" s="513"/>
      <c r="CN144" s="513"/>
      <c r="CO144" s="513"/>
      <c r="CP144" s="513"/>
      <c r="CQ144" s="513"/>
      <c r="CR144" s="513"/>
      <c r="CS144" s="513"/>
      <c r="CT144" s="513"/>
      <c r="CU144" s="513"/>
      <c r="CV144" s="513"/>
      <c r="CW144" s="513"/>
      <c r="CX144" s="513"/>
      <c r="CY144" s="513"/>
      <c r="CZ144" s="513"/>
      <c r="DA144" s="513"/>
      <c r="DB144" s="513"/>
      <c r="DC144" s="513"/>
      <c r="DD144" s="513"/>
      <c r="DE144" s="513"/>
      <c r="DF144" s="513"/>
      <c r="DG144" s="513"/>
      <c r="DH144" s="513"/>
      <c r="DI144" s="513"/>
      <c r="DJ144" s="513"/>
      <c r="DK144" s="513"/>
      <c r="DL144" s="513"/>
      <c r="DM144" s="513"/>
      <c r="DN144" s="513"/>
      <c r="DO144" s="513"/>
      <c r="DP144" s="513"/>
      <c r="DQ144" s="513"/>
      <c r="DR144" s="513"/>
      <c r="DS144" s="513"/>
      <c r="DT144" s="513"/>
      <c r="DU144" s="513"/>
      <c r="DV144" s="513"/>
      <c r="DW144" s="513"/>
      <c r="DX144" s="513"/>
      <c r="DY144" s="513"/>
      <c r="DZ144" s="513"/>
    </row>
    <row r="145" spans="1:130" s="558" customFormat="1" ht="20.25" hidden="1" x14ac:dyDescent="0.2">
      <c r="A145" s="521" t="s">
        <v>317</v>
      </c>
      <c r="B145" s="526"/>
      <c r="C145" s="523"/>
      <c r="D145" s="523">
        <f t="shared" si="217"/>
        <v>0</v>
      </c>
      <c r="E145" s="523">
        <f t="shared" si="217"/>
        <v>0</v>
      </c>
      <c r="F145" s="524">
        <f t="shared" si="205"/>
        <v>0</v>
      </c>
      <c r="G145" s="526"/>
      <c r="H145" s="523"/>
      <c r="I145" s="523">
        <f t="shared" si="218"/>
        <v>0</v>
      </c>
      <c r="J145" s="523">
        <f t="shared" si="218"/>
        <v>0</v>
      </c>
      <c r="K145" s="524">
        <f t="shared" si="206"/>
        <v>0</v>
      </c>
      <c r="L145" s="526"/>
      <c r="M145" s="523"/>
      <c r="N145" s="523">
        <f t="shared" si="219"/>
        <v>0</v>
      </c>
      <c r="O145" s="523">
        <f t="shared" si="219"/>
        <v>0</v>
      </c>
      <c r="P145" s="525">
        <f t="shared" si="207"/>
        <v>0</v>
      </c>
      <c r="Q145" s="526"/>
      <c r="R145" s="523">
        <f t="shared" si="220"/>
        <v>0</v>
      </c>
      <c r="S145" s="527">
        <f t="shared" si="220"/>
        <v>0</v>
      </c>
      <c r="T145" s="526"/>
      <c r="U145" s="523">
        <f t="shared" si="221"/>
        <v>0</v>
      </c>
      <c r="V145" s="526"/>
      <c r="W145" s="523"/>
      <c r="X145" s="523">
        <f t="shared" si="222"/>
        <v>0</v>
      </c>
      <c r="Y145" s="528">
        <f t="shared" si="222"/>
        <v>0</v>
      </c>
      <c r="Z145" s="524">
        <f t="shared" si="208"/>
        <v>0</v>
      </c>
      <c r="AA145" s="526"/>
      <c r="AB145" s="523"/>
      <c r="AC145" s="523">
        <f t="shared" si="223"/>
        <v>0</v>
      </c>
      <c r="AD145" s="523">
        <f t="shared" si="223"/>
        <v>0</v>
      </c>
      <c r="AE145" s="524">
        <f t="shared" si="209"/>
        <v>0</v>
      </c>
      <c r="AF145" s="526"/>
      <c r="AG145" s="523">
        <f t="shared" si="210"/>
        <v>0</v>
      </c>
      <c r="AH145" s="527">
        <f t="shared" si="210"/>
        <v>0</v>
      </c>
      <c r="AI145" s="526"/>
      <c r="AJ145" s="523">
        <f t="shared" si="210"/>
        <v>0</v>
      </c>
      <c r="AK145" s="527">
        <f t="shared" si="210"/>
        <v>0</v>
      </c>
      <c r="AL145" s="526"/>
      <c r="AM145" s="523">
        <f t="shared" si="210"/>
        <v>0</v>
      </c>
      <c r="AN145" s="527">
        <f t="shared" si="210"/>
        <v>0</v>
      </c>
      <c r="AO145" s="526"/>
      <c r="AP145" s="523">
        <f t="shared" si="210"/>
        <v>0</v>
      </c>
      <c r="AQ145" s="527">
        <f t="shared" si="210"/>
        <v>0</v>
      </c>
      <c r="AR145" s="529"/>
      <c r="AS145" s="513"/>
      <c r="AT145" s="526"/>
      <c r="AU145" s="523"/>
      <c r="AV145" s="523">
        <f t="shared" si="224"/>
        <v>0</v>
      </c>
      <c r="AW145" s="528">
        <f t="shared" si="224"/>
        <v>0</v>
      </c>
      <c r="AX145" s="531"/>
      <c r="AY145" s="528"/>
      <c r="AZ145" s="528">
        <f t="shared" si="211"/>
        <v>0</v>
      </c>
      <c r="BA145" s="528">
        <f t="shared" si="211"/>
        <v>0</v>
      </c>
      <c r="BB145" s="526"/>
      <c r="BC145" s="523"/>
      <c r="BD145" s="523">
        <f t="shared" si="225"/>
        <v>0</v>
      </c>
      <c r="BE145" s="528">
        <f t="shared" si="225"/>
        <v>0</v>
      </c>
      <c r="BF145" s="531">
        <f t="shared" si="212"/>
        <v>0</v>
      </c>
      <c r="BG145" s="528">
        <f t="shared" si="213"/>
        <v>0</v>
      </c>
      <c r="BH145" s="532">
        <f t="shared" si="214"/>
        <v>0</v>
      </c>
      <c r="BI145" s="533"/>
      <c r="BJ145" s="513"/>
      <c r="BK145" s="526"/>
      <c r="BL145" s="523"/>
      <c r="BM145" s="523">
        <f t="shared" si="226"/>
        <v>0</v>
      </c>
      <c r="BN145" s="528">
        <f t="shared" si="226"/>
        <v>0</v>
      </c>
      <c r="BO145" s="526"/>
      <c r="BP145" s="523"/>
      <c r="BQ145" s="528">
        <f t="shared" si="215"/>
        <v>0</v>
      </c>
      <c r="BR145" s="532">
        <f t="shared" si="215"/>
        <v>0</v>
      </c>
      <c r="BS145" s="513"/>
      <c r="BT145" s="526"/>
      <c r="BU145" s="523"/>
      <c r="BV145" s="523">
        <f t="shared" si="227"/>
        <v>0</v>
      </c>
      <c r="BW145" s="528">
        <f t="shared" si="227"/>
        <v>0</v>
      </c>
      <c r="BX145" s="531"/>
      <c r="BY145" s="528"/>
      <c r="BZ145" s="528">
        <f t="shared" si="216"/>
        <v>0</v>
      </c>
      <c r="CA145" s="532">
        <f t="shared" si="216"/>
        <v>0</v>
      </c>
      <c r="CB145" s="513"/>
      <c r="CC145" s="513"/>
      <c r="CD145" s="513"/>
      <c r="CE145" s="513"/>
      <c r="CF145" s="513"/>
      <c r="CG145" s="513"/>
      <c r="CH145" s="513"/>
      <c r="CI145" s="513"/>
      <c r="CJ145" s="513"/>
      <c r="CK145" s="513"/>
      <c r="CL145" s="513"/>
      <c r="CM145" s="513"/>
      <c r="CN145" s="513"/>
      <c r="CO145" s="513"/>
      <c r="CP145" s="513"/>
      <c r="CQ145" s="513"/>
      <c r="CR145" s="513"/>
      <c r="CS145" s="513"/>
      <c r="CT145" s="513"/>
      <c r="CU145" s="513"/>
      <c r="CV145" s="513"/>
      <c r="CW145" s="513"/>
      <c r="CX145" s="513"/>
      <c r="CY145" s="513"/>
      <c r="CZ145" s="513"/>
      <c r="DA145" s="513"/>
      <c r="DB145" s="513"/>
      <c r="DC145" s="513"/>
      <c r="DD145" s="513"/>
      <c r="DE145" s="513"/>
      <c r="DF145" s="513"/>
      <c r="DG145" s="513"/>
      <c r="DH145" s="513"/>
      <c r="DI145" s="513"/>
      <c r="DJ145" s="513"/>
      <c r="DK145" s="513"/>
      <c r="DL145" s="513"/>
      <c r="DM145" s="513"/>
      <c r="DN145" s="513"/>
      <c r="DO145" s="513"/>
      <c r="DP145" s="513"/>
      <c r="DQ145" s="513"/>
      <c r="DR145" s="513"/>
      <c r="DS145" s="513"/>
      <c r="DT145" s="513"/>
      <c r="DU145" s="513"/>
      <c r="DV145" s="513"/>
      <c r="DW145" s="513"/>
      <c r="DX145" s="513"/>
      <c r="DY145" s="513"/>
      <c r="DZ145" s="513"/>
    </row>
    <row r="146" spans="1:130" s="558" customFormat="1" ht="20.25" hidden="1" x14ac:dyDescent="0.2">
      <c r="A146" s="521" t="s">
        <v>318</v>
      </c>
      <c r="B146" s="526"/>
      <c r="C146" s="523"/>
      <c r="D146" s="523">
        <f t="shared" si="217"/>
        <v>0</v>
      </c>
      <c r="E146" s="523">
        <f t="shared" si="217"/>
        <v>0</v>
      </c>
      <c r="F146" s="524">
        <f t="shared" si="205"/>
        <v>0</v>
      </c>
      <c r="G146" s="526"/>
      <c r="H146" s="523"/>
      <c r="I146" s="523">
        <f t="shared" si="218"/>
        <v>0</v>
      </c>
      <c r="J146" s="523">
        <f t="shared" si="218"/>
        <v>0</v>
      </c>
      <c r="K146" s="524">
        <f t="shared" si="206"/>
        <v>0</v>
      </c>
      <c r="L146" s="526"/>
      <c r="M146" s="523"/>
      <c r="N146" s="523">
        <f t="shared" si="219"/>
        <v>0</v>
      </c>
      <c r="O146" s="523">
        <f t="shared" si="219"/>
        <v>0</v>
      </c>
      <c r="P146" s="525">
        <f t="shared" si="207"/>
        <v>0</v>
      </c>
      <c r="Q146" s="526"/>
      <c r="R146" s="523">
        <f t="shared" si="220"/>
        <v>0</v>
      </c>
      <c r="S146" s="527">
        <f t="shared" si="220"/>
        <v>0</v>
      </c>
      <c r="T146" s="526"/>
      <c r="U146" s="523">
        <f t="shared" si="221"/>
        <v>0</v>
      </c>
      <c r="V146" s="526"/>
      <c r="W146" s="523"/>
      <c r="X146" s="523">
        <f t="shared" si="222"/>
        <v>0</v>
      </c>
      <c r="Y146" s="528">
        <f t="shared" si="222"/>
        <v>0</v>
      </c>
      <c r="Z146" s="524">
        <f t="shared" si="208"/>
        <v>0</v>
      </c>
      <c r="AA146" s="526"/>
      <c r="AB146" s="523"/>
      <c r="AC146" s="523">
        <f t="shared" si="223"/>
        <v>0</v>
      </c>
      <c r="AD146" s="523">
        <f t="shared" si="223"/>
        <v>0</v>
      </c>
      <c r="AE146" s="524">
        <f t="shared" si="209"/>
        <v>0</v>
      </c>
      <c r="AF146" s="526"/>
      <c r="AG146" s="523">
        <f t="shared" si="210"/>
        <v>0</v>
      </c>
      <c r="AH146" s="527">
        <f t="shared" si="210"/>
        <v>0</v>
      </c>
      <c r="AI146" s="526"/>
      <c r="AJ146" s="523">
        <f t="shared" si="210"/>
        <v>0</v>
      </c>
      <c r="AK146" s="527">
        <f t="shared" si="210"/>
        <v>0</v>
      </c>
      <c r="AL146" s="526"/>
      <c r="AM146" s="523">
        <f t="shared" si="210"/>
        <v>0</v>
      </c>
      <c r="AN146" s="527">
        <f t="shared" si="210"/>
        <v>0</v>
      </c>
      <c r="AO146" s="526"/>
      <c r="AP146" s="523">
        <f t="shared" si="210"/>
        <v>0</v>
      </c>
      <c r="AQ146" s="527">
        <f t="shared" si="210"/>
        <v>0</v>
      </c>
      <c r="AR146" s="529"/>
      <c r="AS146" s="513"/>
      <c r="AT146" s="526"/>
      <c r="AU146" s="523"/>
      <c r="AV146" s="523">
        <f t="shared" si="224"/>
        <v>0</v>
      </c>
      <c r="AW146" s="528">
        <f t="shared" si="224"/>
        <v>0</v>
      </c>
      <c r="AX146" s="531"/>
      <c r="AY146" s="528"/>
      <c r="AZ146" s="528">
        <f t="shared" si="211"/>
        <v>0</v>
      </c>
      <c r="BA146" s="528">
        <f t="shared" si="211"/>
        <v>0</v>
      </c>
      <c r="BB146" s="526"/>
      <c r="BC146" s="523"/>
      <c r="BD146" s="523">
        <f t="shared" si="225"/>
        <v>0</v>
      </c>
      <c r="BE146" s="528">
        <f t="shared" si="225"/>
        <v>0</v>
      </c>
      <c r="BF146" s="531">
        <f t="shared" si="212"/>
        <v>0</v>
      </c>
      <c r="BG146" s="528">
        <f t="shared" si="213"/>
        <v>0</v>
      </c>
      <c r="BH146" s="532">
        <f t="shared" si="214"/>
        <v>0</v>
      </c>
      <c r="BI146" s="533"/>
      <c r="BJ146" s="513"/>
      <c r="BK146" s="526"/>
      <c r="BL146" s="523"/>
      <c r="BM146" s="523">
        <f t="shared" si="226"/>
        <v>0</v>
      </c>
      <c r="BN146" s="528">
        <f t="shared" si="226"/>
        <v>0</v>
      </c>
      <c r="BO146" s="526"/>
      <c r="BP146" s="523"/>
      <c r="BQ146" s="528">
        <f t="shared" si="215"/>
        <v>0</v>
      </c>
      <c r="BR146" s="532">
        <f t="shared" si="215"/>
        <v>0</v>
      </c>
      <c r="BS146" s="513"/>
      <c r="BT146" s="526"/>
      <c r="BU146" s="523"/>
      <c r="BV146" s="523">
        <f t="shared" si="227"/>
        <v>0</v>
      </c>
      <c r="BW146" s="528">
        <f t="shared" si="227"/>
        <v>0</v>
      </c>
      <c r="BX146" s="531"/>
      <c r="BY146" s="528"/>
      <c r="BZ146" s="528">
        <f t="shared" si="216"/>
        <v>0</v>
      </c>
      <c r="CA146" s="532">
        <f t="shared" si="216"/>
        <v>0</v>
      </c>
      <c r="CB146" s="513"/>
      <c r="CC146" s="513"/>
      <c r="CD146" s="513"/>
      <c r="CE146" s="513"/>
      <c r="CF146" s="513"/>
      <c r="CG146" s="513"/>
      <c r="CH146" s="513"/>
      <c r="CI146" s="513"/>
      <c r="CJ146" s="513"/>
      <c r="CK146" s="513"/>
      <c r="CL146" s="513"/>
      <c r="CM146" s="513"/>
      <c r="CN146" s="513"/>
      <c r="CO146" s="513"/>
      <c r="CP146" s="513"/>
      <c r="CQ146" s="513"/>
      <c r="CR146" s="513"/>
      <c r="CS146" s="513"/>
      <c r="CT146" s="513"/>
      <c r="CU146" s="513"/>
      <c r="CV146" s="513"/>
      <c r="CW146" s="513"/>
      <c r="CX146" s="513"/>
      <c r="CY146" s="513"/>
      <c r="CZ146" s="513"/>
      <c r="DA146" s="513"/>
      <c r="DB146" s="513"/>
      <c r="DC146" s="513"/>
      <c r="DD146" s="513"/>
      <c r="DE146" s="513"/>
      <c r="DF146" s="513"/>
      <c r="DG146" s="513"/>
      <c r="DH146" s="513"/>
      <c r="DI146" s="513"/>
      <c r="DJ146" s="513"/>
      <c r="DK146" s="513"/>
      <c r="DL146" s="513"/>
      <c r="DM146" s="513"/>
      <c r="DN146" s="513"/>
      <c r="DO146" s="513"/>
      <c r="DP146" s="513"/>
      <c r="DQ146" s="513"/>
      <c r="DR146" s="513"/>
      <c r="DS146" s="513"/>
      <c r="DT146" s="513"/>
      <c r="DU146" s="513"/>
      <c r="DV146" s="513"/>
      <c r="DW146" s="513"/>
      <c r="DX146" s="513"/>
      <c r="DY146" s="513"/>
      <c r="DZ146" s="513"/>
    </row>
    <row r="147" spans="1:130" ht="20.25" hidden="1" x14ac:dyDescent="0.3">
      <c r="A147" s="534" t="s">
        <v>319</v>
      </c>
      <c r="B147" s="522"/>
      <c r="C147" s="523"/>
      <c r="D147" s="523">
        <f t="shared" si="217"/>
        <v>0</v>
      </c>
      <c r="E147" s="523">
        <f t="shared" si="217"/>
        <v>0</v>
      </c>
      <c r="F147" s="524">
        <f t="shared" si="205"/>
        <v>0</v>
      </c>
      <c r="G147" s="522"/>
      <c r="H147" s="523"/>
      <c r="I147" s="523">
        <f t="shared" si="218"/>
        <v>0</v>
      </c>
      <c r="J147" s="523">
        <f t="shared" si="218"/>
        <v>0</v>
      </c>
      <c r="K147" s="524">
        <f t="shared" si="206"/>
        <v>0</v>
      </c>
      <c r="L147" s="522"/>
      <c r="M147" s="523"/>
      <c r="N147" s="523">
        <f t="shared" si="219"/>
        <v>0</v>
      </c>
      <c r="O147" s="523">
        <f t="shared" si="219"/>
        <v>0</v>
      </c>
      <c r="P147" s="525">
        <f t="shared" si="207"/>
        <v>0</v>
      </c>
      <c r="Q147" s="526"/>
      <c r="R147" s="523">
        <f t="shared" si="220"/>
        <v>0</v>
      </c>
      <c r="S147" s="527">
        <f t="shared" si="220"/>
        <v>0</v>
      </c>
      <c r="T147" s="526"/>
      <c r="U147" s="523">
        <f t="shared" si="221"/>
        <v>0</v>
      </c>
      <c r="V147" s="522"/>
      <c r="W147" s="523"/>
      <c r="X147" s="523">
        <f t="shared" si="222"/>
        <v>0</v>
      </c>
      <c r="Y147" s="528">
        <f t="shared" si="222"/>
        <v>0</v>
      </c>
      <c r="Z147" s="524">
        <f t="shared" si="208"/>
        <v>0</v>
      </c>
      <c r="AA147" s="522"/>
      <c r="AB147" s="523"/>
      <c r="AC147" s="523">
        <f t="shared" si="223"/>
        <v>0</v>
      </c>
      <c r="AD147" s="523">
        <f t="shared" si="223"/>
        <v>0</v>
      </c>
      <c r="AE147" s="524">
        <f t="shared" si="209"/>
        <v>0</v>
      </c>
      <c r="AF147" s="526"/>
      <c r="AG147" s="523">
        <f t="shared" si="210"/>
        <v>0</v>
      </c>
      <c r="AH147" s="527">
        <f t="shared" si="210"/>
        <v>0</v>
      </c>
      <c r="AI147" s="526"/>
      <c r="AJ147" s="523">
        <f t="shared" si="210"/>
        <v>0</v>
      </c>
      <c r="AK147" s="527">
        <f t="shared" si="210"/>
        <v>0</v>
      </c>
      <c r="AL147" s="526"/>
      <c r="AM147" s="523">
        <f t="shared" si="210"/>
        <v>0</v>
      </c>
      <c r="AN147" s="527">
        <f t="shared" si="210"/>
        <v>0</v>
      </c>
      <c r="AO147" s="526"/>
      <c r="AP147" s="523">
        <f t="shared" si="210"/>
        <v>0</v>
      </c>
      <c r="AQ147" s="527">
        <f t="shared" si="210"/>
        <v>0</v>
      </c>
      <c r="AR147" s="529"/>
      <c r="AS147" s="513"/>
      <c r="AT147" s="522"/>
      <c r="AU147" s="523"/>
      <c r="AV147" s="523">
        <f t="shared" si="224"/>
        <v>0</v>
      </c>
      <c r="AW147" s="528">
        <f t="shared" si="224"/>
        <v>0</v>
      </c>
      <c r="AX147" s="530"/>
      <c r="AY147" s="528"/>
      <c r="AZ147" s="528">
        <f t="shared" si="211"/>
        <v>0</v>
      </c>
      <c r="BA147" s="528">
        <f t="shared" si="211"/>
        <v>0</v>
      </c>
      <c r="BB147" s="522"/>
      <c r="BC147" s="523"/>
      <c r="BD147" s="523">
        <f t="shared" si="225"/>
        <v>0</v>
      </c>
      <c r="BE147" s="528">
        <f t="shared" si="225"/>
        <v>0</v>
      </c>
      <c r="BF147" s="531">
        <f t="shared" si="212"/>
        <v>0</v>
      </c>
      <c r="BG147" s="528">
        <f t="shared" si="213"/>
        <v>0</v>
      </c>
      <c r="BH147" s="532">
        <f t="shared" si="214"/>
        <v>0</v>
      </c>
      <c r="BI147" s="533"/>
      <c r="BJ147" s="513"/>
      <c r="BK147" s="522"/>
      <c r="BL147" s="523"/>
      <c r="BM147" s="523">
        <f t="shared" si="226"/>
        <v>0</v>
      </c>
      <c r="BN147" s="528">
        <f t="shared" si="226"/>
        <v>0</v>
      </c>
      <c r="BO147" s="522"/>
      <c r="BP147" s="523"/>
      <c r="BQ147" s="528">
        <f t="shared" si="215"/>
        <v>0</v>
      </c>
      <c r="BR147" s="532">
        <f t="shared" si="215"/>
        <v>0</v>
      </c>
      <c r="BS147" s="513"/>
      <c r="BT147" s="522"/>
      <c r="BU147" s="523"/>
      <c r="BV147" s="523">
        <f t="shared" si="227"/>
        <v>0</v>
      </c>
      <c r="BW147" s="528">
        <f t="shared" si="227"/>
        <v>0</v>
      </c>
      <c r="BX147" s="530"/>
      <c r="BY147" s="528"/>
      <c r="BZ147" s="528">
        <f t="shared" si="216"/>
        <v>0</v>
      </c>
      <c r="CA147" s="532">
        <f t="shared" si="216"/>
        <v>0</v>
      </c>
      <c r="CB147" s="513"/>
      <c r="CC147" s="513"/>
      <c r="CD147" s="513"/>
      <c r="CE147" s="513"/>
      <c r="CF147" s="513"/>
      <c r="CG147" s="513"/>
      <c r="CH147" s="513"/>
      <c r="CI147" s="513"/>
      <c r="CJ147" s="513"/>
      <c r="CK147" s="513"/>
      <c r="CL147" s="513"/>
      <c r="CM147" s="513"/>
      <c r="CN147" s="513"/>
      <c r="CO147" s="513"/>
      <c r="CP147" s="513"/>
      <c r="CQ147" s="513"/>
      <c r="CR147" s="513"/>
      <c r="CS147" s="513"/>
      <c r="CT147" s="513"/>
      <c r="CU147" s="513"/>
      <c r="CV147" s="513"/>
      <c r="CW147" s="513"/>
      <c r="CX147" s="513"/>
      <c r="CY147" s="513"/>
      <c r="CZ147" s="513"/>
      <c r="DA147" s="513"/>
      <c r="DB147" s="513"/>
      <c r="DC147" s="513"/>
      <c r="DD147" s="513"/>
      <c r="DE147" s="513"/>
      <c r="DF147" s="513"/>
      <c r="DG147" s="513"/>
      <c r="DH147" s="513"/>
      <c r="DI147" s="513"/>
      <c r="DJ147" s="513"/>
      <c r="DK147" s="513"/>
      <c r="DL147" s="513"/>
      <c r="DM147" s="513"/>
      <c r="DN147" s="513"/>
      <c r="DO147" s="513"/>
      <c r="DP147" s="513"/>
      <c r="DQ147" s="513"/>
      <c r="DR147" s="513"/>
      <c r="DS147" s="513"/>
      <c r="DT147" s="513"/>
      <c r="DU147" s="513"/>
      <c r="DV147" s="513"/>
      <c r="DW147" s="513"/>
      <c r="DX147" s="513"/>
      <c r="DY147" s="513"/>
      <c r="DZ147" s="513"/>
    </row>
    <row r="148" spans="1:130" ht="20.25" hidden="1" x14ac:dyDescent="0.3">
      <c r="A148" s="534" t="s">
        <v>320</v>
      </c>
      <c r="B148" s="522"/>
      <c r="C148" s="523"/>
      <c r="D148" s="523">
        <f t="shared" si="217"/>
        <v>0</v>
      </c>
      <c r="E148" s="523">
        <f t="shared" si="217"/>
        <v>0</v>
      </c>
      <c r="F148" s="524">
        <f t="shared" si="205"/>
        <v>0</v>
      </c>
      <c r="G148" s="522"/>
      <c r="H148" s="523"/>
      <c r="I148" s="523">
        <f t="shared" si="218"/>
        <v>0</v>
      </c>
      <c r="J148" s="523">
        <f t="shared" si="218"/>
        <v>0</v>
      </c>
      <c r="K148" s="524">
        <f t="shared" si="206"/>
        <v>0</v>
      </c>
      <c r="L148" s="522"/>
      <c r="M148" s="523"/>
      <c r="N148" s="523">
        <f t="shared" si="219"/>
        <v>0</v>
      </c>
      <c r="O148" s="523">
        <f t="shared" si="219"/>
        <v>0</v>
      </c>
      <c r="P148" s="525">
        <f t="shared" si="207"/>
        <v>0</v>
      </c>
      <c r="Q148" s="526"/>
      <c r="R148" s="523">
        <f t="shared" si="220"/>
        <v>0</v>
      </c>
      <c r="S148" s="527">
        <f t="shared" si="220"/>
        <v>0</v>
      </c>
      <c r="T148" s="526"/>
      <c r="U148" s="523">
        <f t="shared" si="221"/>
        <v>0</v>
      </c>
      <c r="V148" s="522"/>
      <c r="W148" s="523"/>
      <c r="X148" s="523">
        <f t="shared" si="222"/>
        <v>0</v>
      </c>
      <c r="Y148" s="528">
        <f t="shared" si="222"/>
        <v>0</v>
      </c>
      <c r="Z148" s="524">
        <f t="shared" si="208"/>
        <v>0</v>
      </c>
      <c r="AA148" s="522"/>
      <c r="AB148" s="523"/>
      <c r="AC148" s="523">
        <f t="shared" si="223"/>
        <v>0</v>
      </c>
      <c r="AD148" s="523">
        <f t="shared" si="223"/>
        <v>0</v>
      </c>
      <c r="AE148" s="524">
        <f t="shared" si="209"/>
        <v>0</v>
      </c>
      <c r="AF148" s="526"/>
      <c r="AG148" s="523">
        <f t="shared" si="210"/>
        <v>0</v>
      </c>
      <c r="AH148" s="527">
        <f t="shared" si="210"/>
        <v>0</v>
      </c>
      <c r="AI148" s="526"/>
      <c r="AJ148" s="523">
        <f t="shared" si="210"/>
        <v>0</v>
      </c>
      <c r="AK148" s="527">
        <f t="shared" si="210"/>
        <v>0</v>
      </c>
      <c r="AL148" s="526"/>
      <c r="AM148" s="523">
        <f t="shared" si="210"/>
        <v>0</v>
      </c>
      <c r="AN148" s="527">
        <f t="shared" si="210"/>
        <v>0</v>
      </c>
      <c r="AO148" s="526"/>
      <c r="AP148" s="523">
        <f t="shared" si="210"/>
        <v>0</v>
      </c>
      <c r="AQ148" s="527">
        <f t="shared" si="210"/>
        <v>0</v>
      </c>
      <c r="AR148" s="529"/>
      <c r="AS148" s="513"/>
      <c r="AT148" s="522"/>
      <c r="AU148" s="523"/>
      <c r="AV148" s="523">
        <f t="shared" si="224"/>
        <v>0</v>
      </c>
      <c r="AW148" s="528">
        <f t="shared" si="224"/>
        <v>0</v>
      </c>
      <c r="AX148" s="530"/>
      <c r="AY148" s="528"/>
      <c r="AZ148" s="528">
        <f t="shared" si="211"/>
        <v>0</v>
      </c>
      <c r="BA148" s="528">
        <f t="shared" si="211"/>
        <v>0</v>
      </c>
      <c r="BB148" s="522"/>
      <c r="BC148" s="523"/>
      <c r="BD148" s="523">
        <f t="shared" si="225"/>
        <v>0</v>
      </c>
      <c r="BE148" s="528">
        <f t="shared" si="225"/>
        <v>0</v>
      </c>
      <c r="BF148" s="531">
        <f t="shared" si="212"/>
        <v>0</v>
      </c>
      <c r="BG148" s="528">
        <f t="shared" si="213"/>
        <v>0</v>
      </c>
      <c r="BH148" s="532">
        <f t="shared" si="214"/>
        <v>0</v>
      </c>
      <c r="BI148" s="533"/>
      <c r="BJ148" s="513"/>
      <c r="BK148" s="522"/>
      <c r="BL148" s="523"/>
      <c r="BM148" s="523">
        <f t="shared" si="226"/>
        <v>0</v>
      </c>
      <c r="BN148" s="528">
        <f t="shared" si="226"/>
        <v>0</v>
      </c>
      <c r="BO148" s="522"/>
      <c r="BP148" s="523"/>
      <c r="BQ148" s="528">
        <f t="shared" si="215"/>
        <v>0</v>
      </c>
      <c r="BR148" s="532">
        <f t="shared" si="215"/>
        <v>0</v>
      </c>
      <c r="BS148" s="513"/>
      <c r="BT148" s="522"/>
      <c r="BU148" s="523"/>
      <c r="BV148" s="523">
        <f t="shared" si="227"/>
        <v>0</v>
      </c>
      <c r="BW148" s="528">
        <f t="shared" si="227"/>
        <v>0</v>
      </c>
      <c r="BX148" s="530"/>
      <c r="BY148" s="528"/>
      <c r="BZ148" s="528">
        <f t="shared" si="216"/>
        <v>0</v>
      </c>
      <c r="CA148" s="532">
        <f t="shared" si="216"/>
        <v>0</v>
      </c>
      <c r="CB148" s="513"/>
      <c r="CC148" s="513"/>
      <c r="CD148" s="513"/>
      <c r="CE148" s="513"/>
      <c r="CF148" s="513"/>
      <c r="CG148" s="513"/>
      <c r="CH148" s="513"/>
      <c r="CI148" s="513"/>
      <c r="CJ148" s="513"/>
      <c r="CK148" s="513"/>
      <c r="CL148" s="513"/>
      <c r="CM148" s="513"/>
      <c r="CN148" s="513"/>
      <c r="CO148" s="513"/>
      <c r="CP148" s="513"/>
      <c r="CQ148" s="513"/>
      <c r="CR148" s="513"/>
      <c r="CS148" s="513"/>
      <c r="CT148" s="513"/>
      <c r="CU148" s="513"/>
      <c r="CV148" s="513"/>
      <c r="CW148" s="513"/>
      <c r="CX148" s="513"/>
      <c r="CY148" s="513"/>
      <c r="CZ148" s="513"/>
      <c r="DA148" s="513"/>
      <c r="DB148" s="513"/>
      <c r="DC148" s="513"/>
      <c r="DD148" s="513"/>
      <c r="DE148" s="513"/>
      <c r="DF148" s="513"/>
      <c r="DG148" s="513"/>
      <c r="DH148" s="513"/>
      <c r="DI148" s="513"/>
      <c r="DJ148" s="513"/>
      <c r="DK148" s="513"/>
      <c r="DL148" s="513"/>
      <c r="DM148" s="513"/>
      <c r="DN148" s="513"/>
      <c r="DO148" s="513"/>
      <c r="DP148" s="513"/>
      <c r="DQ148" s="513"/>
      <c r="DR148" s="513"/>
      <c r="DS148" s="513"/>
      <c r="DT148" s="513"/>
      <c r="DU148" s="513"/>
      <c r="DV148" s="513"/>
      <c r="DW148" s="513"/>
      <c r="DX148" s="513"/>
      <c r="DY148" s="513"/>
      <c r="DZ148" s="513"/>
    </row>
    <row r="149" spans="1:130" ht="20.25" hidden="1" x14ac:dyDescent="0.3">
      <c r="A149" s="534" t="s">
        <v>321</v>
      </c>
      <c r="B149" s="522"/>
      <c r="C149" s="523"/>
      <c r="D149" s="523">
        <f t="shared" si="217"/>
        <v>0</v>
      </c>
      <c r="E149" s="523">
        <f t="shared" si="217"/>
        <v>0</v>
      </c>
      <c r="F149" s="524">
        <f t="shared" si="205"/>
        <v>0</v>
      </c>
      <c r="G149" s="522"/>
      <c r="H149" s="523"/>
      <c r="I149" s="523">
        <f t="shared" si="218"/>
        <v>0</v>
      </c>
      <c r="J149" s="523">
        <f t="shared" si="218"/>
        <v>0</v>
      </c>
      <c r="K149" s="524">
        <f t="shared" si="206"/>
        <v>0</v>
      </c>
      <c r="L149" s="522"/>
      <c r="M149" s="523"/>
      <c r="N149" s="523">
        <f t="shared" si="219"/>
        <v>0</v>
      </c>
      <c r="O149" s="523">
        <f t="shared" si="219"/>
        <v>0</v>
      </c>
      <c r="P149" s="525">
        <f t="shared" si="207"/>
        <v>0</v>
      </c>
      <c r="Q149" s="526"/>
      <c r="R149" s="523">
        <f t="shared" si="220"/>
        <v>0</v>
      </c>
      <c r="S149" s="527">
        <f t="shared" si="220"/>
        <v>0</v>
      </c>
      <c r="T149" s="526"/>
      <c r="U149" s="523">
        <f t="shared" si="221"/>
        <v>0</v>
      </c>
      <c r="V149" s="522"/>
      <c r="W149" s="523"/>
      <c r="X149" s="523">
        <f t="shared" si="222"/>
        <v>0</v>
      </c>
      <c r="Y149" s="528">
        <f t="shared" si="222"/>
        <v>0</v>
      </c>
      <c r="Z149" s="524">
        <f t="shared" si="208"/>
        <v>0</v>
      </c>
      <c r="AA149" s="522"/>
      <c r="AB149" s="523"/>
      <c r="AC149" s="523">
        <f t="shared" si="223"/>
        <v>0</v>
      </c>
      <c r="AD149" s="523">
        <f t="shared" si="223"/>
        <v>0</v>
      </c>
      <c r="AE149" s="524">
        <f t="shared" si="209"/>
        <v>0</v>
      </c>
      <c r="AF149" s="526"/>
      <c r="AG149" s="523">
        <f t="shared" si="210"/>
        <v>0</v>
      </c>
      <c r="AH149" s="527">
        <f t="shared" si="210"/>
        <v>0</v>
      </c>
      <c r="AI149" s="526"/>
      <c r="AJ149" s="523">
        <f t="shared" si="210"/>
        <v>0</v>
      </c>
      <c r="AK149" s="527">
        <f t="shared" si="210"/>
        <v>0</v>
      </c>
      <c r="AL149" s="526"/>
      <c r="AM149" s="523">
        <f t="shared" si="210"/>
        <v>0</v>
      </c>
      <c r="AN149" s="527">
        <f t="shared" si="210"/>
        <v>0</v>
      </c>
      <c r="AO149" s="526"/>
      <c r="AP149" s="523">
        <f t="shared" si="210"/>
        <v>0</v>
      </c>
      <c r="AQ149" s="527">
        <f t="shared" si="210"/>
        <v>0</v>
      </c>
      <c r="AR149" s="529"/>
      <c r="AS149" s="513"/>
      <c r="AT149" s="522"/>
      <c r="AU149" s="523"/>
      <c r="AV149" s="523">
        <f t="shared" si="224"/>
        <v>0</v>
      </c>
      <c r="AW149" s="528">
        <f t="shared" si="224"/>
        <v>0</v>
      </c>
      <c r="AX149" s="530"/>
      <c r="AY149" s="528"/>
      <c r="AZ149" s="528">
        <f t="shared" si="211"/>
        <v>0</v>
      </c>
      <c r="BA149" s="528">
        <f t="shared" si="211"/>
        <v>0</v>
      </c>
      <c r="BB149" s="522"/>
      <c r="BC149" s="523"/>
      <c r="BD149" s="523">
        <f t="shared" si="225"/>
        <v>0</v>
      </c>
      <c r="BE149" s="528">
        <f t="shared" si="225"/>
        <v>0</v>
      </c>
      <c r="BF149" s="531">
        <f t="shared" si="212"/>
        <v>0</v>
      </c>
      <c r="BG149" s="528">
        <f t="shared" si="213"/>
        <v>0</v>
      </c>
      <c r="BH149" s="532">
        <f t="shared" si="214"/>
        <v>0</v>
      </c>
      <c r="BI149" s="533"/>
      <c r="BJ149" s="513"/>
      <c r="BK149" s="522"/>
      <c r="BL149" s="523"/>
      <c r="BM149" s="523">
        <f t="shared" si="226"/>
        <v>0</v>
      </c>
      <c r="BN149" s="528">
        <f t="shared" si="226"/>
        <v>0</v>
      </c>
      <c r="BO149" s="522"/>
      <c r="BP149" s="523"/>
      <c r="BQ149" s="528">
        <f t="shared" si="215"/>
        <v>0</v>
      </c>
      <c r="BR149" s="532">
        <f t="shared" si="215"/>
        <v>0</v>
      </c>
      <c r="BS149" s="513"/>
      <c r="BT149" s="522"/>
      <c r="BU149" s="523"/>
      <c r="BV149" s="523">
        <f t="shared" si="227"/>
        <v>0</v>
      </c>
      <c r="BW149" s="528">
        <f t="shared" si="227"/>
        <v>0</v>
      </c>
      <c r="BX149" s="530"/>
      <c r="BY149" s="528"/>
      <c r="BZ149" s="528">
        <f t="shared" si="216"/>
        <v>0</v>
      </c>
      <c r="CA149" s="532">
        <f t="shared" si="216"/>
        <v>0</v>
      </c>
      <c r="CB149" s="513"/>
      <c r="CC149" s="513"/>
      <c r="CD149" s="513"/>
      <c r="CE149" s="513"/>
      <c r="CF149" s="513"/>
      <c r="CG149" s="513"/>
      <c r="CH149" s="513"/>
      <c r="CI149" s="513"/>
      <c r="CJ149" s="513"/>
      <c r="CK149" s="513"/>
      <c r="CL149" s="513"/>
      <c r="CM149" s="513"/>
      <c r="CN149" s="513"/>
      <c r="CO149" s="513"/>
      <c r="CP149" s="513"/>
      <c r="CQ149" s="513"/>
      <c r="CR149" s="513"/>
      <c r="CS149" s="513"/>
      <c r="CT149" s="513"/>
      <c r="CU149" s="513"/>
      <c r="CV149" s="513"/>
      <c r="CW149" s="513"/>
      <c r="CX149" s="513"/>
      <c r="CY149" s="513"/>
      <c r="CZ149" s="513"/>
      <c r="DA149" s="513"/>
      <c r="DB149" s="513"/>
      <c r="DC149" s="513"/>
      <c r="DD149" s="513"/>
      <c r="DE149" s="513"/>
      <c r="DF149" s="513"/>
      <c r="DG149" s="513"/>
      <c r="DH149" s="513"/>
      <c r="DI149" s="513"/>
      <c r="DJ149" s="513"/>
      <c r="DK149" s="513"/>
      <c r="DL149" s="513"/>
      <c r="DM149" s="513"/>
      <c r="DN149" s="513"/>
      <c r="DO149" s="513"/>
      <c r="DP149" s="513"/>
      <c r="DQ149" s="513"/>
      <c r="DR149" s="513"/>
      <c r="DS149" s="513"/>
      <c r="DT149" s="513"/>
      <c r="DU149" s="513"/>
      <c r="DV149" s="513"/>
      <c r="DW149" s="513"/>
      <c r="DX149" s="513"/>
      <c r="DY149" s="513"/>
      <c r="DZ149" s="513"/>
    </row>
    <row r="150" spans="1:130" ht="20.25" hidden="1" x14ac:dyDescent="0.3">
      <c r="A150" s="534" t="s">
        <v>322</v>
      </c>
      <c r="B150" s="522"/>
      <c r="C150" s="523"/>
      <c r="D150" s="523">
        <f t="shared" si="217"/>
        <v>0</v>
      </c>
      <c r="E150" s="523">
        <f t="shared" si="217"/>
        <v>0</v>
      </c>
      <c r="F150" s="524">
        <f t="shared" si="205"/>
        <v>0</v>
      </c>
      <c r="G150" s="522"/>
      <c r="H150" s="523"/>
      <c r="I150" s="523">
        <f t="shared" si="218"/>
        <v>0</v>
      </c>
      <c r="J150" s="523">
        <f t="shared" si="218"/>
        <v>0</v>
      </c>
      <c r="K150" s="524">
        <f t="shared" si="206"/>
        <v>0</v>
      </c>
      <c r="L150" s="522"/>
      <c r="M150" s="523"/>
      <c r="N150" s="523">
        <f t="shared" si="219"/>
        <v>0</v>
      </c>
      <c r="O150" s="523">
        <f t="shared" si="219"/>
        <v>0</v>
      </c>
      <c r="P150" s="525">
        <f t="shared" si="207"/>
        <v>0</v>
      </c>
      <c r="Q150" s="526"/>
      <c r="R150" s="523">
        <f t="shared" si="220"/>
        <v>0</v>
      </c>
      <c r="S150" s="527">
        <f t="shared" si="220"/>
        <v>0</v>
      </c>
      <c r="T150" s="526"/>
      <c r="U150" s="523">
        <f t="shared" si="221"/>
        <v>0</v>
      </c>
      <c r="V150" s="522"/>
      <c r="W150" s="523"/>
      <c r="X150" s="523">
        <f t="shared" si="222"/>
        <v>0</v>
      </c>
      <c r="Y150" s="528">
        <f t="shared" si="222"/>
        <v>0</v>
      </c>
      <c r="Z150" s="524">
        <f t="shared" si="208"/>
        <v>0</v>
      </c>
      <c r="AA150" s="522"/>
      <c r="AB150" s="523"/>
      <c r="AC150" s="523">
        <f t="shared" si="223"/>
        <v>0</v>
      </c>
      <c r="AD150" s="523">
        <f t="shared" si="223"/>
        <v>0</v>
      </c>
      <c r="AE150" s="524">
        <f t="shared" si="209"/>
        <v>0</v>
      </c>
      <c r="AF150" s="526"/>
      <c r="AG150" s="523">
        <f t="shared" si="210"/>
        <v>0</v>
      </c>
      <c r="AH150" s="527">
        <f t="shared" si="210"/>
        <v>0</v>
      </c>
      <c r="AI150" s="526"/>
      <c r="AJ150" s="523">
        <f t="shared" si="210"/>
        <v>0</v>
      </c>
      <c r="AK150" s="527">
        <f t="shared" si="210"/>
        <v>0</v>
      </c>
      <c r="AL150" s="526"/>
      <c r="AM150" s="523">
        <f t="shared" si="210"/>
        <v>0</v>
      </c>
      <c r="AN150" s="527">
        <f t="shared" si="210"/>
        <v>0</v>
      </c>
      <c r="AO150" s="526"/>
      <c r="AP150" s="523">
        <f t="shared" si="210"/>
        <v>0</v>
      </c>
      <c r="AQ150" s="527">
        <f t="shared" si="210"/>
        <v>0</v>
      </c>
      <c r="AR150" s="529"/>
      <c r="AS150" s="513"/>
      <c r="AT150" s="522"/>
      <c r="AU150" s="523"/>
      <c r="AV150" s="523">
        <f t="shared" si="224"/>
        <v>0</v>
      </c>
      <c r="AW150" s="528">
        <f t="shared" si="224"/>
        <v>0</v>
      </c>
      <c r="AX150" s="530"/>
      <c r="AY150" s="528"/>
      <c r="AZ150" s="528">
        <f t="shared" si="211"/>
        <v>0</v>
      </c>
      <c r="BA150" s="528">
        <f t="shared" si="211"/>
        <v>0</v>
      </c>
      <c r="BB150" s="522"/>
      <c r="BC150" s="523"/>
      <c r="BD150" s="523">
        <f t="shared" si="225"/>
        <v>0</v>
      </c>
      <c r="BE150" s="528">
        <f t="shared" si="225"/>
        <v>0</v>
      </c>
      <c r="BF150" s="531">
        <f t="shared" si="212"/>
        <v>0</v>
      </c>
      <c r="BG150" s="528">
        <f t="shared" si="213"/>
        <v>0</v>
      </c>
      <c r="BH150" s="532">
        <f t="shared" si="214"/>
        <v>0</v>
      </c>
      <c r="BI150" s="533"/>
      <c r="BJ150" s="513"/>
      <c r="BK150" s="522"/>
      <c r="BL150" s="523"/>
      <c r="BM150" s="523">
        <f t="shared" si="226"/>
        <v>0</v>
      </c>
      <c r="BN150" s="528">
        <f t="shared" si="226"/>
        <v>0</v>
      </c>
      <c r="BO150" s="522"/>
      <c r="BP150" s="523"/>
      <c r="BQ150" s="528">
        <f t="shared" si="215"/>
        <v>0</v>
      </c>
      <c r="BR150" s="532">
        <f t="shared" si="215"/>
        <v>0</v>
      </c>
      <c r="BS150" s="513"/>
      <c r="BT150" s="522"/>
      <c r="BU150" s="523"/>
      <c r="BV150" s="523">
        <f t="shared" si="227"/>
        <v>0</v>
      </c>
      <c r="BW150" s="528">
        <f t="shared" si="227"/>
        <v>0</v>
      </c>
      <c r="BX150" s="530"/>
      <c r="BY150" s="528"/>
      <c r="BZ150" s="528">
        <f t="shared" si="216"/>
        <v>0</v>
      </c>
      <c r="CA150" s="532">
        <f t="shared" si="216"/>
        <v>0</v>
      </c>
      <c r="CB150" s="513"/>
      <c r="CC150" s="513"/>
      <c r="CD150" s="513"/>
      <c r="CE150" s="513"/>
      <c r="CF150" s="513"/>
      <c r="CG150" s="513"/>
      <c r="CH150" s="513"/>
      <c r="CI150" s="513"/>
      <c r="CJ150" s="513"/>
      <c r="CK150" s="513"/>
      <c r="CL150" s="513"/>
      <c r="CM150" s="513"/>
      <c r="CN150" s="513"/>
      <c r="CO150" s="513"/>
      <c r="CP150" s="513"/>
      <c r="CQ150" s="513"/>
      <c r="CR150" s="513"/>
      <c r="CS150" s="513"/>
      <c r="CT150" s="513"/>
      <c r="CU150" s="513"/>
      <c r="CV150" s="513"/>
      <c r="CW150" s="513"/>
      <c r="CX150" s="513"/>
      <c r="CY150" s="513"/>
      <c r="CZ150" s="513"/>
      <c r="DA150" s="513"/>
      <c r="DB150" s="513"/>
      <c r="DC150" s="513"/>
      <c r="DD150" s="513"/>
      <c r="DE150" s="513"/>
      <c r="DF150" s="513"/>
      <c r="DG150" s="513"/>
      <c r="DH150" s="513"/>
      <c r="DI150" s="513"/>
      <c r="DJ150" s="513"/>
      <c r="DK150" s="513"/>
      <c r="DL150" s="513"/>
      <c r="DM150" s="513"/>
      <c r="DN150" s="513"/>
      <c r="DO150" s="513"/>
      <c r="DP150" s="513"/>
      <c r="DQ150" s="513"/>
      <c r="DR150" s="513"/>
      <c r="DS150" s="513"/>
      <c r="DT150" s="513"/>
      <c r="DU150" s="513"/>
      <c r="DV150" s="513"/>
      <c r="DW150" s="513"/>
      <c r="DX150" s="513"/>
      <c r="DY150" s="513"/>
      <c r="DZ150" s="513"/>
    </row>
    <row r="151" spans="1:130" ht="20.25" hidden="1" x14ac:dyDescent="0.3">
      <c r="A151" s="535" t="s">
        <v>323</v>
      </c>
      <c r="B151" s="522"/>
      <c r="C151" s="523"/>
      <c r="D151" s="523">
        <f t="shared" si="217"/>
        <v>0</v>
      </c>
      <c r="E151" s="523">
        <f t="shared" si="217"/>
        <v>0</v>
      </c>
      <c r="F151" s="524">
        <f t="shared" si="205"/>
        <v>0</v>
      </c>
      <c r="G151" s="522"/>
      <c r="H151" s="523"/>
      <c r="I151" s="523">
        <f t="shared" si="218"/>
        <v>0</v>
      </c>
      <c r="J151" s="523">
        <f t="shared" si="218"/>
        <v>0</v>
      </c>
      <c r="K151" s="524">
        <f t="shared" si="206"/>
        <v>0</v>
      </c>
      <c r="L151" s="522"/>
      <c r="M151" s="523"/>
      <c r="N151" s="523">
        <f t="shared" si="219"/>
        <v>0</v>
      </c>
      <c r="O151" s="523">
        <f t="shared" si="219"/>
        <v>0</v>
      </c>
      <c r="P151" s="525">
        <f t="shared" si="207"/>
        <v>0</v>
      </c>
      <c r="Q151" s="526"/>
      <c r="R151" s="523">
        <f t="shared" si="220"/>
        <v>0</v>
      </c>
      <c r="S151" s="527">
        <f t="shared" si="220"/>
        <v>0</v>
      </c>
      <c r="T151" s="526"/>
      <c r="U151" s="523">
        <f t="shared" si="221"/>
        <v>0</v>
      </c>
      <c r="V151" s="522"/>
      <c r="W151" s="523"/>
      <c r="X151" s="523">
        <f t="shared" si="222"/>
        <v>0</v>
      </c>
      <c r="Y151" s="528">
        <f t="shared" si="222"/>
        <v>0</v>
      </c>
      <c r="Z151" s="524">
        <f t="shared" si="208"/>
        <v>0</v>
      </c>
      <c r="AA151" s="522"/>
      <c r="AB151" s="523"/>
      <c r="AC151" s="523">
        <f t="shared" si="223"/>
        <v>0</v>
      </c>
      <c r="AD151" s="523">
        <f t="shared" si="223"/>
        <v>0</v>
      </c>
      <c r="AE151" s="524">
        <f t="shared" si="209"/>
        <v>0</v>
      </c>
      <c r="AF151" s="526"/>
      <c r="AG151" s="523">
        <f t="shared" si="210"/>
        <v>0</v>
      </c>
      <c r="AH151" s="527">
        <f t="shared" si="210"/>
        <v>0</v>
      </c>
      <c r="AI151" s="526"/>
      <c r="AJ151" s="523">
        <f t="shared" si="210"/>
        <v>0</v>
      </c>
      <c r="AK151" s="527">
        <f t="shared" si="210"/>
        <v>0</v>
      </c>
      <c r="AL151" s="526"/>
      <c r="AM151" s="523">
        <f t="shared" si="210"/>
        <v>0</v>
      </c>
      <c r="AN151" s="527">
        <f t="shared" si="210"/>
        <v>0</v>
      </c>
      <c r="AO151" s="526"/>
      <c r="AP151" s="523">
        <f t="shared" si="210"/>
        <v>0</v>
      </c>
      <c r="AQ151" s="527">
        <f t="shared" si="210"/>
        <v>0</v>
      </c>
      <c r="AR151" s="529"/>
      <c r="AS151" s="513"/>
      <c r="AT151" s="522"/>
      <c r="AU151" s="523"/>
      <c r="AV151" s="523">
        <f t="shared" si="224"/>
        <v>0</v>
      </c>
      <c r="AW151" s="528">
        <f t="shared" si="224"/>
        <v>0</v>
      </c>
      <c r="AX151" s="530"/>
      <c r="AY151" s="528"/>
      <c r="AZ151" s="528">
        <f t="shared" si="211"/>
        <v>0</v>
      </c>
      <c r="BA151" s="528">
        <f t="shared" si="211"/>
        <v>0</v>
      </c>
      <c r="BB151" s="522"/>
      <c r="BC151" s="523"/>
      <c r="BD151" s="523">
        <f t="shared" si="225"/>
        <v>0</v>
      </c>
      <c r="BE151" s="528">
        <f t="shared" si="225"/>
        <v>0</v>
      </c>
      <c r="BF151" s="531">
        <f t="shared" si="212"/>
        <v>0</v>
      </c>
      <c r="BG151" s="528">
        <f t="shared" si="213"/>
        <v>0</v>
      </c>
      <c r="BH151" s="532">
        <f t="shared" si="214"/>
        <v>0</v>
      </c>
      <c r="BI151" s="533"/>
      <c r="BJ151" s="513"/>
      <c r="BK151" s="522"/>
      <c r="BL151" s="523"/>
      <c r="BM151" s="523">
        <f t="shared" si="226"/>
        <v>0</v>
      </c>
      <c r="BN151" s="528">
        <f t="shared" si="226"/>
        <v>0</v>
      </c>
      <c r="BO151" s="522"/>
      <c r="BP151" s="523"/>
      <c r="BQ151" s="528">
        <f t="shared" si="215"/>
        <v>0</v>
      </c>
      <c r="BR151" s="532">
        <f t="shared" si="215"/>
        <v>0</v>
      </c>
      <c r="BS151" s="513"/>
      <c r="BT151" s="522"/>
      <c r="BU151" s="523"/>
      <c r="BV151" s="523">
        <f t="shared" si="227"/>
        <v>0</v>
      </c>
      <c r="BW151" s="528">
        <f t="shared" si="227"/>
        <v>0</v>
      </c>
      <c r="BX151" s="530"/>
      <c r="BY151" s="528"/>
      <c r="BZ151" s="528">
        <f t="shared" si="216"/>
        <v>0</v>
      </c>
      <c r="CA151" s="532">
        <f t="shared" si="216"/>
        <v>0</v>
      </c>
      <c r="CB151" s="513"/>
      <c r="CC151" s="513"/>
      <c r="CD151" s="513"/>
      <c r="CE151" s="513"/>
      <c r="CF151" s="513"/>
      <c r="CG151" s="513"/>
      <c r="CH151" s="513"/>
      <c r="CI151" s="513"/>
      <c r="CJ151" s="513"/>
      <c r="CK151" s="513"/>
      <c r="CL151" s="513"/>
      <c r="CM151" s="513"/>
      <c r="CN151" s="513"/>
      <c r="CO151" s="513"/>
      <c r="CP151" s="513"/>
      <c r="CQ151" s="513"/>
      <c r="CR151" s="513"/>
      <c r="CS151" s="513"/>
      <c r="CT151" s="513"/>
      <c r="CU151" s="513"/>
      <c r="CV151" s="513"/>
      <c r="CW151" s="513"/>
      <c r="CX151" s="513"/>
      <c r="CY151" s="513"/>
      <c r="CZ151" s="513"/>
      <c r="DA151" s="513"/>
      <c r="DB151" s="513"/>
      <c r="DC151" s="513"/>
      <c r="DD151" s="513"/>
      <c r="DE151" s="513"/>
      <c r="DF151" s="513"/>
      <c r="DG151" s="513"/>
      <c r="DH151" s="513"/>
      <c r="DI151" s="513"/>
      <c r="DJ151" s="513"/>
      <c r="DK151" s="513"/>
      <c r="DL151" s="513"/>
      <c r="DM151" s="513"/>
      <c r="DN151" s="513"/>
      <c r="DO151" s="513"/>
      <c r="DP151" s="513"/>
      <c r="DQ151" s="513"/>
      <c r="DR151" s="513"/>
      <c r="DS151" s="513"/>
      <c r="DT151" s="513"/>
      <c r="DU151" s="513"/>
      <c r="DV151" s="513"/>
      <c r="DW151" s="513"/>
      <c r="DX151" s="513"/>
      <c r="DY151" s="513"/>
      <c r="DZ151" s="513"/>
    </row>
    <row r="152" spans="1:130" ht="20.25" hidden="1" x14ac:dyDescent="0.3">
      <c r="A152" s="535" t="s">
        <v>324</v>
      </c>
      <c r="B152" s="522"/>
      <c r="C152" s="523"/>
      <c r="D152" s="523">
        <f t="shared" si="217"/>
        <v>0</v>
      </c>
      <c r="E152" s="523">
        <f t="shared" si="217"/>
        <v>0</v>
      </c>
      <c r="F152" s="524">
        <f t="shared" si="205"/>
        <v>0</v>
      </c>
      <c r="G152" s="522"/>
      <c r="H152" s="523"/>
      <c r="I152" s="523">
        <f t="shared" si="218"/>
        <v>0</v>
      </c>
      <c r="J152" s="523">
        <f t="shared" si="218"/>
        <v>0</v>
      </c>
      <c r="K152" s="524"/>
      <c r="L152" s="522"/>
      <c r="M152" s="523"/>
      <c r="N152" s="523">
        <f t="shared" si="219"/>
        <v>0</v>
      </c>
      <c r="O152" s="523">
        <f t="shared" si="219"/>
        <v>0</v>
      </c>
      <c r="P152" s="525">
        <f t="shared" si="207"/>
        <v>0</v>
      </c>
      <c r="Q152" s="526"/>
      <c r="R152" s="523">
        <f t="shared" si="220"/>
        <v>0</v>
      </c>
      <c r="S152" s="527">
        <f t="shared" si="220"/>
        <v>0</v>
      </c>
      <c r="T152" s="526"/>
      <c r="U152" s="523">
        <f t="shared" si="221"/>
        <v>0</v>
      </c>
      <c r="V152" s="522"/>
      <c r="W152" s="523"/>
      <c r="X152" s="523">
        <f t="shared" si="222"/>
        <v>0</v>
      </c>
      <c r="Y152" s="528">
        <f t="shared" si="222"/>
        <v>0</v>
      </c>
      <c r="Z152" s="524">
        <f t="shared" si="208"/>
        <v>0</v>
      </c>
      <c r="AA152" s="522"/>
      <c r="AB152" s="523"/>
      <c r="AC152" s="523">
        <f t="shared" si="223"/>
        <v>0</v>
      </c>
      <c r="AD152" s="523">
        <f t="shared" si="223"/>
        <v>0</v>
      </c>
      <c r="AE152" s="524">
        <f t="shared" si="209"/>
        <v>0</v>
      </c>
      <c r="AF152" s="526"/>
      <c r="AG152" s="523">
        <f t="shared" si="210"/>
        <v>0</v>
      </c>
      <c r="AH152" s="527">
        <f t="shared" si="210"/>
        <v>0</v>
      </c>
      <c r="AI152" s="526"/>
      <c r="AJ152" s="523">
        <f t="shared" si="210"/>
        <v>0</v>
      </c>
      <c r="AK152" s="527">
        <f t="shared" si="210"/>
        <v>0</v>
      </c>
      <c r="AL152" s="526"/>
      <c r="AM152" s="523">
        <f t="shared" si="210"/>
        <v>0</v>
      </c>
      <c r="AN152" s="527">
        <f t="shared" si="210"/>
        <v>0</v>
      </c>
      <c r="AO152" s="526"/>
      <c r="AP152" s="523">
        <f t="shared" si="210"/>
        <v>0</v>
      </c>
      <c r="AQ152" s="527">
        <f t="shared" si="210"/>
        <v>0</v>
      </c>
      <c r="AR152" s="529"/>
      <c r="AS152" s="513"/>
      <c r="AT152" s="522"/>
      <c r="AU152" s="523"/>
      <c r="AV152" s="523">
        <f t="shared" si="224"/>
        <v>0</v>
      </c>
      <c r="AW152" s="528">
        <f t="shared" si="224"/>
        <v>0</v>
      </c>
      <c r="AX152" s="530"/>
      <c r="AY152" s="528"/>
      <c r="AZ152" s="528">
        <f t="shared" si="211"/>
        <v>0</v>
      </c>
      <c r="BA152" s="528">
        <f t="shared" si="211"/>
        <v>0</v>
      </c>
      <c r="BB152" s="522"/>
      <c r="BC152" s="523"/>
      <c r="BD152" s="523">
        <f t="shared" si="225"/>
        <v>0</v>
      </c>
      <c r="BE152" s="528">
        <f t="shared" si="225"/>
        <v>0</v>
      </c>
      <c r="BF152" s="531">
        <f t="shared" si="212"/>
        <v>0</v>
      </c>
      <c r="BG152" s="528">
        <f t="shared" si="213"/>
        <v>0</v>
      </c>
      <c r="BH152" s="532">
        <f t="shared" si="214"/>
        <v>0</v>
      </c>
      <c r="BI152" s="533"/>
      <c r="BJ152" s="513"/>
      <c r="BK152" s="522"/>
      <c r="BL152" s="523"/>
      <c r="BM152" s="523">
        <f t="shared" si="226"/>
        <v>0</v>
      </c>
      <c r="BN152" s="528">
        <f t="shared" si="226"/>
        <v>0</v>
      </c>
      <c r="BO152" s="522"/>
      <c r="BP152" s="523"/>
      <c r="BQ152" s="528">
        <f t="shared" si="215"/>
        <v>0</v>
      </c>
      <c r="BR152" s="532">
        <f t="shared" si="215"/>
        <v>0</v>
      </c>
      <c r="BS152" s="513"/>
      <c r="BT152" s="522"/>
      <c r="BU152" s="523"/>
      <c r="BV152" s="523">
        <f t="shared" si="227"/>
        <v>0</v>
      </c>
      <c r="BW152" s="528">
        <f t="shared" si="227"/>
        <v>0</v>
      </c>
      <c r="BX152" s="530"/>
      <c r="BY152" s="528"/>
      <c r="BZ152" s="528">
        <f t="shared" si="216"/>
        <v>0</v>
      </c>
      <c r="CA152" s="532">
        <f t="shared" si="216"/>
        <v>0</v>
      </c>
      <c r="CB152" s="513"/>
      <c r="CC152" s="513"/>
      <c r="CD152" s="513"/>
      <c r="CE152" s="513"/>
      <c r="CF152" s="513"/>
      <c r="CG152" s="513"/>
      <c r="CH152" s="513"/>
      <c r="CI152" s="513"/>
      <c r="CJ152" s="513"/>
      <c r="CK152" s="513"/>
      <c r="CL152" s="513"/>
      <c r="CM152" s="513"/>
      <c r="CN152" s="513"/>
      <c r="CO152" s="513"/>
      <c r="CP152" s="513"/>
      <c r="CQ152" s="513"/>
      <c r="CR152" s="513"/>
      <c r="CS152" s="513"/>
      <c r="CT152" s="513"/>
      <c r="CU152" s="513"/>
      <c r="CV152" s="513"/>
      <c r="CW152" s="513"/>
      <c r="CX152" s="513"/>
      <c r="CY152" s="513"/>
      <c r="CZ152" s="513"/>
      <c r="DA152" s="513"/>
      <c r="DB152" s="513"/>
      <c r="DC152" s="513"/>
      <c r="DD152" s="513"/>
      <c r="DE152" s="513"/>
      <c r="DF152" s="513"/>
      <c r="DG152" s="513"/>
      <c r="DH152" s="513"/>
      <c r="DI152" s="513"/>
      <c r="DJ152" s="513"/>
      <c r="DK152" s="513"/>
      <c r="DL152" s="513"/>
      <c r="DM152" s="513"/>
      <c r="DN152" s="513"/>
      <c r="DO152" s="513"/>
      <c r="DP152" s="513"/>
      <c r="DQ152" s="513"/>
      <c r="DR152" s="513"/>
      <c r="DS152" s="513"/>
      <c r="DT152" s="513"/>
      <c r="DU152" s="513"/>
      <c r="DV152" s="513"/>
      <c r="DW152" s="513"/>
      <c r="DX152" s="513"/>
      <c r="DY152" s="513"/>
      <c r="DZ152" s="513"/>
    </row>
    <row r="153" spans="1:130" ht="20.25" hidden="1" x14ac:dyDescent="0.3">
      <c r="A153" s="534" t="s">
        <v>325</v>
      </c>
      <c r="B153" s="522"/>
      <c r="C153" s="523">
        <f>C165+C176+C187</f>
        <v>0</v>
      </c>
      <c r="D153" s="523"/>
      <c r="E153" s="523"/>
      <c r="F153" s="524"/>
      <c r="G153" s="522"/>
      <c r="H153" s="523">
        <f>H165+H176+H187</f>
        <v>0</v>
      </c>
      <c r="I153" s="523"/>
      <c r="J153" s="523"/>
      <c r="K153" s="524"/>
      <c r="L153" s="522"/>
      <c r="M153" s="523">
        <f>M165+M176+M187</f>
        <v>0</v>
      </c>
      <c r="N153" s="523"/>
      <c r="O153" s="523"/>
      <c r="P153" s="525"/>
      <c r="Q153" s="526">
        <f>Q165+Q176+Q187</f>
        <v>0</v>
      </c>
      <c r="R153" s="523"/>
      <c r="S153" s="527"/>
      <c r="T153" s="526">
        <f>T165+T176+T187</f>
        <v>0</v>
      </c>
      <c r="U153" s="523"/>
      <c r="V153" s="522"/>
      <c r="W153" s="523">
        <f>W165+W176+W187</f>
        <v>0</v>
      </c>
      <c r="X153" s="523"/>
      <c r="Y153" s="528"/>
      <c r="Z153" s="524"/>
      <c r="AA153" s="522"/>
      <c r="AB153" s="523">
        <f>AB165+AB176+AB187</f>
        <v>0</v>
      </c>
      <c r="AC153" s="523"/>
      <c r="AD153" s="523"/>
      <c r="AE153" s="524"/>
      <c r="AF153" s="526">
        <f>AF165+AF176+AF187</f>
        <v>0</v>
      </c>
      <c r="AG153" s="523"/>
      <c r="AH153" s="527"/>
      <c r="AI153" s="526">
        <f>AI165+AI176+AI187</f>
        <v>0</v>
      </c>
      <c r="AJ153" s="523"/>
      <c r="AK153" s="527"/>
      <c r="AL153" s="526">
        <f>AL165+AL176+AL187</f>
        <v>0</v>
      </c>
      <c r="AM153" s="523"/>
      <c r="AN153" s="527"/>
      <c r="AO153" s="526">
        <f>AO165+AO176+AO187</f>
        <v>0</v>
      </c>
      <c r="AP153" s="523"/>
      <c r="AQ153" s="527"/>
      <c r="AR153" s="529"/>
      <c r="AS153" s="513"/>
      <c r="AT153" s="522"/>
      <c r="AU153" s="523">
        <f>AU165+AU176+AU187</f>
        <v>0</v>
      </c>
      <c r="AV153" s="523"/>
      <c r="AW153" s="528"/>
      <c r="AX153" s="530"/>
      <c r="AY153" s="528">
        <f>IF(M153=0,0,AB153/M153*100)</f>
        <v>0</v>
      </c>
      <c r="AZ153" s="528"/>
      <c r="BA153" s="528"/>
      <c r="BB153" s="522"/>
      <c r="BC153" s="523">
        <f>BC165+BC176+BC187</f>
        <v>0</v>
      </c>
      <c r="BD153" s="523"/>
      <c r="BE153" s="528"/>
      <c r="BF153" s="526"/>
      <c r="BG153" s="523"/>
      <c r="BH153" s="527"/>
      <c r="BI153" s="533"/>
      <c r="BJ153" s="513"/>
      <c r="BK153" s="522"/>
      <c r="BL153" s="523">
        <f>BL165+BL176+BL187</f>
        <v>0</v>
      </c>
      <c r="BM153" s="523"/>
      <c r="BN153" s="528"/>
      <c r="BO153" s="522"/>
      <c r="BP153" s="528">
        <f>IF(W153=0,0,AB153/W153*100)</f>
        <v>0</v>
      </c>
      <c r="BQ153" s="523"/>
      <c r="BR153" s="532"/>
      <c r="BS153" s="513"/>
      <c r="BT153" s="522"/>
      <c r="BU153" s="523">
        <f>BU165+BU176+BU187</f>
        <v>0</v>
      </c>
      <c r="BV153" s="523"/>
      <c r="BW153" s="528"/>
      <c r="BX153" s="530"/>
      <c r="BY153" s="528">
        <f>IF(C153=0,0,AB153/C153*100)</f>
        <v>0</v>
      </c>
      <c r="BZ153" s="528"/>
      <c r="CA153" s="532"/>
      <c r="CB153" s="513"/>
      <c r="CC153" s="513"/>
      <c r="CD153" s="513"/>
      <c r="CE153" s="513"/>
      <c r="CF153" s="513"/>
      <c r="CG153" s="513"/>
      <c r="CH153" s="513"/>
      <c r="CI153" s="513"/>
      <c r="CJ153" s="513"/>
      <c r="CK153" s="513"/>
      <c r="CL153" s="513"/>
      <c r="CM153" s="513"/>
      <c r="CN153" s="513"/>
      <c r="CO153" s="513"/>
      <c r="CP153" s="513"/>
      <c r="CQ153" s="513"/>
      <c r="CR153" s="513"/>
      <c r="CS153" s="513"/>
      <c r="CT153" s="513"/>
      <c r="CU153" s="513"/>
      <c r="CV153" s="513"/>
      <c r="CW153" s="513"/>
      <c r="CX153" s="513"/>
      <c r="CY153" s="513"/>
      <c r="CZ153" s="513"/>
      <c r="DA153" s="513"/>
      <c r="DB153" s="513"/>
      <c r="DC153" s="513"/>
      <c r="DD153" s="513"/>
      <c r="DE153" s="513"/>
      <c r="DF153" s="513"/>
      <c r="DG153" s="513"/>
      <c r="DH153" s="513"/>
      <c r="DI153" s="513"/>
      <c r="DJ153" s="513"/>
      <c r="DK153" s="513"/>
      <c r="DL153" s="513"/>
      <c r="DM153" s="513"/>
      <c r="DN153" s="513"/>
      <c r="DO153" s="513"/>
      <c r="DP153" s="513"/>
      <c r="DQ153" s="513"/>
      <c r="DR153" s="513"/>
      <c r="DS153" s="513"/>
      <c r="DT153" s="513"/>
      <c r="DU153" s="513"/>
      <c r="DV153" s="513"/>
      <c r="DW153" s="513"/>
      <c r="DX153" s="513"/>
      <c r="DY153" s="513"/>
      <c r="DZ153" s="513"/>
    </row>
    <row r="154" spans="1:130" ht="20.25" hidden="1" x14ac:dyDescent="0.3">
      <c r="A154" s="521" t="s">
        <v>313</v>
      </c>
      <c r="B154" s="522"/>
      <c r="C154" s="537"/>
      <c r="D154" s="537"/>
      <c r="E154" s="537"/>
      <c r="F154" s="540"/>
      <c r="G154" s="522"/>
      <c r="H154" s="537"/>
      <c r="I154" s="537"/>
      <c r="J154" s="537"/>
      <c r="K154" s="540"/>
      <c r="L154" s="522"/>
      <c r="M154" s="537"/>
      <c r="N154" s="537"/>
      <c r="O154" s="537"/>
      <c r="P154" s="545"/>
      <c r="Q154" s="522"/>
      <c r="R154" s="537"/>
      <c r="S154" s="540"/>
      <c r="T154" s="522"/>
      <c r="U154" s="537"/>
      <c r="V154" s="522"/>
      <c r="W154" s="537"/>
      <c r="X154" s="537"/>
      <c r="Y154" s="541"/>
      <c r="Z154" s="540"/>
      <c r="AA154" s="522"/>
      <c r="AB154" s="537"/>
      <c r="AC154" s="537"/>
      <c r="AD154" s="537"/>
      <c r="AE154" s="540"/>
      <c r="AF154" s="522"/>
      <c r="AG154" s="537"/>
      <c r="AH154" s="540"/>
      <c r="AI154" s="522"/>
      <c r="AJ154" s="537"/>
      <c r="AK154" s="540"/>
      <c r="AL154" s="522"/>
      <c r="AM154" s="537"/>
      <c r="AN154" s="540"/>
      <c r="AO154" s="522"/>
      <c r="AP154" s="537"/>
      <c r="AQ154" s="540"/>
      <c r="AR154" s="542"/>
      <c r="AS154" s="513"/>
      <c r="AT154" s="522"/>
      <c r="AU154" s="537"/>
      <c r="AV154" s="537"/>
      <c r="AW154" s="541"/>
      <c r="AX154" s="530"/>
      <c r="AY154" s="541"/>
      <c r="AZ154" s="541"/>
      <c r="BA154" s="541"/>
      <c r="BB154" s="522"/>
      <c r="BC154" s="537"/>
      <c r="BD154" s="537"/>
      <c r="BE154" s="541"/>
      <c r="BF154" s="522"/>
      <c r="BG154" s="537"/>
      <c r="BH154" s="540"/>
      <c r="BI154" s="543"/>
      <c r="BJ154" s="513"/>
      <c r="BK154" s="522"/>
      <c r="BL154" s="537"/>
      <c r="BM154" s="537"/>
      <c r="BN154" s="541"/>
      <c r="BO154" s="522"/>
      <c r="BP154" s="537"/>
      <c r="BQ154" s="537"/>
      <c r="BR154" s="544"/>
      <c r="BS154" s="513"/>
      <c r="BT154" s="522"/>
      <c r="BU154" s="537"/>
      <c r="BV154" s="537"/>
      <c r="BW154" s="541"/>
      <c r="BX154" s="530"/>
      <c r="BY154" s="541"/>
      <c r="BZ154" s="541"/>
      <c r="CA154" s="544"/>
      <c r="CB154" s="513"/>
      <c r="CC154" s="513"/>
      <c r="CD154" s="513"/>
      <c r="CE154" s="513"/>
      <c r="CF154" s="513"/>
      <c r="CG154" s="513"/>
      <c r="CH154" s="513"/>
      <c r="CI154" s="513"/>
      <c r="CJ154" s="513"/>
      <c r="CK154" s="513"/>
      <c r="CL154" s="513"/>
      <c r="CM154" s="513"/>
      <c r="CN154" s="513"/>
      <c r="CO154" s="513"/>
      <c r="CP154" s="513"/>
      <c r="CQ154" s="513"/>
      <c r="CR154" s="513"/>
      <c r="CS154" s="513"/>
      <c r="CT154" s="513"/>
      <c r="CU154" s="513"/>
      <c r="CV154" s="513"/>
      <c r="CW154" s="513"/>
      <c r="CX154" s="513"/>
      <c r="CY154" s="513"/>
      <c r="CZ154" s="513"/>
      <c r="DA154" s="513"/>
      <c r="DB154" s="513"/>
      <c r="DC154" s="513"/>
      <c r="DD154" s="513"/>
      <c r="DE154" s="513"/>
      <c r="DF154" s="513"/>
      <c r="DG154" s="513"/>
      <c r="DH154" s="513"/>
      <c r="DI154" s="513"/>
      <c r="DJ154" s="513"/>
      <c r="DK154" s="513"/>
      <c r="DL154" s="513"/>
      <c r="DM154" s="513"/>
      <c r="DN154" s="513"/>
      <c r="DO154" s="513"/>
      <c r="DP154" s="513"/>
      <c r="DQ154" s="513"/>
      <c r="DR154" s="513"/>
      <c r="DS154" s="513"/>
      <c r="DT154" s="513"/>
      <c r="DU154" s="513"/>
      <c r="DV154" s="513"/>
      <c r="DW154" s="513"/>
      <c r="DX154" s="513"/>
      <c r="DY154" s="513"/>
      <c r="DZ154" s="513"/>
    </row>
    <row r="155" spans="1:130" s="551" customFormat="1" ht="19.5" hidden="1" customHeight="1" x14ac:dyDescent="0.3">
      <c r="A155" s="552" t="s">
        <v>329</v>
      </c>
      <c r="B155" s="522">
        <f>C155+D155</f>
        <v>0</v>
      </c>
      <c r="C155" s="554">
        <v>0</v>
      </c>
      <c r="D155" s="537">
        <f>D156+D159+SUM(D162:D164)</f>
        <v>0</v>
      </c>
      <c r="E155" s="537">
        <f>E156+E159+SUM(E162:E164)</f>
        <v>0</v>
      </c>
      <c r="F155" s="524">
        <f>IF(E155=0,0,ROUND(D155/E155/12,0))</f>
        <v>0</v>
      </c>
      <c r="G155" s="522">
        <f>H155+I155</f>
        <v>0</v>
      </c>
      <c r="H155" s="554">
        <v>0</v>
      </c>
      <c r="I155" s="537">
        <f>I156+I159+SUM(I162:I164)</f>
        <v>0</v>
      </c>
      <c r="J155" s="537">
        <f>J156+J159+SUM(J162:J164)</f>
        <v>0</v>
      </c>
      <c r="K155" s="524">
        <f>IF(J155=0,0,ROUND(I155/J155/12,0))</f>
        <v>0</v>
      </c>
      <c r="L155" s="522">
        <f>M155+N155</f>
        <v>0</v>
      </c>
      <c r="M155" s="554"/>
      <c r="N155" s="537">
        <f>N156+N159+SUM(N162:N164)</f>
        <v>0</v>
      </c>
      <c r="O155" s="537">
        <f>O156+O159+SUM(O162:O164)</f>
        <v>0</v>
      </c>
      <c r="P155" s="525">
        <f>IF(O155=0,0,ROUND(N155/O155/12,0))</f>
        <v>0</v>
      </c>
      <c r="Q155" s="557"/>
      <c r="R155" s="537">
        <f>R156+R159+SUM(R162:R164)</f>
        <v>0</v>
      </c>
      <c r="S155" s="540">
        <f>S156+S159+SUM(S162:S164)</f>
        <v>0</v>
      </c>
      <c r="T155" s="557"/>
      <c r="U155" s="537">
        <f>U156+U159+SUM(U162:U164)</f>
        <v>0</v>
      </c>
      <c r="V155" s="522">
        <f>W155+X155</f>
        <v>0</v>
      </c>
      <c r="W155" s="537">
        <f>M155+Q155-T155</f>
        <v>0</v>
      </c>
      <c r="X155" s="537">
        <f>X156+X159+SUM(X162:X164)</f>
        <v>0</v>
      </c>
      <c r="Y155" s="541">
        <f>Y156+Y159+SUM(Y162:Y164)</f>
        <v>0</v>
      </c>
      <c r="Z155" s="524">
        <f>IF(Y155=0,0,ROUND(X155/Y155/12,0))</f>
        <v>0</v>
      </c>
      <c r="AA155" s="522">
        <f>AB155+AC155</f>
        <v>0</v>
      </c>
      <c r="AB155" s="555"/>
      <c r="AC155" s="537">
        <f>AC156+AC159+SUM(AC162:AC164)</f>
        <v>0</v>
      </c>
      <c r="AD155" s="537">
        <f>AD156+AD159+SUM(AD162:AD164)</f>
        <v>0</v>
      </c>
      <c r="AE155" s="524">
        <f>IF(AD155=0,0,ROUND(AC155/AD155/12,0))</f>
        <v>0</v>
      </c>
      <c r="AF155" s="557"/>
      <c r="AG155" s="537">
        <f>AG156+AG159+SUM(AG162:AG164)</f>
        <v>0</v>
      </c>
      <c r="AH155" s="540">
        <f>AH156+AH159+SUM(AH162:AH164)</f>
        <v>0</v>
      </c>
      <c r="AI155" s="557"/>
      <c r="AJ155" s="537">
        <f>AJ156+AJ159+SUM(AJ162:AJ164)</f>
        <v>0</v>
      </c>
      <c r="AK155" s="540">
        <f>AK156+AK159+SUM(AK162:AK164)</f>
        <v>0</v>
      </c>
      <c r="AL155" s="557"/>
      <c r="AM155" s="537">
        <f>AM156+AM159+SUM(AM162:AM164)</f>
        <v>0</v>
      </c>
      <c r="AN155" s="540">
        <f>AN156+AN159+SUM(AN162:AN164)</f>
        <v>0</v>
      </c>
      <c r="AO155" s="557"/>
      <c r="AP155" s="537">
        <f>AP156+AP159+SUM(AP162:AP164)</f>
        <v>0</v>
      </c>
      <c r="AQ155" s="540">
        <f>AQ156+AQ159+SUM(AQ162:AQ164)</f>
        <v>0</v>
      </c>
      <c r="AR155" s="542"/>
      <c r="AS155" s="513"/>
      <c r="AT155" s="522">
        <f>AU155+AV155</f>
        <v>0</v>
      </c>
      <c r="AU155" s="537">
        <f>AB155-M155</f>
        <v>0</v>
      </c>
      <c r="AV155" s="537">
        <f>AV156+AV159+SUM(AV162:AV164)</f>
        <v>0</v>
      </c>
      <c r="AW155" s="541">
        <f>AW156+AW159+SUM(AW162:AW164)</f>
        <v>0</v>
      </c>
      <c r="AX155" s="530">
        <f>IF(L155=0,0,AA155/L155*100)</f>
        <v>0</v>
      </c>
      <c r="AY155" s="541">
        <f>IF(M155=0,0,AB155/M155*100)</f>
        <v>0</v>
      </c>
      <c r="AZ155" s="541">
        <f>IF(N155=0,0,AC155/N155*100)</f>
        <v>0</v>
      </c>
      <c r="BA155" s="541">
        <f>IF(O155=0,0,AD155/O155*100)</f>
        <v>0</v>
      </c>
      <c r="BB155" s="522">
        <f>BC155+BD155</f>
        <v>0</v>
      </c>
      <c r="BC155" s="537">
        <f>AB155-M155-AF155-AI155-AL155-AO155</f>
        <v>0</v>
      </c>
      <c r="BD155" s="537">
        <f>BD156+BD159+SUM(BD162:BD164)</f>
        <v>0</v>
      </c>
      <c r="BE155" s="541">
        <f>BE156+BE159+SUM(BE162:BE164)</f>
        <v>0</v>
      </c>
      <c r="BF155" s="530">
        <f t="shared" ref="BF155:BF164" si="228">IF(F155=0,0,AE155/F155*100)</f>
        <v>0</v>
      </c>
      <c r="BG155" s="541">
        <f t="shared" ref="BG155:BG164" si="229">IF(K155=0,0,AE155/K155*100)</f>
        <v>0</v>
      </c>
      <c r="BH155" s="544">
        <f t="shared" ref="BH155:BH164" si="230">IF(P155=0,0,AE155/P155*100)</f>
        <v>0</v>
      </c>
      <c r="BI155" s="543"/>
      <c r="BJ155" s="513"/>
      <c r="BK155" s="522">
        <f>BL155+BM155</f>
        <v>0</v>
      </c>
      <c r="BL155" s="537">
        <f>AB155-W155</f>
        <v>0</v>
      </c>
      <c r="BM155" s="537">
        <f>BM156+BM159+SUM(BM162:BM164)</f>
        <v>0</v>
      </c>
      <c r="BN155" s="541">
        <f>BN156+BN159+SUM(BN162:BN164)</f>
        <v>0</v>
      </c>
      <c r="BO155" s="530">
        <f>IF(V155=0,0,AA155/V155*100)</f>
        <v>0</v>
      </c>
      <c r="BP155" s="541">
        <f>IF(W155=0,0,AB155/W155*100)</f>
        <v>0</v>
      </c>
      <c r="BQ155" s="541">
        <f>IF(X155=0,0,AC155/X155*100)</f>
        <v>0</v>
      </c>
      <c r="BR155" s="544">
        <f>IF(Y155=0,0,AD155/Y155*100)</f>
        <v>0</v>
      </c>
      <c r="BS155" s="513"/>
      <c r="BT155" s="522">
        <f>BU155+BV155</f>
        <v>0</v>
      </c>
      <c r="BU155" s="537">
        <f>AB155-C155</f>
        <v>0</v>
      </c>
      <c r="BV155" s="537">
        <f>BV156+BV159+SUM(BV162:BV164)</f>
        <v>0</v>
      </c>
      <c r="BW155" s="541">
        <f>BW156+BW159+SUM(BW162:BW164)</f>
        <v>0</v>
      </c>
      <c r="BX155" s="530">
        <f>IF(B155=0,0,AA155/B155*100)</f>
        <v>0</v>
      </c>
      <c r="BY155" s="541">
        <f>IF(C155=0,0,AB155/C155*100)</f>
        <v>0</v>
      </c>
      <c r="BZ155" s="541">
        <f>IF(D155=0,0,AC155/D155*100)</f>
        <v>0</v>
      </c>
      <c r="CA155" s="544">
        <f>IF(E155=0,0,AD155/E155*100)</f>
        <v>0</v>
      </c>
      <c r="CB155" s="513"/>
      <c r="CC155" s="513"/>
      <c r="CD155" s="513"/>
      <c r="CE155" s="513"/>
      <c r="CF155" s="513"/>
      <c r="CG155" s="513"/>
      <c r="CH155" s="513"/>
      <c r="CI155" s="513"/>
      <c r="CJ155" s="513"/>
      <c r="CK155" s="513"/>
      <c r="CL155" s="513"/>
      <c r="CM155" s="513"/>
      <c r="CN155" s="513"/>
      <c r="CO155" s="513"/>
      <c r="CP155" s="513"/>
      <c r="CQ155" s="513"/>
      <c r="CR155" s="513"/>
      <c r="CS155" s="513"/>
      <c r="CT155" s="513"/>
      <c r="CU155" s="513"/>
      <c r="CV155" s="513"/>
      <c r="CW155" s="513"/>
      <c r="CX155" s="513"/>
      <c r="CY155" s="513"/>
      <c r="CZ155" s="513"/>
      <c r="DA155" s="513"/>
      <c r="DB155" s="513"/>
      <c r="DC155" s="513"/>
      <c r="DD155" s="513"/>
      <c r="DE155" s="513"/>
      <c r="DF155" s="513"/>
      <c r="DG155" s="513"/>
      <c r="DH155" s="513"/>
      <c r="DI155" s="513"/>
      <c r="DJ155" s="513"/>
      <c r="DK155" s="513"/>
      <c r="DL155" s="513"/>
      <c r="DM155" s="513"/>
      <c r="DN155" s="513"/>
      <c r="DO155" s="513"/>
      <c r="DP155" s="513"/>
      <c r="DQ155" s="513"/>
      <c r="DR155" s="513"/>
      <c r="DS155" s="513"/>
      <c r="DT155" s="513"/>
      <c r="DU155" s="513"/>
      <c r="DV155" s="513"/>
      <c r="DW155" s="513"/>
      <c r="DX155" s="513"/>
      <c r="DY155" s="513"/>
      <c r="DZ155" s="513"/>
    </row>
    <row r="156" spans="1:130" ht="20.25" hidden="1" x14ac:dyDescent="0.3">
      <c r="A156" s="521" t="s">
        <v>1004</v>
      </c>
      <c r="B156" s="522"/>
      <c r="C156" s="537"/>
      <c r="D156" s="554">
        <v>0</v>
      </c>
      <c r="E156" s="554">
        <v>0</v>
      </c>
      <c r="F156" s="524">
        <f t="shared" ref="F156:F164" si="231">IF(E156=0,0,ROUND(D156/E156/12,0))</f>
        <v>0</v>
      </c>
      <c r="G156" s="522"/>
      <c r="H156" s="537"/>
      <c r="I156" s="554">
        <v>0</v>
      </c>
      <c r="J156" s="554">
        <v>0</v>
      </c>
      <c r="K156" s="524">
        <f t="shared" ref="K156:K164" si="232">IF(J156=0,0,ROUND(I156/J156/12,0))</f>
        <v>0</v>
      </c>
      <c r="L156" s="522"/>
      <c r="M156" s="537"/>
      <c r="N156" s="554"/>
      <c r="O156" s="554"/>
      <c r="P156" s="525">
        <f t="shared" ref="P156:P164" si="233">IF(O156=0,0,ROUND(N156/O156/12,0))</f>
        <v>0</v>
      </c>
      <c r="Q156" s="522"/>
      <c r="R156" s="555"/>
      <c r="S156" s="556"/>
      <c r="T156" s="522"/>
      <c r="U156" s="555"/>
      <c r="V156" s="522"/>
      <c r="W156" s="537"/>
      <c r="X156" s="537">
        <f t="shared" ref="X156:X164" si="234">N156+R156-U156</f>
        <v>0</v>
      </c>
      <c r="Y156" s="541">
        <f t="shared" ref="Y156:Y164" si="235">O156+S156</f>
        <v>0</v>
      </c>
      <c r="Z156" s="524">
        <f t="shared" ref="Z156:Z164" si="236">IF(Y156=0,0,ROUND(X156/Y156/12,0))</f>
        <v>0</v>
      </c>
      <c r="AA156" s="522"/>
      <c r="AB156" s="537"/>
      <c r="AC156" s="555"/>
      <c r="AD156" s="555"/>
      <c r="AE156" s="524">
        <f t="shared" ref="AE156:AE164" si="237">IF(AD156=0,0,ROUND(AC156/AD156/12,0))</f>
        <v>0</v>
      </c>
      <c r="AF156" s="522"/>
      <c r="AG156" s="555"/>
      <c r="AH156" s="556"/>
      <c r="AI156" s="522"/>
      <c r="AJ156" s="555"/>
      <c r="AK156" s="556"/>
      <c r="AL156" s="522"/>
      <c r="AM156" s="555"/>
      <c r="AN156" s="556"/>
      <c r="AO156" s="522"/>
      <c r="AP156" s="555"/>
      <c r="AQ156" s="556"/>
      <c r="AR156" s="542"/>
      <c r="AS156" s="513"/>
      <c r="AT156" s="522"/>
      <c r="AU156" s="537"/>
      <c r="AV156" s="537">
        <f t="shared" ref="AV156:AW164" si="238">AC156-N156</f>
        <v>0</v>
      </c>
      <c r="AW156" s="541">
        <f t="shared" si="238"/>
        <v>0</v>
      </c>
      <c r="AX156" s="530"/>
      <c r="AY156" s="541"/>
      <c r="AZ156" s="541">
        <f t="shared" ref="AZ156:BA164" si="239">IF(N156=0,0,AC156/N156*100)</f>
        <v>0</v>
      </c>
      <c r="BA156" s="541">
        <f t="shared" si="239"/>
        <v>0</v>
      </c>
      <c r="BB156" s="522"/>
      <c r="BC156" s="537"/>
      <c r="BD156" s="537">
        <f t="shared" ref="BD156:BE164" si="240">AC156-N156-AG156-AJ156-AM156-AP156</f>
        <v>0</v>
      </c>
      <c r="BE156" s="541">
        <f t="shared" si="240"/>
        <v>0</v>
      </c>
      <c r="BF156" s="530">
        <f t="shared" si="228"/>
        <v>0</v>
      </c>
      <c r="BG156" s="541">
        <f t="shared" si="229"/>
        <v>0</v>
      </c>
      <c r="BH156" s="544">
        <f t="shared" si="230"/>
        <v>0</v>
      </c>
      <c r="BI156" s="543"/>
      <c r="BJ156" s="513"/>
      <c r="BK156" s="522"/>
      <c r="BL156" s="537"/>
      <c r="BM156" s="537">
        <f t="shared" ref="BM156:BN164" si="241">AC156-X156</f>
        <v>0</v>
      </c>
      <c r="BN156" s="541">
        <f t="shared" si="241"/>
        <v>0</v>
      </c>
      <c r="BO156" s="522"/>
      <c r="BP156" s="537"/>
      <c r="BQ156" s="541">
        <f t="shared" ref="BQ156:BR164" si="242">IF(X156=0,0,AC156/X156*100)</f>
        <v>0</v>
      </c>
      <c r="BR156" s="544">
        <f t="shared" si="242"/>
        <v>0</v>
      </c>
      <c r="BS156" s="513"/>
      <c r="BT156" s="522"/>
      <c r="BU156" s="537"/>
      <c r="BV156" s="537">
        <f t="shared" ref="BV156:BW164" si="243">AC156-D156</f>
        <v>0</v>
      </c>
      <c r="BW156" s="541">
        <f t="shared" si="243"/>
        <v>0</v>
      </c>
      <c r="BX156" s="530"/>
      <c r="BY156" s="541"/>
      <c r="BZ156" s="541">
        <f t="shared" ref="BZ156:CA164" si="244">IF(D156=0,0,AC156/D156*100)</f>
        <v>0</v>
      </c>
      <c r="CA156" s="544">
        <f t="shared" si="244"/>
        <v>0</v>
      </c>
      <c r="CB156" s="513"/>
      <c r="CC156" s="513"/>
      <c r="CD156" s="513"/>
      <c r="CE156" s="513"/>
      <c r="CF156" s="513"/>
      <c r="CG156" s="513"/>
      <c r="CH156" s="513"/>
      <c r="CI156" s="513"/>
      <c r="CJ156" s="513"/>
      <c r="CK156" s="513"/>
      <c r="CL156" s="513"/>
      <c r="CM156" s="513"/>
      <c r="CN156" s="513"/>
      <c r="CO156" s="513"/>
      <c r="CP156" s="513"/>
      <c r="CQ156" s="513"/>
      <c r="CR156" s="513"/>
      <c r="CS156" s="513"/>
      <c r="CT156" s="513"/>
      <c r="CU156" s="513"/>
      <c r="CV156" s="513"/>
      <c r="CW156" s="513"/>
      <c r="CX156" s="513"/>
      <c r="CY156" s="513"/>
      <c r="CZ156" s="513"/>
      <c r="DA156" s="513"/>
      <c r="DB156" s="513"/>
      <c r="DC156" s="513"/>
      <c r="DD156" s="513"/>
      <c r="DE156" s="513"/>
      <c r="DF156" s="513"/>
      <c r="DG156" s="513"/>
      <c r="DH156" s="513"/>
      <c r="DI156" s="513"/>
      <c r="DJ156" s="513"/>
      <c r="DK156" s="513"/>
      <c r="DL156" s="513"/>
      <c r="DM156" s="513"/>
      <c r="DN156" s="513"/>
      <c r="DO156" s="513"/>
      <c r="DP156" s="513"/>
      <c r="DQ156" s="513"/>
      <c r="DR156" s="513"/>
      <c r="DS156" s="513"/>
      <c r="DT156" s="513"/>
      <c r="DU156" s="513"/>
      <c r="DV156" s="513"/>
      <c r="DW156" s="513"/>
      <c r="DX156" s="513"/>
      <c r="DY156" s="513"/>
      <c r="DZ156" s="513"/>
    </row>
    <row r="157" spans="1:130" ht="20.25" hidden="1" x14ac:dyDescent="0.3">
      <c r="A157" s="521" t="s">
        <v>317</v>
      </c>
      <c r="B157" s="522"/>
      <c r="C157" s="537"/>
      <c r="D157" s="554">
        <v>0</v>
      </c>
      <c r="E157" s="554">
        <v>0</v>
      </c>
      <c r="F157" s="524">
        <f t="shared" si="231"/>
        <v>0</v>
      </c>
      <c r="G157" s="522"/>
      <c r="H157" s="537"/>
      <c r="I157" s="554"/>
      <c r="J157" s="554"/>
      <c r="K157" s="524">
        <f t="shared" si="232"/>
        <v>0</v>
      </c>
      <c r="L157" s="522"/>
      <c r="M157" s="537"/>
      <c r="N157" s="554"/>
      <c r="O157" s="554"/>
      <c r="P157" s="525">
        <f t="shared" si="233"/>
        <v>0</v>
      </c>
      <c r="Q157" s="522"/>
      <c r="R157" s="555"/>
      <c r="S157" s="556"/>
      <c r="T157" s="522"/>
      <c r="U157" s="555"/>
      <c r="V157" s="522"/>
      <c r="W157" s="537"/>
      <c r="X157" s="537">
        <f t="shared" si="234"/>
        <v>0</v>
      </c>
      <c r="Y157" s="541">
        <f t="shared" si="235"/>
        <v>0</v>
      </c>
      <c r="Z157" s="524">
        <f t="shared" si="236"/>
        <v>0</v>
      </c>
      <c r="AA157" s="522"/>
      <c r="AB157" s="537"/>
      <c r="AC157" s="555"/>
      <c r="AD157" s="555"/>
      <c r="AE157" s="524">
        <f t="shared" si="237"/>
        <v>0</v>
      </c>
      <c r="AF157" s="522"/>
      <c r="AG157" s="555"/>
      <c r="AH157" s="556"/>
      <c r="AI157" s="522"/>
      <c r="AJ157" s="555"/>
      <c r="AK157" s="556"/>
      <c r="AL157" s="522"/>
      <c r="AM157" s="555"/>
      <c r="AN157" s="556"/>
      <c r="AO157" s="522"/>
      <c r="AP157" s="555"/>
      <c r="AQ157" s="556"/>
      <c r="AR157" s="542"/>
      <c r="AS157" s="513"/>
      <c r="AT157" s="522"/>
      <c r="AU157" s="537"/>
      <c r="AV157" s="537">
        <f t="shared" si="238"/>
        <v>0</v>
      </c>
      <c r="AW157" s="541">
        <f t="shared" si="238"/>
        <v>0</v>
      </c>
      <c r="AX157" s="530"/>
      <c r="AY157" s="541"/>
      <c r="AZ157" s="541">
        <f t="shared" si="239"/>
        <v>0</v>
      </c>
      <c r="BA157" s="541">
        <f t="shared" si="239"/>
        <v>0</v>
      </c>
      <c r="BB157" s="522"/>
      <c r="BC157" s="537"/>
      <c r="BD157" s="537">
        <f t="shared" si="240"/>
        <v>0</v>
      </c>
      <c r="BE157" s="541">
        <f t="shared" si="240"/>
        <v>0</v>
      </c>
      <c r="BF157" s="530">
        <f t="shared" si="228"/>
        <v>0</v>
      </c>
      <c r="BG157" s="541">
        <f t="shared" si="229"/>
        <v>0</v>
      </c>
      <c r="BH157" s="544">
        <f t="shared" si="230"/>
        <v>0</v>
      </c>
      <c r="BI157" s="543"/>
      <c r="BJ157" s="513"/>
      <c r="BK157" s="522"/>
      <c r="BL157" s="537"/>
      <c r="BM157" s="537">
        <f t="shared" si="241"/>
        <v>0</v>
      </c>
      <c r="BN157" s="541">
        <f t="shared" si="241"/>
        <v>0</v>
      </c>
      <c r="BO157" s="522"/>
      <c r="BP157" s="537"/>
      <c r="BQ157" s="541">
        <f t="shared" si="242"/>
        <v>0</v>
      </c>
      <c r="BR157" s="544">
        <f t="shared" si="242"/>
        <v>0</v>
      </c>
      <c r="BS157" s="513"/>
      <c r="BT157" s="522"/>
      <c r="BU157" s="537"/>
      <c r="BV157" s="537">
        <f t="shared" si="243"/>
        <v>0</v>
      </c>
      <c r="BW157" s="541">
        <f t="shared" si="243"/>
        <v>0</v>
      </c>
      <c r="BX157" s="530"/>
      <c r="BY157" s="541"/>
      <c r="BZ157" s="541">
        <f t="shared" si="244"/>
        <v>0</v>
      </c>
      <c r="CA157" s="544">
        <f t="shared" si="244"/>
        <v>0</v>
      </c>
      <c r="CB157" s="513"/>
      <c r="CC157" s="513"/>
      <c r="CD157" s="513"/>
      <c r="CE157" s="513"/>
      <c r="CF157" s="513"/>
      <c r="CG157" s="513"/>
      <c r="CH157" s="513"/>
      <c r="CI157" s="513"/>
      <c r="CJ157" s="513"/>
      <c r="CK157" s="513"/>
      <c r="CL157" s="513"/>
      <c r="CM157" s="513"/>
      <c r="CN157" s="513"/>
      <c r="CO157" s="513"/>
      <c r="CP157" s="513"/>
      <c r="CQ157" s="513"/>
      <c r="CR157" s="513"/>
      <c r="CS157" s="513"/>
      <c r="CT157" s="513"/>
      <c r="CU157" s="513"/>
      <c r="CV157" s="513"/>
      <c r="CW157" s="513"/>
      <c r="CX157" s="513"/>
      <c r="CY157" s="513"/>
      <c r="CZ157" s="513"/>
      <c r="DA157" s="513"/>
      <c r="DB157" s="513"/>
      <c r="DC157" s="513"/>
      <c r="DD157" s="513"/>
      <c r="DE157" s="513"/>
      <c r="DF157" s="513"/>
      <c r="DG157" s="513"/>
      <c r="DH157" s="513"/>
      <c r="DI157" s="513"/>
      <c r="DJ157" s="513"/>
      <c r="DK157" s="513"/>
      <c r="DL157" s="513"/>
      <c r="DM157" s="513"/>
      <c r="DN157" s="513"/>
      <c r="DO157" s="513"/>
      <c r="DP157" s="513"/>
      <c r="DQ157" s="513"/>
      <c r="DR157" s="513"/>
      <c r="DS157" s="513"/>
      <c r="DT157" s="513"/>
      <c r="DU157" s="513"/>
      <c r="DV157" s="513"/>
      <c r="DW157" s="513"/>
      <c r="DX157" s="513"/>
      <c r="DY157" s="513"/>
      <c r="DZ157" s="513"/>
    </row>
    <row r="158" spans="1:130" ht="20.25" hidden="1" x14ac:dyDescent="0.3">
      <c r="A158" s="521" t="s">
        <v>318</v>
      </c>
      <c r="B158" s="522"/>
      <c r="C158" s="537"/>
      <c r="D158" s="554">
        <v>0</v>
      </c>
      <c r="E158" s="554">
        <v>0</v>
      </c>
      <c r="F158" s="524">
        <f t="shared" si="231"/>
        <v>0</v>
      </c>
      <c r="G158" s="522"/>
      <c r="H158" s="537"/>
      <c r="I158" s="554"/>
      <c r="J158" s="554"/>
      <c r="K158" s="524">
        <f t="shared" si="232"/>
        <v>0</v>
      </c>
      <c r="L158" s="522"/>
      <c r="M158" s="537"/>
      <c r="N158" s="554"/>
      <c r="O158" s="554"/>
      <c r="P158" s="525">
        <f t="shared" si="233"/>
        <v>0</v>
      </c>
      <c r="Q158" s="522"/>
      <c r="R158" s="555"/>
      <c r="S158" s="556"/>
      <c r="T158" s="522"/>
      <c r="U158" s="555"/>
      <c r="V158" s="522"/>
      <c r="W158" s="537"/>
      <c r="X158" s="537">
        <f t="shared" si="234"/>
        <v>0</v>
      </c>
      <c r="Y158" s="541">
        <f t="shared" si="235"/>
        <v>0</v>
      </c>
      <c r="Z158" s="524">
        <f t="shared" si="236"/>
        <v>0</v>
      </c>
      <c r="AA158" s="522"/>
      <c r="AB158" s="537"/>
      <c r="AC158" s="555"/>
      <c r="AD158" s="555"/>
      <c r="AE158" s="524">
        <f t="shared" si="237"/>
        <v>0</v>
      </c>
      <c r="AF158" s="522"/>
      <c r="AG158" s="555"/>
      <c r="AH158" s="556"/>
      <c r="AI158" s="522"/>
      <c r="AJ158" s="555"/>
      <c r="AK158" s="556"/>
      <c r="AL158" s="522"/>
      <c r="AM158" s="555"/>
      <c r="AN158" s="556"/>
      <c r="AO158" s="522"/>
      <c r="AP158" s="555"/>
      <c r="AQ158" s="556"/>
      <c r="AR158" s="542"/>
      <c r="AS158" s="513"/>
      <c r="AT158" s="522"/>
      <c r="AU158" s="537"/>
      <c r="AV158" s="537">
        <f t="shared" si="238"/>
        <v>0</v>
      </c>
      <c r="AW158" s="541">
        <f t="shared" si="238"/>
        <v>0</v>
      </c>
      <c r="AX158" s="530"/>
      <c r="AY158" s="541"/>
      <c r="AZ158" s="541">
        <f t="shared" si="239"/>
        <v>0</v>
      </c>
      <c r="BA158" s="541">
        <f t="shared" si="239"/>
        <v>0</v>
      </c>
      <c r="BB158" s="522"/>
      <c r="BC158" s="537"/>
      <c r="BD158" s="537">
        <f t="shared" si="240"/>
        <v>0</v>
      </c>
      <c r="BE158" s="541">
        <f t="shared" si="240"/>
        <v>0</v>
      </c>
      <c r="BF158" s="530">
        <f t="shared" si="228"/>
        <v>0</v>
      </c>
      <c r="BG158" s="541">
        <f t="shared" si="229"/>
        <v>0</v>
      </c>
      <c r="BH158" s="544">
        <f t="shared" si="230"/>
        <v>0</v>
      </c>
      <c r="BI158" s="543"/>
      <c r="BJ158" s="513"/>
      <c r="BK158" s="522"/>
      <c r="BL158" s="537"/>
      <c r="BM158" s="537">
        <f t="shared" si="241"/>
        <v>0</v>
      </c>
      <c r="BN158" s="541">
        <f t="shared" si="241"/>
        <v>0</v>
      </c>
      <c r="BO158" s="522"/>
      <c r="BP158" s="537"/>
      <c r="BQ158" s="541">
        <f t="shared" si="242"/>
        <v>0</v>
      </c>
      <c r="BR158" s="544">
        <f t="shared" si="242"/>
        <v>0</v>
      </c>
      <c r="BS158" s="513"/>
      <c r="BT158" s="522"/>
      <c r="BU158" s="537"/>
      <c r="BV158" s="537">
        <f t="shared" si="243"/>
        <v>0</v>
      </c>
      <c r="BW158" s="541">
        <f t="shared" si="243"/>
        <v>0</v>
      </c>
      <c r="BX158" s="530"/>
      <c r="BY158" s="541"/>
      <c r="BZ158" s="541">
        <f t="shared" si="244"/>
        <v>0</v>
      </c>
      <c r="CA158" s="544">
        <f t="shared" si="244"/>
        <v>0</v>
      </c>
      <c r="CB158" s="513"/>
      <c r="CC158" s="513"/>
      <c r="CD158" s="513"/>
      <c r="CE158" s="513"/>
      <c r="CF158" s="513"/>
      <c r="CG158" s="513"/>
      <c r="CH158" s="513"/>
      <c r="CI158" s="513"/>
      <c r="CJ158" s="513"/>
      <c r="CK158" s="513"/>
      <c r="CL158" s="513"/>
      <c r="CM158" s="513"/>
      <c r="CN158" s="513"/>
      <c r="CO158" s="513"/>
      <c r="CP158" s="513"/>
      <c r="CQ158" s="513"/>
      <c r="CR158" s="513"/>
      <c r="CS158" s="513"/>
      <c r="CT158" s="513"/>
      <c r="CU158" s="513"/>
      <c r="CV158" s="513"/>
      <c r="CW158" s="513"/>
      <c r="CX158" s="513"/>
      <c r="CY158" s="513"/>
      <c r="CZ158" s="513"/>
      <c r="DA158" s="513"/>
      <c r="DB158" s="513"/>
      <c r="DC158" s="513"/>
      <c r="DD158" s="513"/>
      <c r="DE158" s="513"/>
      <c r="DF158" s="513"/>
      <c r="DG158" s="513"/>
      <c r="DH158" s="513"/>
      <c r="DI158" s="513"/>
      <c r="DJ158" s="513"/>
      <c r="DK158" s="513"/>
      <c r="DL158" s="513"/>
      <c r="DM158" s="513"/>
      <c r="DN158" s="513"/>
      <c r="DO158" s="513"/>
      <c r="DP158" s="513"/>
      <c r="DQ158" s="513"/>
      <c r="DR158" s="513"/>
      <c r="DS158" s="513"/>
      <c r="DT158" s="513"/>
      <c r="DU158" s="513"/>
      <c r="DV158" s="513"/>
      <c r="DW158" s="513"/>
      <c r="DX158" s="513"/>
      <c r="DY158" s="513"/>
      <c r="DZ158" s="513"/>
    </row>
    <row r="159" spans="1:130" ht="20.25" hidden="1" x14ac:dyDescent="0.3">
      <c r="A159" s="534" t="s">
        <v>319</v>
      </c>
      <c r="B159" s="522"/>
      <c r="C159" s="537"/>
      <c r="D159" s="554">
        <v>0</v>
      </c>
      <c r="E159" s="554">
        <v>0</v>
      </c>
      <c r="F159" s="524">
        <f t="shared" si="231"/>
        <v>0</v>
      </c>
      <c r="G159" s="522"/>
      <c r="H159" s="537"/>
      <c r="I159" s="554">
        <v>0</v>
      </c>
      <c r="J159" s="554">
        <v>0</v>
      </c>
      <c r="K159" s="524">
        <f t="shared" si="232"/>
        <v>0</v>
      </c>
      <c r="L159" s="522"/>
      <c r="M159" s="537"/>
      <c r="N159" s="554"/>
      <c r="O159" s="554"/>
      <c r="P159" s="525">
        <f t="shared" si="233"/>
        <v>0</v>
      </c>
      <c r="Q159" s="522"/>
      <c r="R159" s="555"/>
      <c r="S159" s="556"/>
      <c r="T159" s="522"/>
      <c r="U159" s="555"/>
      <c r="V159" s="522"/>
      <c r="W159" s="537"/>
      <c r="X159" s="537">
        <f t="shared" si="234"/>
        <v>0</v>
      </c>
      <c r="Y159" s="541">
        <f t="shared" si="235"/>
        <v>0</v>
      </c>
      <c r="Z159" s="524">
        <f t="shared" si="236"/>
        <v>0</v>
      </c>
      <c r="AA159" s="522"/>
      <c r="AB159" s="537"/>
      <c r="AC159" s="555"/>
      <c r="AD159" s="555"/>
      <c r="AE159" s="524">
        <f t="shared" si="237"/>
        <v>0</v>
      </c>
      <c r="AF159" s="522"/>
      <c r="AG159" s="555"/>
      <c r="AH159" s="556"/>
      <c r="AI159" s="522"/>
      <c r="AJ159" s="555"/>
      <c r="AK159" s="556"/>
      <c r="AL159" s="522"/>
      <c r="AM159" s="555"/>
      <c r="AN159" s="556"/>
      <c r="AO159" s="522"/>
      <c r="AP159" s="555"/>
      <c r="AQ159" s="556"/>
      <c r="AR159" s="542"/>
      <c r="AS159" s="513"/>
      <c r="AT159" s="522"/>
      <c r="AU159" s="537"/>
      <c r="AV159" s="537">
        <f t="shared" si="238"/>
        <v>0</v>
      </c>
      <c r="AW159" s="541">
        <f t="shared" si="238"/>
        <v>0</v>
      </c>
      <c r="AX159" s="530"/>
      <c r="AY159" s="541"/>
      <c r="AZ159" s="541">
        <f t="shared" si="239"/>
        <v>0</v>
      </c>
      <c r="BA159" s="541">
        <f t="shared" si="239"/>
        <v>0</v>
      </c>
      <c r="BB159" s="522"/>
      <c r="BC159" s="537"/>
      <c r="BD159" s="537">
        <f t="shared" si="240"/>
        <v>0</v>
      </c>
      <c r="BE159" s="541">
        <f t="shared" si="240"/>
        <v>0</v>
      </c>
      <c r="BF159" s="530">
        <f t="shared" si="228"/>
        <v>0</v>
      </c>
      <c r="BG159" s="541">
        <f t="shared" si="229"/>
        <v>0</v>
      </c>
      <c r="BH159" s="544">
        <f t="shared" si="230"/>
        <v>0</v>
      </c>
      <c r="BI159" s="543"/>
      <c r="BJ159" s="513"/>
      <c r="BK159" s="522"/>
      <c r="BL159" s="537"/>
      <c r="BM159" s="537">
        <f t="shared" si="241"/>
        <v>0</v>
      </c>
      <c r="BN159" s="541">
        <f t="shared" si="241"/>
        <v>0</v>
      </c>
      <c r="BO159" s="522"/>
      <c r="BP159" s="537"/>
      <c r="BQ159" s="541">
        <f t="shared" si="242"/>
        <v>0</v>
      </c>
      <c r="BR159" s="544">
        <f t="shared" si="242"/>
        <v>0</v>
      </c>
      <c r="BS159" s="513"/>
      <c r="BT159" s="522"/>
      <c r="BU159" s="537"/>
      <c r="BV159" s="537">
        <f t="shared" si="243"/>
        <v>0</v>
      </c>
      <c r="BW159" s="541">
        <f t="shared" si="243"/>
        <v>0</v>
      </c>
      <c r="BX159" s="530"/>
      <c r="BY159" s="541"/>
      <c r="BZ159" s="541">
        <f t="shared" si="244"/>
        <v>0</v>
      </c>
      <c r="CA159" s="544">
        <f t="shared" si="244"/>
        <v>0</v>
      </c>
      <c r="CB159" s="513"/>
      <c r="CC159" s="513"/>
      <c r="CD159" s="513"/>
      <c r="CE159" s="513"/>
      <c r="CF159" s="513"/>
      <c r="CG159" s="513"/>
      <c r="CH159" s="513"/>
      <c r="CI159" s="513"/>
      <c r="CJ159" s="513"/>
      <c r="CK159" s="513"/>
      <c r="CL159" s="513"/>
      <c r="CM159" s="513"/>
      <c r="CN159" s="513"/>
      <c r="CO159" s="513"/>
      <c r="CP159" s="513"/>
      <c r="CQ159" s="513"/>
      <c r="CR159" s="513"/>
      <c r="CS159" s="513"/>
      <c r="CT159" s="513"/>
      <c r="CU159" s="513"/>
      <c r="CV159" s="513"/>
      <c r="CW159" s="513"/>
      <c r="CX159" s="513"/>
      <c r="CY159" s="513"/>
      <c r="CZ159" s="513"/>
      <c r="DA159" s="513"/>
      <c r="DB159" s="513"/>
      <c r="DC159" s="513"/>
      <c r="DD159" s="513"/>
      <c r="DE159" s="513"/>
      <c r="DF159" s="513"/>
      <c r="DG159" s="513"/>
      <c r="DH159" s="513"/>
      <c r="DI159" s="513"/>
      <c r="DJ159" s="513"/>
      <c r="DK159" s="513"/>
      <c r="DL159" s="513"/>
      <c r="DM159" s="513"/>
      <c r="DN159" s="513"/>
      <c r="DO159" s="513"/>
      <c r="DP159" s="513"/>
      <c r="DQ159" s="513"/>
      <c r="DR159" s="513"/>
      <c r="DS159" s="513"/>
      <c r="DT159" s="513"/>
      <c r="DU159" s="513"/>
      <c r="DV159" s="513"/>
      <c r="DW159" s="513"/>
      <c r="DX159" s="513"/>
      <c r="DY159" s="513"/>
      <c r="DZ159" s="513"/>
    </row>
    <row r="160" spans="1:130" ht="20.25" hidden="1" x14ac:dyDescent="0.3">
      <c r="A160" s="534" t="s">
        <v>320</v>
      </c>
      <c r="B160" s="522"/>
      <c r="C160" s="537"/>
      <c r="D160" s="554">
        <v>0</v>
      </c>
      <c r="E160" s="554">
        <v>0</v>
      </c>
      <c r="F160" s="524">
        <f t="shared" si="231"/>
        <v>0</v>
      </c>
      <c r="G160" s="522"/>
      <c r="H160" s="537"/>
      <c r="I160" s="554">
        <v>0</v>
      </c>
      <c r="J160" s="554">
        <v>0</v>
      </c>
      <c r="K160" s="524">
        <f t="shared" si="232"/>
        <v>0</v>
      </c>
      <c r="L160" s="522"/>
      <c r="M160" s="537"/>
      <c r="N160" s="554"/>
      <c r="O160" s="554"/>
      <c r="P160" s="525">
        <f t="shared" si="233"/>
        <v>0</v>
      </c>
      <c r="Q160" s="522"/>
      <c r="R160" s="555"/>
      <c r="S160" s="556"/>
      <c r="T160" s="522"/>
      <c r="U160" s="555"/>
      <c r="V160" s="522"/>
      <c r="W160" s="537"/>
      <c r="X160" s="537">
        <f t="shared" si="234"/>
        <v>0</v>
      </c>
      <c r="Y160" s="541">
        <f t="shared" si="235"/>
        <v>0</v>
      </c>
      <c r="Z160" s="524">
        <f t="shared" si="236"/>
        <v>0</v>
      </c>
      <c r="AA160" s="522"/>
      <c r="AB160" s="537"/>
      <c r="AC160" s="555"/>
      <c r="AD160" s="555"/>
      <c r="AE160" s="524">
        <f t="shared" si="237"/>
        <v>0</v>
      </c>
      <c r="AF160" s="522"/>
      <c r="AG160" s="555"/>
      <c r="AH160" s="556"/>
      <c r="AI160" s="522"/>
      <c r="AJ160" s="555"/>
      <c r="AK160" s="556"/>
      <c r="AL160" s="522"/>
      <c r="AM160" s="555"/>
      <c r="AN160" s="556"/>
      <c r="AO160" s="522"/>
      <c r="AP160" s="555"/>
      <c r="AQ160" s="556"/>
      <c r="AR160" s="542"/>
      <c r="AS160" s="513"/>
      <c r="AT160" s="522"/>
      <c r="AU160" s="537"/>
      <c r="AV160" s="537">
        <f t="shared" si="238"/>
        <v>0</v>
      </c>
      <c r="AW160" s="541">
        <f t="shared" si="238"/>
        <v>0</v>
      </c>
      <c r="AX160" s="530"/>
      <c r="AY160" s="541"/>
      <c r="AZ160" s="541">
        <f t="shared" si="239"/>
        <v>0</v>
      </c>
      <c r="BA160" s="541">
        <f t="shared" si="239"/>
        <v>0</v>
      </c>
      <c r="BB160" s="522"/>
      <c r="BC160" s="537"/>
      <c r="BD160" s="537">
        <f t="shared" si="240"/>
        <v>0</v>
      </c>
      <c r="BE160" s="541">
        <f t="shared" si="240"/>
        <v>0</v>
      </c>
      <c r="BF160" s="530">
        <f t="shared" si="228"/>
        <v>0</v>
      </c>
      <c r="BG160" s="541">
        <f t="shared" si="229"/>
        <v>0</v>
      </c>
      <c r="BH160" s="544">
        <f t="shared" si="230"/>
        <v>0</v>
      </c>
      <c r="BI160" s="543"/>
      <c r="BJ160" s="513"/>
      <c r="BK160" s="522"/>
      <c r="BL160" s="537"/>
      <c r="BM160" s="537">
        <f t="shared" si="241"/>
        <v>0</v>
      </c>
      <c r="BN160" s="541">
        <f t="shared" si="241"/>
        <v>0</v>
      </c>
      <c r="BO160" s="522"/>
      <c r="BP160" s="537"/>
      <c r="BQ160" s="541">
        <f t="shared" si="242"/>
        <v>0</v>
      </c>
      <c r="BR160" s="544">
        <f t="shared" si="242"/>
        <v>0</v>
      </c>
      <c r="BS160" s="513"/>
      <c r="BT160" s="522"/>
      <c r="BU160" s="537"/>
      <c r="BV160" s="537">
        <f t="shared" si="243"/>
        <v>0</v>
      </c>
      <c r="BW160" s="541">
        <f t="shared" si="243"/>
        <v>0</v>
      </c>
      <c r="BX160" s="530"/>
      <c r="BY160" s="541"/>
      <c r="BZ160" s="541">
        <f t="shared" si="244"/>
        <v>0</v>
      </c>
      <c r="CA160" s="544">
        <f t="shared" si="244"/>
        <v>0</v>
      </c>
      <c r="CB160" s="513"/>
      <c r="CC160" s="513"/>
      <c r="CD160" s="513"/>
      <c r="CE160" s="513"/>
      <c r="CF160" s="513"/>
      <c r="CG160" s="513"/>
      <c r="CH160" s="513"/>
      <c r="CI160" s="513"/>
      <c r="CJ160" s="513"/>
      <c r="CK160" s="513"/>
      <c r="CL160" s="513"/>
      <c r="CM160" s="513"/>
      <c r="CN160" s="513"/>
      <c r="CO160" s="513"/>
      <c r="CP160" s="513"/>
      <c r="CQ160" s="513"/>
      <c r="CR160" s="513"/>
      <c r="CS160" s="513"/>
      <c r="CT160" s="513"/>
      <c r="CU160" s="513"/>
      <c r="CV160" s="513"/>
      <c r="CW160" s="513"/>
      <c r="CX160" s="513"/>
      <c r="CY160" s="513"/>
      <c r="CZ160" s="513"/>
      <c r="DA160" s="513"/>
      <c r="DB160" s="513"/>
      <c r="DC160" s="513"/>
      <c r="DD160" s="513"/>
      <c r="DE160" s="513"/>
      <c r="DF160" s="513"/>
      <c r="DG160" s="513"/>
      <c r="DH160" s="513"/>
      <c r="DI160" s="513"/>
      <c r="DJ160" s="513"/>
      <c r="DK160" s="513"/>
      <c r="DL160" s="513"/>
      <c r="DM160" s="513"/>
      <c r="DN160" s="513"/>
      <c r="DO160" s="513"/>
      <c r="DP160" s="513"/>
      <c r="DQ160" s="513"/>
      <c r="DR160" s="513"/>
      <c r="DS160" s="513"/>
      <c r="DT160" s="513"/>
      <c r="DU160" s="513"/>
      <c r="DV160" s="513"/>
      <c r="DW160" s="513"/>
      <c r="DX160" s="513"/>
      <c r="DY160" s="513"/>
      <c r="DZ160" s="513"/>
    </row>
    <row r="161" spans="1:130" ht="20.25" hidden="1" x14ac:dyDescent="0.3">
      <c r="A161" s="534" t="s">
        <v>321</v>
      </c>
      <c r="B161" s="522"/>
      <c r="C161" s="537"/>
      <c r="D161" s="554">
        <v>0</v>
      </c>
      <c r="E161" s="554">
        <v>0</v>
      </c>
      <c r="F161" s="524">
        <f t="shared" si="231"/>
        <v>0</v>
      </c>
      <c r="G161" s="522"/>
      <c r="H161" s="537"/>
      <c r="I161" s="554">
        <v>0</v>
      </c>
      <c r="J161" s="554">
        <v>0</v>
      </c>
      <c r="K161" s="524">
        <f t="shared" si="232"/>
        <v>0</v>
      </c>
      <c r="L161" s="522"/>
      <c r="M161" s="537"/>
      <c r="N161" s="554"/>
      <c r="O161" s="554"/>
      <c r="P161" s="525">
        <f t="shared" si="233"/>
        <v>0</v>
      </c>
      <c r="Q161" s="522"/>
      <c r="R161" s="555"/>
      <c r="S161" s="556"/>
      <c r="T161" s="522"/>
      <c r="U161" s="555"/>
      <c r="V161" s="522"/>
      <c r="W161" s="537"/>
      <c r="X161" s="537">
        <f t="shared" si="234"/>
        <v>0</v>
      </c>
      <c r="Y161" s="541">
        <f t="shared" si="235"/>
        <v>0</v>
      </c>
      <c r="Z161" s="524">
        <f t="shared" si="236"/>
        <v>0</v>
      </c>
      <c r="AA161" s="522"/>
      <c r="AB161" s="537"/>
      <c r="AC161" s="555"/>
      <c r="AD161" s="555"/>
      <c r="AE161" s="524">
        <f t="shared" si="237"/>
        <v>0</v>
      </c>
      <c r="AF161" s="522"/>
      <c r="AG161" s="555"/>
      <c r="AH161" s="556"/>
      <c r="AI161" s="522"/>
      <c r="AJ161" s="555"/>
      <c r="AK161" s="556"/>
      <c r="AL161" s="522"/>
      <c r="AM161" s="555"/>
      <c r="AN161" s="556"/>
      <c r="AO161" s="522"/>
      <c r="AP161" s="555"/>
      <c r="AQ161" s="556"/>
      <c r="AR161" s="542"/>
      <c r="AS161" s="513"/>
      <c r="AT161" s="522"/>
      <c r="AU161" s="537"/>
      <c r="AV161" s="537">
        <f t="shared" si="238"/>
        <v>0</v>
      </c>
      <c r="AW161" s="541">
        <f t="shared" si="238"/>
        <v>0</v>
      </c>
      <c r="AX161" s="530"/>
      <c r="AY161" s="541"/>
      <c r="AZ161" s="541">
        <f t="shared" si="239"/>
        <v>0</v>
      </c>
      <c r="BA161" s="541">
        <f t="shared" si="239"/>
        <v>0</v>
      </c>
      <c r="BB161" s="522"/>
      <c r="BC161" s="537"/>
      <c r="BD161" s="537">
        <f t="shared" si="240"/>
        <v>0</v>
      </c>
      <c r="BE161" s="541">
        <f t="shared" si="240"/>
        <v>0</v>
      </c>
      <c r="BF161" s="530">
        <f t="shared" si="228"/>
        <v>0</v>
      </c>
      <c r="BG161" s="541">
        <f t="shared" si="229"/>
        <v>0</v>
      </c>
      <c r="BH161" s="544">
        <f t="shared" si="230"/>
        <v>0</v>
      </c>
      <c r="BI161" s="543"/>
      <c r="BJ161" s="513"/>
      <c r="BK161" s="522"/>
      <c r="BL161" s="537"/>
      <c r="BM161" s="537">
        <f t="shared" si="241"/>
        <v>0</v>
      </c>
      <c r="BN161" s="541">
        <f t="shared" si="241"/>
        <v>0</v>
      </c>
      <c r="BO161" s="522"/>
      <c r="BP161" s="537"/>
      <c r="BQ161" s="541">
        <f t="shared" si="242"/>
        <v>0</v>
      </c>
      <c r="BR161" s="544">
        <f t="shared" si="242"/>
        <v>0</v>
      </c>
      <c r="BS161" s="513"/>
      <c r="BT161" s="522"/>
      <c r="BU161" s="537"/>
      <c r="BV161" s="537">
        <f t="shared" si="243"/>
        <v>0</v>
      </c>
      <c r="BW161" s="541">
        <f t="shared" si="243"/>
        <v>0</v>
      </c>
      <c r="BX161" s="530"/>
      <c r="BY161" s="541"/>
      <c r="BZ161" s="541">
        <f t="shared" si="244"/>
        <v>0</v>
      </c>
      <c r="CA161" s="544">
        <f t="shared" si="244"/>
        <v>0</v>
      </c>
      <c r="CB161" s="513"/>
      <c r="CC161" s="513"/>
      <c r="CD161" s="513"/>
      <c r="CE161" s="513"/>
      <c r="CF161" s="513"/>
      <c r="CG161" s="513"/>
      <c r="CH161" s="513"/>
      <c r="CI161" s="513"/>
      <c r="CJ161" s="513"/>
      <c r="CK161" s="513"/>
      <c r="CL161" s="513"/>
      <c r="CM161" s="513"/>
      <c r="CN161" s="513"/>
      <c r="CO161" s="513"/>
      <c r="CP161" s="513"/>
      <c r="CQ161" s="513"/>
      <c r="CR161" s="513"/>
      <c r="CS161" s="513"/>
      <c r="CT161" s="513"/>
      <c r="CU161" s="513"/>
      <c r="CV161" s="513"/>
      <c r="CW161" s="513"/>
      <c r="CX161" s="513"/>
      <c r="CY161" s="513"/>
      <c r="CZ161" s="513"/>
      <c r="DA161" s="513"/>
      <c r="DB161" s="513"/>
      <c r="DC161" s="513"/>
      <c r="DD161" s="513"/>
      <c r="DE161" s="513"/>
      <c r="DF161" s="513"/>
      <c r="DG161" s="513"/>
      <c r="DH161" s="513"/>
      <c r="DI161" s="513"/>
      <c r="DJ161" s="513"/>
      <c r="DK161" s="513"/>
      <c r="DL161" s="513"/>
      <c r="DM161" s="513"/>
      <c r="DN161" s="513"/>
      <c r="DO161" s="513"/>
      <c r="DP161" s="513"/>
      <c r="DQ161" s="513"/>
      <c r="DR161" s="513"/>
      <c r="DS161" s="513"/>
      <c r="DT161" s="513"/>
      <c r="DU161" s="513"/>
      <c r="DV161" s="513"/>
      <c r="DW161" s="513"/>
      <c r="DX161" s="513"/>
      <c r="DY161" s="513"/>
      <c r="DZ161" s="513"/>
    </row>
    <row r="162" spans="1:130" ht="20.25" hidden="1" x14ac:dyDescent="0.3">
      <c r="A162" s="534" t="s">
        <v>322</v>
      </c>
      <c r="B162" s="522"/>
      <c r="C162" s="537"/>
      <c r="D162" s="554">
        <v>0</v>
      </c>
      <c r="E162" s="554">
        <v>0</v>
      </c>
      <c r="F162" s="524">
        <f t="shared" si="231"/>
        <v>0</v>
      </c>
      <c r="G162" s="522"/>
      <c r="H162" s="537"/>
      <c r="I162" s="554">
        <v>0</v>
      </c>
      <c r="J162" s="554">
        <v>0</v>
      </c>
      <c r="K162" s="524">
        <f t="shared" si="232"/>
        <v>0</v>
      </c>
      <c r="L162" s="522"/>
      <c r="M162" s="537"/>
      <c r="N162" s="554"/>
      <c r="O162" s="554"/>
      <c r="P162" s="525">
        <f t="shared" si="233"/>
        <v>0</v>
      </c>
      <c r="Q162" s="522"/>
      <c r="R162" s="555"/>
      <c r="S162" s="556"/>
      <c r="T162" s="522"/>
      <c r="U162" s="555"/>
      <c r="V162" s="522"/>
      <c r="W162" s="537"/>
      <c r="X162" s="537">
        <f t="shared" si="234"/>
        <v>0</v>
      </c>
      <c r="Y162" s="541">
        <f t="shared" si="235"/>
        <v>0</v>
      </c>
      <c r="Z162" s="524">
        <f t="shared" si="236"/>
        <v>0</v>
      </c>
      <c r="AA162" s="522"/>
      <c r="AB162" s="537"/>
      <c r="AC162" s="555"/>
      <c r="AD162" s="555"/>
      <c r="AE162" s="524">
        <f t="shared" si="237"/>
        <v>0</v>
      </c>
      <c r="AF162" s="522"/>
      <c r="AG162" s="555"/>
      <c r="AH162" s="556"/>
      <c r="AI162" s="522"/>
      <c r="AJ162" s="555"/>
      <c r="AK162" s="556"/>
      <c r="AL162" s="522"/>
      <c r="AM162" s="555"/>
      <c r="AN162" s="556"/>
      <c r="AO162" s="522"/>
      <c r="AP162" s="555"/>
      <c r="AQ162" s="556"/>
      <c r="AR162" s="542"/>
      <c r="AS162" s="513"/>
      <c r="AT162" s="522"/>
      <c r="AU162" s="537"/>
      <c r="AV162" s="537">
        <f t="shared" si="238"/>
        <v>0</v>
      </c>
      <c r="AW162" s="541">
        <f t="shared" si="238"/>
        <v>0</v>
      </c>
      <c r="AX162" s="530"/>
      <c r="AY162" s="541"/>
      <c r="AZ162" s="541">
        <f t="shared" si="239"/>
        <v>0</v>
      </c>
      <c r="BA162" s="541">
        <f t="shared" si="239"/>
        <v>0</v>
      </c>
      <c r="BB162" s="522"/>
      <c r="BC162" s="537"/>
      <c r="BD162" s="537">
        <f t="shared" si="240"/>
        <v>0</v>
      </c>
      <c r="BE162" s="541">
        <f t="shared" si="240"/>
        <v>0</v>
      </c>
      <c r="BF162" s="530">
        <f t="shared" si="228"/>
        <v>0</v>
      </c>
      <c r="BG162" s="541">
        <f t="shared" si="229"/>
        <v>0</v>
      </c>
      <c r="BH162" s="544">
        <f t="shared" si="230"/>
        <v>0</v>
      </c>
      <c r="BI162" s="543"/>
      <c r="BJ162" s="513"/>
      <c r="BK162" s="522"/>
      <c r="BL162" s="537"/>
      <c r="BM162" s="537">
        <f t="shared" si="241"/>
        <v>0</v>
      </c>
      <c r="BN162" s="541">
        <f t="shared" si="241"/>
        <v>0</v>
      </c>
      <c r="BO162" s="522"/>
      <c r="BP162" s="537"/>
      <c r="BQ162" s="541">
        <f t="shared" si="242"/>
        <v>0</v>
      </c>
      <c r="BR162" s="544">
        <f t="shared" si="242"/>
        <v>0</v>
      </c>
      <c r="BS162" s="513"/>
      <c r="BT162" s="522"/>
      <c r="BU162" s="537"/>
      <c r="BV162" s="537">
        <f t="shared" si="243"/>
        <v>0</v>
      </c>
      <c r="BW162" s="541">
        <f t="shared" si="243"/>
        <v>0</v>
      </c>
      <c r="BX162" s="530"/>
      <c r="BY162" s="541"/>
      <c r="BZ162" s="541">
        <f t="shared" si="244"/>
        <v>0</v>
      </c>
      <c r="CA162" s="544">
        <f t="shared" si="244"/>
        <v>0</v>
      </c>
      <c r="CB162" s="513"/>
      <c r="CC162" s="513"/>
      <c r="CD162" s="513"/>
      <c r="CE162" s="513"/>
      <c r="CF162" s="513"/>
      <c r="CG162" s="513"/>
      <c r="CH162" s="513"/>
      <c r="CI162" s="513"/>
      <c r="CJ162" s="513"/>
      <c r="CK162" s="513"/>
      <c r="CL162" s="513"/>
      <c r="CM162" s="513"/>
      <c r="CN162" s="513"/>
      <c r="CO162" s="513"/>
      <c r="CP162" s="513"/>
      <c r="CQ162" s="513"/>
      <c r="CR162" s="513"/>
      <c r="CS162" s="513"/>
      <c r="CT162" s="513"/>
      <c r="CU162" s="513"/>
      <c r="CV162" s="513"/>
      <c r="CW162" s="513"/>
      <c r="CX162" s="513"/>
      <c r="CY162" s="513"/>
      <c r="CZ162" s="513"/>
      <c r="DA162" s="513"/>
      <c r="DB162" s="513"/>
      <c r="DC162" s="513"/>
      <c r="DD162" s="513"/>
      <c r="DE162" s="513"/>
      <c r="DF162" s="513"/>
      <c r="DG162" s="513"/>
      <c r="DH162" s="513"/>
      <c r="DI162" s="513"/>
      <c r="DJ162" s="513"/>
      <c r="DK162" s="513"/>
      <c r="DL162" s="513"/>
      <c r="DM162" s="513"/>
      <c r="DN162" s="513"/>
      <c r="DO162" s="513"/>
      <c r="DP162" s="513"/>
      <c r="DQ162" s="513"/>
      <c r="DR162" s="513"/>
      <c r="DS162" s="513"/>
      <c r="DT162" s="513"/>
      <c r="DU162" s="513"/>
      <c r="DV162" s="513"/>
      <c r="DW162" s="513"/>
      <c r="DX162" s="513"/>
      <c r="DY162" s="513"/>
      <c r="DZ162" s="513"/>
    </row>
    <row r="163" spans="1:130" ht="20.25" hidden="1" x14ac:dyDescent="0.3">
      <c r="A163" s="535" t="s">
        <v>323</v>
      </c>
      <c r="B163" s="522"/>
      <c r="C163" s="537"/>
      <c r="D163" s="554">
        <v>0</v>
      </c>
      <c r="E163" s="554">
        <v>0</v>
      </c>
      <c r="F163" s="524">
        <f t="shared" si="231"/>
        <v>0</v>
      </c>
      <c r="G163" s="522"/>
      <c r="H163" s="537"/>
      <c r="I163" s="554">
        <v>0</v>
      </c>
      <c r="J163" s="554">
        <v>0</v>
      </c>
      <c r="K163" s="524">
        <f t="shared" si="232"/>
        <v>0</v>
      </c>
      <c r="L163" s="522"/>
      <c r="M163" s="537"/>
      <c r="N163" s="554"/>
      <c r="O163" s="554"/>
      <c r="P163" s="525">
        <f t="shared" si="233"/>
        <v>0</v>
      </c>
      <c r="Q163" s="522"/>
      <c r="R163" s="555"/>
      <c r="S163" s="556"/>
      <c r="T163" s="522"/>
      <c r="U163" s="555"/>
      <c r="V163" s="522"/>
      <c r="W163" s="537"/>
      <c r="X163" s="537">
        <f t="shared" si="234"/>
        <v>0</v>
      </c>
      <c r="Y163" s="541">
        <f t="shared" si="235"/>
        <v>0</v>
      </c>
      <c r="Z163" s="524">
        <f t="shared" si="236"/>
        <v>0</v>
      </c>
      <c r="AA163" s="522"/>
      <c r="AB163" s="537"/>
      <c r="AC163" s="555"/>
      <c r="AD163" s="555"/>
      <c r="AE163" s="524">
        <f t="shared" si="237"/>
        <v>0</v>
      </c>
      <c r="AF163" s="522"/>
      <c r="AG163" s="555"/>
      <c r="AH163" s="556"/>
      <c r="AI163" s="522"/>
      <c r="AJ163" s="555"/>
      <c r="AK163" s="556"/>
      <c r="AL163" s="522"/>
      <c r="AM163" s="555"/>
      <c r="AN163" s="556"/>
      <c r="AO163" s="522"/>
      <c r="AP163" s="555"/>
      <c r="AQ163" s="556"/>
      <c r="AR163" s="542"/>
      <c r="AS163" s="513"/>
      <c r="AT163" s="522"/>
      <c r="AU163" s="537"/>
      <c r="AV163" s="537">
        <f t="shared" si="238"/>
        <v>0</v>
      </c>
      <c r="AW163" s="541">
        <f t="shared" si="238"/>
        <v>0</v>
      </c>
      <c r="AX163" s="530"/>
      <c r="AY163" s="541"/>
      <c r="AZ163" s="541">
        <f t="shared" si="239"/>
        <v>0</v>
      </c>
      <c r="BA163" s="541">
        <f t="shared" si="239"/>
        <v>0</v>
      </c>
      <c r="BB163" s="522"/>
      <c r="BC163" s="537"/>
      <c r="BD163" s="537">
        <f t="shared" si="240"/>
        <v>0</v>
      </c>
      <c r="BE163" s="541">
        <f t="shared" si="240"/>
        <v>0</v>
      </c>
      <c r="BF163" s="530">
        <f t="shared" si="228"/>
        <v>0</v>
      </c>
      <c r="BG163" s="541">
        <f t="shared" si="229"/>
        <v>0</v>
      </c>
      <c r="BH163" s="544">
        <f t="shared" si="230"/>
        <v>0</v>
      </c>
      <c r="BI163" s="543"/>
      <c r="BJ163" s="513"/>
      <c r="BK163" s="522"/>
      <c r="BL163" s="537"/>
      <c r="BM163" s="537">
        <f t="shared" si="241"/>
        <v>0</v>
      </c>
      <c r="BN163" s="541">
        <f t="shared" si="241"/>
        <v>0</v>
      </c>
      <c r="BO163" s="522"/>
      <c r="BP163" s="537"/>
      <c r="BQ163" s="541">
        <f t="shared" si="242"/>
        <v>0</v>
      </c>
      <c r="BR163" s="544">
        <f t="shared" si="242"/>
        <v>0</v>
      </c>
      <c r="BS163" s="513"/>
      <c r="BT163" s="522"/>
      <c r="BU163" s="537"/>
      <c r="BV163" s="537">
        <f t="shared" si="243"/>
        <v>0</v>
      </c>
      <c r="BW163" s="541">
        <f t="shared" si="243"/>
        <v>0</v>
      </c>
      <c r="BX163" s="530"/>
      <c r="BY163" s="541"/>
      <c r="BZ163" s="541">
        <f t="shared" si="244"/>
        <v>0</v>
      </c>
      <c r="CA163" s="544">
        <f t="shared" si="244"/>
        <v>0</v>
      </c>
      <c r="CB163" s="513"/>
      <c r="CC163" s="513"/>
      <c r="CD163" s="513"/>
      <c r="CE163" s="513"/>
      <c r="CF163" s="513"/>
      <c r="CG163" s="513"/>
      <c r="CH163" s="513"/>
      <c r="CI163" s="513"/>
      <c r="CJ163" s="513"/>
      <c r="CK163" s="513"/>
      <c r="CL163" s="513"/>
      <c r="CM163" s="513"/>
      <c r="CN163" s="513"/>
      <c r="CO163" s="513"/>
      <c r="CP163" s="513"/>
      <c r="CQ163" s="513"/>
      <c r="CR163" s="513"/>
      <c r="CS163" s="513"/>
      <c r="CT163" s="513"/>
      <c r="CU163" s="513"/>
      <c r="CV163" s="513"/>
      <c r="CW163" s="513"/>
      <c r="CX163" s="513"/>
      <c r="CY163" s="513"/>
      <c r="CZ163" s="513"/>
      <c r="DA163" s="513"/>
      <c r="DB163" s="513"/>
      <c r="DC163" s="513"/>
      <c r="DD163" s="513"/>
      <c r="DE163" s="513"/>
      <c r="DF163" s="513"/>
      <c r="DG163" s="513"/>
      <c r="DH163" s="513"/>
      <c r="DI163" s="513"/>
      <c r="DJ163" s="513"/>
      <c r="DK163" s="513"/>
      <c r="DL163" s="513"/>
      <c r="DM163" s="513"/>
      <c r="DN163" s="513"/>
      <c r="DO163" s="513"/>
      <c r="DP163" s="513"/>
      <c r="DQ163" s="513"/>
      <c r="DR163" s="513"/>
      <c r="DS163" s="513"/>
      <c r="DT163" s="513"/>
      <c r="DU163" s="513"/>
      <c r="DV163" s="513"/>
      <c r="DW163" s="513"/>
      <c r="DX163" s="513"/>
      <c r="DY163" s="513"/>
      <c r="DZ163" s="513"/>
    </row>
    <row r="164" spans="1:130" ht="20.25" hidden="1" x14ac:dyDescent="0.3">
      <c r="A164" s="535" t="s">
        <v>324</v>
      </c>
      <c r="B164" s="522"/>
      <c r="C164" s="537"/>
      <c r="D164" s="554">
        <v>0</v>
      </c>
      <c r="E164" s="554">
        <v>0</v>
      </c>
      <c r="F164" s="524">
        <f t="shared" si="231"/>
        <v>0</v>
      </c>
      <c r="G164" s="522"/>
      <c r="H164" s="537"/>
      <c r="I164" s="554"/>
      <c r="J164" s="554"/>
      <c r="K164" s="524">
        <f t="shared" si="232"/>
        <v>0</v>
      </c>
      <c r="L164" s="522"/>
      <c r="M164" s="537"/>
      <c r="N164" s="554"/>
      <c r="O164" s="554"/>
      <c r="P164" s="525">
        <f t="shared" si="233"/>
        <v>0</v>
      </c>
      <c r="Q164" s="522"/>
      <c r="R164" s="555"/>
      <c r="S164" s="556"/>
      <c r="T164" s="522"/>
      <c r="U164" s="555"/>
      <c r="V164" s="522"/>
      <c r="W164" s="537"/>
      <c r="X164" s="537">
        <f t="shared" si="234"/>
        <v>0</v>
      </c>
      <c r="Y164" s="541">
        <f t="shared" si="235"/>
        <v>0</v>
      </c>
      <c r="Z164" s="524">
        <f t="shared" si="236"/>
        <v>0</v>
      </c>
      <c r="AA164" s="522"/>
      <c r="AB164" s="537"/>
      <c r="AC164" s="555"/>
      <c r="AD164" s="555"/>
      <c r="AE164" s="524">
        <f t="shared" si="237"/>
        <v>0</v>
      </c>
      <c r="AF164" s="522"/>
      <c r="AG164" s="555"/>
      <c r="AH164" s="556"/>
      <c r="AI164" s="522"/>
      <c r="AJ164" s="555"/>
      <c r="AK164" s="556"/>
      <c r="AL164" s="522"/>
      <c r="AM164" s="555"/>
      <c r="AN164" s="556"/>
      <c r="AO164" s="522"/>
      <c r="AP164" s="555"/>
      <c r="AQ164" s="556"/>
      <c r="AR164" s="542"/>
      <c r="AS164" s="513"/>
      <c r="AT164" s="522"/>
      <c r="AU164" s="537"/>
      <c r="AV164" s="537">
        <f t="shared" si="238"/>
        <v>0</v>
      </c>
      <c r="AW164" s="541">
        <f t="shared" si="238"/>
        <v>0</v>
      </c>
      <c r="AX164" s="530"/>
      <c r="AY164" s="541"/>
      <c r="AZ164" s="541">
        <f t="shared" si="239"/>
        <v>0</v>
      </c>
      <c r="BA164" s="541">
        <f t="shared" si="239"/>
        <v>0</v>
      </c>
      <c r="BB164" s="522"/>
      <c r="BC164" s="537"/>
      <c r="BD164" s="537">
        <f t="shared" si="240"/>
        <v>0</v>
      </c>
      <c r="BE164" s="541">
        <f t="shared" si="240"/>
        <v>0</v>
      </c>
      <c r="BF164" s="530">
        <f t="shared" si="228"/>
        <v>0</v>
      </c>
      <c r="BG164" s="541">
        <f t="shared" si="229"/>
        <v>0</v>
      </c>
      <c r="BH164" s="544">
        <f t="shared" si="230"/>
        <v>0</v>
      </c>
      <c r="BI164" s="543"/>
      <c r="BJ164" s="513"/>
      <c r="BK164" s="522"/>
      <c r="BL164" s="537"/>
      <c r="BM164" s="537">
        <f t="shared" si="241"/>
        <v>0</v>
      </c>
      <c r="BN164" s="541">
        <f t="shared" si="241"/>
        <v>0</v>
      </c>
      <c r="BO164" s="522"/>
      <c r="BP164" s="537"/>
      <c r="BQ164" s="541">
        <f t="shared" si="242"/>
        <v>0</v>
      </c>
      <c r="BR164" s="544">
        <f t="shared" si="242"/>
        <v>0</v>
      </c>
      <c r="BS164" s="513"/>
      <c r="BT164" s="522"/>
      <c r="BU164" s="537"/>
      <c r="BV164" s="537">
        <f t="shared" si="243"/>
        <v>0</v>
      </c>
      <c r="BW164" s="541">
        <f t="shared" si="243"/>
        <v>0</v>
      </c>
      <c r="BX164" s="530"/>
      <c r="BY164" s="541"/>
      <c r="BZ164" s="541">
        <f t="shared" si="244"/>
        <v>0</v>
      </c>
      <c r="CA164" s="544">
        <f t="shared" si="244"/>
        <v>0</v>
      </c>
      <c r="CB164" s="513"/>
      <c r="CC164" s="513"/>
      <c r="CD164" s="513"/>
      <c r="CE164" s="513"/>
      <c r="CF164" s="513"/>
      <c r="CG164" s="513"/>
      <c r="CH164" s="513"/>
      <c r="CI164" s="513"/>
      <c r="CJ164" s="513"/>
      <c r="CK164" s="513"/>
      <c r="CL164" s="513"/>
      <c r="CM164" s="513"/>
      <c r="CN164" s="513"/>
      <c r="CO164" s="513"/>
      <c r="CP164" s="513"/>
      <c r="CQ164" s="513"/>
      <c r="CR164" s="513"/>
      <c r="CS164" s="513"/>
      <c r="CT164" s="513"/>
      <c r="CU164" s="513"/>
      <c r="CV164" s="513"/>
      <c r="CW164" s="513"/>
      <c r="CX164" s="513"/>
      <c r="CY164" s="513"/>
      <c r="CZ164" s="513"/>
      <c r="DA164" s="513"/>
      <c r="DB164" s="513"/>
      <c r="DC164" s="513"/>
      <c r="DD164" s="513"/>
      <c r="DE164" s="513"/>
      <c r="DF164" s="513"/>
      <c r="DG164" s="513"/>
      <c r="DH164" s="513"/>
      <c r="DI164" s="513"/>
      <c r="DJ164" s="513"/>
      <c r="DK164" s="513"/>
      <c r="DL164" s="513"/>
      <c r="DM164" s="513"/>
      <c r="DN164" s="513"/>
      <c r="DO164" s="513"/>
      <c r="DP164" s="513"/>
      <c r="DQ164" s="513"/>
      <c r="DR164" s="513"/>
      <c r="DS164" s="513"/>
      <c r="DT164" s="513"/>
      <c r="DU164" s="513"/>
      <c r="DV164" s="513"/>
      <c r="DW164" s="513"/>
      <c r="DX164" s="513"/>
      <c r="DY164" s="513"/>
      <c r="DZ164" s="513"/>
    </row>
    <row r="165" spans="1:130" ht="20.25" hidden="1" x14ac:dyDescent="0.3">
      <c r="A165" s="534" t="s">
        <v>325</v>
      </c>
      <c r="B165" s="522"/>
      <c r="C165" s="554">
        <v>0</v>
      </c>
      <c r="D165" s="537"/>
      <c r="E165" s="537"/>
      <c r="F165" s="540"/>
      <c r="G165" s="522"/>
      <c r="H165" s="554">
        <v>0</v>
      </c>
      <c r="I165" s="537"/>
      <c r="J165" s="537"/>
      <c r="K165" s="540"/>
      <c r="L165" s="522"/>
      <c r="M165" s="554"/>
      <c r="N165" s="537"/>
      <c r="O165" s="537"/>
      <c r="P165" s="545"/>
      <c r="Q165" s="557"/>
      <c r="R165" s="537"/>
      <c r="S165" s="540"/>
      <c r="T165" s="557"/>
      <c r="U165" s="537"/>
      <c r="V165" s="522"/>
      <c r="W165" s="537">
        <f>M165+Q165-T165</f>
        <v>0</v>
      </c>
      <c r="X165" s="537"/>
      <c r="Y165" s="541"/>
      <c r="Z165" s="540"/>
      <c r="AA165" s="522"/>
      <c r="AB165" s="555"/>
      <c r="AC165" s="537"/>
      <c r="AD165" s="537"/>
      <c r="AE165" s="540"/>
      <c r="AF165" s="557"/>
      <c r="AG165" s="537"/>
      <c r="AH165" s="540"/>
      <c r="AI165" s="557"/>
      <c r="AJ165" s="537"/>
      <c r="AK165" s="540"/>
      <c r="AL165" s="557"/>
      <c r="AM165" s="537"/>
      <c r="AN165" s="540"/>
      <c r="AO165" s="557"/>
      <c r="AP165" s="537"/>
      <c r="AQ165" s="540"/>
      <c r="AR165" s="542"/>
      <c r="AS165" s="513"/>
      <c r="AT165" s="522"/>
      <c r="AU165" s="537">
        <f>AB165-M165</f>
        <v>0</v>
      </c>
      <c r="AV165" s="537"/>
      <c r="AW165" s="541"/>
      <c r="AX165" s="530"/>
      <c r="AY165" s="541">
        <f>IF(M165=0,0,AB165/M165*100)</f>
        <v>0</v>
      </c>
      <c r="AZ165" s="541"/>
      <c r="BA165" s="541"/>
      <c r="BB165" s="522"/>
      <c r="BC165" s="537">
        <f>AB165-M165-AF165-AI165-AL165-AO165</f>
        <v>0</v>
      </c>
      <c r="BD165" s="537"/>
      <c r="BE165" s="541"/>
      <c r="BF165" s="522"/>
      <c r="BG165" s="537"/>
      <c r="BH165" s="540"/>
      <c r="BI165" s="543"/>
      <c r="BJ165" s="513"/>
      <c r="BK165" s="522"/>
      <c r="BL165" s="537">
        <f>AB165-W165</f>
        <v>0</v>
      </c>
      <c r="BM165" s="537"/>
      <c r="BN165" s="541"/>
      <c r="BO165" s="522"/>
      <c r="BP165" s="541">
        <f>IF(W165=0,0,AB165/W165*100)</f>
        <v>0</v>
      </c>
      <c r="BQ165" s="537"/>
      <c r="BR165" s="544"/>
      <c r="BS165" s="513"/>
      <c r="BT165" s="522"/>
      <c r="BU165" s="537">
        <f>AB165-C165</f>
        <v>0</v>
      </c>
      <c r="BV165" s="537"/>
      <c r="BW165" s="541"/>
      <c r="BX165" s="530"/>
      <c r="BY165" s="541">
        <f>IF(C165=0,0,AB165/C165*100)</f>
        <v>0</v>
      </c>
      <c r="BZ165" s="541"/>
      <c r="CA165" s="544"/>
      <c r="CB165" s="513"/>
      <c r="CC165" s="513"/>
      <c r="CD165" s="513"/>
      <c r="CE165" s="513"/>
      <c r="CF165" s="513"/>
      <c r="CG165" s="513"/>
      <c r="CH165" s="513"/>
      <c r="CI165" s="513"/>
      <c r="CJ165" s="513"/>
      <c r="CK165" s="513"/>
      <c r="CL165" s="513"/>
      <c r="CM165" s="513"/>
      <c r="CN165" s="513"/>
      <c r="CO165" s="513"/>
      <c r="CP165" s="513"/>
      <c r="CQ165" s="513"/>
      <c r="CR165" s="513"/>
      <c r="CS165" s="513"/>
      <c r="CT165" s="513"/>
      <c r="CU165" s="513"/>
      <c r="CV165" s="513"/>
      <c r="CW165" s="513"/>
      <c r="CX165" s="513"/>
      <c r="CY165" s="513"/>
      <c r="CZ165" s="513"/>
      <c r="DA165" s="513"/>
      <c r="DB165" s="513"/>
      <c r="DC165" s="513"/>
      <c r="DD165" s="513"/>
      <c r="DE165" s="513"/>
      <c r="DF165" s="513"/>
      <c r="DG165" s="513"/>
      <c r="DH165" s="513"/>
      <c r="DI165" s="513"/>
      <c r="DJ165" s="513"/>
      <c r="DK165" s="513"/>
      <c r="DL165" s="513"/>
      <c r="DM165" s="513"/>
      <c r="DN165" s="513"/>
      <c r="DO165" s="513"/>
      <c r="DP165" s="513"/>
      <c r="DQ165" s="513"/>
      <c r="DR165" s="513"/>
      <c r="DS165" s="513"/>
      <c r="DT165" s="513"/>
      <c r="DU165" s="513"/>
      <c r="DV165" s="513"/>
      <c r="DW165" s="513"/>
      <c r="DX165" s="513"/>
      <c r="DY165" s="513"/>
      <c r="DZ165" s="513"/>
    </row>
    <row r="166" spans="1:130" ht="20.100000000000001" hidden="1" customHeight="1" outlineLevel="1" x14ac:dyDescent="0.3">
      <c r="A166" s="552" t="s">
        <v>329</v>
      </c>
      <c r="B166" s="522">
        <f>C166+D166</f>
        <v>0</v>
      </c>
      <c r="C166" s="554">
        <v>0</v>
      </c>
      <c r="D166" s="537">
        <f>D167+D170+SUM(D173:D175)</f>
        <v>0</v>
      </c>
      <c r="E166" s="537">
        <f>E167+E170+SUM(E173:E175)</f>
        <v>0</v>
      </c>
      <c r="F166" s="524">
        <f>IF(E166=0,0,ROUND(D166/E166/12,0))</f>
        <v>0</v>
      </c>
      <c r="G166" s="522">
        <f>H166+I166</f>
        <v>0</v>
      </c>
      <c r="H166" s="554">
        <v>0</v>
      </c>
      <c r="I166" s="537">
        <f>I167+I170+SUM(I173:I175)</f>
        <v>0</v>
      </c>
      <c r="J166" s="537">
        <f>J167+J170+SUM(J173:J175)</f>
        <v>0</v>
      </c>
      <c r="K166" s="524">
        <f>IF(J166=0,0,ROUND(I166/J166/12,0))</f>
        <v>0</v>
      </c>
      <c r="L166" s="522">
        <f>M166+N166</f>
        <v>0</v>
      </c>
      <c r="M166" s="554"/>
      <c r="N166" s="537">
        <f>N167+N170+SUM(N173:N175)</f>
        <v>0</v>
      </c>
      <c r="O166" s="537">
        <f>O167+O170+SUM(O173:O175)</f>
        <v>0</v>
      </c>
      <c r="P166" s="525">
        <f>IF(O166=0,0,ROUND(N166/O166/12,0))</f>
        <v>0</v>
      </c>
      <c r="Q166" s="557"/>
      <c r="R166" s="537">
        <f>R167+R170+SUM(R173:R175)</f>
        <v>0</v>
      </c>
      <c r="S166" s="540">
        <f>S167+S170+SUM(S173:S175)</f>
        <v>0</v>
      </c>
      <c r="T166" s="557"/>
      <c r="U166" s="537">
        <f>U167+U170+SUM(U173:U175)</f>
        <v>0</v>
      </c>
      <c r="V166" s="522">
        <f>W166+X166</f>
        <v>0</v>
      </c>
      <c r="W166" s="537">
        <f>M166+Q166-T166</f>
        <v>0</v>
      </c>
      <c r="X166" s="537">
        <f>X167+X170+SUM(X173:X175)</f>
        <v>0</v>
      </c>
      <c r="Y166" s="541">
        <f>Y167+Y170+SUM(Y173:Y175)</f>
        <v>0</v>
      </c>
      <c r="Z166" s="524">
        <f>IF(Y166=0,0,ROUND(X166/Y166/12,0))</f>
        <v>0</v>
      </c>
      <c r="AA166" s="522">
        <f>AB166+AC166</f>
        <v>0</v>
      </c>
      <c r="AB166" s="555"/>
      <c r="AC166" s="537">
        <f>AC167+AC170+SUM(AC173:AC175)</f>
        <v>0</v>
      </c>
      <c r="AD166" s="537">
        <f>AD167+AD170+SUM(AD173:AD175)</f>
        <v>0</v>
      </c>
      <c r="AE166" s="524">
        <f>IF(AD166=0,0,ROUND(AC166/AD166/12,0))</f>
        <v>0</v>
      </c>
      <c r="AF166" s="557"/>
      <c r="AG166" s="537">
        <f>AG167+AG170+SUM(AG173:AG175)</f>
        <v>0</v>
      </c>
      <c r="AH166" s="540">
        <f>AH167+AH170+SUM(AH173:AH175)</f>
        <v>0</v>
      </c>
      <c r="AI166" s="557"/>
      <c r="AJ166" s="537">
        <f>AJ167+AJ170+SUM(AJ173:AJ175)</f>
        <v>0</v>
      </c>
      <c r="AK166" s="540">
        <f>AK167+AK170+SUM(AK173:AK175)</f>
        <v>0</v>
      </c>
      <c r="AL166" s="557"/>
      <c r="AM166" s="537">
        <f>AM167+AM170+SUM(AM173:AM175)</f>
        <v>0</v>
      </c>
      <c r="AN166" s="540">
        <f>AN167+AN170+SUM(AN173:AN175)</f>
        <v>0</v>
      </c>
      <c r="AO166" s="557"/>
      <c r="AP166" s="537">
        <f>AP167+AP170+SUM(AP173:AP175)</f>
        <v>0</v>
      </c>
      <c r="AQ166" s="540">
        <f>AQ167+AQ170+SUM(AQ173:AQ175)</f>
        <v>0</v>
      </c>
      <c r="AR166" s="542"/>
      <c r="AS166" s="513"/>
      <c r="AT166" s="522">
        <f>AU166+AV166</f>
        <v>0</v>
      </c>
      <c r="AU166" s="537">
        <f>AB166-M166</f>
        <v>0</v>
      </c>
      <c r="AV166" s="537">
        <f>AV167+AV170+SUM(AV173:AV175)</f>
        <v>0</v>
      </c>
      <c r="AW166" s="541">
        <f>AW167+AW170+SUM(AW173:AW175)</f>
        <v>0</v>
      </c>
      <c r="AX166" s="530">
        <f>IF(L166=0,0,AA166/L166*100)</f>
        <v>0</v>
      </c>
      <c r="AY166" s="541">
        <f>IF(M166=0,0,AB166/M166*100)</f>
        <v>0</v>
      </c>
      <c r="AZ166" s="541">
        <f t="shared" ref="AZ166:BA175" si="245">IF(N166=0,0,AC166/N166*100)</f>
        <v>0</v>
      </c>
      <c r="BA166" s="541">
        <f t="shared" si="245"/>
        <v>0</v>
      </c>
      <c r="BB166" s="522">
        <f>BC166+BD166</f>
        <v>0</v>
      </c>
      <c r="BC166" s="537">
        <f>AB166-M166-AF166-AI166-AL166-AO166</f>
        <v>0</v>
      </c>
      <c r="BD166" s="537">
        <f>BD167+BD170+SUM(BD173:BD175)</f>
        <v>0</v>
      </c>
      <c r="BE166" s="541">
        <f>BE167+BE170+SUM(BE173:BE175)</f>
        <v>0</v>
      </c>
      <c r="BF166" s="530">
        <f t="shared" ref="BF166:BF175" si="246">IF(F166=0,0,AE166/F166*100)</f>
        <v>0</v>
      </c>
      <c r="BG166" s="541">
        <f t="shared" ref="BG166:BG175" si="247">IF(K166=0,0,AE166/K166*100)</f>
        <v>0</v>
      </c>
      <c r="BH166" s="544">
        <f t="shared" ref="BH166:BH175" si="248">IF(P166=0,0,AE166/P166*100)</f>
        <v>0</v>
      </c>
      <c r="BI166" s="543"/>
      <c r="BJ166" s="513"/>
      <c r="BK166" s="522">
        <f>BL166+BM166</f>
        <v>0</v>
      </c>
      <c r="BL166" s="537">
        <f>AB166-W166</f>
        <v>0</v>
      </c>
      <c r="BM166" s="537">
        <f>BM167+BM170+SUM(BM173:BM175)</f>
        <v>0</v>
      </c>
      <c r="BN166" s="541">
        <f>BN167+BN170+SUM(BN173:BN175)</f>
        <v>0</v>
      </c>
      <c r="BO166" s="530">
        <f>IF(V166=0,0,AA166/V166*100)</f>
        <v>0</v>
      </c>
      <c r="BP166" s="541">
        <f>IF(W166=0,0,AB166/W166*100)</f>
        <v>0</v>
      </c>
      <c r="BQ166" s="541">
        <f>IF(X166=0,0,AC166/X166*100)</f>
        <v>0</v>
      </c>
      <c r="BR166" s="544">
        <f>IF(Y166=0,0,AD166/Y166*100)</f>
        <v>0</v>
      </c>
      <c r="BS166" s="513"/>
      <c r="BT166" s="522">
        <f>BU166+BV166</f>
        <v>0</v>
      </c>
      <c r="BU166" s="537">
        <f>AB166-C166</f>
        <v>0</v>
      </c>
      <c r="BV166" s="537">
        <f>BV167+BV170+SUM(BV173:BV175)</f>
        <v>0</v>
      </c>
      <c r="BW166" s="541">
        <f>BW167+BW170+SUM(BW173:BW175)</f>
        <v>0</v>
      </c>
      <c r="BX166" s="530">
        <f>IF(B166=0,0,AA166/B166*100)</f>
        <v>0</v>
      </c>
      <c r="BY166" s="541">
        <f>IF(C166=0,0,AB166/C166*100)</f>
        <v>0</v>
      </c>
      <c r="BZ166" s="541">
        <f t="shared" ref="BZ166:CA175" si="249">IF(D166=0,0,AC166/D166*100)</f>
        <v>0</v>
      </c>
      <c r="CA166" s="544">
        <f t="shared" si="249"/>
        <v>0</v>
      </c>
      <c r="CB166" s="513"/>
      <c r="CC166" s="513"/>
      <c r="CD166" s="513"/>
      <c r="CE166" s="513"/>
      <c r="CF166" s="513"/>
      <c r="CG166" s="513"/>
      <c r="CH166" s="513"/>
      <c r="CI166" s="513"/>
      <c r="CJ166" s="513"/>
      <c r="CK166" s="513"/>
      <c r="CL166" s="513"/>
      <c r="CM166" s="513"/>
      <c r="CN166" s="513"/>
      <c r="CO166" s="513"/>
      <c r="CP166" s="513"/>
      <c r="CQ166" s="513"/>
      <c r="CR166" s="513"/>
      <c r="CS166" s="513"/>
      <c r="CT166" s="513"/>
      <c r="CU166" s="513"/>
      <c r="CV166" s="513"/>
      <c r="CW166" s="513"/>
      <c r="CX166" s="513"/>
      <c r="CY166" s="513"/>
      <c r="CZ166" s="513"/>
      <c r="DA166" s="513"/>
      <c r="DB166" s="513"/>
      <c r="DC166" s="513"/>
      <c r="DD166" s="513"/>
      <c r="DE166" s="513"/>
      <c r="DF166" s="513"/>
      <c r="DG166" s="513"/>
      <c r="DH166" s="513"/>
      <c r="DI166" s="513"/>
      <c r="DJ166" s="513"/>
      <c r="DK166" s="513"/>
      <c r="DL166" s="513"/>
      <c r="DM166" s="513"/>
      <c r="DN166" s="513"/>
      <c r="DO166" s="513"/>
      <c r="DP166" s="513"/>
      <c r="DQ166" s="513"/>
      <c r="DR166" s="513"/>
      <c r="DS166" s="513"/>
      <c r="DT166" s="513"/>
      <c r="DU166" s="513"/>
      <c r="DV166" s="513"/>
      <c r="DW166" s="513"/>
      <c r="DX166" s="513"/>
      <c r="DY166" s="513"/>
      <c r="DZ166" s="513"/>
    </row>
    <row r="167" spans="1:130" ht="20.25" hidden="1" outlineLevel="1" x14ac:dyDescent="0.3">
      <c r="A167" s="521" t="s">
        <v>1004</v>
      </c>
      <c r="B167" s="522"/>
      <c r="C167" s="537"/>
      <c r="D167" s="554">
        <v>0</v>
      </c>
      <c r="E167" s="554">
        <v>0</v>
      </c>
      <c r="F167" s="524">
        <f t="shared" ref="F167:F175" si="250">IF(E167=0,0,ROUND(D167/E167/12,0))</f>
        <v>0</v>
      </c>
      <c r="G167" s="522"/>
      <c r="H167" s="537"/>
      <c r="I167" s="554">
        <v>0</v>
      </c>
      <c r="J167" s="554">
        <v>0</v>
      </c>
      <c r="K167" s="524">
        <f t="shared" ref="K167:K175" si="251">IF(J167=0,0,ROUND(I167/J167/12,0))</f>
        <v>0</v>
      </c>
      <c r="L167" s="522"/>
      <c r="M167" s="537"/>
      <c r="N167" s="554"/>
      <c r="O167" s="554"/>
      <c r="P167" s="525">
        <f t="shared" ref="P167:P175" si="252">IF(O167=0,0,ROUND(N167/O167/12,0))</f>
        <v>0</v>
      </c>
      <c r="Q167" s="522"/>
      <c r="R167" s="555"/>
      <c r="S167" s="556"/>
      <c r="T167" s="522"/>
      <c r="U167" s="555"/>
      <c r="V167" s="522"/>
      <c r="W167" s="537"/>
      <c r="X167" s="537">
        <f t="shared" ref="X167:X175" si="253">N167+R167-U167</f>
        <v>0</v>
      </c>
      <c r="Y167" s="541">
        <f t="shared" ref="Y167:Y175" si="254">O167+S167</f>
        <v>0</v>
      </c>
      <c r="Z167" s="524">
        <f t="shared" ref="Z167:Z175" si="255">IF(Y167=0,0,ROUND(X167/Y167/12,0))</f>
        <v>0</v>
      </c>
      <c r="AA167" s="522"/>
      <c r="AB167" s="537"/>
      <c r="AC167" s="555"/>
      <c r="AD167" s="555"/>
      <c r="AE167" s="524">
        <f t="shared" ref="AE167:AE175" si="256">IF(AD167=0,0,ROUND(AC167/AD167/12,0))</f>
        <v>0</v>
      </c>
      <c r="AF167" s="522"/>
      <c r="AG167" s="555"/>
      <c r="AH167" s="556"/>
      <c r="AI167" s="522"/>
      <c r="AJ167" s="555"/>
      <c r="AK167" s="556"/>
      <c r="AL167" s="522"/>
      <c r="AM167" s="555"/>
      <c r="AN167" s="556"/>
      <c r="AO167" s="522"/>
      <c r="AP167" s="555"/>
      <c r="AQ167" s="556"/>
      <c r="AR167" s="542"/>
      <c r="AS167" s="513"/>
      <c r="AT167" s="522"/>
      <c r="AU167" s="537"/>
      <c r="AV167" s="537">
        <f t="shared" ref="AV167:AW175" si="257">AC167-N167</f>
        <v>0</v>
      </c>
      <c r="AW167" s="541">
        <f t="shared" si="257"/>
        <v>0</v>
      </c>
      <c r="AX167" s="530"/>
      <c r="AY167" s="541"/>
      <c r="AZ167" s="541">
        <f t="shared" si="245"/>
        <v>0</v>
      </c>
      <c r="BA167" s="541">
        <f t="shared" si="245"/>
        <v>0</v>
      </c>
      <c r="BB167" s="522"/>
      <c r="BC167" s="537"/>
      <c r="BD167" s="537">
        <f t="shared" ref="BD167:BE175" si="258">AC167-N167-AG167-AJ167-AM167-AP167</f>
        <v>0</v>
      </c>
      <c r="BE167" s="541">
        <f t="shared" si="258"/>
        <v>0</v>
      </c>
      <c r="BF167" s="530">
        <f t="shared" si="246"/>
        <v>0</v>
      </c>
      <c r="BG167" s="541">
        <f t="shared" si="247"/>
        <v>0</v>
      </c>
      <c r="BH167" s="544">
        <f t="shared" si="248"/>
        <v>0</v>
      </c>
      <c r="BI167" s="543"/>
      <c r="BJ167" s="513"/>
      <c r="BK167" s="522"/>
      <c r="BL167" s="537"/>
      <c r="BM167" s="537">
        <f t="shared" ref="BM167:BN175" si="259">AC167-X167</f>
        <v>0</v>
      </c>
      <c r="BN167" s="541">
        <f t="shared" si="259"/>
        <v>0</v>
      </c>
      <c r="BO167" s="522"/>
      <c r="BP167" s="537"/>
      <c r="BQ167" s="541">
        <f t="shared" ref="BQ167:BR175" si="260">IF(X167=0,0,AC167/X167*100)</f>
        <v>0</v>
      </c>
      <c r="BR167" s="544">
        <f t="shared" si="260"/>
        <v>0</v>
      </c>
      <c r="BS167" s="513"/>
      <c r="BT167" s="522"/>
      <c r="BU167" s="537"/>
      <c r="BV167" s="537">
        <f t="shared" ref="BV167:BW175" si="261">AC167-D167</f>
        <v>0</v>
      </c>
      <c r="BW167" s="541">
        <f t="shared" si="261"/>
        <v>0</v>
      </c>
      <c r="BX167" s="530"/>
      <c r="BY167" s="541"/>
      <c r="BZ167" s="541">
        <f t="shared" si="249"/>
        <v>0</v>
      </c>
      <c r="CA167" s="544">
        <f t="shared" si="249"/>
        <v>0</v>
      </c>
      <c r="CB167" s="513"/>
      <c r="CC167" s="513"/>
      <c r="CD167" s="513"/>
      <c r="CE167" s="513"/>
      <c r="CF167" s="513"/>
      <c r="CG167" s="513"/>
      <c r="CH167" s="513"/>
      <c r="CI167" s="513"/>
      <c r="CJ167" s="513"/>
      <c r="CK167" s="513"/>
      <c r="CL167" s="513"/>
      <c r="CM167" s="513"/>
      <c r="CN167" s="513"/>
      <c r="CO167" s="513"/>
      <c r="CP167" s="513"/>
      <c r="CQ167" s="513"/>
      <c r="CR167" s="513"/>
      <c r="CS167" s="513"/>
      <c r="CT167" s="513"/>
      <c r="CU167" s="513"/>
      <c r="CV167" s="513"/>
      <c r="CW167" s="513"/>
      <c r="CX167" s="513"/>
      <c r="CY167" s="513"/>
      <c r="CZ167" s="513"/>
      <c r="DA167" s="513"/>
      <c r="DB167" s="513"/>
      <c r="DC167" s="513"/>
      <c r="DD167" s="513"/>
      <c r="DE167" s="513"/>
      <c r="DF167" s="513"/>
      <c r="DG167" s="513"/>
      <c r="DH167" s="513"/>
      <c r="DI167" s="513"/>
      <c r="DJ167" s="513"/>
      <c r="DK167" s="513"/>
      <c r="DL167" s="513"/>
      <c r="DM167" s="513"/>
      <c r="DN167" s="513"/>
      <c r="DO167" s="513"/>
      <c r="DP167" s="513"/>
      <c r="DQ167" s="513"/>
      <c r="DR167" s="513"/>
      <c r="DS167" s="513"/>
      <c r="DT167" s="513"/>
      <c r="DU167" s="513"/>
      <c r="DV167" s="513"/>
      <c r="DW167" s="513"/>
      <c r="DX167" s="513"/>
      <c r="DY167" s="513"/>
      <c r="DZ167" s="513"/>
    </row>
    <row r="168" spans="1:130" ht="20.25" hidden="1" outlineLevel="1" x14ac:dyDescent="0.3">
      <c r="A168" s="521" t="s">
        <v>317</v>
      </c>
      <c r="B168" s="522"/>
      <c r="C168" s="537"/>
      <c r="D168" s="554">
        <v>0</v>
      </c>
      <c r="E168" s="554">
        <v>0</v>
      </c>
      <c r="F168" s="524">
        <f t="shared" si="250"/>
        <v>0</v>
      </c>
      <c r="G168" s="522"/>
      <c r="H168" s="537"/>
      <c r="I168" s="554"/>
      <c r="J168" s="554"/>
      <c r="K168" s="524">
        <f t="shared" si="251"/>
        <v>0</v>
      </c>
      <c r="L168" s="522"/>
      <c r="M168" s="537"/>
      <c r="N168" s="554"/>
      <c r="O168" s="554"/>
      <c r="P168" s="525">
        <f t="shared" si="252"/>
        <v>0</v>
      </c>
      <c r="Q168" s="522"/>
      <c r="R168" s="555"/>
      <c r="S168" s="556"/>
      <c r="T168" s="522"/>
      <c r="U168" s="555"/>
      <c r="V168" s="522"/>
      <c r="W168" s="537"/>
      <c r="X168" s="537">
        <f t="shared" si="253"/>
        <v>0</v>
      </c>
      <c r="Y168" s="541">
        <f t="shared" si="254"/>
        <v>0</v>
      </c>
      <c r="Z168" s="524">
        <f t="shared" si="255"/>
        <v>0</v>
      </c>
      <c r="AA168" s="522"/>
      <c r="AB168" s="537"/>
      <c r="AC168" s="555"/>
      <c r="AD168" s="555"/>
      <c r="AE168" s="524">
        <f t="shared" si="256"/>
        <v>0</v>
      </c>
      <c r="AF168" s="522"/>
      <c r="AG168" s="555"/>
      <c r="AH168" s="556"/>
      <c r="AI168" s="522"/>
      <c r="AJ168" s="555"/>
      <c r="AK168" s="556"/>
      <c r="AL168" s="522"/>
      <c r="AM168" s="555"/>
      <c r="AN168" s="556"/>
      <c r="AO168" s="522"/>
      <c r="AP168" s="555"/>
      <c r="AQ168" s="556"/>
      <c r="AR168" s="542"/>
      <c r="AS168" s="513"/>
      <c r="AT168" s="522"/>
      <c r="AU168" s="537"/>
      <c r="AV168" s="537">
        <f t="shared" si="257"/>
        <v>0</v>
      </c>
      <c r="AW168" s="541">
        <f t="shared" si="257"/>
        <v>0</v>
      </c>
      <c r="AX168" s="530"/>
      <c r="AY168" s="541"/>
      <c r="AZ168" s="541">
        <f t="shared" si="245"/>
        <v>0</v>
      </c>
      <c r="BA168" s="541">
        <f t="shared" si="245"/>
        <v>0</v>
      </c>
      <c r="BB168" s="522"/>
      <c r="BC168" s="537"/>
      <c r="BD168" s="537">
        <f t="shared" si="258"/>
        <v>0</v>
      </c>
      <c r="BE168" s="541">
        <f t="shared" si="258"/>
        <v>0</v>
      </c>
      <c r="BF168" s="530">
        <f t="shared" si="246"/>
        <v>0</v>
      </c>
      <c r="BG168" s="541">
        <f t="shared" si="247"/>
        <v>0</v>
      </c>
      <c r="BH168" s="544">
        <f t="shared" si="248"/>
        <v>0</v>
      </c>
      <c r="BI168" s="543"/>
      <c r="BJ168" s="513"/>
      <c r="BK168" s="522"/>
      <c r="BL168" s="537"/>
      <c r="BM168" s="537">
        <f t="shared" si="259"/>
        <v>0</v>
      </c>
      <c r="BN168" s="541">
        <f t="shared" si="259"/>
        <v>0</v>
      </c>
      <c r="BO168" s="522"/>
      <c r="BP168" s="537"/>
      <c r="BQ168" s="541">
        <f t="shared" si="260"/>
        <v>0</v>
      </c>
      <c r="BR168" s="544">
        <f t="shared" si="260"/>
        <v>0</v>
      </c>
      <c r="BS168" s="513"/>
      <c r="BT168" s="522"/>
      <c r="BU168" s="537"/>
      <c r="BV168" s="537">
        <f t="shared" si="261"/>
        <v>0</v>
      </c>
      <c r="BW168" s="541">
        <f t="shared" si="261"/>
        <v>0</v>
      </c>
      <c r="BX168" s="530"/>
      <c r="BY168" s="541"/>
      <c r="BZ168" s="541">
        <f t="shared" si="249"/>
        <v>0</v>
      </c>
      <c r="CA168" s="544">
        <f t="shared" si="249"/>
        <v>0</v>
      </c>
      <c r="CB168" s="513"/>
      <c r="CC168" s="513"/>
      <c r="CD168" s="513"/>
      <c r="CE168" s="513"/>
      <c r="CF168" s="513"/>
      <c r="CG168" s="513"/>
      <c r="CH168" s="513"/>
      <c r="CI168" s="513"/>
      <c r="CJ168" s="513"/>
      <c r="CK168" s="513"/>
      <c r="CL168" s="513"/>
      <c r="CM168" s="513"/>
      <c r="CN168" s="513"/>
      <c r="CO168" s="513"/>
      <c r="CP168" s="513"/>
      <c r="CQ168" s="513"/>
      <c r="CR168" s="513"/>
      <c r="CS168" s="513"/>
      <c r="CT168" s="513"/>
      <c r="CU168" s="513"/>
      <c r="CV168" s="513"/>
      <c r="CW168" s="513"/>
      <c r="CX168" s="513"/>
      <c r="CY168" s="513"/>
      <c r="CZ168" s="513"/>
      <c r="DA168" s="513"/>
      <c r="DB168" s="513"/>
      <c r="DC168" s="513"/>
      <c r="DD168" s="513"/>
      <c r="DE168" s="513"/>
      <c r="DF168" s="513"/>
      <c r="DG168" s="513"/>
      <c r="DH168" s="513"/>
      <c r="DI168" s="513"/>
      <c r="DJ168" s="513"/>
      <c r="DK168" s="513"/>
      <c r="DL168" s="513"/>
      <c r="DM168" s="513"/>
      <c r="DN168" s="513"/>
      <c r="DO168" s="513"/>
      <c r="DP168" s="513"/>
      <c r="DQ168" s="513"/>
      <c r="DR168" s="513"/>
      <c r="DS168" s="513"/>
      <c r="DT168" s="513"/>
      <c r="DU168" s="513"/>
      <c r="DV168" s="513"/>
      <c r="DW168" s="513"/>
      <c r="DX168" s="513"/>
      <c r="DY168" s="513"/>
      <c r="DZ168" s="513"/>
    </row>
    <row r="169" spans="1:130" ht="20.25" hidden="1" outlineLevel="1" x14ac:dyDescent="0.3">
      <c r="A169" s="521" t="s">
        <v>318</v>
      </c>
      <c r="B169" s="522"/>
      <c r="C169" s="537"/>
      <c r="D169" s="554">
        <v>0</v>
      </c>
      <c r="E169" s="554">
        <v>0</v>
      </c>
      <c r="F169" s="524">
        <f t="shared" si="250"/>
        <v>0</v>
      </c>
      <c r="G169" s="522"/>
      <c r="H169" s="537"/>
      <c r="I169" s="554"/>
      <c r="J169" s="554"/>
      <c r="K169" s="524">
        <f t="shared" si="251"/>
        <v>0</v>
      </c>
      <c r="L169" s="522"/>
      <c r="M169" s="537"/>
      <c r="N169" s="554"/>
      <c r="O169" s="554"/>
      <c r="P169" s="525">
        <f t="shared" si="252"/>
        <v>0</v>
      </c>
      <c r="Q169" s="522"/>
      <c r="R169" s="555"/>
      <c r="S169" s="556"/>
      <c r="T169" s="522"/>
      <c r="U169" s="555"/>
      <c r="V169" s="522"/>
      <c r="W169" s="537"/>
      <c r="X169" s="537">
        <f t="shared" si="253"/>
        <v>0</v>
      </c>
      <c r="Y169" s="541">
        <f t="shared" si="254"/>
        <v>0</v>
      </c>
      <c r="Z169" s="524">
        <f t="shared" si="255"/>
        <v>0</v>
      </c>
      <c r="AA169" s="522"/>
      <c r="AB169" s="537"/>
      <c r="AC169" s="555"/>
      <c r="AD169" s="555"/>
      <c r="AE169" s="524">
        <f t="shared" si="256"/>
        <v>0</v>
      </c>
      <c r="AF169" s="522"/>
      <c r="AG169" s="555"/>
      <c r="AH169" s="556"/>
      <c r="AI169" s="522"/>
      <c r="AJ169" s="555"/>
      <c r="AK169" s="556"/>
      <c r="AL169" s="522"/>
      <c r="AM169" s="555"/>
      <c r="AN169" s="556"/>
      <c r="AO169" s="522"/>
      <c r="AP169" s="555"/>
      <c r="AQ169" s="556"/>
      <c r="AR169" s="542"/>
      <c r="AS169" s="513"/>
      <c r="AT169" s="522"/>
      <c r="AU169" s="537"/>
      <c r="AV169" s="537">
        <f t="shared" si="257"/>
        <v>0</v>
      </c>
      <c r="AW169" s="541">
        <f t="shared" si="257"/>
        <v>0</v>
      </c>
      <c r="AX169" s="530"/>
      <c r="AY169" s="541"/>
      <c r="AZ169" s="541">
        <f t="shared" si="245"/>
        <v>0</v>
      </c>
      <c r="BA169" s="541">
        <f t="shared" si="245"/>
        <v>0</v>
      </c>
      <c r="BB169" s="522"/>
      <c r="BC169" s="537"/>
      <c r="BD169" s="537">
        <f t="shared" si="258"/>
        <v>0</v>
      </c>
      <c r="BE169" s="541">
        <f t="shared" si="258"/>
        <v>0</v>
      </c>
      <c r="BF169" s="530">
        <f t="shared" si="246"/>
        <v>0</v>
      </c>
      <c r="BG169" s="541">
        <f t="shared" si="247"/>
        <v>0</v>
      </c>
      <c r="BH169" s="544">
        <f t="shared" si="248"/>
        <v>0</v>
      </c>
      <c r="BI169" s="543"/>
      <c r="BJ169" s="513"/>
      <c r="BK169" s="522"/>
      <c r="BL169" s="537"/>
      <c r="BM169" s="537">
        <f t="shared" si="259"/>
        <v>0</v>
      </c>
      <c r="BN169" s="541">
        <f t="shared" si="259"/>
        <v>0</v>
      </c>
      <c r="BO169" s="522"/>
      <c r="BP169" s="537"/>
      <c r="BQ169" s="541">
        <f t="shared" si="260"/>
        <v>0</v>
      </c>
      <c r="BR169" s="544">
        <f t="shared" si="260"/>
        <v>0</v>
      </c>
      <c r="BS169" s="513"/>
      <c r="BT169" s="522"/>
      <c r="BU169" s="537"/>
      <c r="BV169" s="537">
        <f t="shared" si="261"/>
        <v>0</v>
      </c>
      <c r="BW169" s="541">
        <f t="shared" si="261"/>
        <v>0</v>
      </c>
      <c r="BX169" s="530"/>
      <c r="BY169" s="541"/>
      <c r="BZ169" s="541">
        <f t="shared" si="249"/>
        <v>0</v>
      </c>
      <c r="CA169" s="544">
        <f t="shared" si="249"/>
        <v>0</v>
      </c>
      <c r="CB169" s="513"/>
      <c r="CC169" s="513"/>
      <c r="CD169" s="513"/>
      <c r="CE169" s="513"/>
      <c r="CF169" s="513"/>
      <c r="CG169" s="513"/>
      <c r="CH169" s="513"/>
      <c r="CI169" s="513"/>
      <c r="CJ169" s="513"/>
      <c r="CK169" s="513"/>
      <c r="CL169" s="513"/>
      <c r="CM169" s="513"/>
      <c r="CN169" s="513"/>
      <c r="CO169" s="513"/>
      <c r="CP169" s="513"/>
      <c r="CQ169" s="513"/>
      <c r="CR169" s="513"/>
      <c r="CS169" s="513"/>
      <c r="CT169" s="513"/>
      <c r="CU169" s="513"/>
      <c r="CV169" s="513"/>
      <c r="CW169" s="513"/>
      <c r="CX169" s="513"/>
      <c r="CY169" s="513"/>
      <c r="CZ169" s="513"/>
      <c r="DA169" s="513"/>
      <c r="DB169" s="513"/>
      <c r="DC169" s="513"/>
      <c r="DD169" s="513"/>
      <c r="DE169" s="513"/>
      <c r="DF169" s="513"/>
      <c r="DG169" s="513"/>
      <c r="DH169" s="513"/>
      <c r="DI169" s="513"/>
      <c r="DJ169" s="513"/>
      <c r="DK169" s="513"/>
      <c r="DL169" s="513"/>
      <c r="DM169" s="513"/>
      <c r="DN169" s="513"/>
      <c r="DO169" s="513"/>
      <c r="DP169" s="513"/>
      <c r="DQ169" s="513"/>
      <c r="DR169" s="513"/>
      <c r="DS169" s="513"/>
      <c r="DT169" s="513"/>
      <c r="DU169" s="513"/>
      <c r="DV169" s="513"/>
      <c r="DW169" s="513"/>
      <c r="DX169" s="513"/>
      <c r="DY169" s="513"/>
      <c r="DZ169" s="513"/>
    </row>
    <row r="170" spans="1:130" ht="20.25" hidden="1" outlineLevel="1" x14ac:dyDescent="0.3">
      <c r="A170" s="534" t="s">
        <v>319</v>
      </c>
      <c r="B170" s="522"/>
      <c r="C170" s="537"/>
      <c r="D170" s="554">
        <v>0</v>
      </c>
      <c r="E170" s="554">
        <v>0</v>
      </c>
      <c r="F170" s="524">
        <f t="shared" si="250"/>
        <v>0</v>
      </c>
      <c r="G170" s="522"/>
      <c r="H170" s="537"/>
      <c r="I170" s="554">
        <v>0</v>
      </c>
      <c r="J170" s="554">
        <v>0</v>
      </c>
      <c r="K170" s="524">
        <f t="shared" si="251"/>
        <v>0</v>
      </c>
      <c r="L170" s="522"/>
      <c r="M170" s="537"/>
      <c r="N170" s="554"/>
      <c r="O170" s="554"/>
      <c r="P170" s="525">
        <f t="shared" si="252"/>
        <v>0</v>
      </c>
      <c r="Q170" s="522"/>
      <c r="R170" s="555"/>
      <c r="S170" s="556"/>
      <c r="T170" s="522"/>
      <c r="U170" s="555"/>
      <c r="V170" s="522"/>
      <c r="W170" s="537"/>
      <c r="X170" s="537">
        <f t="shared" si="253"/>
        <v>0</v>
      </c>
      <c r="Y170" s="541">
        <f t="shared" si="254"/>
        <v>0</v>
      </c>
      <c r="Z170" s="524">
        <f t="shared" si="255"/>
        <v>0</v>
      </c>
      <c r="AA170" s="522"/>
      <c r="AB170" s="537"/>
      <c r="AC170" s="555"/>
      <c r="AD170" s="555"/>
      <c r="AE170" s="524">
        <f t="shared" si="256"/>
        <v>0</v>
      </c>
      <c r="AF170" s="522"/>
      <c r="AG170" s="555"/>
      <c r="AH170" s="556"/>
      <c r="AI170" s="522"/>
      <c r="AJ170" s="555"/>
      <c r="AK170" s="556"/>
      <c r="AL170" s="522"/>
      <c r="AM170" s="555"/>
      <c r="AN170" s="556"/>
      <c r="AO170" s="522"/>
      <c r="AP170" s="555"/>
      <c r="AQ170" s="556"/>
      <c r="AR170" s="542"/>
      <c r="AS170" s="513"/>
      <c r="AT170" s="522"/>
      <c r="AU170" s="537"/>
      <c r="AV170" s="537">
        <f t="shared" si="257"/>
        <v>0</v>
      </c>
      <c r="AW170" s="541">
        <f t="shared" si="257"/>
        <v>0</v>
      </c>
      <c r="AX170" s="530"/>
      <c r="AY170" s="541"/>
      <c r="AZ170" s="541">
        <f t="shared" si="245"/>
        <v>0</v>
      </c>
      <c r="BA170" s="541">
        <f t="shared" si="245"/>
        <v>0</v>
      </c>
      <c r="BB170" s="522"/>
      <c r="BC170" s="537"/>
      <c r="BD170" s="537">
        <f t="shared" si="258"/>
        <v>0</v>
      </c>
      <c r="BE170" s="541">
        <f t="shared" si="258"/>
        <v>0</v>
      </c>
      <c r="BF170" s="530">
        <f t="shared" si="246"/>
        <v>0</v>
      </c>
      <c r="BG170" s="541">
        <f t="shared" si="247"/>
        <v>0</v>
      </c>
      <c r="BH170" s="544">
        <f t="shared" si="248"/>
        <v>0</v>
      </c>
      <c r="BI170" s="543"/>
      <c r="BJ170" s="513"/>
      <c r="BK170" s="522"/>
      <c r="BL170" s="537"/>
      <c r="BM170" s="537">
        <f t="shared" si="259"/>
        <v>0</v>
      </c>
      <c r="BN170" s="541">
        <f t="shared" si="259"/>
        <v>0</v>
      </c>
      <c r="BO170" s="522"/>
      <c r="BP170" s="537"/>
      <c r="BQ170" s="541">
        <f t="shared" si="260"/>
        <v>0</v>
      </c>
      <c r="BR170" s="544">
        <f t="shared" si="260"/>
        <v>0</v>
      </c>
      <c r="BS170" s="513"/>
      <c r="BT170" s="522"/>
      <c r="BU170" s="537"/>
      <c r="BV170" s="537">
        <f t="shared" si="261"/>
        <v>0</v>
      </c>
      <c r="BW170" s="541">
        <f t="shared" si="261"/>
        <v>0</v>
      </c>
      <c r="BX170" s="530"/>
      <c r="BY170" s="541"/>
      <c r="BZ170" s="541">
        <f t="shared" si="249"/>
        <v>0</v>
      </c>
      <c r="CA170" s="544">
        <f t="shared" si="249"/>
        <v>0</v>
      </c>
      <c r="CB170" s="513"/>
      <c r="CC170" s="513"/>
      <c r="CD170" s="513"/>
      <c r="CE170" s="513"/>
      <c r="CF170" s="513"/>
      <c r="CG170" s="513"/>
      <c r="CH170" s="513"/>
      <c r="CI170" s="513"/>
      <c r="CJ170" s="513"/>
      <c r="CK170" s="513"/>
      <c r="CL170" s="513"/>
      <c r="CM170" s="513"/>
      <c r="CN170" s="513"/>
      <c r="CO170" s="513"/>
      <c r="CP170" s="513"/>
      <c r="CQ170" s="513"/>
      <c r="CR170" s="513"/>
      <c r="CS170" s="513"/>
      <c r="CT170" s="513"/>
      <c r="CU170" s="513"/>
      <c r="CV170" s="513"/>
      <c r="CW170" s="513"/>
      <c r="CX170" s="513"/>
      <c r="CY170" s="513"/>
      <c r="CZ170" s="513"/>
      <c r="DA170" s="513"/>
      <c r="DB170" s="513"/>
      <c r="DC170" s="513"/>
      <c r="DD170" s="513"/>
      <c r="DE170" s="513"/>
      <c r="DF170" s="513"/>
      <c r="DG170" s="513"/>
      <c r="DH170" s="513"/>
      <c r="DI170" s="513"/>
      <c r="DJ170" s="513"/>
      <c r="DK170" s="513"/>
      <c r="DL170" s="513"/>
      <c r="DM170" s="513"/>
      <c r="DN170" s="513"/>
      <c r="DO170" s="513"/>
      <c r="DP170" s="513"/>
      <c r="DQ170" s="513"/>
      <c r="DR170" s="513"/>
      <c r="DS170" s="513"/>
      <c r="DT170" s="513"/>
      <c r="DU170" s="513"/>
      <c r="DV170" s="513"/>
      <c r="DW170" s="513"/>
      <c r="DX170" s="513"/>
      <c r="DY170" s="513"/>
      <c r="DZ170" s="513"/>
    </row>
    <row r="171" spans="1:130" ht="20.25" hidden="1" outlineLevel="1" x14ac:dyDescent="0.3">
      <c r="A171" s="534" t="s">
        <v>320</v>
      </c>
      <c r="B171" s="522"/>
      <c r="C171" s="537"/>
      <c r="D171" s="554">
        <v>0</v>
      </c>
      <c r="E171" s="554">
        <v>0</v>
      </c>
      <c r="F171" s="524">
        <f t="shared" si="250"/>
        <v>0</v>
      </c>
      <c r="G171" s="522"/>
      <c r="H171" s="537"/>
      <c r="I171" s="554">
        <v>0</v>
      </c>
      <c r="J171" s="554">
        <v>0</v>
      </c>
      <c r="K171" s="524">
        <f t="shared" si="251"/>
        <v>0</v>
      </c>
      <c r="L171" s="522"/>
      <c r="M171" s="537"/>
      <c r="N171" s="554"/>
      <c r="O171" s="554"/>
      <c r="P171" s="525">
        <f t="shared" si="252"/>
        <v>0</v>
      </c>
      <c r="Q171" s="522"/>
      <c r="R171" s="555"/>
      <c r="S171" s="556"/>
      <c r="T171" s="522"/>
      <c r="U171" s="555"/>
      <c r="V171" s="522"/>
      <c r="W171" s="537"/>
      <c r="X171" s="537">
        <f t="shared" si="253"/>
        <v>0</v>
      </c>
      <c r="Y171" s="541">
        <f t="shared" si="254"/>
        <v>0</v>
      </c>
      <c r="Z171" s="524">
        <f t="shared" si="255"/>
        <v>0</v>
      </c>
      <c r="AA171" s="522"/>
      <c r="AB171" s="537"/>
      <c r="AC171" s="555"/>
      <c r="AD171" s="555"/>
      <c r="AE171" s="524">
        <f t="shared" si="256"/>
        <v>0</v>
      </c>
      <c r="AF171" s="522"/>
      <c r="AG171" s="555"/>
      <c r="AH171" s="556"/>
      <c r="AI171" s="522"/>
      <c r="AJ171" s="555"/>
      <c r="AK171" s="556"/>
      <c r="AL171" s="522"/>
      <c r="AM171" s="555"/>
      <c r="AN171" s="556"/>
      <c r="AO171" s="522"/>
      <c r="AP171" s="555"/>
      <c r="AQ171" s="556"/>
      <c r="AR171" s="542"/>
      <c r="AS171" s="513"/>
      <c r="AT171" s="522"/>
      <c r="AU171" s="537"/>
      <c r="AV171" s="537">
        <f t="shared" si="257"/>
        <v>0</v>
      </c>
      <c r="AW171" s="541">
        <f t="shared" si="257"/>
        <v>0</v>
      </c>
      <c r="AX171" s="530"/>
      <c r="AY171" s="541"/>
      <c r="AZ171" s="541">
        <f t="shared" si="245"/>
        <v>0</v>
      </c>
      <c r="BA171" s="541">
        <f t="shared" si="245"/>
        <v>0</v>
      </c>
      <c r="BB171" s="522"/>
      <c r="BC171" s="537"/>
      <c r="BD171" s="537">
        <f t="shared" si="258"/>
        <v>0</v>
      </c>
      <c r="BE171" s="541">
        <f t="shared" si="258"/>
        <v>0</v>
      </c>
      <c r="BF171" s="530">
        <f t="shared" si="246"/>
        <v>0</v>
      </c>
      <c r="BG171" s="541">
        <f t="shared" si="247"/>
        <v>0</v>
      </c>
      <c r="BH171" s="544">
        <f t="shared" si="248"/>
        <v>0</v>
      </c>
      <c r="BI171" s="543"/>
      <c r="BJ171" s="513"/>
      <c r="BK171" s="522"/>
      <c r="BL171" s="537"/>
      <c r="BM171" s="537">
        <f t="shared" si="259"/>
        <v>0</v>
      </c>
      <c r="BN171" s="541">
        <f t="shared" si="259"/>
        <v>0</v>
      </c>
      <c r="BO171" s="522"/>
      <c r="BP171" s="537"/>
      <c r="BQ171" s="541">
        <f t="shared" si="260"/>
        <v>0</v>
      </c>
      <c r="BR171" s="544">
        <f t="shared" si="260"/>
        <v>0</v>
      </c>
      <c r="BS171" s="513"/>
      <c r="BT171" s="522"/>
      <c r="BU171" s="537"/>
      <c r="BV171" s="537">
        <f t="shared" si="261"/>
        <v>0</v>
      </c>
      <c r="BW171" s="541">
        <f t="shared" si="261"/>
        <v>0</v>
      </c>
      <c r="BX171" s="530"/>
      <c r="BY171" s="541"/>
      <c r="BZ171" s="541">
        <f t="shared" si="249"/>
        <v>0</v>
      </c>
      <c r="CA171" s="544">
        <f t="shared" si="249"/>
        <v>0</v>
      </c>
      <c r="CB171" s="513"/>
      <c r="CC171" s="513"/>
      <c r="CD171" s="513"/>
      <c r="CE171" s="513"/>
      <c r="CF171" s="513"/>
      <c r="CG171" s="513"/>
      <c r="CH171" s="513"/>
      <c r="CI171" s="513"/>
      <c r="CJ171" s="513"/>
      <c r="CK171" s="513"/>
      <c r="CL171" s="513"/>
      <c r="CM171" s="513"/>
      <c r="CN171" s="513"/>
      <c r="CO171" s="513"/>
      <c r="CP171" s="513"/>
      <c r="CQ171" s="513"/>
      <c r="CR171" s="513"/>
      <c r="CS171" s="513"/>
      <c r="CT171" s="513"/>
      <c r="CU171" s="513"/>
      <c r="CV171" s="513"/>
      <c r="CW171" s="513"/>
      <c r="CX171" s="513"/>
      <c r="CY171" s="513"/>
      <c r="CZ171" s="513"/>
      <c r="DA171" s="513"/>
      <c r="DB171" s="513"/>
      <c r="DC171" s="513"/>
      <c r="DD171" s="513"/>
      <c r="DE171" s="513"/>
      <c r="DF171" s="513"/>
      <c r="DG171" s="513"/>
      <c r="DH171" s="513"/>
      <c r="DI171" s="513"/>
      <c r="DJ171" s="513"/>
      <c r="DK171" s="513"/>
      <c r="DL171" s="513"/>
      <c r="DM171" s="513"/>
      <c r="DN171" s="513"/>
      <c r="DO171" s="513"/>
      <c r="DP171" s="513"/>
      <c r="DQ171" s="513"/>
      <c r="DR171" s="513"/>
      <c r="DS171" s="513"/>
      <c r="DT171" s="513"/>
      <c r="DU171" s="513"/>
      <c r="DV171" s="513"/>
      <c r="DW171" s="513"/>
      <c r="DX171" s="513"/>
      <c r="DY171" s="513"/>
      <c r="DZ171" s="513"/>
    </row>
    <row r="172" spans="1:130" ht="20.25" hidden="1" outlineLevel="1" x14ac:dyDescent="0.3">
      <c r="A172" s="534" t="s">
        <v>321</v>
      </c>
      <c r="B172" s="522"/>
      <c r="C172" s="537"/>
      <c r="D172" s="554">
        <v>0</v>
      </c>
      <c r="E172" s="554">
        <v>0</v>
      </c>
      <c r="F172" s="524">
        <f t="shared" si="250"/>
        <v>0</v>
      </c>
      <c r="G172" s="522"/>
      <c r="H172" s="537"/>
      <c r="I172" s="554">
        <v>0</v>
      </c>
      <c r="J172" s="554">
        <v>0</v>
      </c>
      <c r="K172" s="524">
        <f t="shared" si="251"/>
        <v>0</v>
      </c>
      <c r="L172" s="522"/>
      <c r="M172" s="537"/>
      <c r="N172" s="554"/>
      <c r="O172" s="554"/>
      <c r="P172" s="525">
        <f t="shared" si="252"/>
        <v>0</v>
      </c>
      <c r="Q172" s="522"/>
      <c r="R172" s="555"/>
      <c r="S172" s="556"/>
      <c r="T172" s="522"/>
      <c r="U172" s="555"/>
      <c r="V172" s="522"/>
      <c r="W172" s="537"/>
      <c r="X172" s="537">
        <f t="shared" si="253"/>
        <v>0</v>
      </c>
      <c r="Y172" s="541">
        <f t="shared" si="254"/>
        <v>0</v>
      </c>
      <c r="Z172" s="524">
        <f t="shared" si="255"/>
        <v>0</v>
      </c>
      <c r="AA172" s="522"/>
      <c r="AB172" s="537"/>
      <c r="AC172" s="555"/>
      <c r="AD172" s="555"/>
      <c r="AE172" s="524">
        <f t="shared" si="256"/>
        <v>0</v>
      </c>
      <c r="AF172" s="522"/>
      <c r="AG172" s="555"/>
      <c r="AH172" s="556"/>
      <c r="AI172" s="522"/>
      <c r="AJ172" s="555"/>
      <c r="AK172" s="556"/>
      <c r="AL172" s="522"/>
      <c r="AM172" s="555"/>
      <c r="AN172" s="556"/>
      <c r="AO172" s="522"/>
      <c r="AP172" s="555"/>
      <c r="AQ172" s="556"/>
      <c r="AR172" s="542"/>
      <c r="AS172" s="513"/>
      <c r="AT172" s="522"/>
      <c r="AU172" s="537"/>
      <c r="AV172" s="537">
        <f t="shared" si="257"/>
        <v>0</v>
      </c>
      <c r="AW172" s="541">
        <f t="shared" si="257"/>
        <v>0</v>
      </c>
      <c r="AX172" s="530"/>
      <c r="AY172" s="541"/>
      <c r="AZ172" s="541">
        <f t="shared" si="245"/>
        <v>0</v>
      </c>
      <c r="BA172" s="541">
        <f t="shared" si="245"/>
        <v>0</v>
      </c>
      <c r="BB172" s="522"/>
      <c r="BC172" s="537"/>
      <c r="BD172" s="537">
        <f t="shared" si="258"/>
        <v>0</v>
      </c>
      <c r="BE172" s="541">
        <f t="shared" si="258"/>
        <v>0</v>
      </c>
      <c r="BF172" s="530">
        <f t="shared" si="246"/>
        <v>0</v>
      </c>
      <c r="BG172" s="541">
        <f t="shared" si="247"/>
        <v>0</v>
      </c>
      <c r="BH172" s="544">
        <f t="shared" si="248"/>
        <v>0</v>
      </c>
      <c r="BI172" s="543"/>
      <c r="BJ172" s="513"/>
      <c r="BK172" s="522"/>
      <c r="BL172" s="537"/>
      <c r="BM172" s="537">
        <f t="shared" si="259"/>
        <v>0</v>
      </c>
      <c r="BN172" s="541">
        <f t="shared" si="259"/>
        <v>0</v>
      </c>
      <c r="BO172" s="522"/>
      <c r="BP172" s="537"/>
      <c r="BQ172" s="541">
        <f t="shared" si="260"/>
        <v>0</v>
      </c>
      <c r="BR172" s="544">
        <f t="shared" si="260"/>
        <v>0</v>
      </c>
      <c r="BS172" s="513"/>
      <c r="BT172" s="522"/>
      <c r="BU172" s="537"/>
      <c r="BV172" s="537">
        <f t="shared" si="261"/>
        <v>0</v>
      </c>
      <c r="BW172" s="541">
        <f t="shared" si="261"/>
        <v>0</v>
      </c>
      <c r="BX172" s="530"/>
      <c r="BY172" s="541"/>
      <c r="BZ172" s="541">
        <f t="shared" si="249"/>
        <v>0</v>
      </c>
      <c r="CA172" s="544">
        <f t="shared" si="249"/>
        <v>0</v>
      </c>
      <c r="CB172" s="513"/>
      <c r="CC172" s="513"/>
      <c r="CD172" s="513"/>
      <c r="CE172" s="513"/>
      <c r="CF172" s="513"/>
      <c r="CG172" s="513"/>
      <c r="CH172" s="513"/>
      <c r="CI172" s="513"/>
      <c r="CJ172" s="513"/>
      <c r="CK172" s="513"/>
      <c r="CL172" s="513"/>
      <c r="CM172" s="513"/>
      <c r="CN172" s="513"/>
      <c r="CO172" s="513"/>
      <c r="CP172" s="513"/>
      <c r="CQ172" s="513"/>
      <c r="CR172" s="513"/>
      <c r="CS172" s="513"/>
      <c r="CT172" s="513"/>
      <c r="CU172" s="513"/>
      <c r="CV172" s="513"/>
      <c r="CW172" s="513"/>
      <c r="CX172" s="513"/>
      <c r="CY172" s="513"/>
      <c r="CZ172" s="513"/>
      <c r="DA172" s="513"/>
      <c r="DB172" s="513"/>
      <c r="DC172" s="513"/>
      <c r="DD172" s="513"/>
      <c r="DE172" s="513"/>
      <c r="DF172" s="513"/>
      <c r="DG172" s="513"/>
      <c r="DH172" s="513"/>
      <c r="DI172" s="513"/>
      <c r="DJ172" s="513"/>
      <c r="DK172" s="513"/>
      <c r="DL172" s="513"/>
      <c r="DM172" s="513"/>
      <c r="DN172" s="513"/>
      <c r="DO172" s="513"/>
      <c r="DP172" s="513"/>
      <c r="DQ172" s="513"/>
      <c r="DR172" s="513"/>
      <c r="DS172" s="513"/>
      <c r="DT172" s="513"/>
      <c r="DU172" s="513"/>
      <c r="DV172" s="513"/>
      <c r="DW172" s="513"/>
      <c r="DX172" s="513"/>
      <c r="DY172" s="513"/>
      <c r="DZ172" s="513"/>
    </row>
    <row r="173" spans="1:130" ht="20.25" hidden="1" outlineLevel="1" x14ac:dyDescent="0.3">
      <c r="A173" s="534" t="s">
        <v>322</v>
      </c>
      <c r="B173" s="522"/>
      <c r="C173" s="537"/>
      <c r="D173" s="554">
        <v>0</v>
      </c>
      <c r="E173" s="554">
        <v>0</v>
      </c>
      <c r="F173" s="524">
        <f t="shared" si="250"/>
        <v>0</v>
      </c>
      <c r="G173" s="522"/>
      <c r="H173" s="537"/>
      <c r="I173" s="554">
        <v>0</v>
      </c>
      <c r="J173" s="554">
        <v>0</v>
      </c>
      <c r="K173" s="524">
        <f t="shared" si="251"/>
        <v>0</v>
      </c>
      <c r="L173" s="522"/>
      <c r="M173" s="537"/>
      <c r="N173" s="554"/>
      <c r="O173" s="554"/>
      <c r="P173" s="525">
        <f t="shared" si="252"/>
        <v>0</v>
      </c>
      <c r="Q173" s="522"/>
      <c r="R173" s="555"/>
      <c r="S173" s="556"/>
      <c r="T173" s="522"/>
      <c r="U173" s="555"/>
      <c r="V173" s="522"/>
      <c r="W173" s="537"/>
      <c r="X173" s="537">
        <f t="shared" si="253"/>
        <v>0</v>
      </c>
      <c r="Y173" s="541">
        <f t="shared" si="254"/>
        <v>0</v>
      </c>
      <c r="Z173" s="524">
        <f t="shared" si="255"/>
        <v>0</v>
      </c>
      <c r="AA173" s="522"/>
      <c r="AB173" s="537"/>
      <c r="AC173" s="555"/>
      <c r="AD173" s="555"/>
      <c r="AE173" s="524">
        <f t="shared" si="256"/>
        <v>0</v>
      </c>
      <c r="AF173" s="522"/>
      <c r="AG173" s="555"/>
      <c r="AH173" s="556"/>
      <c r="AI173" s="522"/>
      <c r="AJ173" s="555"/>
      <c r="AK173" s="556"/>
      <c r="AL173" s="522"/>
      <c r="AM173" s="555"/>
      <c r="AN173" s="556"/>
      <c r="AO173" s="522"/>
      <c r="AP173" s="555"/>
      <c r="AQ173" s="556"/>
      <c r="AR173" s="542"/>
      <c r="AS173" s="513"/>
      <c r="AT173" s="522"/>
      <c r="AU173" s="537"/>
      <c r="AV173" s="537">
        <f t="shared" si="257"/>
        <v>0</v>
      </c>
      <c r="AW173" s="541">
        <f t="shared" si="257"/>
        <v>0</v>
      </c>
      <c r="AX173" s="530"/>
      <c r="AY173" s="541"/>
      <c r="AZ173" s="541">
        <f t="shared" si="245"/>
        <v>0</v>
      </c>
      <c r="BA173" s="541">
        <f t="shared" si="245"/>
        <v>0</v>
      </c>
      <c r="BB173" s="522"/>
      <c r="BC173" s="537"/>
      <c r="BD173" s="537">
        <f t="shared" si="258"/>
        <v>0</v>
      </c>
      <c r="BE173" s="541">
        <f t="shared" si="258"/>
        <v>0</v>
      </c>
      <c r="BF173" s="530">
        <f t="shared" si="246"/>
        <v>0</v>
      </c>
      <c r="BG173" s="541">
        <f t="shared" si="247"/>
        <v>0</v>
      </c>
      <c r="BH173" s="544">
        <f t="shared" si="248"/>
        <v>0</v>
      </c>
      <c r="BI173" s="543"/>
      <c r="BJ173" s="513"/>
      <c r="BK173" s="522"/>
      <c r="BL173" s="537"/>
      <c r="BM173" s="537">
        <f t="shared" si="259"/>
        <v>0</v>
      </c>
      <c r="BN173" s="541">
        <f t="shared" si="259"/>
        <v>0</v>
      </c>
      <c r="BO173" s="522"/>
      <c r="BP173" s="537"/>
      <c r="BQ173" s="541">
        <f t="shared" si="260"/>
        <v>0</v>
      </c>
      <c r="BR173" s="544">
        <f t="shared" si="260"/>
        <v>0</v>
      </c>
      <c r="BS173" s="513"/>
      <c r="BT173" s="522"/>
      <c r="BU173" s="537"/>
      <c r="BV173" s="537">
        <f t="shared" si="261"/>
        <v>0</v>
      </c>
      <c r="BW173" s="541">
        <f t="shared" si="261"/>
        <v>0</v>
      </c>
      <c r="BX173" s="530"/>
      <c r="BY173" s="541"/>
      <c r="BZ173" s="541">
        <f t="shared" si="249"/>
        <v>0</v>
      </c>
      <c r="CA173" s="544">
        <f t="shared" si="249"/>
        <v>0</v>
      </c>
      <c r="CB173" s="513"/>
      <c r="CC173" s="513"/>
      <c r="CD173" s="513"/>
      <c r="CE173" s="513"/>
      <c r="CF173" s="513"/>
      <c r="CG173" s="513"/>
      <c r="CH173" s="513"/>
      <c r="CI173" s="513"/>
      <c r="CJ173" s="513"/>
      <c r="CK173" s="513"/>
      <c r="CL173" s="513"/>
      <c r="CM173" s="513"/>
      <c r="CN173" s="513"/>
      <c r="CO173" s="513"/>
      <c r="CP173" s="513"/>
      <c r="CQ173" s="513"/>
      <c r="CR173" s="513"/>
      <c r="CS173" s="513"/>
      <c r="CT173" s="513"/>
      <c r="CU173" s="513"/>
      <c r="CV173" s="513"/>
      <c r="CW173" s="513"/>
      <c r="CX173" s="513"/>
      <c r="CY173" s="513"/>
      <c r="CZ173" s="513"/>
      <c r="DA173" s="513"/>
      <c r="DB173" s="513"/>
      <c r="DC173" s="513"/>
      <c r="DD173" s="513"/>
      <c r="DE173" s="513"/>
      <c r="DF173" s="513"/>
      <c r="DG173" s="513"/>
      <c r="DH173" s="513"/>
      <c r="DI173" s="513"/>
      <c r="DJ173" s="513"/>
      <c r="DK173" s="513"/>
      <c r="DL173" s="513"/>
      <c r="DM173" s="513"/>
      <c r="DN173" s="513"/>
      <c r="DO173" s="513"/>
      <c r="DP173" s="513"/>
      <c r="DQ173" s="513"/>
      <c r="DR173" s="513"/>
      <c r="DS173" s="513"/>
      <c r="DT173" s="513"/>
      <c r="DU173" s="513"/>
      <c r="DV173" s="513"/>
      <c r="DW173" s="513"/>
      <c r="DX173" s="513"/>
      <c r="DY173" s="513"/>
      <c r="DZ173" s="513"/>
    </row>
    <row r="174" spans="1:130" ht="20.25" hidden="1" outlineLevel="1" x14ac:dyDescent="0.3">
      <c r="A174" s="535" t="s">
        <v>323</v>
      </c>
      <c r="B174" s="522"/>
      <c r="C174" s="537"/>
      <c r="D174" s="554">
        <v>0</v>
      </c>
      <c r="E174" s="554">
        <v>0</v>
      </c>
      <c r="F174" s="524">
        <f t="shared" si="250"/>
        <v>0</v>
      </c>
      <c r="G174" s="522"/>
      <c r="H174" s="537"/>
      <c r="I174" s="554">
        <v>0</v>
      </c>
      <c r="J174" s="554">
        <v>0</v>
      </c>
      <c r="K174" s="524">
        <f t="shared" si="251"/>
        <v>0</v>
      </c>
      <c r="L174" s="522"/>
      <c r="M174" s="537"/>
      <c r="N174" s="554"/>
      <c r="O174" s="554"/>
      <c r="P174" s="525">
        <f t="shared" si="252"/>
        <v>0</v>
      </c>
      <c r="Q174" s="522"/>
      <c r="R174" s="555"/>
      <c r="S174" s="556"/>
      <c r="T174" s="522"/>
      <c r="U174" s="555"/>
      <c r="V174" s="522"/>
      <c r="W174" s="537"/>
      <c r="X174" s="537">
        <f t="shared" si="253"/>
        <v>0</v>
      </c>
      <c r="Y174" s="541">
        <f t="shared" si="254"/>
        <v>0</v>
      </c>
      <c r="Z174" s="524">
        <f t="shared" si="255"/>
        <v>0</v>
      </c>
      <c r="AA174" s="522"/>
      <c r="AB174" s="537"/>
      <c r="AC174" s="555"/>
      <c r="AD174" s="555"/>
      <c r="AE174" s="524">
        <f t="shared" si="256"/>
        <v>0</v>
      </c>
      <c r="AF174" s="522"/>
      <c r="AG174" s="555"/>
      <c r="AH174" s="556"/>
      <c r="AI174" s="522"/>
      <c r="AJ174" s="555"/>
      <c r="AK174" s="556"/>
      <c r="AL174" s="522"/>
      <c r="AM174" s="555"/>
      <c r="AN174" s="556"/>
      <c r="AO174" s="522"/>
      <c r="AP174" s="555"/>
      <c r="AQ174" s="556"/>
      <c r="AR174" s="542"/>
      <c r="AS174" s="513"/>
      <c r="AT174" s="522"/>
      <c r="AU174" s="537"/>
      <c r="AV174" s="537">
        <f t="shared" si="257"/>
        <v>0</v>
      </c>
      <c r="AW174" s="541">
        <f t="shared" si="257"/>
        <v>0</v>
      </c>
      <c r="AX174" s="530"/>
      <c r="AY174" s="541"/>
      <c r="AZ174" s="541">
        <f t="shared" si="245"/>
        <v>0</v>
      </c>
      <c r="BA174" s="541">
        <f t="shared" si="245"/>
        <v>0</v>
      </c>
      <c r="BB174" s="522"/>
      <c r="BC174" s="537"/>
      <c r="BD174" s="537">
        <f t="shared" si="258"/>
        <v>0</v>
      </c>
      <c r="BE174" s="541">
        <f t="shared" si="258"/>
        <v>0</v>
      </c>
      <c r="BF174" s="530">
        <f t="shared" si="246"/>
        <v>0</v>
      </c>
      <c r="BG174" s="541">
        <f t="shared" si="247"/>
        <v>0</v>
      </c>
      <c r="BH174" s="544">
        <f t="shared" si="248"/>
        <v>0</v>
      </c>
      <c r="BI174" s="543"/>
      <c r="BJ174" s="513"/>
      <c r="BK174" s="522"/>
      <c r="BL174" s="537"/>
      <c r="BM174" s="537">
        <f t="shared" si="259"/>
        <v>0</v>
      </c>
      <c r="BN174" s="541">
        <f t="shared" si="259"/>
        <v>0</v>
      </c>
      <c r="BO174" s="522"/>
      <c r="BP174" s="537"/>
      <c r="BQ174" s="541">
        <f t="shared" si="260"/>
        <v>0</v>
      </c>
      <c r="BR174" s="544">
        <f t="shared" si="260"/>
        <v>0</v>
      </c>
      <c r="BS174" s="513"/>
      <c r="BT174" s="522"/>
      <c r="BU174" s="537"/>
      <c r="BV174" s="537">
        <f t="shared" si="261"/>
        <v>0</v>
      </c>
      <c r="BW174" s="541">
        <f t="shared" si="261"/>
        <v>0</v>
      </c>
      <c r="BX174" s="530"/>
      <c r="BY174" s="541"/>
      <c r="BZ174" s="541">
        <f t="shared" si="249"/>
        <v>0</v>
      </c>
      <c r="CA174" s="544">
        <f t="shared" si="249"/>
        <v>0</v>
      </c>
      <c r="CB174" s="513"/>
      <c r="CC174" s="513"/>
      <c r="CD174" s="513"/>
      <c r="CE174" s="513"/>
      <c r="CF174" s="513"/>
      <c r="CG174" s="513"/>
      <c r="CH174" s="513"/>
      <c r="CI174" s="513"/>
      <c r="CJ174" s="513"/>
      <c r="CK174" s="513"/>
      <c r="CL174" s="513"/>
      <c r="CM174" s="513"/>
      <c r="CN174" s="513"/>
      <c r="CO174" s="513"/>
      <c r="CP174" s="513"/>
      <c r="CQ174" s="513"/>
      <c r="CR174" s="513"/>
      <c r="CS174" s="513"/>
      <c r="CT174" s="513"/>
      <c r="CU174" s="513"/>
      <c r="CV174" s="513"/>
      <c r="CW174" s="513"/>
      <c r="CX174" s="513"/>
      <c r="CY174" s="513"/>
      <c r="CZ174" s="513"/>
      <c r="DA174" s="513"/>
      <c r="DB174" s="513"/>
      <c r="DC174" s="513"/>
      <c r="DD174" s="513"/>
      <c r="DE174" s="513"/>
      <c r="DF174" s="513"/>
      <c r="DG174" s="513"/>
      <c r="DH174" s="513"/>
      <c r="DI174" s="513"/>
      <c r="DJ174" s="513"/>
      <c r="DK174" s="513"/>
      <c r="DL174" s="513"/>
      <c r="DM174" s="513"/>
      <c r="DN174" s="513"/>
      <c r="DO174" s="513"/>
      <c r="DP174" s="513"/>
      <c r="DQ174" s="513"/>
      <c r="DR174" s="513"/>
      <c r="DS174" s="513"/>
      <c r="DT174" s="513"/>
      <c r="DU174" s="513"/>
      <c r="DV174" s="513"/>
      <c r="DW174" s="513"/>
      <c r="DX174" s="513"/>
      <c r="DY174" s="513"/>
      <c r="DZ174" s="513"/>
    </row>
    <row r="175" spans="1:130" ht="20.25" hidden="1" outlineLevel="1" x14ac:dyDescent="0.3">
      <c r="A175" s="535" t="s">
        <v>324</v>
      </c>
      <c r="B175" s="522"/>
      <c r="C175" s="537"/>
      <c r="D175" s="554">
        <v>0</v>
      </c>
      <c r="E175" s="554">
        <v>0</v>
      </c>
      <c r="F175" s="524">
        <f t="shared" si="250"/>
        <v>0</v>
      </c>
      <c r="G175" s="522"/>
      <c r="H175" s="537"/>
      <c r="I175" s="554"/>
      <c r="J175" s="554"/>
      <c r="K175" s="524">
        <f t="shared" si="251"/>
        <v>0</v>
      </c>
      <c r="L175" s="522"/>
      <c r="M175" s="537"/>
      <c r="N175" s="554"/>
      <c r="O175" s="554"/>
      <c r="P175" s="525">
        <f t="shared" si="252"/>
        <v>0</v>
      </c>
      <c r="Q175" s="522"/>
      <c r="R175" s="555"/>
      <c r="S175" s="556"/>
      <c r="T175" s="522"/>
      <c r="U175" s="555"/>
      <c r="V175" s="522"/>
      <c r="W175" s="537"/>
      <c r="X175" s="537">
        <f t="shared" si="253"/>
        <v>0</v>
      </c>
      <c r="Y175" s="541">
        <f t="shared" si="254"/>
        <v>0</v>
      </c>
      <c r="Z175" s="524">
        <f t="shared" si="255"/>
        <v>0</v>
      </c>
      <c r="AA175" s="522"/>
      <c r="AB175" s="537"/>
      <c r="AC175" s="555"/>
      <c r="AD175" s="555"/>
      <c r="AE175" s="524">
        <f t="shared" si="256"/>
        <v>0</v>
      </c>
      <c r="AF175" s="522"/>
      <c r="AG175" s="555"/>
      <c r="AH175" s="556"/>
      <c r="AI175" s="522"/>
      <c r="AJ175" s="555"/>
      <c r="AK175" s="556"/>
      <c r="AL175" s="522"/>
      <c r="AM175" s="555"/>
      <c r="AN175" s="556"/>
      <c r="AO175" s="522"/>
      <c r="AP175" s="555"/>
      <c r="AQ175" s="556"/>
      <c r="AR175" s="542"/>
      <c r="AS175" s="513"/>
      <c r="AT175" s="522"/>
      <c r="AU175" s="537"/>
      <c r="AV175" s="537">
        <f t="shared" si="257"/>
        <v>0</v>
      </c>
      <c r="AW175" s="541">
        <f t="shared" si="257"/>
        <v>0</v>
      </c>
      <c r="AX175" s="530"/>
      <c r="AY175" s="541"/>
      <c r="AZ175" s="541">
        <f t="shared" si="245"/>
        <v>0</v>
      </c>
      <c r="BA175" s="541">
        <f t="shared" si="245"/>
        <v>0</v>
      </c>
      <c r="BB175" s="522"/>
      <c r="BC175" s="537"/>
      <c r="BD175" s="537">
        <f t="shared" si="258"/>
        <v>0</v>
      </c>
      <c r="BE175" s="541">
        <f t="shared" si="258"/>
        <v>0</v>
      </c>
      <c r="BF175" s="530">
        <f t="shared" si="246"/>
        <v>0</v>
      </c>
      <c r="BG175" s="541">
        <f t="shared" si="247"/>
        <v>0</v>
      </c>
      <c r="BH175" s="544">
        <f t="shared" si="248"/>
        <v>0</v>
      </c>
      <c r="BI175" s="543"/>
      <c r="BJ175" s="513"/>
      <c r="BK175" s="522"/>
      <c r="BL175" s="537"/>
      <c r="BM175" s="537">
        <f t="shared" si="259"/>
        <v>0</v>
      </c>
      <c r="BN175" s="541">
        <f t="shared" si="259"/>
        <v>0</v>
      </c>
      <c r="BO175" s="522"/>
      <c r="BP175" s="537"/>
      <c r="BQ175" s="541">
        <f t="shared" si="260"/>
        <v>0</v>
      </c>
      <c r="BR175" s="544">
        <f t="shared" si="260"/>
        <v>0</v>
      </c>
      <c r="BS175" s="513"/>
      <c r="BT175" s="522"/>
      <c r="BU175" s="537"/>
      <c r="BV175" s="537">
        <f t="shared" si="261"/>
        <v>0</v>
      </c>
      <c r="BW175" s="541">
        <f t="shared" si="261"/>
        <v>0</v>
      </c>
      <c r="BX175" s="530"/>
      <c r="BY175" s="541"/>
      <c r="BZ175" s="541">
        <f t="shared" si="249"/>
        <v>0</v>
      </c>
      <c r="CA175" s="544">
        <f t="shared" si="249"/>
        <v>0</v>
      </c>
      <c r="CB175" s="513"/>
      <c r="CC175" s="513"/>
      <c r="CD175" s="513"/>
      <c r="CE175" s="513"/>
      <c r="CF175" s="513"/>
      <c r="CG175" s="513"/>
      <c r="CH175" s="513"/>
      <c r="CI175" s="513"/>
      <c r="CJ175" s="513"/>
      <c r="CK175" s="513"/>
      <c r="CL175" s="513"/>
      <c r="CM175" s="513"/>
      <c r="CN175" s="513"/>
      <c r="CO175" s="513"/>
      <c r="CP175" s="513"/>
      <c r="CQ175" s="513"/>
      <c r="CR175" s="513"/>
      <c r="CS175" s="513"/>
      <c r="CT175" s="513"/>
      <c r="CU175" s="513"/>
      <c r="CV175" s="513"/>
      <c r="CW175" s="513"/>
      <c r="CX175" s="513"/>
      <c r="CY175" s="513"/>
      <c r="CZ175" s="513"/>
      <c r="DA175" s="513"/>
      <c r="DB175" s="513"/>
      <c r="DC175" s="513"/>
      <c r="DD175" s="513"/>
      <c r="DE175" s="513"/>
      <c r="DF175" s="513"/>
      <c r="DG175" s="513"/>
      <c r="DH175" s="513"/>
      <c r="DI175" s="513"/>
      <c r="DJ175" s="513"/>
      <c r="DK175" s="513"/>
      <c r="DL175" s="513"/>
      <c r="DM175" s="513"/>
      <c r="DN175" s="513"/>
      <c r="DO175" s="513"/>
      <c r="DP175" s="513"/>
      <c r="DQ175" s="513"/>
      <c r="DR175" s="513"/>
      <c r="DS175" s="513"/>
      <c r="DT175" s="513"/>
      <c r="DU175" s="513"/>
      <c r="DV175" s="513"/>
      <c r="DW175" s="513"/>
      <c r="DX175" s="513"/>
      <c r="DY175" s="513"/>
      <c r="DZ175" s="513"/>
    </row>
    <row r="176" spans="1:130" ht="20.25" hidden="1" outlineLevel="1" x14ac:dyDescent="0.3">
      <c r="A176" s="534" t="s">
        <v>325</v>
      </c>
      <c r="B176" s="522"/>
      <c r="C176" s="554">
        <v>0</v>
      </c>
      <c r="D176" s="537"/>
      <c r="E176" s="537"/>
      <c r="F176" s="540"/>
      <c r="G176" s="522"/>
      <c r="H176" s="554">
        <v>0</v>
      </c>
      <c r="I176" s="537"/>
      <c r="J176" s="537"/>
      <c r="K176" s="540"/>
      <c r="L176" s="522"/>
      <c r="M176" s="554"/>
      <c r="N176" s="537"/>
      <c r="O176" s="537"/>
      <c r="P176" s="545"/>
      <c r="Q176" s="557"/>
      <c r="R176" s="537"/>
      <c r="S176" s="540"/>
      <c r="T176" s="557"/>
      <c r="U176" s="537"/>
      <c r="V176" s="522"/>
      <c r="W176" s="537">
        <f>M176+Q176-T176</f>
        <v>0</v>
      </c>
      <c r="X176" s="537"/>
      <c r="Y176" s="541"/>
      <c r="Z176" s="540"/>
      <c r="AA176" s="522"/>
      <c r="AB176" s="555"/>
      <c r="AC176" s="537"/>
      <c r="AD176" s="537"/>
      <c r="AE176" s="540"/>
      <c r="AF176" s="557"/>
      <c r="AG176" s="537"/>
      <c r="AH176" s="540"/>
      <c r="AI176" s="557"/>
      <c r="AJ176" s="537"/>
      <c r="AK176" s="540"/>
      <c r="AL176" s="557"/>
      <c r="AM176" s="537"/>
      <c r="AN176" s="540"/>
      <c r="AO176" s="557"/>
      <c r="AP176" s="537"/>
      <c r="AQ176" s="540"/>
      <c r="AR176" s="542"/>
      <c r="AS176" s="513"/>
      <c r="AT176" s="522"/>
      <c r="AU176" s="537">
        <f>AB176-M176</f>
        <v>0</v>
      </c>
      <c r="AV176" s="537"/>
      <c r="AW176" s="541"/>
      <c r="AX176" s="530"/>
      <c r="AY176" s="541">
        <f>IF(M176=0,0,AB176/M176*100)</f>
        <v>0</v>
      </c>
      <c r="AZ176" s="541"/>
      <c r="BA176" s="541"/>
      <c r="BB176" s="522"/>
      <c r="BC176" s="537">
        <f>AB176-M176-AF176-AI176-AL176-AO176</f>
        <v>0</v>
      </c>
      <c r="BD176" s="537"/>
      <c r="BE176" s="541"/>
      <c r="BF176" s="522"/>
      <c r="BG176" s="537"/>
      <c r="BH176" s="540"/>
      <c r="BI176" s="543"/>
      <c r="BJ176" s="513"/>
      <c r="BK176" s="522"/>
      <c r="BL176" s="537">
        <f>AB176-W176</f>
        <v>0</v>
      </c>
      <c r="BM176" s="537"/>
      <c r="BN176" s="541"/>
      <c r="BO176" s="522"/>
      <c r="BP176" s="541">
        <f>IF(W176=0,0,AB176/W176*100)</f>
        <v>0</v>
      </c>
      <c r="BQ176" s="537"/>
      <c r="BR176" s="544"/>
      <c r="BS176" s="513"/>
      <c r="BT176" s="522"/>
      <c r="BU176" s="537">
        <f>AB176-C176</f>
        <v>0</v>
      </c>
      <c r="BV176" s="537"/>
      <c r="BW176" s="541"/>
      <c r="BX176" s="530"/>
      <c r="BY176" s="541">
        <f>IF(C176=0,0,AB176/C176*100)</f>
        <v>0</v>
      </c>
      <c r="BZ176" s="541"/>
      <c r="CA176" s="544"/>
      <c r="CB176" s="513"/>
      <c r="CC176" s="513"/>
      <c r="CD176" s="513"/>
      <c r="CE176" s="513"/>
      <c r="CF176" s="513"/>
      <c r="CG176" s="513"/>
      <c r="CH176" s="513"/>
      <c r="CI176" s="513"/>
      <c r="CJ176" s="513"/>
      <c r="CK176" s="513"/>
      <c r="CL176" s="513"/>
      <c r="CM176" s="513"/>
      <c r="CN176" s="513"/>
      <c r="CO176" s="513"/>
      <c r="CP176" s="513"/>
      <c r="CQ176" s="513"/>
      <c r="CR176" s="513"/>
      <c r="CS176" s="513"/>
      <c r="CT176" s="513"/>
      <c r="CU176" s="513"/>
      <c r="CV176" s="513"/>
      <c r="CW176" s="513"/>
      <c r="CX176" s="513"/>
      <c r="CY176" s="513"/>
      <c r="CZ176" s="513"/>
      <c r="DA176" s="513"/>
      <c r="DB176" s="513"/>
      <c r="DC176" s="513"/>
      <c r="DD176" s="513"/>
      <c r="DE176" s="513"/>
      <c r="DF176" s="513"/>
      <c r="DG176" s="513"/>
      <c r="DH176" s="513"/>
      <c r="DI176" s="513"/>
      <c r="DJ176" s="513"/>
      <c r="DK176" s="513"/>
      <c r="DL176" s="513"/>
      <c r="DM176" s="513"/>
      <c r="DN176" s="513"/>
      <c r="DO176" s="513"/>
      <c r="DP176" s="513"/>
      <c r="DQ176" s="513"/>
      <c r="DR176" s="513"/>
      <c r="DS176" s="513"/>
      <c r="DT176" s="513"/>
      <c r="DU176" s="513"/>
      <c r="DV176" s="513"/>
      <c r="DW176" s="513"/>
      <c r="DX176" s="513"/>
      <c r="DY176" s="513"/>
      <c r="DZ176" s="513"/>
    </row>
    <row r="177" spans="1:130" ht="20.100000000000001" hidden="1" customHeight="1" outlineLevel="1" x14ac:dyDescent="0.3">
      <c r="A177" s="552" t="s">
        <v>329</v>
      </c>
      <c r="B177" s="522">
        <f>C177+D177</f>
        <v>0</v>
      </c>
      <c r="C177" s="554">
        <v>0</v>
      </c>
      <c r="D177" s="537">
        <f>D178+D181+SUM(D184:D186)</f>
        <v>0</v>
      </c>
      <c r="E177" s="537">
        <f>E178+E181+SUM(E184:E186)</f>
        <v>0</v>
      </c>
      <c r="F177" s="524">
        <f>IF(E177=0,0,ROUND(D177/E177/12,0))</f>
        <v>0</v>
      </c>
      <c r="G177" s="522">
        <f>H177+I177</f>
        <v>0</v>
      </c>
      <c r="H177" s="554">
        <v>0</v>
      </c>
      <c r="I177" s="537">
        <f>I178+I181+SUM(I184:I186)</f>
        <v>0</v>
      </c>
      <c r="J177" s="537">
        <f>J178+J181+SUM(J184:J186)</f>
        <v>0</v>
      </c>
      <c r="K177" s="524">
        <f>IF(J177=0,0,ROUND(I177/J177/12,0))</f>
        <v>0</v>
      </c>
      <c r="L177" s="522">
        <f>M177+N177</f>
        <v>0</v>
      </c>
      <c r="M177" s="554"/>
      <c r="N177" s="537">
        <f>N178+N181+SUM(N184:N186)</f>
        <v>0</v>
      </c>
      <c r="O177" s="537">
        <f>O178+O181+SUM(O184:O186)</f>
        <v>0</v>
      </c>
      <c r="P177" s="525">
        <f>IF(O177=0,0,ROUND(N177/O177/12,0))</f>
        <v>0</v>
      </c>
      <c r="Q177" s="557"/>
      <c r="R177" s="537">
        <f>R178+R181+SUM(R184:R186)</f>
        <v>0</v>
      </c>
      <c r="S177" s="540">
        <f>S178+S181+SUM(S184:S186)</f>
        <v>0</v>
      </c>
      <c r="T177" s="557"/>
      <c r="U177" s="537">
        <f>U178+U181+SUM(U184:U186)</f>
        <v>0</v>
      </c>
      <c r="V177" s="522">
        <f>W177+X177</f>
        <v>0</v>
      </c>
      <c r="W177" s="537">
        <f>M177+Q177-T177</f>
        <v>0</v>
      </c>
      <c r="X177" s="537">
        <f>X178+X181+SUM(X184:X186)</f>
        <v>0</v>
      </c>
      <c r="Y177" s="541">
        <f>Y178+Y181+SUM(Y184:Y186)</f>
        <v>0</v>
      </c>
      <c r="Z177" s="524">
        <f>IF(Y177=0,0,ROUND(X177/Y177/12,0))</f>
        <v>0</v>
      </c>
      <c r="AA177" s="522">
        <f>AB177+AC177</f>
        <v>0</v>
      </c>
      <c r="AB177" s="555"/>
      <c r="AC177" s="537">
        <f>AC178+AC181+SUM(AC184:AC186)</f>
        <v>0</v>
      </c>
      <c r="AD177" s="537">
        <f>AD178+AD181+SUM(AD184:AD186)</f>
        <v>0</v>
      </c>
      <c r="AE177" s="524">
        <f>IF(AD177=0,0,ROUND(AC177/AD177/12,0))</f>
        <v>0</v>
      </c>
      <c r="AF177" s="557"/>
      <c r="AG177" s="537">
        <f>AG178+AG181+SUM(AG184:AG186)</f>
        <v>0</v>
      </c>
      <c r="AH177" s="540">
        <f>AH178+AH181+SUM(AH184:AH186)</f>
        <v>0</v>
      </c>
      <c r="AI177" s="557"/>
      <c r="AJ177" s="537">
        <f>AJ178+AJ181+SUM(AJ184:AJ186)</f>
        <v>0</v>
      </c>
      <c r="AK177" s="540">
        <f>AK178+AK181+SUM(AK184:AK186)</f>
        <v>0</v>
      </c>
      <c r="AL177" s="557"/>
      <c r="AM177" s="537">
        <f>AM178+AM181+SUM(AM184:AM186)</f>
        <v>0</v>
      </c>
      <c r="AN177" s="540">
        <f>AN178+AN181+SUM(AN184:AN186)</f>
        <v>0</v>
      </c>
      <c r="AO177" s="557"/>
      <c r="AP177" s="537">
        <f>AP178+AP181+SUM(AP184:AP186)</f>
        <v>0</v>
      </c>
      <c r="AQ177" s="540">
        <f>AQ178+AQ181+SUM(AQ184:AQ186)</f>
        <v>0</v>
      </c>
      <c r="AR177" s="542"/>
      <c r="AS177" s="513"/>
      <c r="AT177" s="522">
        <f>AU177+AV177</f>
        <v>0</v>
      </c>
      <c r="AU177" s="537">
        <f>AB177-M177</f>
        <v>0</v>
      </c>
      <c r="AV177" s="537">
        <f>AV178+AV181+SUM(AV184:AV186)</f>
        <v>0</v>
      </c>
      <c r="AW177" s="541">
        <f>AW178+AW181+SUM(AW184:AW186)</f>
        <v>0</v>
      </c>
      <c r="AX177" s="530">
        <f>IF(L177=0,0,AA177/L177*100)</f>
        <v>0</v>
      </c>
      <c r="AY177" s="541">
        <f>IF(M177=0,0,AB177/M177*100)</f>
        <v>0</v>
      </c>
      <c r="AZ177" s="541">
        <f t="shared" ref="AZ177:BA186" si="262">IF(N177=0,0,AC177/N177*100)</f>
        <v>0</v>
      </c>
      <c r="BA177" s="541">
        <f t="shared" si="262"/>
        <v>0</v>
      </c>
      <c r="BB177" s="522">
        <f>BC177+BD177</f>
        <v>0</v>
      </c>
      <c r="BC177" s="537">
        <f>AB177-M177-AF177-AI177-AL177-AO177</f>
        <v>0</v>
      </c>
      <c r="BD177" s="537">
        <f>BD178+BD181+SUM(BD184:BD186)</f>
        <v>0</v>
      </c>
      <c r="BE177" s="541">
        <f>BE178+BE181+SUM(BE184:BE186)</f>
        <v>0</v>
      </c>
      <c r="BF177" s="530">
        <f t="shared" ref="BF177:BF186" si="263">IF(F177=0,0,AE177/F177*100)</f>
        <v>0</v>
      </c>
      <c r="BG177" s="541">
        <f t="shared" ref="BG177:BG186" si="264">IF(K177=0,0,AE177/K177*100)</f>
        <v>0</v>
      </c>
      <c r="BH177" s="544">
        <f t="shared" ref="BH177:BH186" si="265">IF(P177=0,0,AE177/P177*100)</f>
        <v>0</v>
      </c>
      <c r="BI177" s="543"/>
      <c r="BJ177" s="513"/>
      <c r="BK177" s="522">
        <f>BL177+BM177</f>
        <v>0</v>
      </c>
      <c r="BL177" s="537">
        <f>AB177-W177</f>
        <v>0</v>
      </c>
      <c r="BM177" s="537">
        <f>BM178+BM181+SUM(BM184:BM186)</f>
        <v>0</v>
      </c>
      <c r="BN177" s="541">
        <f>BN178+BN181+SUM(BN184:BN186)</f>
        <v>0</v>
      </c>
      <c r="BO177" s="530">
        <f>IF(V177=0,0,AA177/V177*100)</f>
        <v>0</v>
      </c>
      <c r="BP177" s="541">
        <f>IF(W177=0,0,AB177/W177*100)</f>
        <v>0</v>
      </c>
      <c r="BQ177" s="541">
        <f>IF(X177=0,0,AC177/X177*100)</f>
        <v>0</v>
      </c>
      <c r="BR177" s="544">
        <f>IF(Y177=0,0,AD177/Y177*100)</f>
        <v>0</v>
      </c>
      <c r="BS177" s="513"/>
      <c r="BT177" s="522">
        <f>BU177+BV177</f>
        <v>0</v>
      </c>
      <c r="BU177" s="537">
        <f>AB177-C177</f>
        <v>0</v>
      </c>
      <c r="BV177" s="537">
        <f>BV178+BV181+SUM(BV184:BV186)</f>
        <v>0</v>
      </c>
      <c r="BW177" s="541">
        <f>BW178+BW181+SUM(BW184:BW186)</f>
        <v>0</v>
      </c>
      <c r="BX177" s="530">
        <f>IF(B177=0,0,AA177/B177*100)</f>
        <v>0</v>
      </c>
      <c r="BY177" s="541">
        <f>IF(C177=0,0,AB177/C177*100)</f>
        <v>0</v>
      </c>
      <c r="BZ177" s="541">
        <f t="shared" ref="BZ177:CA186" si="266">IF(D177=0,0,AC177/D177*100)</f>
        <v>0</v>
      </c>
      <c r="CA177" s="544">
        <f t="shared" si="266"/>
        <v>0</v>
      </c>
      <c r="CB177" s="513"/>
      <c r="CC177" s="513"/>
      <c r="CD177" s="513"/>
      <c r="CE177" s="513"/>
      <c r="CF177" s="513"/>
      <c r="CG177" s="513"/>
      <c r="CH177" s="513"/>
      <c r="CI177" s="513"/>
      <c r="CJ177" s="513"/>
      <c r="CK177" s="513"/>
      <c r="CL177" s="513"/>
      <c r="CM177" s="513"/>
      <c r="CN177" s="513"/>
      <c r="CO177" s="513"/>
      <c r="CP177" s="513"/>
      <c r="CQ177" s="513"/>
      <c r="CR177" s="513"/>
      <c r="CS177" s="513"/>
      <c r="CT177" s="513"/>
      <c r="CU177" s="513"/>
      <c r="CV177" s="513"/>
      <c r="CW177" s="513"/>
      <c r="CX177" s="513"/>
      <c r="CY177" s="513"/>
      <c r="CZ177" s="513"/>
      <c r="DA177" s="513"/>
      <c r="DB177" s="513"/>
      <c r="DC177" s="513"/>
      <c r="DD177" s="513"/>
      <c r="DE177" s="513"/>
      <c r="DF177" s="513"/>
      <c r="DG177" s="513"/>
      <c r="DH177" s="513"/>
      <c r="DI177" s="513"/>
      <c r="DJ177" s="513"/>
      <c r="DK177" s="513"/>
      <c r="DL177" s="513"/>
      <c r="DM177" s="513"/>
      <c r="DN177" s="513"/>
      <c r="DO177" s="513"/>
      <c r="DP177" s="513"/>
      <c r="DQ177" s="513"/>
      <c r="DR177" s="513"/>
      <c r="DS177" s="513"/>
      <c r="DT177" s="513"/>
      <c r="DU177" s="513"/>
      <c r="DV177" s="513"/>
      <c r="DW177" s="513"/>
      <c r="DX177" s="513"/>
      <c r="DY177" s="513"/>
      <c r="DZ177" s="513"/>
    </row>
    <row r="178" spans="1:130" ht="20.25" hidden="1" outlineLevel="1" x14ac:dyDescent="0.3">
      <c r="A178" s="521" t="s">
        <v>1004</v>
      </c>
      <c r="B178" s="522"/>
      <c r="C178" s="537"/>
      <c r="D178" s="554">
        <v>0</v>
      </c>
      <c r="E178" s="554">
        <v>0</v>
      </c>
      <c r="F178" s="524">
        <f t="shared" ref="F178:F186" si="267">IF(E178=0,0,ROUND(D178/E178/12,0))</f>
        <v>0</v>
      </c>
      <c r="G178" s="522"/>
      <c r="H178" s="537"/>
      <c r="I178" s="554">
        <v>0</v>
      </c>
      <c r="J178" s="554">
        <v>0</v>
      </c>
      <c r="K178" s="524">
        <f t="shared" ref="K178:K186" si="268">IF(J178=0,0,ROUND(I178/J178/12,0))</f>
        <v>0</v>
      </c>
      <c r="L178" s="522"/>
      <c r="M178" s="537"/>
      <c r="N178" s="554"/>
      <c r="O178" s="554"/>
      <c r="P178" s="525">
        <f t="shared" ref="P178:P186" si="269">IF(O178=0,0,ROUND(N178/O178/12,0))</f>
        <v>0</v>
      </c>
      <c r="Q178" s="522"/>
      <c r="R178" s="555"/>
      <c r="S178" s="556"/>
      <c r="T178" s="522"/>
      <c r="U178" s="555"/>
      <c r="V178" s="522"/>
      <c r="W178" s="537"/>
      <c r="X178" s="537">
        <f t="shared" ref="X178:X186" si="270">N178+R178-U178</f>
        <v>0</v>
      </c>
      <c r="Y178" s="541">
        <f t="shared" ref="Y178:Y186" si="271">O178+S178</f>
        <v>0</v>
      </c>
      <c r="Z178" s="524">
        <f t="shared" ref="Z178:Z186" si="272">IF(Y178=0,0,ROUND(X178/Y178/12,0))</f>
        <v>0</v>
      </c>
      <c r="AA178" s="522"/>
      <c r="AB178" s="537"/>
      <c r="AC178" s="555"/>
      <c r="AD178" s="555"/>
      <c r="AE178" s="524">
        <f t="shared" ref="AE178:AE186" si="273">IF(AD178=0,0,ROUND(AC178/AD178/12,0))</f>
        <v>0</v>
      </c>
      <c r="AF178" s="522"/>
      <c r="AG178" s="555"/>
      <c r="AH178" s="556"/>
      <c r="AI178" s="522"/>
      <c r="AJ178" s="555"/>
      <c r="AK178" s="556"/>
      <c r="AL178" s="522"/>
      <c r="AM178" s="555"/>
      <c r="AN178" s="556"/>
      <c r="AO178" s="522"/>
      <c r="AP178" s="555"/>
      <c r="AQ178" s="556"/>
      <c r="AR178" s="542"/>
      <c r="AS178" s="513"/>
      <c r="AT178" s="522"/>
      <c r="AU178" s="537"/>
      <c r="AV178" s="537">
        <f t="shared" ref="AV178:AW186" si="274">AC178-N178</f>
        <v>0</v>
      </c>
      <c r="AW178" s="541">
        <f t="shared" si="274"/>
        <v>0</v>
      </c>
      <c r="AX178" s="530"/>
      <c r="AY178" s="541"/>
      <c r="AZ178" s="541">
        <f t="shared" si="262"/>
        <v>0</v>
      </c>
      <c r="BA178" s="541">
        <f t="shared" si="262"/>
        <v>0</v>
      </c>
      <c r="BB178" s="522"/>
      <c r="BC178" s="537"/>
      <c r="BD178" s="537">
        <f t="shared" ref="BD178:BE186" si="275">AC178-N178-AG178-AJ178-AM178-AP178</f>
        <v>0</v>
      </c>
      <c r="BE178" s="541">
        <f t="shared" si="275"/>
        <v>0</v>
      </c>
      <c r="BF178" s="530">
        <f t="shared" si="263"/>
        <v>0</v>
      </c>
      <c r="BG178" s="541">
        <f t="shared" si="264"/>
        <v>0</v>
      </c>
      <c r="BH178" s="544">
        <f t="shared" si="265"/>
        <v>0</v>
      </c>
      <c r="BI178" s="543"/>
      <c r="BJ178" s="513"/>
      <c r="BK178" s="522"/>
      <c r="BL178" s="537"/>
      <c r="BM178" s="537">
        <f t="shared" ref="BM178:BN186" si="276">AC178-X178</f>
        <v>0</v>
      </c>
      <c r="BN178" s="541">
        <f t="shared" si="276"/>
        <v>0</v>
      </c>
      <c r="BO178" s="522"/>
      <c r="BP178" s="537"/>
      <c r="BQ178" s="541">
        <f t="shared" ref="BQ178:BR186" si="277">IF(X178=0,0,AC178/X178*100)</f>
        <v>0</v>
      </c>
      <c r="BR178" s="544">
        <f t="shared" si="277"/>
        <v>0</v>
      </c>
      <c r="BS178" s="513"/>
      <c r="BT178" s="522"/>
      <c r="BU178" s="537"/>
      <c r="BV178" s="537">
        <f t="shared" ref="BV178:BW186" si="278">AC178-D178</f>
        <v>0</v>
      </c>
      <c r="BW178" s="541">
        <f t="shared" si="278"/>
        <v>0</v>
      </c>
      <c r="BX178" s="530"/>
      <c r="BY178" s="541"/>
      <c r="BZ178" s="541">
        <f t="shared" si="266"/>
        <v>0</v>
      </c>
      <c r="CA178" s="544">
        <f t="shared" si="266"/>
        <v>0</v>
      </c>
      <c r="CB178" s="513"/>
      <c r="CC178" s="513"/>
      <c r="CD178" s="513"/>
      <c r="CE178" s="513"/>
      <c r="CF178" s="513"/>
      <c r="CG178" s="513"/>
      <c r="CH178" s="513"/>
      <c r="CI178" s="513"/>
      <c r="CJ178" s="513"/>
      <c r="CK178" s="513"/>
      <c r="CL178" s="513"/>
      <c r="CM178" s="513"/>
      <c r="CN178" s="513"/>
      <c r="CO178" s="513"/>
      <c r="CP178" s="513"/>
      <c r="CQ178" s="513"/>
      <c r="CR178" s="513"/>
      <c r="CS178" s="513"/>
      <c r="CT178" s="513"/>
      <c r="CU178" s="513"/>
      <c r="CV178" s="513"/>
      <c r="CW178" s="513"/>
      <c r="CX178" s="513"/>
      <c r="CY178" s="513"/>
      <c r="CZ178" s="513"/>
      <c r="DA178" s="513"/>
      <c r="DB178" s="513"/>
      <c r="DC178" s="513"/>
      <c r="DD178" s="513"/>
      <c r="DE178" s="513"/>
      <c r="DF178" s="513"/>
      <c r="DG178" s="513"/>
      <c r="DH178" s="513"/>
      <c r="DI178" s="513"/>
      <c r="DJ178" s="513"/>
      <c r="DK178" s="513"/>
      <c r="DL178" s="513"/>
      <c r="DM178" s="513"/>
      <c r="DN178" s="513"/>
      <c r="DO178" s="513"/>
      <c r="DP178" s="513"/>
      <c r="DQ178" s="513"/>
      <c r="DR178" s="513"/>
      <c r="DS178" s="513"/>
      <c r="DT178" s="513"/>
      <c r="DU178" s="513"/>
      <c r="DV178" s="513"/>
      <c r="DW178" s="513"/>
      <c r="DX178" s="513"/>
      <c r="DY178" s="513"/>
      <c r="DZ178" s="513"/>
    </row>
    <row r="179" spans="1:130" ht="20.25" hidden="1" outlineLevel="1" x14ac:dyDescent="0.3">
      <c r="A179" s="521" t="s">
        <v>317</v>
      </c>
      <c r="B179" s="522"/>
      <c r="C179" s="537"/>
      <c r="D179" s="554">
        <v>0</v>
      </c>
      <c r="E179" s="554">
        <v>0</v>
      </c>
      <c r="F179" s="524">
        <f t="shared" si="267"/>
        <v>0</v>
      </c>
      <c r="G179" s="522"/>
      <c r="H179" s="537"/>
      <c r="I179" s="554"/>
      <c r="J179" s="554"/>
      <c r="K179" s="524">
        <f t="shared" si="268"/>
        <v>0</v>
      </c>
      <c r="L179" s="522"/>
      <c r="M179" s="537"/>
      <c r="N179" s="554"/>
      <c r="O179" s="554"/>
      <c r="P179" s="525">
        <f t="shared" si="269"/>
        <v>0</v>
      </c>
      <c r="Q179" s="522"/>
      <c r="R179" s="555"/>
      <c r="S179" s="556"/>
      <c r="T179" s="522"/>
      <c r="U179" s="555"/>
      <c r="V179" s="522"/>
      <c r="W179" s="537"/>
      <c r="X179" s="537">
        <f t="shared" si="270"/>
        <v>0</v>
      </c>
      <c r="Y179" s="541">
        <f t="shared" si="271"/>
        <v>0</v>
      </c>
      <c r="Z179" s="524">
        <f t="shared" si="272"/>
        <v>0</v>
      </c>
      <c r="AA179" s="522"/>
      <c r="AB179" s="537"/>
      <c r="AC179" s="555"/>
      <c r="AD179" s="555"/>
      <c r="AE179" s="524">
        <f t="shared" si="273"/>
        <v>0</v>
      </c>
      <c r="AF179" s="522"/>
      <c r="AG179" s="555"/>
      <c r="AH179" s="556"/>
      <c r="AI179" s="522"/>
      <c r="AJ179" s="555"/>
      <c r="AK179" s="556"/>
      <c r="AL179" s="522"/>
      <c r="AM179" s="555"/>
      <c r="AN179" s="556"/>
      <c r="AO179" s="522"/>
      <c r="AP179" s="555"/>
      <c r="AQ179" s="556"/>
      <c r="AR179" s="542"/>
      <c r="AS179" s="513"/>
      <c r="AT179" s="522"/>
      <c r="AU179" s="537"/>
      <c r="AV179" s="537">
        <f t="shared" si="274"/>
        <v>0</v>
      </c>
      <c r="AW179" s="541">
        <f t="shared" si="274"/>
        <v>0</v>
      </c>
      <c r="AX179" s="530"/>
      <c r="AY179" s="541"/>
      <c r="AZ179" s="541">
        <f t="shared" si="262"/>
        <v>0</v>
      </c>
      <c r="BA179" s="541">
        <f t="shared" si="262"/>
        <v>0</v>
      </c>
      <c r="BB179" s="522"/>
      <c r="BC179" s="537"/>
      <c r="BD179" s="537">
        <f t="shared" si="275"/>
        <v>0</v>
      </c>
      <c r="BE179" s="541">
        <f t="shared" si="275"/>
        <v>0</v>
      </c>
      <c r="BF179" s="530">
        <f t="shared" si="263"/>
        <v>0</v>
      </c>
      <c r="BG179" s="541">
        <f t="shared" si="264"/>
        <v>0</v>
      </c>
      <c r="BH179" s="544">
        <f t="shared" si="265"/>
        <v>0</v>
      </c>
      <c r="BI179" s="543"/>
      <c r="BJ179" s="513"/>
      <c r="BK179" s="522"/>
      <c r="BL179" s="537"/>
      <c r="BM179" s="537">
        <f t="shared" si="276"/>
        <v>0</v>
      </c>
      <c r="BN179" s="541">
        <f t="shared" si="276"/>
        <v>0</v>
      </c>
      <c r="BO179" s="522"/>
      <c r="BP179" s="537"/>
      <c r="BQ179" s="541">
        <f t="shared" si="277"/>
        <v>0</v>
      </c>
      <c r="BR179" s="544">
        <f t="shared" si="277"/>
        <v>0</v>
      </c>
      <c r="BS179" s="513"/>
      <c r="BT179" s="522"/>
      <c r="BU179" s="537"/>
      <c r="BV179" s="537">
        <f t="shared" si="278"/>
        <v>0</v>
      </c>
      <c r="BW179" s="541">
        <f t="shared" si="278"/>
        <v>0</v>
      </c>
      <c r="BX179" s="530"/>
      <c r="BY179" s="541"/>
      <c r="BZ179" s="541">
        <f t="shared" si="266"/>
        <v>0</v>
      </c>
      <c r="CA179" s="544">
        <f t="shared" si="266"/>
        <v>0</v>
      </c>
      <c r="CB179" s="513"/>
      <c r="CC179" s="513"/>
      <c r="CD179" s="513"/>
      <c r="CE179" s="513"/>
      <c r="CF179" s="513"/>
      <c r="CG179" s="513"/>
      <c r="CH179" s="513"/>
      <c r="CI179" s="513"/>
      <c r="CJ179" s="513"/>
      <c r="CK179" s="513"/>
      <c r="CL179" s="513"/>
      <c r="CM179" s="513"/>
      <c r="CN179" s="513"/>
      <c r="CO179" s="513"/>
      <c r="CP179" s="513"/>
      <c r="CQ179" s="513"/>
      <c r="CR179" s="513"/>
      <c r="CS179" s="513"/>
      <c r="CT179" s="513"/>
      <c r="CU179" s="513"/>
      <c r="CV179" s="513"/>
      <c r="CW179" s="513"/>
      <c r="CX179" s="513"/>
      <c r="CY179" s="513"/>
      <c r="CZ179" s="513"/>
      <c r="DA179" s="513"/>
      <c r="DB179" s="513"/>
      <c r="DC179" s="513"/>
      <c r="DD179" s="513"/>
      <c r="DE179" s="513"/>
      <c r="DF179" s="513"/>
      <c r="DG179" s="513"/>
      <c r="DH179" s="513"/>
      <c r="DI179" s="513"/>
      <c r="DJ179" s="513"/>
      <c r="DK179" s="513"/>
      <c r="DL179" s="513"/>
      <c r="DM179" s="513"/>
      <c r="DN179" s="513"/>
      <c r="DO179" s="513"/>
      <c r="DP179" s="513"/>
      <c r="DQ179" s="513"/>
      <c r="DR179" s="513"/>
      <c r="DS179" s="513"/>
      <c r="DT179" s="513"/>
      <c r="DU179" s="513"/>
      <c r="DV179" s="513"/>
      <c r="DW179" s="513"/>
      <c r="DX179" s="513"/>
      <c r="DY179" s="513"/>
      <c r="DZ179" s="513"/>
    </row>
    <row r="180" spans="1:130" ht="20.25" hidden="1" outlineLevel="1" x14ac:dyDescent="0.3">
      <c r="A180" s="521" t="s">
        <v>318</v>
      </c>
      <c r="B180" s="522"/>
      <c r="C180" s="537"/>
      <c r="D180" s="554">
        <v>0</v>
      </c>
      <c r="E180" s="554">
        <v>0</v>
      </c>
      <c r="F180" s="524">
        <f t="shared" si="267"/>
        <v>0</v>
      </c>
      <c r="G180" s="522"/>
      <c r="H180" s="537"/>
      <c r="I180" s="554"/>
      <c r="J180" s="554"/>
      <c r="K180" s="524">
        <f t="shared" si="268"/>
        <v>0</v>
      </c>
      <c r="L180" s="522"/>
      <c r="M180" s="537"/>
      <c r="N180" s="554"/>
      <c r="O180" s="554"/>
      <c r="P180" s="525">
        <f t="shared" si="269"/>
        <v>0</v>
      </c>
      <c r="Q180" s="522"/>
      <c r="R180" s="555"/>
      <c r="S180" s="556"/>
      <c r="T180" s="522"/>
      <c r="U180" s="555"/>
      <c r="V180" s="522"/>
      <c r="W180" s="537"/>
      <c r="X180" s="537">
        <f t="shared" si="270"/>
        <v>0</v>
      </c>
      <c r="Y180" s="541">
        <f t="shared" si="271"/>
        <v>0</v>
      </c>
      <c r="Z180" s="524">
        <f t="shared" si="272"/>
        <v>0</v>
      </c>
      <c r="AA180" s="522"/>
      <c r="AB180" s="537"/>
      <c r="AC180" s="555"/>
      <c r="AD180" s="555"/>
      <c r="AE180" s="524">
        <f t="shared" si="273"/>
        <v>0</v>
      </c>
      <c r="AF180" s="522"/>
      <c r="AG180" s="555"/>
      <c r="AH180" s="556"/>
      <c r="AI180" s="522"/>
      <c r="AJ180" s="555"/>
      <c r="AK180" s="556"/>
      <c r="AL180" s="522"/>
      <c r="AM180" s="555"/>
      <c r="AN180" s="556"/>
      <c r="AO180" s="522"/>
      <c r="AP180" s="555"/>
      <c r="AQ180" s="556"/>
      <c r="AR180" s="542"/>
      <c r="AS180" s="513"/>
      <c r="AT180" s="522"/>
      <c r="AU180" s="537"/>
      <c r="AV180" s="537">
        <f t="shared" si="274"/>
        <v>0</v>
      </c>
      <c r="AW180" s="541">
        <f t="shared" si="274"/>
        <v>0</v>
      </c>
      <c r="AX180" s="530"/>
      <c r="AY180" s="541"/>
      <c r="AZ180" s="541">
        <f t="shared" si="262"/>
        <v>0</v>
      </c>
      <c r="BA180" s="541">
        <f t="shared" si="262"/>
        <v>0</v>
      </c>
      <c r="BB180" s="522"/>
      <c r="BC180" s="537"/>
      <c r="BD180" s="537">
        <f t="shared" si="275"/>
        <v>0</v>
      </c>
      <c r="BE180" s="541">
        <f t="shared" si="275"/>
        <v>0</v>
      </c>
      <c r="BF180" s="530">
        <f t="shared" si="263"/>
        <v>0</v>
      </c>
      <c r="BG180" s="541">
        <f t="shared" si="264"/>
        <v>0</v>
      </c>
      <c r="BH180" s="544">
        <f t="shared" si="265"/>
        <v>0</v>
      </c>
      <c r="BI180" s="543"/>
      <c r="BJ180" s="513"/>
      <c r="BK180" s="522"/>
      <c r="BL180" s="537"/>
      <c r="BM180" s="537">
        <f t="shared" si="276"/>
        <v>0</v>
      </c>
      <c r="BN180" s="541">
        <f t="shared" si="276"/>
        <v>0</v>
      </c>
      <c r="BO180" s="522"/>
      <c r="BP180" s="537"/>
      <c r="BQ180" s="541">
        <f t="shared" si="277"/>
        <v>0</v>
      </c>
      <c r="BR180" s="544">
        <f t="shared" si="277"/>
        <v>0</v>
      </c>
      <c r="BS180" s="513"/>
      <c r="BT180" s="522"/>
      <c r="BU180" s="537"/>
      <c r="BV180" s="537">
        <f t="shared" si="278"/>
        <v>0</v>
      </c>
      <c r="BW180" s="541">
        <f t="shared" si="278"/>
        <v>0</v>
      </c>
      <c r="BX180" s="530"/>
      <c r="BY180" s="541"/>
      <c r="BZ180" s="541">
        <f t="shared" si="266"/>
        <v>0</v>
      </c>
      <c r="CA180" s="544">
        <f t="shared" si="266"/>
        <v>0</v>
      </c>
      <c r="CB180" s="513"/>
      <c r="CC180" s="513"/>
      <c r="CD180" s="513"/>
      <c r="CE180" s="513"/>
      <c r="CF180" s="513"/>
      <c r="CG180" s="513"/>
      <c r="CH180" s="513"/>
      <c r="CI180" s="513"/>
      <c r="CJ180" s="513"/>
      <c r="CK180" s="513"/>
      <c r="CL180" s="513"/>
      <c r="CM180" s="513"/>
      <c r="CN180" s="513"/>
      <c r="CO180" s="513"/>
      <c r="CP180" s="513"/>
      <c r="CQ180" s="513"/>
      <c r="CR180" s="513"/>
      <c r="CS180" s="513"/>
      <c r="CT180" s="513"/>
      <c r="CU180" s="513"/>
      <c r="CV180" s="513"/>
      <c r="CW180" s="513"/>
      <c r="CX180" s="513"/>
      <c r="CY180" s="513"/>
      <c r="CZ180" s="513"/>
      <c r="DA180" s="513"/>
      <c r="DB180" s="513"/>
      <c r="DC180" s="513"/>
      <c r="DD180" s="513"/>
      <c r="DE180" s="513"/>
      <c r="DF180" s="513"/>
      <c r="DG180" s="513"/>
      <c r="DH180" s="513"/>
      <c r="DI180" s="513"/>
      <c r="DJ180" s="513"/>
      <c r="DK180" s="513"/>
      <c r="DL180" s="513"/>
      <c r="DM180" s="513"/>
      <c r="DN180" s="513"/>
      <c r="DO180" s="513"/>
      <c r="DP180" s="513"/>
      <c r="DQ180" s="513"/>
      <c r="DR180" s="513"/>
      <c r="DS180" s="513"/>
      <c r="DT180" s="513"/>
      <c r="DU180" s="513"/>
      <c r="DV180" s="513"/>
      <c r="DW180" s="513"/>
      <c r="DX180" s="513"/>
      <c r="DY180" s="513"/>
      <c r="DZ180" s="513"/>
    </row>
    <row r="181" spans="1:130" ht="20.25" hidden="1" outlineLevel="1" x14ac:dyDescent="0.3">
      <c r="A181" s="534" t="s">
        <v>319</v>
      </c>
      <c r="B181" s="522"/>
      <c r="C181" s="537"/>
      <c r="D181" s="554">
        <v>0</v>
      </c>
      <c r="E181" s="554">
        <v>0</v>
      </c>
      <c r="F181" s="524">
        <f t="shared" si="267"/>
        <v>0</v>
      </c>
      <c r="G181" s="522"/>
      <c r="H181" s="537"/>
      <c r="I181" s="554">
        <v>0</v>
      </c>
      <c r="J181" s="554">
        <v>0</v>
      </c>
      <c r="K181" s="524">
        <f t="shared" si="268"/>
        <v>0</v>
      </c>
      <c r="L181" s="522"/>
      <c r="M181" s="537"/>
      <c r="N181" s="554"/>
      <c r="O181" s="554"/>
      <c r="P181" s="525">
        <f t="shared" si="269"/>
        <v>0</v>
      </c>
      <c r="Q181" s="522"/>
      <c r="R181" s="555"/>
      <c r="S181" s="556"/>
      <c r="T181" s="522"/>
      <c r="U181" s="555"/>
      <c r="V181" s="522"/>
      <c r="W181" s="537"/>
      <c r="X181" s="537">
        <f t="shared" si="270"/>
        <v>0</v>
      </c>
      <c r="Y181" s="541">
        <f t="shared" si="271"/>
        <v>0</v>
      </c>
      <c r="Z181" s="524">
        <f t="shared" si="272"/>
        <v>0</v>
      </c>
      <c r="AA181" s="522"/>
      <c r="AB181" s="537"/>
      <c r="AC181" s="555"/>
      <c r="AD181" s="555"/>
      <c r="AE181" s="524">
        <f t="shared" si="273"/>
        <v>0</v>
      </c>
      <c r="AF181" s="522"/>
      <c r="AG181" s="555"/>
      <c r="AH181" s="556"/>
      <c r="AI181" s="522"/>
      <c r="AJ181" s="555"/>
      <c r="AK181" s="556"/>
      <c r="AL181" s="522"/>
      <c r="AM181" s="555"/>
      <c r="AN181" s="556"/>
      <c r="AO181" s="522"/>
      <c r="AP181" s="555"/>
      <c r="AQ181" s="556"/>
      <c r="AR181" s="542"/>
      <c r="AS181" s="513"/>
      <c r="AT181" s="522"/>
      <c r="AU181" s="537"/>
      <c r="AV181" s="537">
        <f t="shared" si="274"/>
        <v>0</v>
      </c>
      <c r="AW181" s="541">
        <f t="shared" si="274"/>
        <v>0</v>
      </c>
      <c r="AX181" s="530"/>
      <c r="AY181" s="541"/>
      <c r="AZ181" s="541">
        <f t="shared" si="262"/>
        <v>0</v>
      </c>
      <c r="BA181" s="541">
        <f t="shared" si="262"/>
        <v>0</v>
      </c>
      <c r="BB181" s="522"/>
      <c r="BC181" s="537"/>
      <c r="BD181" s="537">
        <f t="shared" si="275"/>
        <v>0</v>
      </c>
      <c r="BE181" s="541">
        <f t="shared" si="275"/>
        <v>0</v>
      </c>
      <c r="BF181" s="530">
        <f t="shared" si="263"/>
        <v>0</v>
      </c>
      <c r="BG181" s="541">
        <f t="shared" si="264"/>
        <v>0</v>
      </c>
      <c r="BH181" s="544">
        <f t="shared" si="265"/>
        <v>0</v>
      </c>
      <c r="BI181" s="543"/>
      <c r="BJ181" s="513"/>
      <c r="BK181" s="522"/>
      <c r="BL181" s="537"/>
      <c r="BM181" s="537">
        <f t="shared" si="276"/>
        <v>0</v>
      </c>
      <c r="BN181" s="541">
        <f t="shared" si="276"/>
        <v>0</v>
      </c>
      <c r="BO181" s="522"/>
      <c r="BP181" s="537"/>
      <c r="BQ181" s="541">
        <f t="shared" si="277"/>
        <v>0</v>
      </c>
      <c r="BR181" s="544">
        <f t="shared" si="277"/>
        <v>0</v>
      </c>
      <c r="BS181" s="513"/>
      <c r="BT181" s="522"/>
      <c r="BU181" s="537"/>
      <c r="BV181" s="537">
        <f t="shared" si="278"/>
        <v>0</v>
      </c>
      <c r="BW181" s="541">
        <f t="shared" si="278"/>
        <v>0</v>
      </c>
      <c r="BX181" s="530"/>
      <c r="BY181" s="541"/>
      <c r="BZ181" s="541">
        <f t="shared" si="266"/>
        <v>0</v>
      </c>
      <c r="CA181" s="544">
        <f t="shared" si="266"/>
        <v>0</v>
      </c>
      <c r="CB181" s="513"/>
      <c r="CC181" s="513"/>
      <c r="CD181" s="513"/>
      <c r="CE181" s="513"/>
      <c r="CF181" s="513"/>
      <c r="CG181" s="513"/>
      <c r="CH181" s="513"/>
      <c r="CI181" s="513"/>
      <c r="CJ181" s="513"/>
      <c r="CK181" s="513"/>
      <c r="CL181" s="513"/>
      <c r="CM181" s="513"/>
      <c r="CN181" s="513"/>
      <c r="CO181" s="513"/>
      <c r="CP181" s="513"/>
      <c r="CQ181" s="513"/>
      <c r="CR181" s="513"/>
      <c r="CS181" s="513"/>
      <c r="CT181" s="513"/>
      <c r="CU181" s="513"/>
      <c r="CV181" s="513"/>
      <c r="CW181" s="513"/>
      <c r="CX181" s="513"/>
      <c r="CY181" s="513"/>
      <c r="CZ181" s="513"/>
      <c r="DA181" s="513"/>
      <c r="DB181" s="513"/>
      <c r="DC181" s="513"/>
      <c r="DD181" s="513"/>
      <c r="DE181" s="513"/>
      <c r="DF181" s="513"/>
      <c r="DG181" s="513"/>
      <c r="DH181" s="513"/>
      <c r="DI181" s="513"/>
      <c r="DJ181" s="513"/>
      <c r="DK181" s="513"/>
      <c r="DL181" s="513"/>
      <c r="DM181" s="513"/>
      <c r="DN181" s="513"/>
      <c r="DO181" s="513"/>
      <c r="DP181" s="513"/>
      <c r="DQ181" s="513"/>
      <c r="DR181" s="513"/>
      <c r="DS181" s="513"/>
      <c r="DT181" s="513"/>
      <c r="DU181" s="513"/>
      <c r="DV181" s="513"/>
      <c r="DW181" s="513"/>
      <c r="DX181" s="513"/>
      <c r="DY181" s="513"/>
      <c r="DZ181" s="513"/>
    </row>
    <row r="182" spans="1:130" ht="20.25" hidden="1" outlineLevel="1" x14ac:dyDescent="0.3">
      <c r="A182" s="534" t="s">
        <v>320</v>
      </c>
      <c r="B182" s="522"/>
      <c r="C182" s="537"/>
      <c r="D182" s="554">
        <v>0</v>
      </c>
      <c r="E182" s="554">
        <v>0</v>
      </c>
      <c r="F182" s="524">
        <f t="shared" si="267"/>
        <v>0</v>
      </c>
      <c r="G182" s="522"/>
      <c r="H182" s="537"/>
      <c r="I182" s="554">
        <v>0</v>
      </c>
      <c r="J182" s="554">
        <v>0</v>
      </c>
      <c r="K182" s="524">
        <f t="shared" si="268"/>
        <v>0</v>
      </c>
      <c r="L182" s="522"/>
      <c r="M182" s="537"/>
      <c r="N182" s="554"/>
      <c r="O182" s="554"/>
      <c r="P182" s="525">
        <f t="shared" si="269"/>
        <v>0</v>
      </c>
      <c r="Q182" s="522"/>
      <c r="R182" s="555"/>
      <c r="S182" s="556"/>
      <c r="T182" s="522"/>
      <c r="U182" s="555"/>
      <c r="V182" s="522"/>
      <c r="W182" s="537"/>
      <c r="X182" s="537">
        <f t="shared" si="270"/>
        <v>0</v>
      </c>
      <c r="Y182" s="541">
        <f t="shared" si="271"/>
        <v>0</v>
      </c>
      <c r="Z182" s="524">
        <f t="shared" si="272"/>
        <v>0</v>
      </c>
      <c r="AA182" s="522"/>
      <c r="AB182" s="537"/>
      <c r="AC182" s="555"/>
      <c r="AD182" s="555"/>
      <c r="AE182" s="524">
        <f t="shared" si="273"/>
        <v>0</v>
      </c>
      <c r="AF182" s="522"/>
      <c r="AG182" s="555"/>
      <c r="AH182" s="556"/>
      <c r="AI182" s="522"/>
      <c r="AJ182" s="555"/>
      <c r="AK182" s="556"/>
      <c r="AL182" s="522"/>
      <c r="AM182" s="555"/>
      <c r="AN182" s="556"/>
      <c r="AO182" s="522"/>
      <c r="AP182" s="555"/>
      <c r="AQ182" s="556"/>
      <c r="AR182" s="542"/>
      <c r="AS182" s="513"/>
      <c r="AT182" s="522"/>
      <c r="AU182" s="537"/>
      <c r="AV182" s="537">
        <f t="shared" si="274"/>
        <v>0</v>
      </c>
      <c r="AW182" s="541">
        <f t="shared" si="274"/>
        <v>0</v>
      </c>
      <c r="AX182" s="530"/>
      <c r="AY182" s="541"/>
      <c r="AZ182" s="541">
        <f t="shared" si="262"/>
        <v>0</v>
      </c>
      <c r="BA182" s="541">
        <f t="shared" si="262"/>
        <v>0</v>
      </c>
      <c r="BB182" s="522"/>
      <c r="BC182" s="537"/>
      <c r="BD182" s="537">
        <f t="shared" si="275"/>
        <v>0</v>
      </c>
      <c r="BE182" s="541">
        <f t="shared" si="275"/>
        <v>0</v>
      </c>
      <c r="BF182" s="530">
        <f t="shared" si="263"/>
        <v>0</v>
      </c>
      <c r="BG182" s="541">
        <f t="shared" si="264"/>
        <v>0</v>
      </c>
      <c r="BH182" s="544">
        <f t="shared" si="265"/>
        <v>0</v>
      </c>
      <c r="BI182" s="543"/>
      <c r="BJ182" s="513"/>
      <c r="BK182" s="522"/>
      <c r="BL182" s="537"/>
      <c r="BM182" s="537">
        <f t="shared" si="276"/>
        <v>0</v>
      </c>
      <c r="BN182" s="541">
        <f t="shared" si="276"/>
        <v>0</v>
      </c>
      <c r="BO182" s="522"/>
      <c r="BP182" s="537"/>
      <c r="BQ182" s="541">
        <f t="shared" si="277"/>
        <v>0</v>
      </c>
      <c r="BR182" s="544">
        <f t="shared" si="277"/>
        <v>0</v>
      </c>
      <c r="BS182" s="513"/>
      <c r="BT182" s="522"/>
      <c r="BU182" s="537"/>
      <c r="BV182" s="537">
        <f t="shared" si="278"/>
        <v>0</v>
      </c>
      <c r="BW182" s="541">
        <f t="shared" si="278"/>
        <v>0</v>
      </c>
      <c r="BX182" s="530"/>
      <c r="BY182" s="541"/>
      <c r="BZ182" s="541">
        <f t="shared" si="266"/>
        <v>0</v>
      </c>
      <c r="CA182" s="544">
        <f t="shared" si="266"/>
        <v>0</v>
      </c>
      <c r="CB182" s="513"/>
      <c r="CC182" s="513"/>
      <c r="CD182" s="513"/>
      <c r="CE182" s="513"/>
      <c r="CF182" s="513"/>
      <c r="CG182" s="513"/>
      <c r="CH182" s="513"/>
      <c r="CI182" s="513"/>
      <c r="CJ182" s="513"/>
      <c r="CK182" s="513"/>
      <c r="CL182" s="513"/>
      <c r="CM182" s="513"/>
      <c r="CN182" s="513"/>
      <c r="CO182" s="513"/>
      <c r="CP182" s="513"/>
      <c r="CQ182" s="513"/>
      <c r="CR182" s="513"/>
      <c r="CS182" s="513"/>
      <c r="CT182" s="513"/>
      <c r="CU182" s="513"/>
      <c r="CV182" s="513"/>
      <c r="CW182" s="513"/>
      <c r="CX182" s="513"/>
      <c r="CY182" s="513"/>
      <c r="CZ182" s="513"/>
      <c r="DA182" s="513"/>
      <c r="DB182" s="513"/>
      <c r="DC182" s="513"/>
      <c r="DD182" s="513"/>
      <c r="DE182" s="513"/>
      <c r="DF182" s="513"/>
      <c r="DG182" s="513"/>
      <c r="DH182" s="513"/>
      <c r="DI182" s="513"/>
      <c r="DJ182" s="513"/>
      <c r="DK182" s="513"/>
      <c r="DL182" s="513"/>
      <c r="DM182" s="513"/>
      <c r="DN182" s="513"/>
      <c r="DO182" s="513"/>
      <c r="DP182" s="513"/>
      <c r="DQ182" s="513"/>
      <c r="DR182" s="513"/>
      <c r="DS182" s="513"/>
      <c r="DT182" s="513"/>
      <c r="DU182" s="513"/>
      <c r="DV182" s="513"/>
      <c r="DW182" s="513"/>
      <c r="DX182" s="513"/>
      <c r="DY182" s="513"/>
      <c r="DZ182" s="513"/>
    </row>
    <row r="183" spans="1:130" ht="20.25" hidden="1" outlineLevel="1" x14ac:dyDescent="0.3">
      <c r="A183" s="534" t="s">
        <v>321</v>
      </c>
      <c r="B183" s="522"/>
      <c r="C183" s="537"/>
      <c r="D183" s="554">
        <v>0</v>
      </c>
      <c r="E183" s="554">
        <v>0</v>
      </c>
      <c r="F183" s="524">
        <f t="shared" si="267"/>
        <v>0</v>
      </c>
      <c r="G183" s="522"/>
      <c r="H183" s="537"/>
      <c r="I183" s="554">
        <v>0</v>
      </c>
      <c r="J183" s="554">
        <v>0</v>
      </c>
      <c r="K183" s="524">
        <f t="shared" si="268"/>
        <v>0</v>
      </c>
      <c r="L183" s="522"/>
      <c r="M183" s="537"/>
      <c r="N183" s="554"/>
      <c r="O183" s="554"/>
      <c r="P183" s="525">
        <f t="shared" si="269"/>
        <v>0</v>
      </c>
      <c r="Q183" s="522"/>
      <c r="R183" s="555"/>
      <c r="S183" s="556"/>
      <c r="T183" s="522"/>
      <c r="U183" s="555"/>
      <c r="V183" s="522"/>
      <c r="W183" s="537"/>
      <c r="X183" s="537">
        <f t="shared" si="270"/>
        <v>0</v>
      </c>
      <c r="Y183" s="541">
        <f t="shared" si="271"/>
        <v>0</v>
      </c>
      <c r="Z183" s="524">
        <f t="shared" si="272"/>
        <v>0</v>
      </c>
      <c r="AA183" s="522"/>
      <c r="AB183" s="537"/>
      <c r="AC183" s="555"/>
      <c r="AD183" s="555"/>
      <c r="AE183" s="524">
        <f t="shared" si="273"/>
        <v>0</v>
      </c>
      <c r="AF183" s="522"/>
      <c r="AG183" s="555"/>
      <c r="AH183" s="556"/>
      <c r="AI183" s="522"/>
      <c r="AJ183" s="555"/>
      <c r="AK183" s="556"/>
      <c r="AL183" s="522"/>
      <c r="AM183" s="555"/>
      <c r="AN183" s="556"/>
      <c r="AO183" s="522"/>
      <c r="AP183" s="555"/>
      <c r="AQ183" s="556"/>
      <c r="AR183" s="542"/>
      <c r="AS183" s="513"/>
      <c r="AT183" s="522"/>
      <c r="AU183" s="537"/>
      <c r="AV183" s="537">
        <f t="shared" si="274"/>
        <v>0</v>
      </c>
      <c r="AW183" s="541">
        <f t="shared" si="274"/>
        <v>0</v>
      </c>
      <c r="AX183" s="530"/>
      <c r="AY183" s="541"/>
      <c r="AZ183" s="541">
        <f t="shared" si="262"/>
        <v>0</v>
      </c>
      <c r="BA183" s="541">
        <f t="shared" si="262"/>
        <v>0</v>
      </c>
      <c r="BB183" s="522"/>
      <c r="BC183" s="537"/>
      <c r="BD183" s="537">
        <f t="shared" si="275"/>
        <v>0</v>
      </c>
      <c r="BE183" s="541">
        <f t="shared" si="275"/>
        <v>0</v>
      </c>
      <c r="BF183" s="530">
        <f t="shared" si="263"/>
        <v>0</v>
      </c>
      <c r="BG183" s="541">
        <f t="shared" si="264"/>
        <v>0</v>
      </c>
      <c r="BH183" s="544">
        <f t="shared" si="265"/>
        <v>0</v>
      </c>
      <c r="BI183" s="543"/>
      <c r="BJ183" s="513"/>
      <c r="BK183" s="522"/>
      <c r="BL183" s="537"/>
      <c r="BM183" s="537">
        <f t="shared" si="276"/>
        <v>0</v>
      </c>
      <c r="BN183" s="541">
        <f t="shared" si="276"/>
        <v>0</v>
      </c>
      <c r="BO183" s="522"/>
      <c r="BP183" s="537"/>
      <c r="BQ183" s="541">
        <f t="shared" si="277"/>
        <v>0</v>
      </c>
      <c r="BR183" s="544">
        <f t="shared" si="277"/>
        <v>0</v>
      </c>
      <c r="BS183" s="513"/>
      <c r="BT183" s="522"/>
      <c r="BU183" s="537"/>
      <c r="BV183" s="537">
        <f t="shared" si="278"/>
        <v>0</v>
      </c>
      <c r="BW183" s="541">
        <f t="shared" si="278"/>
        <v>0</v>
      </c>
      <c r="BX183" s="530"/>
      <c r="BY183" s="541"/>
      <c r="BZ183" s="541">
        <f t="shared" si="266"/>
        <v>0</v>
      </c>
      <c r="CA183" s="544">
        <f t="shared" si="266"/>
        <v>0</v>
      </c>
      <c r="CB183" s="513"/>
      <c r="CC183" s="513"/>
      <c r="CD183" s="513"/>
      <c r="CE183" s="513"/>
      <c r="CF183" s="513"/>
      <c r="CG183" s="513"/>
      <c r="CH183" s="513"/>
      <c r="CI183" s="513"/>
      <c r="CJ183" s="513"/>
      <c r="CK183" s="513"/>
      <c r="CL183" s="513"/>
      <c r="CM183" s="513"/>
      <c r="CN183" s="513"/>
      <c r="CO183" s="513"/>
      <c r="CP183" s="513"/>
      <c r="CQ183" s="513"/>
      <c r="CR183" s="513"/>
      <c r="CS183" s="513"/>
      <c r="CT183" s="513"/>
      <c r="CU183" s="513"/>
      <c r="CV183" s="513"/>
      <c r="CW183" s="513"/>
      <c r="CX183" s="513"/>
      <c r="CY183" s="513"/>
      <c r="CZ183" s="513"/>
      <c r="DA183" s="513"/>
      <c r="DB183" s="513"/>
      <c r="DC183" s="513"/>
      <c r="DD183" s="513"/>
      <c r="DE183" s="513"/>
      <c r="DF183" s="513"/>
      <c r="DG183" s="513"/>
      <c r="DH183" s="513"/>
      <c r="DI183" s="513"/>
      <c r="DJ183" s="513"/>
      <c r="DK183" s="513"/>
      <c r="DL183" s="513"/>
      <c r="DM183" s="513"/>
      <c r="DN183" s="513"/>
      <c r="DO183" s="513"/>
      <c r="DP183" s="513"/>
      <c r="DQ183" s="513"/>
      <c r="DR183" s="513"/>
      <c r="DS183" s="513"/>
      <c r="DT183" s="513"/>
      <c r="DU183" s="513"/>
      <c r="DV183" s="513"/>
      <c r="DW183" s="513"/>
      <c r="DX183" s="513"/>
      <c r="DY183" s="513"/>
      <c r="DZ183" s="513"/>
    </row>
    <row r="184" spans="1:130" ht="20.25" hidden="1" outlineLevel="1" x14ac:dyDescent="0.3">
      <c r="A184" s="534" t="s">
        <v>322</v>
      </c>
      <c r="B184" s="522"/>
      <c r="C184" s="537"/>
      <c r="D184" s="554">
        <v>0</v>
      </c>
      <c r="E184" s="554">
        <v>0</v>
      </c>
      <c r="F184" s="524">
        <f t="shared" si="267"/>
        <v>0</v>
      </c>
      <c r="G184" s="522"/>
      <c r="H184" s="537"/>
      <c r="I184" s="554">
        <v>0</v>
      </c>
      <c r="J184" s="554">
        <v>0</v>
      </c>
      <c r="K184" s="524">
        <f t="shared" si="268"/>
        <v>0</v>
      </c>
      <c r="L184" s="522"/>
      <c r="M184" s="537"/>
      <c r="N184" s="554"/>
      <c r="O184" s="554"/>
      <c r="P184" s="525">
        <f t="shared" si="269"/>
        <v>0</v>
      </c>
      <c r="Q184" s="522"/>
      <c r="R184" s="555"/>
      <c r="S184" s="556"/>
      <c r="T184" s="522"/>
      <c r="U184" s="555"/>
      <c r="V184" s="522"/>
      <c r="W184" s="537"/>
      <c r="X184" s="537">
        <f t="shared" si="270"/>
        <v>0</v>
      </c>
      <c r="Y184" s="541">
        <f t="shared" si="271"/>
        <v>0</v>
      </c>
      <c r="Z184" s="524">
        <f t="shared" si="272"/>
        <v>0</v>
      </c>
      <c r="AA184" s="522"/>
      <c r="AB184" s="537"/>
      <c r="AC184" s="555"/>
      <c r="AD184" s="555"/>
      <c r="AE184" s="524">
        <f t="shared" si="273"/>
        <v>0</v>
      </c>
      <c r="AF184" s="522"/>
      <c r="AG184" s="555"/>
      <c r="AH184" s="556"/>
      <c r="AI184" s="522"/>
      <c r="AJ184" s="555"/>
      <c r="AK184" s="556"/>
      <c r="AL184" s="522"/>
      <c r="AM184" s="555"/>
      <c r="AN184" s="556"/>
      <c r="AO184" s="522"/>
      <c r="AP184" s="555"/>
      <c r="AQ184" s="556"/>
      <c r="AR184" s="542"/>
      <c r="AS184" s="513"/>
      <c r="AT184" s="522"/>
      <c r="AU184" s="537"/>
      <c r="AV184" s="537">
        <f t="shared" si="274"/>
        <v>0</v>
      </c>
      <c r="AW184" s="541">
        <f t="shared" si="274"/>
        <v>0</v>
      </c>
      <c r="AX184" s="530"/>
      <c r="AY184" s="541"/>
      <c r="AZ184" s="541">
        <f t="shared" si="262"/>
        <v>0</v>
      </c>
      <c r="BA184" s="541">
        <f t="shared" si="262"/>
        <v>0</v>
      </c>
      <c r="BB184" s="522"/>
      <c r="BC184" s="537"/>
      <c r="BD184" s="537">
        <f t="shared" si="275"/>
        <v>0</v>
      </c>
      <c r="BE184" s="541">
        <f t="shared" si="275"/>
        <v>0</v>
      </c>
      <c r="BF184" s="530">
        <f t="shared" si="263"/>
        <v>0</v>
      </c>
      <c r="BG184" s="541">
        <f t="shared" si="264"/>
        <v>0</v>
      </c>
      <c r="BH184" s="544">
        <f t="shared" si="265"/>
        <v>0</v>
      </c>
      <c r="BI184" s="543"/>
      <c r="BJ184" s="513"/>
      <c r="BK184" s="522"/>
      <c r="BL184" s="537"/>
      <c r="BM184" s="537">
        <f t="shared" si="276"/>
        <v>0</v>
      </c>
      <c r="BN184" s="541">
        <f t="shared" si="276"/>
        <v>0</v>
      </c>
      <c r="BO184" s="522"/>
      <c r="BP184" s="537"/>
      <c r="BQ184" s="541">
        <f t="shared" si="277"/>
        <v>0</v>
      </c>
      <c r="BR184" s="544">
        <f t="shared" si="277"/>
        <v>0</v>
      </c>
      <c r="BS184" s="513"/>
      <c r="BT184" s="522"/>
      <c r="BU184" s="537"/>
      <c r="BV184" s="537">
        <f t="shared" si="278"/>
        <v>0</v>
      </c>
      <c r="BW184" s="541">
        <f t="shared" si="278"/>
        <v>0</v>
      </c>
      <c r="BX184" s="530"/>
      <c r="BY184" s="541"/>
      <c r="BZ184" s="541">
        <f t="shared" si="266"/>
        <v>0</v>
      </c>
      <c r="CA184" s="544">
        <f t="shared" si="266"/>
        <v>0</v>
      </c>
      <c r="CB184" s="513"/>
      <c r="CC184" s="513"/>
      <c r="CD184" s="513"/>
      <c r="CE184" s="513"/>
      <c r="CF184" s="513"/>
      <c r="CG184" s="513"/>
      <c r="CH184" s="513"/>
      <c r="CI184" s="513"/>
      <c r="CJ184" s="513"/>
      <c r="CK184" s="513"/>
      <c r="CL184" s="513"/>
      <c r="CM184" s="513"/>
      <c r="CN184" s="513"/>
      <c r="CO184" s="513"/>
      <c r="CP184" s="513"/>
      <c r="CQ184" s="513"/>
      <c r="CR184" s="513"/>
      <c r="CS184" s="513"/>
      <c r="CT184" s="513"/>
      <c r="CU184" s="513"/>
      <c r="CV184" s="513"/>
      <c r="CW184" s="513"/>
      <c r="CX184" s="513"/>
      <c r="CY184" s="513"/>
      <c r="CZ184" s="513"/>
      <c r="DA184" s="513"/>
      <c r="DB184" s="513"/>
      <c r="DC184" s="513"/>
      <c r="DD184" s="513"/>
      <c r="DE184" s="513"/>
      <c r="DF184" s="513"/>
      <c r="DG184" s="513"/>
      <c r="DH184" s="513"/>
      <c r="DI184" s="513"/>
      <c r="DJ184" s="513"/>
      <c r="DK184" s="513"/>
      <c r="DL184" s="513"/>
      <c r="DM184" s="513"/>
      <c r="DN184" s="513"/>
      <c r="DO184" s="513"/>
      <c r="DP184" s="513"/>
      <c r="DQ184" s="513"/>
      <c r="DR184" s="513"/>
      <c r="DS184" s="513"/>
      <c r="DT184" s="513"/>
      <c r="DU184" s="513"/>
      <c r="DV184" s="513"/>
      <c r="DW184" s="513"/>
      <c r="DX184" s="513"/>
      <c r="DY184" s="513"/>
      <c r="DZ184" s="513"/>
    </row>
    <row r="185" spans="1:130" ht="20.25" hidden="1" outlineLevel="1" x14ac:dyDescent="0.3">
      <c r="A185" s="535" t="s">
        <v>323</v>
      </c>
      <c r="B185" s="522"/>
      <c r="C185" s="537"/>
      <c r="D185" s="554">
        <v>0</v>
      </c>
      <c r="E185" s="554">
        <v>0</v>
      </c>
      <c r="F185" s="524">
        <f t="shared" si="267"/>
        <v>0</v>
      </c>
      <c r="G185" s="522"/>
      <c r="H185" s="537"/>
      <c r="I185" s="554">
        <v>0</v>
      </c>
      <c r="J185" s="554">
        <v>0</v>
      </c>
      <c r="K185" s="524">
        <f t="shared" si="268"/>
        <v>0</v>
      </c>
      <c r="L185" s="522"/>
      <c r="M185" s="537"/>
      <c r="N185" s="554"/>
      <c r="O185" s="554"/>
      <c r="P185" s="525">
        <f t="shared" si="269"/>
        <v>0</v>
      </c>
      <c r="Q185" s="522"/>
      <c r="R185" s="555"/>
      <c r="S185" s="556"/>
      <c r="T185" s="522"/>
      <c r="U185" s="555"/>
      <c r="V185" s="522"/>
      <c r="W185" s="537"/>
      <c r="X185" s="537">
        <f t="shared" si="270"/>
        <v>0</v>
      </c>
      <c r="Y185" s="541">
        <f t="shared" si="271"/>
        <v>0</v>
      </c>
      <c r="Z185" s="524">
        <f t="shared" si="272"/>
        <v>0</v>
      </c>
      <c r="AA185" s="522"/>
      <c r="AB185" s="537"/>
      <c r="AC185" s="555"/>
      <c r="AD185" s="555"/>
      <c r="AE185" s="524">
        <f t="shared" si="273"/>
        <v>0</v>
      </c>
      <c r="AF185" s="522"/>
      <c r="AG185" s="555"/>
      <c r="AH185" s="556"/>
      <c r="AI185" s="522"/>
      <c r="AJ185" s="555"/>
      <c r="AK185" s="556"/>
      <c r="AL185" s="522"/>
      <c r="AM185" s="555"/>
      <c r="AN185" s="556"/>
      <c r="AO185" s="522"/>
      <c r="AP185" s="555"/>
      <c r="AQ185" s="556"/>
      <c r="AR185" s="542"/>
      <c r="AS185" s="513"/>
      <c r="AT185" s="522"/>
      <c r="AU185" s="537"/>
      <c r="AV185" s="537">
        <f t="shared" si="274"/>
        <v>0</v>
      </c>
      <c r="AW185" s="541">
        <f t="shared" si="274"/>
        <v>0</v>
      </c>
      <c r="AX185" s="530"/>
      <c r="AY185" s="541"/>
      <c r="AZ185" s="541">
        <f t="shared" si="262"/>
        <v>0</v>
      </c>
      <c r="BA185" s="541">
        <f t="shared" si="262"/>
        <v>0</v>
      </c>
      <c r="BB185" s="522"/>
      <c r="BC185" s="537"/>
      <c r="BD185" s="537">
        <f t="shared" si="275"/>
        <v>0</v>
      </c>
      <c r="BE185" s="541">
        <f t="shared" si="275"/>
        <v>0</v>
      </c>
      <c r="BF185" s="530">
        <f t="shared" si="263"/>
        <v>0</v>
      </c>
      <c r="BG185" s="541">
        <f t="shared" si="264"/>
        <v>0</v>
      </c>
      <c r="BH185" s="544">
        <f t="shared" si="265"/>
        <v>0</v>
      </c>
      <c r="BI185" s="543"/>
      <c r="BJ185" s="513"/>
      <c r="BK185" s="522"/>
      <c r="BL185" s="537"/>
      <c r="BM185" s="537">
        <f t="shared" si="276"/>
        <v>0</v>
      </c>
      <c r="BN185" s="541">
        <f t="shared" si="276"/>
        <v>0</v>
      </c>
      <c r="BO185" s="522"/>
      <c r="BP185" s="537"/>
      <c r="BQ185" s="541">
        <f t="shared" si="277"/>
        <v>0</v>
      </c>
      <c r="BR185" s="544">
        <f t="shared" si="277"/>
        <v>0</v>
      </c>
      <c r="BS185" s="513"/>
      <c r="BT185" s="522"/>
      <c r="BU185" s="537"/>
      <c r="BV185" s="537">
        <f t="shared" si="278"/>
        <v>0</v>
      </c>
      <c r="BW185" s="541">
        <f t="shared" si="278"/>
        <v>0</v>
      </c>
      <c r="BX185" s="530"/>
      <c r="BY185" s="541"/>
      <c r="BZ185" s="541">
        <f t="shared" si="266"/>
        <v>0</v>
      </c>
      <c r="CA185" s="544">
        <f t="shared" si="266"/>
        <v>0</v>
      </c>
      <c r="CB185" s="513"/>
      <c r="CC185" s="513"/>
      <c r="CD185" s="513"/>
      <c r="CE185" s="513"/>
      <c r="CF185" s="513"/>
      <c r="CG185" s="513"/>
      <c r="CH185" s="513"/>
      <c r="CI185" s="513"/>
      <c r="CJ185" s="513"/>
      <c r="CK185" s="513"/>
      <c r="CL185" s="513"/>
      <c r="CM185" s="513"/>
      <c r="CN185" s="513"/>
      <c r="CO185" s="513"/>
      <c r="CP185" s="513"/>
      <c r="CQ185" s="513"/>
      <c r="CR185" s="513"/>
      <c r="CS185" s="513"/>
      <c r="CT185" s="513"/>
      <c r="CU185" s="513"/>
      <c r="CV185" s="513"/>
      <c r="CW185" s="513"/>
      <c r="CX185" s="513"/>
      <c r="CY185" s="513"/>
      <c r="CZ185" s="513"/>
      <c r="DA185" s="513"/>
      <c r="DB185" s="513"/>
      <c r="DC185" s="513"/>
      <c r="DD185" s="513"/>
      <c r="DE185" s="513"/>
      <c r="DF185" s="513"/>
      <c r="DG185" s="513"/>
      <c r="DH185" s="513"/>
      <c r="DI185" s="513"/>
      <c r="DJ185" s="513"/>
      <c r="DK185" s="513"/>
      <c r="DL185" s="513"/>
      <c r="DM185" s="513"/>
      <c r="DN185" s="513"/>
      <c r="DO185" s="513"/>
      <c r="DP185" s="513"/>
      <c r="DQ185" s="513"/>
      <c r="DR185" s="513"/>
      <c r="DS185" s="513"/>
      <c r="DT185" s="513"/>
      <c r="DU185" s="513"/>
      <c r="DV185" s="513"/>
      <c r="DW185" s="513"/>
      <c r="DX185" s="513"/>
      <c r="DY185" s="513"/>
      <c r="DZ185" s="513"/>
    </row>
    <row r="186" spans="1:130" ht="20.25" hidden="1" outlineLevel="1" x14ac:dyDescent="0.3">
      <c r="A186" s="535" t="s">
        <v>324</v>
      </c>
      <c r="B186" s="522"/>
      <c r="C186" s="537"/>
      <c r="D186" s="554">
        <v>0</v>
      </c>
      <c r="E186" s="554">
        <v>0</v>
      </c>
      <c r="F186" s="524">
        <f t="shared" si="267"/>
        <v>0</v>
      </c>
      <c r="G186" s="522"/>
      <c r="H186" s="537"/>
      <c r="I186" s="554"/>
      <c r="J186" s="554"/>
      <c r="K186" s="524">
        <f t="shared" si="268"/>
        <v>0</v>
      </c>
      <c r="L186" s="522"/>
      <c r="M186" s="537"/>
      <c r="N186" s="554"/>
      <c r="O186" s="554"/>
      <c r="P186" s="525">
        <f t="shared" si="269"/>
        <v>0</v>
      </c>
      <c r="Q186" s="522"/>
      <c r="R186" s="555"/>
      <c r="S186" s="556"/>
      <c r="T186" s="522"/>
      <c r="U186" s="555"/>
      <c r="V186" s="522"/>
      <c r="W186" s="537"/>
      <c r="X186" s="537">
        <f t="shared" si="270"/>
        <v>0</v>
      </c>
      <c r="Y186" s="541">
        <f t="shared" si="271"/>
        <v>0</v>
      </c>
      <c r="Z186" s="524">
        <f t="shared" si="272"/>
        <v>0</v>
      </c>
      <c r="AA186" s="522"/>
      <c r="AB186" s="537"/>
      <c r="AC186" s="555"/>
      <c r="AD186" s="555"/>
      <c r="AE186" s="524">
        <f t="shared" si="273"/>
        <v>0</v>
      </c>
      <c r="AF186" s="522"/>
      <c r="AG186" s="555"/>
      <c r="AH186" s="556"/>
      <c r="AI186" s="522"/>
      <c r="AJ186" s="555"/>
      <c r="AK186" s="556"/>
      <c r="AL186" s="522"/>
      <c r="AM186" s="555"/>
      <c r="AN186" s="556"/>
      <c r="AO186" s="522"/>
      <c r="AP186" s="555"/>
      <c r="AQ186" s="556"/>
      <c r="AR186" s="542"/>
      <c r="AS186" s="513"/>
      <c r="AT186" s="522"/>
      <c r="AU186" s="537"/>
      <c r="AV186" s="537">
        <f t="shared" si="274"/>
        <v>0</v>
      </c>
      <c r="AW186" s="541">
        <f t="shared" si="274"/>
        <v>0</v>
      </c>
      <c r="AX186" s="530"/>
      <c r="AY186" s="541"/>
      <c r="AZ186" s="541">
        <f t="shared" si="262"/>
        <v>0</v>
      </c>
      <c r="BA186" s="541">
        <f t="shared" si="262"/>
        <v>0</v>
      </c>
      <c r="BB186" s="522"/>
      <c r="BC186" s="537"/>
      <c r="BD186" s="537">
        <f t="shared" si="275"/>
        <v>0</v>
      </c>
      <c r="BE186" s="541">
        <f t="shared" si="275"/>
        <v>0</v>
      </c>
      <c r="BF186" s="530">
        <f t="shared" si="263"/>
        <v>0</v>
      </c>
      <c r="BG186" s="541">
        <f t="shared" si="264"/>
        <v>0</v>
      </c>
      <c r="BH186" s="544">
        <f t="shared" si="265"/>
        <v>0</v>
      </c>
      <c r="BI186" s="543"/>
      <c r="BJ186" s="513"/>
      <c r="BK186" s="522"/>
      <c r="BL186" s="537"/>
      <c r="BM186" s="537">
        <f t="shared" si="276"/>
        <v>0</v>
      </c>
      <c r="BN186" s="541">
        <f t="shared" si="276"/>
        <v>0</v>
      </c>
      <c r="BO186" s="522"/>
      <c r="BP186" s="537"/>
      <c r="BQ186" s="541">
        <f t="shared" si="277"/>
        <v>0</v>
      </c>
      <c r="BR186" s="544">
        <f t="shared" si="277"/>
        <v>0</v>
      </c>
      <c r="BS186" s="513"/>
      <c r="BT186" s="522"/>
      <c r="BU186" s="537"/>
      <c r="BV186" s="537">
        <f t="shared" si="278"/>
        <v>0</v>
      </c>
      <c r="BW186" s="541">
        <f t="shared" si="278"/>
        <v>0</v>
      </c>
      <c r="BX186" s="530"/>
      <c r="BY186" s="541"/>
      <c r="BZ186" s="541">
        <f t="shared" si="266"/>
        <v>0</v>
      </c>
      <c r="CA186" s="544">
        <f t="shared" si="266"/>
        <v>0</v>
      </c>
      <c r="CB186" s="513"/>
      <c r="CC186" s="513"/>
      <c r="CD186" s="513"/>
      <c r="CE186" s="513"/>
      <c r="CF186" s="513"/>
      <c r="CG186" s="513"/>
      <c r="CH186" s="513"/>
      <c r="CI186" s="513"/>
      <c r="CJ186" s="513"/>
      <c r="CK186" s="513"/>
      <c r="CL186" s="513"/>
      <c r="CM186" s="513"/>
      <c r="CN186" s="513"/>
      <c r="CO186" s="513"/>
      <c r="CP186" s="513"/>
      <c r="CQ186" s="513"/>
      <c r="CR186" s="513"/>
      <c r="CS186" s="513"/>
      <c r="CT186" s="513"/>
      <c r="CU186" s="513"/>
      <c r="CV186" s="513"/>
      <c r="CW186" s="513"/>
      <c r="CX186" s="513"/>
      <c r="CY186" s="513"/>
      <c r="CZ186" s="513"/>
      <c r="DA186" s="513"/>
      <c r="DB186" s="513"/>
      <c r="DC186" s="513"/>
      <c r="DD186" s="513"/>
      <c r="DE186" s="513"/>
      <c r="DF186" s="513"/>
      <c r="DG186" s="513"/>
      <c r="DH186" s="513"/>
      <c r="DI186" s="513"/>
      <c r="DJ186" s="513"/>
      <c r="DK186" s="513"/>
      <c r="DL186" s="513"/>
      <c r="DM186" s="513"/>
      <c r="DN186" s="513"/>
      <c r="DO186" s="513"/>
      <c r="DP186" s="513"/>
      <c r="DQ186" s="513"/>
      <c r="DR186" s="513"/>
      <c r="DS186" s="513"/>
      <c r="DT186" s="513"/>
      <c r="DU186" s="513"/>
      <c r="DV186" s="513"/>
      <c r="DW186" s="513"/>
      <c r="DX186" s="513"/>
      <c r="DY186" s="513"/>
      <c r="DZ186" s="513"/>
    </row>
    <row r="187" spans="1:130" ht="20.25" hidden="1" outlineLevel="1" x14ac:dyDescent="0.3">
      <c r="A187" s="534" t="s">
        <v>325</v>
      </c>
      <c r="B187" s="522"/>
      <c r="C187" s="554">
        <v>0</v>
      </c>
      <c r="D187" s="537"/>
      <c r="E187" s="537"/>
      <c r="F187" s="540"/>
      <c r="G187" s="522"/>
      <c r="H187" s="554">
        <v>0</v>
      </c>
      <c r="I187" s="537"/>
      <c r="J187" s="537"/>
      <c r="K187" s="540"/>
      <c r="L187" s="522"/>
      <c r="M187" s="554"/>
      <c r="N187" s="537"/>
      <c r="O187" s="537"/>
      <c r="P187" s="545"/>
      <c r="Q187" s="557"/>
      <c r="R187" s="537"/>
      <c r="S187" s="540"/>
      <c r="T187" s="557"/>
      <c r="U187" s="537"/>
      <c r="V187" s="522"/>
      <c r="W187" s="537">
        <f>M187+Q187-T187</f>
        <v>0</v>
      </c>
      <c r="X187" s="537"/>
      <c r="Y187" s="541"/>
      <c r="Z187" s="540"/>
      <c r="AA187" s="522"/>
      <c r="AB187" s="555"/>
      <c r="AC187" s="537"/>
      <c r="AD187" s="537"/>
      <c r="AE187" s="540"/>
      <c r="AF187" s="557"/>
      <c r="AG187" s="537"/>
      <c r="AH187" s="540"/>
      <c r="AI187" s="557"/>
      <c r="AJ187" s="537"/>
      <c r="AK187" s="540"/>
      <c r="AL187" s="557"/>
      <c r="AM187" s="537"/>
      <c r="AN187" s="540"/>
      <c r="AO187" s="557"/>
      <c r="AP187" s="537"/>
      <c r="AQ187" s="540"/>
      <c r="AR187" s="542"/>
      <c r="AS187" s="513"/>
      <c r="AT187" s="522"/>
      <c r="AU187" s="537">
        <f>AB187-M187</f>
        <v>0</v>
      </c>
      <c r="AV187" s="537"/>
      <c r="AW187" s="541"/>
      <c r="AX187" s="530"/>
      <c r="AY187" s="541">
        <f>IF(M187=0,0,AB187/M187*100)</f>
        <v>0</v>
      </c>
      <c r="AZ187" s="541"/>
      <c r="BA187" s="541"/>
      <c r="BB187" s="522"/>
      <c r="BC187" s="537">
        <f>AB187-M187-AF187-AI187-AL187-AO187</f>
        <v>0</v>
      </c>
      <c r="BD187" s="537"/>
      <c r="BE187" s="541"/>
      <c r="BF187" s="522"/>
      <c r="BG187" s="537"/>
      <c r="BH187" s="540"/>
      <c r="BI187" s="543"/>
      <c r="BJ187" s="513"/>
      <c r="BK187" s="522"/>
      <c r="BL187" s="537">
        <f>AB187-W187</f>
        <v>0</v>
      </c>
      <c r="BM187" s="537"/>
      <c r="BN187" s="541"/>
      <c r="BO187" s="522"/>
      <c r="BP187" s="541">
        <f>IF(W187=0,0,AB187/W187*100)</f>
        <v>0</v>
      </c>
      <c r="BQ187" s="537"/>
      <c r="BR187" s="544"/>
      <c r="BS187" s="513"/>
      <c r="BT187" s="522"/>
      <c r="BU187" s="537">
        <f>AB187-C187</f>
        <v>0</v>
      </c>
      <c r="BV187" s="537"/>
      <c r="BW187" s="541"/>
      <c r="BX187" s="530"/>
      <c r="BY187" s="541">
        <f>IF(C187=0,0,AB187/C187*100)</f>
        <v>0</v>
      </c>
      <c r="BZ187" s="541"/>
      <c r="CA187" s="544"/>
      <c r="CB187" s="513"/>
      <c r="CC187" s="513"/>
      <c r="CD187" s="513"/>
      <c r="CE187" s="513"/>
      <c r="CF187" s="513"/>
      <c r="CG187" s="513"/>
      <c r="CH187" s="513"/>
      <c r="CI187" s="513"/>
      <c r="CJ187" s="513"/>
      <c r="CK187" s="513"/>
      <c r="CL187" s="513"/>
      <c r="CM187" s="513"/>
      <c r="CN187" s="513"/>
      <c r="CO187" s="513"/>
      <c r="CP187" s="513"/>
      <c r="CQ187" s="513"/>
      <c r="CR187" s="513"/>
      <c r="CS187" s="513"/>
      <c r="CT187" s="513"/>
      <c r="CU187" s="513"/>
      <c r="CV187" s="513"/>
      <c r="CW187" s="513"/>
      <c r="CX187" s="513"/>
      <c r="CY187" s="513"/>
      <c r="CZ187" s="513"/>
      <c r="DA187" s="513"/>
      <c r="DB187" s="513"/>
      <c r="DC187" s="513"/>
      <c r="DD187" s="513"/>
      <c r="DE187" s="513"/>
      <c r="DF187" s="513"/>
      <c r="DG187" s="513"/>
      <c r="DH187" s="513"/>
      <c r="DI187" s="513"/>
      <c r="DJ187" s="513"/>
      <c r="DK187" s="513"/>
      <c r="DL187" s="513"/>
      <c r="DM187" s="513"/>
      <c r="DN187" s="513"/>
      <c r="DO187" s="513"/>
      <c r="DP187" s="513"/>
      <c r="DQ187" s="513"/>
      <c r="DR187" s="513"/>
      <c r="DS187" s="513"/>
      <c r="DT187" s="513"/>
      <c r="DU187" s="513"/>
      <c r="DV187" s="513"/>
      <c r="DW187" s="513"/>
      <c r="DX187" s="513"/>
      <c r="DY187" s="513"/>
      <c r="DZ187" s="513"/>
    </row>
    <row r="188" spans="1:130" ht="9" hidden="1" customHeight="1" collapsed="1" x14ac:dyDescent="0.3">
      <c r="A188" s="559"/>
      <c r="B188" s="522"/>
      <c r="C188" s="537"/>
      <c r="D188" s="537"/>
      <c r="E188" s="537"/>
      <c r="F188" s="540"/>
      <c r="G188" s="522"/>
      <c r="H188" s="537"/>
      <c r="I188" s="537"/>
      <c r="J188" s="537"/>
      <c r="K188" s="540"/>
      <c r="L188" s="522"/>
      <c r="M188" s="537"/>
      <c r="N188" s="537"/>
      <c r="O188" s="537"/>
      <c r="P188" s="545"/>
      <c r="Q188" s="522"/>
      <c r="R188" s="537"/>
      <c r="S188" s="540"/>
      <c r="T188" s="522"/>
      <c r="U188" s="537"/>
      <c r="V188" s="522"/>
      <c r="W188" s="537"/>
      <c r="X188" s="537"/>
      <c r="Y188" s="541"/>
      <c r="Z188" s="540"/>
      <c r="AA188" s="522"/>
      <c r="AB188" s="537"/>
      <c r="AC188" s="537"/>
      <c r="AD188" s="537"/>
      <c r="AE188" s="540"/>
      <c r="AF188" s="522"/>
      <c r="AG188" s="537"/>
      <c r="AH188" s="540"/>
      <c r="AI188" s="522"/>
      <c r="AJ188" s="537"/>
      <c r="AK188" s="540"/>
      <c r="AL188" s="522"/>
      <c r="AM188" s="537"/>
      <c r="AN188" s="540"/>
      <c r="AO188" s="522"/>
      <c r="AP188" s="537"/>
      <c r="AQ188" s="540"/>
      <c r="AR188" s="542"/>
      <c r="AS188" s="513"/>
      <c r="AT188" s="522"/>
      <c r="AU188" s="537"/>
      <c r="AV188" s="537"/>
      <c r="AW188" s="541"/>
      <c r="AX188" s="530"/>
      <c r="AY188" s="541"/>
      <c r="AZ188" s="541"/>
      <c r="BA188" s="541"/>
      <c r="BB188" s="522"/>
      <c r="BC188" s="537"/>
      <c r="BD188" s="537"/>
      <c r="BE188" s="541"/>
      <c r="BF188" s="522"/>
      <c r="BG188" s="537"/>
      <c r="BH188" s="540"/>
      <c r="BI188" s="543"/>
      <c r="BJ188" s="513"/>
      <c r="BK188" s="522"/>
      <c r="BL188" s="537"/>
      <c r="BM188" s="537"/>
      <c r="BN188" s="541"/>
      <c r="BO188" s="522"/>
      <c r="BP188" s="537"/>
      <c r="BQ188" s="537"/>
      <c r="BR188" s="544"/>
      <c r="BS188" s="513"/>
      <c r="BT188" s="522"/>
      <c r="BU188" s="537"/>
      <c r="BV188" s="537"/>
      <c r="BW188" s="541"/>
      <c r="BX188" s="530"/>
      <c r="BY188" s="541"/>
      <c r="BZ188" s="541"/>
      <c r="CA188" s="544"/>
      <c r="CB188" s="513"/>
      <c r="CC188" s="513"/>
      <c r="CD188" s="513"/>
      <c r="CE188" s="513"/>
      <c r="CF188" s="513"/>
      <c r="CG188" s="513"/>
      <c r="CH188" s="513"/>
      <c r="CI188" s="513"/>
      <c r="CJ188" s="513"/>
      <c r="CK188" s="513"/>
      <c r="CL188" s="513"/>
      <c r="CM188" s="513"/>
      <c r="CN188" s="513"/>
      <c r="CO188" s="513"/>
      <c r="CP188" s="513"/>
      <c r="CQ188" s="513"/>
      <c r="CR188" s="513"/>
      <c r="CS188" s="513"/>
      <c r="CT188" s="513"/>
      <c r="CU188" s="513"/>
      <c r="CV188" s="513"/>
      <c r="CW188" s="513"/>
      <c r="CX188" s="513"/>
      <c r="CY188" s="513"/>
      <c r="CZ188" s="513"/>
      <c r="DA188" s="513"/>
      <c r="DB188" s="513"/>
      <c r="DC188" s="513"/>
      <c r="DD188" s="513"/>
      <c r="DE188" s="513"/>
      <c r="DF188" s="513"/>
      <c r="DG188" s="513"/>
      <c r="DH188" s="513"/>
      <c r="DI188" s="513"/>
      <c r="DJ188" s="513"/>
      <c r="DK188" s="513"/>
      <c r="DL188" s="513"/>
      <c r="DM188" s="513"/>
      <c r="DN188" s="513"/>
      <c r="DO188" s="513"/>
      <c r="DP188" s="513"/>
      <c r="DQ188" s="513"/>
      <c r="DR188" s="513"/>
      <c r="DS188" s="513"/>
      <c r="DT188" s="513"/>
      <c r="DU188" s="513"/>
      <c r="DV188" s="513"/>
      <c r="DW188" s="513"/>
      <c r="DX188" s="513"/>
      <c r="DY188" s="513"/>
      <c r="DZ188" s="513"/>
    </row>
    <row r="189" spans="1:130" s="520" customFormat="1" ht="27.75" customHeight="1" x14ac:dyDescent="0.2">
      <c r="A189" s="546" t="s">
        <v>330</v>
      </c>
      <c r="B189" s="526">
        <f>C189+D189</f>
        <v>62304617</v>
      </c>
      <c r="C189" s="547">
        <v>4944375</v>
      </c>
      <c r="D189" s="523">
        <f>D190+D193+SUM(D196:D198)</f>
        <v>57360242</v>
      </c>
      <c r="E189" s="523">
        <f>E190+E193+SUM(E196:E198)</f>
        <v>113.42</v>
      </c>
      <c r="F189" s="524">
        <f>IF(E189=0,0,ROUND(D189/E189/12,0))</f>
        <v>42144</v>
      </c>
      <c r="G189" s="526">
        <f>H189+I189</f>
        <v>57533274</v>
      </c>
      <c r="H189" s="547">
        <v>3793139</v>
      </c>
      <c r="I189" s="523">
        <f>I190+I193+SUM(I196:I198)</f>
        <v>53740135</v>
      </c>
      <c r="J189" s="523">
        <f>J190+J193+SUM(J196:J198)</f>
        <v>120</v>
      </c>
      <c r="K189" s="524">
        <f>IF(J189=0,0,ROUND(I189/J189/12,0))</f>
        <v>37320</v>
      </c>
      <c r="L189" s="526">
        <f>M189+N189</f>
        <v>64748979</v>
      </c>
      <c r="M189" s="547">
        <v>7444139</v>
      </c>
      <c r="N189" s="523">
        <f>N190+N193+SUM(N196:N198)</f>
        <v>57304840</v>
      </c>
      <c r="O189" s="523">
        <f>O190+O193+SUM(O196:O198)</f>
        <v>120</v>
      </c>
      <c r="P189" s="525">
        <f>IF(O189=0,0,ROUND(N189/O189/12,0))</f>
        <v>39795</v>
      </c>
      <c r="Q189" s="548">
        <v>397485.95</v>
      </c>
      <c r="R189" s="523">
        <f>R190+R193+SUM(R196:R198)</f>
        <v>1634724.88</v>
      </c>
      <c r="S189" s="527">
        <f>S190+S193+SUM(S196:S198)</f>
        <v>0</v>
      </c>
      <c r="T189" s="548"/>
      <c r="U189" s="523">
        <f>U190+U193+SUM(U196:U198)</f>
        <v>0</v>
      </c>
      <c r="V189" s="526">
        <f>W189+X189</f>
        <v>66781189.830000006</v>
      </c>
      <c r="W189" s="523">
        <f>M189+Q189-T189</f>
        <v>7841624.9500000002</v>
      </c>
      <c r="X189" s="523">
        <f>X190+X193+SUM(X196:X198)</f>
        <v>58939564.880000003</v>
      </c>
      <c r="Y189" s="528">
        <f>Y190+Y193+SUM(Y196:Y198)</f>
        <v>120</v>
      </c>
      <c r="Z189" s="524">
        <f>IF(Y189=0,0,ROUND(X189/Y189/12,0))</f>
        <v>40930</v>
      </c>
      <c r="AA189" s="526">
        <v>63319704</v>
      </c>
      <c r="AB189" s="549">
        <v>5979813</v>
      </c>
      <c r="AC189" s="523">
        <f>AC190+AC193+SUM(AC196:AC198)</f>
        <v>57339891</v>
      </c>
      <c r="AD189" s="523">
        <f>AD190+AD193+SUM(AD196:AD198)</f>
        <v>112.37</v>
      </c>
      <c r="AE189" s="524">
        <f>IF(AD189=0,0,ROUND(AC189/AD189/12,0))</f>
        <v>42523</v>
      </c>
      <c r="AF189" s="548">
        <v>331500</v>
      </c>
      <c r="AG189" s="523">
        <f>AG190+AG193+SUM(AG196:AG198)</f>
        <v>1582695.88</v>
      </c>
      <c r="AH189" s="527">
        <f>AH190+AH193+SUM(AH196:AH198)</f>
        <v>0</v>
      </c>
      <c r="AI189" s="548"/>
      <c r="AJ189" s="523">
        <f>AJ190+AJ193+SUM(AJ196:AJ198)</f>
        <v>0</v>
      </c>
      <c r="AK189" s="527">
        <f>AK190+AK193+SUM(AK196:AK198)</f>
        <v>0</v>
      </c>
      <c r="AL189" s="548">
        <v>60050</v>
      </c>
      <c r="AM189" s="523">
        <f>AM190+AM193+SUM(AM196:AM198)</f>
        <v>52029</v>
      </c>
      <c r="AN189" s="527">
        <f>AN190+AN193+SUM(AN196:AN198)</f>
        <v>0</v>
      </c>
      <c r="AO189" s="548"/>
      <c r="AP189" s="523">
        <f>AP190+AP193+SUM(AP196:AP198)</f>
        <v>0</v>
      </c>
      <c r="AQ189" s="527">
        <f>AQ190+AQ193+SUM(AQ196:AQ198)</f>
        <v>0</v>
      </c>
      <c r="AR189" s="529"/>
      <c r="AS189" s="513"/>
      <c r="AT189" s="526">
        <f>AU189+AV189</f>
        <v>-1429275</v>
      </c>
      <c r="AU189" s="523">
        <f>AB189-M189</f>
        <v>-1464326</v>
      </c>
      <c r="AV189" s="523">
        <f>AV190+AV193+SUM(AV196:AV198)</f>
        <v>35051</v>
      </c>
      <c r="AW189" s="528">
        <f>AW190+AW193+SUM(AW196:AW198)</f>
        <v>-7.6299999999999955</v>
      </c>
      <c r="AX189" s="531">
        <f>IF(L189=0,0,AA189/L189*100)</f>
        <v>97.79259067544524</v>
      </c>
      <c r="AY189" s="528">
        <f>IF(M189=0,0,AB189/M189*100)</f>
        <v>80.329142161370171</v>
      </c>
      <c r="AZ189" s="528">
        <f>IF(N189=0,0,AC189/N189*100)</f>
        <v>100.06116586312778</v>
      </c>
      <c r="BA189" s="528">
        <f>IF(O189=0,0,AD189/O189*100)</f>
        <v>93.641666666666666</v>
      </c>
      <c r="BB189" s="526">
        <f>BC189+BD189</f>
        <v>-3455549.88</v>
      </c>
      <c r="BC189" s="523">
        <f>AB189-M189-AF189-AI189-AL189-AO189</f>
        <v>-1855876</v>
      </c>
      <c r="BD189" s="523">
        <f>BD190+BD193+SUM(BD196:BD198)</f>
        <v>-1599673.88</v>
      </c>
      <c r="BE189" s="528">
        <f>BE190+BE193+SUM(BE196:BE198)</f>
        <v>-7.6299999999999955</v>
      </c>
      <c r="BF189" s="531">
        <f>IF(F189=0,0,AE189/F189*100)</f>
        <v>100.89929764616552</v>
      </c>
      <c r="BG189" s="528">
        <f>IF(K189=0,0,AE189/K189*100)</f>
        <v>113.94158628081456</v>
      </c>
      <c r="BH189" s="532">
        <f>IF(P189=0,0,AE189/P189*100)</f>
        <v>106.855132554341</v>
      </c>
      <c r="BI189" s="533"/>
      <c r="BJ189" s="513"/>
      <c r="BK189" s="526">
        <f>BL189+BM189</f>
        <v>-3461485.8300000029</v>
      </c>
      <c r="BL189" s="523">
        <f>AB189-W189</f>
        <v>-1861811.9500000002</v>
      </c>
      <c r="BM189" s="523">
        <f>BM190+BM193+SUM(BM196:BM198)</f>
        <v>-1599673.8800000027</v>
      </c>
      <c r="BN189" s="528">
        <f>BN190+BN193+SUM(BN196:BN198)</f>
        <v>-7.6299999999999955</v>
      </c>
      <c r="BO189" s="531">
        <f>IF(V189=0,0,AA189/V189*100)</f>
        <v>94.816675415919278</v>
      </c>
      <c r="BP189" s="528">
        <f>IF(W189=0,0,AB189/W189*100)</f>
        <v>76.257319600575897</v>
      </c>
      <c r="BQ189" s="528">
        <f>IF(X189=0,0,AC189/X189*100)</f>
        <v>97.285908229460276</v>
      </c>
      <c r="BR189" s="532">
        <f>IF(Y189=0,0,AD189/Y189*100)</f>
        <v>93.641666666666666</v>
      </c>
      <c r="BS189" s="513"/>
      <c r="BT189" s="526">
        <f>BU189+BV189</f>
        <v>1015087</v>
      </c>
      <c r="BU189" s="523">
        <f>AB189-C189</f>
        <v>1035438</v>
      </c>
      <c r="BV189" s="523">
        <f>BV190+BV193+SUM(BV196:BV198)</f>
        <v>-20351</v>
      </c>
      <c r="BW189" s="528">
        <f>BW190+BW193+SUM(BW196:BW198)</f>
        <v>-1.0499999999999972</v>
      </c>
      <c r="BX189" s="531">
        <f>IF(B189=0,0,AA189/B189*100)</f>
        <v>101.62923238898973</v>
      </c>
      <c r="BY189" s="528">
        <f>IF(C189=0,0,AB189/C189*100)</f>
        <v>120.94173682214637</v>
      </c>
      <c r="BZ189" s="528">
        <f>IF(D189=0,0,AC189/D189*100)</f>
        <v>99.964520721512997</v>
      </c>
      <c r="CA189" s="532">
        <f>IF(E189=0,0,AD189/E189*100)</f>
        <v>99.074237347910426</v>
      </c>
      <c r="CB189" s="513"/>
      <c r="CC189" s="513"/>
      <c r="CD189" s="513"/>
      <c r="CE189" s="513"/>
      <c r="CF189" s="513"/>
      <c r="CG189" s="513"/>
      <c r="CH189" s="513"/>
      <c r="CI189" s="513"/>
      <c r="CJ189" s="513"/>
      <c r="CK189" s="513"/>
      <c r="CL189" s="513"/>
      <c r="CM189" s="513"/>
      <c r="CN189" s="513"/>
      <c r="CO189" s="513"/>
      <c r="CP189" s="513"/>
      <c r="CQ189" s="513"/>
      <c r="CR189" s="513"/>
      <c r="CS189" s="513"/>
      <c r="CT189" s="513"/>
      <c r="CU189" s="513"/>
      <c r="CV189" s="513"/>
      <c r="CW189" s="513"/>
      <c r="CX189" s="513"/>
      <c r="CY189" s="513"/>
      <c r="CZ189" s="513"/>
      <c r="DA189" s="513"/>
      <c r="DB189" s="513"/>
      <c r="DC189" s="513"/>
      <c r="DD189" s="513"/>
      <c r="DE189" s="513"/>
      <c r="DF189" s="513"/>
      <c r="DG189" s="513"/>
      <c r="DH189" s="513"/>
      <c r="DI189" s="513"/>
      <c r="DJ189" s="513"/>
      <c r="DK189" s="513"/>
      <c r="DL189" s="513"/>
      <c r="DM189" s="513"/>
      <c r="DN189" s="513"/>
      <c r="DO189" s="513"/>
      <c r="DP189" s="513"/>
      <c r="DQ189" s="513"/>
      <c r="DR189" s="513"/>
      <c r="DS189" s="513"/>
      <c r="DT189" s="513"/>
      <c r="DU189" s="513"/>
      <c r="DV189" s="513"/>
      <c r="DW189" s="513"/>
      <c r="DX189" s="513"/>
      <c r="DY189" s="513"/>
      <c r="DZ189" s="513"/>
    </row>
    <row r="190" spans="1:130" s="488" customFormat="1" ht="20.25" x14ac:dyDescent="0.3">
      <c r="A190" s="521" t="s">
        <v>1004</v>
      </c>
      <c r="B190" s="522"/>
      <c r="C190" s="537"/>
      <c r="D190" s="547">
        <v>57360242</v>
      </c>
      <c r="E190" s="547">
        <v>113.42</v>
      </c>
      <c r="F190" s="524">
        <f t="shared" ref="F190:F198" si="279">IF(E190=0,0,ROUND(D190/E190/12,0))</f>
        <v>42144</v>
      </c>
      <c r="G190" s="522"/>
      <c r="H190" s="537"/>
      <c r="I190" s="547">
        <v>53740135</v>
      </c>
      <c r="J190" s="547">
        <v>120</v>
      </c>
      <c r="K190" s="524">
        <f t="shared" ref="K190:K198" si="280">IF(J190=0,0,ROUND(I190/J190/12,0))</f>
        <v>37320</v>
      </c>
      <c r="L190" s="522"/>
      <c r="M190" s="537"/>
      <c r="N190" s="547">
        <v>57304840</v>
      </c>
      <c r="O190" s="547">
        <v>120</v>
      </c>
      <c r="P190" s="525">
        <f t="shared" ref="P190:P198" si="281">IF(O190=0,0,ROUND(N190/O190/12,0))</f>
        <v>39795</v>
      </c>
      <c r="Q190" s="522"/>
      <c r="R190" s="549">
        <v>1634724.88</v>
      </c>
      <c r="S190" s="550"/>
      <c r="T190" s="522"/>
      <c r="U190" s="549"/>
      <c r="V190" s="522"/>
      <c r="W190" s="537"/>
      <c r="X190" s="523">
        <f t="shared" ref="X190:X198" si="282">N190+R190-U190</f>
        <v>58939564.880000003</v>
      </c>
      <c r="Y190" s="528">
        <f t="shared" ref="Y190:Y198" si="283">O190+S190</f>
        <v>120</v>
      </c>
      <c r="Z190" s="524">
        <f t="shared" ref="Z190:Z198" si="284">IF(Y190=0,0,ROUND(X190/Y190/12,0))</f>
        <v>40930</v>
      </c>
      <c r="AA190" s="522"/>
      <c r="AB190" s="537"/>
      <c r="AC190" s="549">
        <v>57339891</v>
      </c>
      <c r="AD190" s="549">
        <v>112.37</v>
      </c>
      <c r="AE190" s="524">
        <f t="shared" ref="AE190:AE198" si="285">IF(AD190=0,0,ROUND(AC190/AD190/12,0))</f>
        <v>42523</v>
      </c>
      <c r="AF190" s="522"/>
      <c r="AG190" s="549">
        <v>1582695.88</v>
      </c>
      <c r="AH190" s="550"/>
      <c r="AI190" s="522"/>
      <c r="AJ190" s="549"/>
      <c r="AK190" s="550"/>
      <c r="AL190" s="522"/>
      <c r="AM190" s="549">
        <v>52029</v>
      </c>
      <c r="AN190" s="550"/>
      <c r="AO190" s="522"/>
      <c r="AP190" s="549"/>
      <c r="AQ190" s="550"/>
      <c r="AR190" s="529"/>
      <c r="AS190" s="513"/>
      <c r="AT190" s="522"/>
      <c r="AU190" s="537"/>
      <c r="AV190" s="523">
        <f>AC190-N190</f>
        <v>35051</v>
      </c>
      <c r="AW190" s="528">
        <f>AD190-O190</f>
        <v>-7.6299999999999955</v>
      </c>
      <c r="AX190" s="530"/>
      <c r="AY190" s="541"/>
      <c r="AZ190" s="528">
        <f>IF(N190=0,0,AC190/N190*100)</f>
        <v>100.06116586312778</v>
      </c>
      <c r="BA190" s="528">
        <f>IF(O190=0,0,AD190/O190*100)</f>
        <v>93.641666666666666</v>
      </c>
      <c r="BB190" s="522"/>
      <c r="BC190" s="537"/>
      <c r="BD190" s="523">
        <f>AC190-N190-AG190-AJ190-AM190-AP190</f>
        <v>-1599673.88</v>
      </c>
      <c r="BE190" s="528">
        <f>AD190-O190-AH190-AK190-AN190-AQ190</f>
        <v>-7.6299999999999955</v>
      </c>
      <c r="BF190" s="531">
        <f>IF(F190=0,0,AE190/F190*100)</f>
        <v>100.89929764616552</v>
      </c>
      <c r="BG190" s="528">
        <f>IF(K190=0,0,AE190/K190*100)</f>
        <v>113.94158628081456</v>
      </c>
      <c r="BH190" s="532">
        <f>IF(P190=0,0,AE190/P190*100)</f>
        <v>106.855132554341</v>
      </c>
      <c r="BI190" s="533"/>
      <c r="BJ190" s="513"/>
      <c r="BK190" s="522"/>
      <c r="BL190" s="537"/>
      <c r="BM190" s="523">
        <f t="shared" ref="BM190:BN197" si="286">AC190-X190</f>
        <v>-1599673.8800000027</v>
      </c>
      <c r="BN190" s="528">
        <f t="shared" si="286"/>
        <v>-7.6299999999999955</v>
      </c>
      <c r="BO190" s="522"/>
      <c r="BP190" s="537"/>
      <c r="BQ190" s="528">
        <f t="shared" ref="BQ190:BR197" si="287">IF(X190=0,0,AC190/X190*100)</f>
        <v>97.285908229460276</v>
      </c>
      <c r="BR190" s="532">
        <f t="shared" si="287"/>
        <v>93.641666666666666</v>
      </c>
      <c r="BS190" s="513"/>
      <c r="BT190" s="522"/>
      <c r="BU190" s="537"/>
      <c r="BV190" s="523">
        <f>AC190-D190</f>
        <v>-20351</v>
      </c>
      <c r="BW190" s="528">
        <f>AD190-E190</f>
        <v>-1.0499999999999972</v>
      </c>
      <c r="BX190" s="530"/>
      <c r="BY190" s="541"/>
      <c r="BZ190" s="528">
        <f>IF(D190=0,0,AC190/D190*100)</f>
        <v>99.964520721512997</v>
      </c>
      <c r="CA190" s="532">
        <f>IF(E190=0,0,AD190/E190*100)</f>
        <v>99.074237347910426</v>
      </c>
      <c r="CB190" s="513"/>
      <c r="CC190" s="513"/>
      <c r="CD190" s="513"/>
      <c r="CE190" s="513"/>
      <c r="CF190" s="513"/>
      <c r="CG190" s="513"/>
      <c r="CH190" s="513"/>
      <c r="CI190" s="513"/>
      <c r="CJ190" s="513"/>
      <c r="CK190" s="513"/>
      <c r="CL190" s="513"/>
      <c r="CM190" s="513"/>
      <c r="CN190" s="513"/>
      <c r="CO190" s="513"/>
      <c r="CP190" s="513"/>
      <c r="CQ190" s="513"/>
      <c r="CR190" s="513"/>
      <c r="CS190" s="513"/>
      <c r="CT190" s="513"/>
      <c r="CU190" s="513"/>
      <c r="CV190" s="513"/>
      <c r="CW190" s="513"/>
      <c r="CX190" s="513"/>
      <c r="CY190" s="513"/>
      <c r="CZ190" s="513"/>
      <c r="DA190" s="513"/>
      <c r="DB190" s="513"/>
      <c r="DC190" s="513"/>
      <c r="DD190" s="513"/>
      <c r="DE190" s="513"/>
      <c r="DF190" s="513"/>
      <c r="DG190" s="513"/>
      <c r="DH190" s="513"/>
      <c r="DI190" s="513"/>
      <c r="DJ190" s="513"/>
      <c r="DK190" s="513"/>
      <c r="DL190" s="513"/>
      <c r="DM190" s="513"/>
      <c r="DN190" s="513"/>
      <c r="DO190" s="513"/>
      <c r="DP190" s="513"/>
      <c r="DQ190" s="513"/>
      <c r="DR190" s="513"/>
      <c r="DS190" s="513"/>
      <c r="DT190" s="513"/>
      <c r="DU190" s="513"/>
      <c r="DV190" s="513"/>
      <c r="DW190" s="513"/>
      <c r="DX190" s="513"/>
      <c r="DY190" s="513"/>
      <c r="DZ190" s="513"/>
    </row>
    <row r="191" spans="1:130" s="488" customFormat="1" ht="20.25" x14ac:dyDescent="0.3">
      <c r="A191" s="521" t="s">
        <v>317</v>
      </c>
      <c r="B191" s="522"/>
      <c r="C191" s="537"/>
      <c r="D191" s="547">
        <v>0</v>
      </c>
      <c r="E191" s="547">
        <v>0</v>
      </c>
      <c r="F191" s="524">
        <f t="shared" si="279"/>
        <v>0</v>
      </c>
      <c r="G191" s="522"/>
      <c r="H191" s="537"/>
      <c r="I191" s="547"/>
      <c r="J191" s="547"/>
      <c r="K191" s="524">
        <f t="shared" si="280"/>
        <v>0</v>
      </c>
      <c r="L191" s="522"/>
      <c r="M191" s="537"/>
      <c r="N191" s="547"/>
      <c r="O191" s="547"/>
      <c r="P191" s="525">
        <f t="shared" si="281"/>
        <v>0</v>
      </c>
      <c r="Q191" s="522"/>
      <c r="R191" s="549"/>
      <c r="S191" s="550"/>
      <c r="T191" s="522"/>
      <c r="U191" s="549"/>
      <c r="V191" s="522"/>
      <c r="W191" s="537"/>
      <c r="X191" s="523">
        <f t="shared" si="282"/>
        <v>0</v>
      </c>
      <c r="Y191" s="528">
        <f t="shared" si="283"/>
        <v>0</v>
      </c>
      <c r="Z191" s="524">
        <f t="shared" si="284"/>
        <v>0</v>
      </c>
      <c r="AA191" s="522"/>
      <c r="AB191" s="537"/>
      <c r="AC191" s="549"/>
      <c r="AD191" s="549"/>
      <c r="AE191" s="524">
        <f t="shared" si="285"/>
        <v>0</v>
      </c>
      <c r="AF191" s="522"/>
      <c r="AG191" s="549"/>
      <c r="AH191" s="550"/>
      <c r="AI191" s="522"/>
      <c r="AJ191" s="549"/>
      <c r="AK191" s="550"/>
      <c r="AL191" s="522"/>
      <c r="AM191" s="549"/>
      <c r="AN191" s="550"/>
      <c r="AO191" s="522"/>
      <c r="AP191" s="549"/>
      <c r="AQ191" s="550"/>
      <c r="AR191" s="529"/>
      <c r="AS191" s="513"/>
      <c r="AT191" s="522"/>
      <c r="AU191" s="537"/>
      <c r="AV191" s="523"/>
      <c r="AW191" s="528"/>
      <c r="AX191" s="530"/>
      <c r="AY191" s="541"/>
      <c r="AZ191" s="528"/>
      <c r="BA191" s="528"/>
      <c r="BB191" s="522"/>
      <c r="BC191" s="537"/>
      <c r="BD191" s="523"/>
      <c r="BE191" s="528"/>
      <c r="BF191" s="531"/>
      <c r="BG191" s="528"/>
      <c r="BH191" s="532"/>
      <c r="BI191" s="533"/>
      <c r="BJ191" s="513"/>
      <c r="BK191" s="522"/>
      <c r="BL191" s="537"/>
      <c r="BM191" s="523"/>
      <c r="BN191" s="528"/>
      <c r="BO191" s="522"/>
      <c r="BP191" s="537"/>
      <c r="BQ191" s="528"/>
      <c r="BR191" s="532"/>
      <c r="BS191" s="513"/>
      <c r="BT191" s="522"/>
      <c r="BU191" s="537"/>
      <c r="BV191" s="523"/>
      <c r="BW191" s="528"/>
      <c r="BX191" s="530"/>
      <c r="BY191" s="541"/>
      <c r="BZ191" s="528"/>
      <c r="CA191" s="532"/>
      <c r="CB191" s="513"/>
      <c r="CC191" s="513"/>
      <c r="CD191" s="513"/>
      <c r="CE191" s="513"/>
      <c r="CF191" s="513"/>
      <c r="CG191" s="513"/>
      <c r="CH191" s="513"/>
      <c r="CI191" s="513"/>
      <c r="CJ191" s="513"/>
      <c r="CK191" s="513"/>
      <c r="CL191" s="513"/>
      <c r="CM191" s="513"/>
      <c r="CN191" s="513"/>
      <c r="CO191" s="513"/>
      <c r="CP191" s="513"/>
      <c r="CQ191" s="513"/>
      <c r="CR191" s="513"/>
      <c r="CS191" s="513"/>
      <c r="CT191" s="513"/>
      <c r="CU191" s="513"/>
      <c r="CV191" s="513"/>
      <c r="CW191" s="513"/>
      <c r="CX191" s="513"/>
      <c r="CY191" s="513"/>
      <c r="CZ191" s="513"/>
      <c r="DA191" s="513"/>
      <c r="DB191" s="513"/>
      <c r="DC191" s="513"/>
      <c r="DD191" s="513"/>
      <c r="DE191" s="513"/>
      <c r="DF191" s="513"/>
      <c r="DG191" s="513"/>
      <c r="DH191" s="513"/>
      <c r="DI191" s="513"/>
      <c r="DJ191" s="513"/>
      <c r="DK191" s="513"/>
      <c r="DL191" s="513"/>
      <c r="DM191" s="513"/>
      <c r="DN191" s="513"/>
      <c r="DO191" s="513"/>
      <c r="DP191" s="513"/>
      <c r="DQ191" s="513"/>
      <c r="DR191" s="513"/>
      <c r="DS191" s="513"/>
      <c r="DT191" s="513"/>
      <c r="DU191" s="513"/>
      <c r="DV191" s="513"/>
      <c r="DW191" s="513"/>
      <c r="DX191" s="513"/>
      <c r="DY191" s="513"/>
      <c r="DZ191" s="513"/>
    </row>
    <row r="192" spans="1:130" s="488" customFormat="1" ht="20.25" x14ac:dyDescent="0.3">
      <c r="A192" s="521" t="s">
        <v>318</v>
      </c>
      <c r="B192" s="522"/>
      <c r="C192" s="537"/>
      <c r="D192" s="547">
        <v>0</v>
      </c>
      <c r="E192" s="547">
        <v>0</v>
      </c>
      <c r="F192" s="524">
        <f t="shared" si="279"/>
        <v>0</v>
      </c>
      <c r="G192" s="522"/>
      <c r="H192" s="537"/>
      <c r="I192" s="547"/>
      <c r="J192" s="547"/>
      <c r="K192" s="524">
        <f t="shared" si="280"/>
        <v>0</v>
      </c>
      <c r="L192" s="522"/>
      <c r="M192" s="537"/>
      <c r="N192" s="547"/>
      <c r="O192" s="547"/>
      <c r="P192" s="525">
        <f t="shared" si="281"/>
        <v>0</v>
      </c>
      <c r="Q192" s="522"/>
      <c r="R192" s="549"/>
      <c r="S192" s="550"/>
      <c r="T192" s="522"/>
      <c r="U192" s="549"/>
      <c r="V192" s="522"/>
      <c r="W192" s="537"/>
      <c r="X192" s="523">
        <f t="shared" si="282"/>
        <v>0</v>
      </c>
      <c r="Y192" s="528">
        <f t="shared" si="283"/>
        <v>0</v>
      </c>
      <c r="Z192" s="524">
        <f t="shared" si="284"/>
        <v>0</v>
      </c>
      <c r="AA192" s="522"/>
      <c r="AB192" s="537"/>
      <c r="AC192" s="549"/>
      <c r="AD192" s="549"/>
      <c r="AE192" s="524">
        <f t="shared" si="285"/>
        <v>0</v>
      </c>
      <c r="AF192" s="522"/>
      <c r="AG192" s="549"/>
      <c r="AH192" s="550"/>
      <c r="AI192" s="522"/>
      <c r="AJ192" s="549"/>
      <c r="AK192" s="550"/>
      <c r="AL192" s="522"/>
      <c r="AM192" s="549"/>
      <c r="AN192" s="550"/>
      <c r="AO192" s="522"/>
      <c r="AP192" s="549"/>
      <c r="AQ192" s="550"/>
      <c r="AR192" s="529"/>
      <c r="AS192" s="513"/>
      <c r="AT192" s="522"/>
      <c r="AU192" s="537"/>
      <c r="AV192" s="523"/>
      <c r="AW192" s="528"/>
      <c r="AX192" s="530"/>
      <c r="AY192" s="541"/>
      <c r="AZ192" s="528"/>
      <c r="BA192" s="528"/>
      <c r="BB192" s="522"/>
      <c r="BC192" s="537"/>
      <c r="BD192" s="523"/>
      <c r="BE192" s="528"/>
      <c r="BF192" s="531"/>
      <c r="BG192" s="528"/>
      <c r="BH192" s="532"/>
      <c r="BI192" s="533"/>
      <c r="BJ192" s="513"/>
      <c r="BK192" s="522"/>
      <c r="BL192" s="537"/>
      <c r="BM192" s="523"/>
      <c r="BN192" s="528"/>
      <c r="BO192" s="522"/>
      <c r="BP192" s="537"/>
      <c r="BQ192" s="528"/>
      <c r="BR192" s="532"/>
      <c r="BS192" s="513"/>
      <c r="BT192" s="522"/>
      <c r="BU192" s="537"/>
      <c r="BV192" s="523"/>
      <c r="BW192" s="528"/>
      <c r="BX192" s="530"/>
      <c r="BY192" s="541"/>
      <c r="BZ192" s="528"/>
      <c r="CA192" s="532"/>
      <c r="CB192" s="513"/>
      <c r="CC192" s="513"/>
      <c r="CD192" s="513"/>
      <c r="CE192" s="513"/>
      <c r="CF192" s="513"/>
      <c r="CG192" s="513"/>
      <c r="CH192" s="513"/>
      <c r="CI192" s="513"/>
      <c r="CJ192" s="513"/>
      <c r="CK192" s="513"/>
      <c r="CL192" s="513"/>
      <c r="CM192" s="513"/>
      <c r="CN192" s="513"/>
      <c r="CO192" s="513"/>
      <c r="CP192" s="513"/>
      <c r="CQ192" s="513"/>
      <c r="CR192" s="513"/>
      <c r="CS192" s="513"/>
      <c r="CT192" s="513"/>
      <c r="CU192" s="513"/>
      <c r="CV192" s="513"/>
      <c r="CW192" s="513"/>
      <c r="CX192" s="513"/>
      <c r="CY192" s="513"/>
      <c r="CZ192" s="513"/>
      <c r="DA192" s="513"/>
      <c r="DB192" s="513"/>
      <c r="DC192" s="513"/>
      <c r="DD192" s="513"/>
      <c r="DE192" s="513"/>
      <c r="DF192" s="513"/>
      <c r="DG192" s="513"/>
      <c r="DH192" s="513"/>
      <c r="DI192" s="513"/>
      <c r="DJ192" s="513"/>
      <c r="DK192" s="513"/>
      <c r="DL192" s="513"/>
      <c r="DM192" s="513"/>
      <c r="DN192" s="513"/>
      <c r="DO192" s="513"/>
      <c r="DP192" s="513"/>
      <c r="DQ192" s="513"/>
      <c r="DR192" s="513"/>
      <c r="DS192" s="513"/>
      <c r="DT192" s="513"/>
      <c r="DU192" s="513"/>
      <c r="DV192" s="513"/>
      <c r="DW192" s="513"/>
      <c r="DX192" s="513"/>
      <c r="DY192" s="513"/>
      <c r="DZ192" s="513"/>
    </row>
    <row r="193" spans="1:130" s="488" customFormat="1" ht="20.25" x14ac:dyDescent="0.3">
      <c r="A193" s="534" t="s">
        <v>319</v>
      </c>
      <c r="B193" s="522"/>
      <c r="C193" s="537"/>
      <c r="D193" s="547">
        <v>0</v>
      </c>
      <c r="E193" s="547">
        <v>0</v>
      </c>
      <c r="F193" s="524">
        <f t="shared" si="279"/>
        <v>0</v>
      </c>
      <c r="G193" s="522"/>
      <c r="H193" s="537"/>
      <c r="I193" s="554">
        <v>0</v>
      </c>
      <c r="J193" s="554">
        <v>0</v>
      </c>
      <c r="K193" s="524">
        <f t="shared" si="280"/>
        <v>0</v>
      </c>
      <c r="L193" s="522"/>
      <c r="M193" s="537"/>
      <c r="N193" s="554"/>
      <c r="O193" s="554"/>
      <c r="P193" s="525">
        <f t="shared" si="281"/>
        <v>0</v>
      </c>
      <c r="Q193" s="522"/>
      <c r="R193" s="555"/>
      <c r="S193" s="556"/>
      <c r="T193" s="522"/>
      <c r="U193" s="555"/>
      <c r="V193" s="522"/>
      <c r="W193" s="537"/>
      <c r="X193" s="537">
        <f t="shared" si="282"/>
        <v>0</v>
      </c>
      <c r="Y193" s="541">
        <f t="shared" si="283"/>
        <v>0</v>
      </c>
      <c r="Z193" s="524">
        <f t="shared" si="284"/>
        <v>0</v>
      </c>
      <c r="AA193" s="522"/>
      <c r="AB193" s="537"/>
      <c r="AC193" s="555"/>
      <c r="AD193" s="555"/>
      <c r="AE193" s="524">
        <f t="shared" si="285"/>
        <v>0</v>
      </c>
      <c r="AF193" s="522"/>
      <c r="AG193" s="555"/>
      <c r="AH193" s="556"/>
      <c r="AI193" s="522"/>
      <c r="AJ193" s="555"/>
      <c r="AK193" s="556"/>
      <c r="AL193" s="522"/>
      <c r="AM193" s="555"/>
      <c r="AN193" s="556"/>
      <c r="AO193" s="522"/>
      <c r="AP193" s="555"/>
      <c r="AQ193" s="556"/>
      <c r="AR193" s="542"/>
      <c r="AS193" s="513"/>
      <c r="AT193" s="522"/>
      <c r="AU193" s="537"/>
      <c r="AV193" s="537">
        <f t="shared" ref="AV193:AW197" si="288">AC193-N193</f>
        <v>0</v>
      </c>
      <c r="AW193" s="541">
        <f t="shared" si="288"/>
        <v>0</v>
      </c>
      <c r="AX193" s="530"/>
      <c r="AY193" s="541"/>
      <c r="AZ193" s="541">
        <f t="shared" ref="AZ193:BA197" si="289">IF(N193=0,0,AC193/N193*100)</f>
        <v>0</v>
      </c>
      <c r="BA193" s="541">
        <f t="shared" si="289"/>
        <v>0</v>
      </c>
      <c r="BB193" s="522"/>
      <c r="BC193" s="537"/>
      <c r="BD193" s="537">
        <f t="shared" ref="BD193:BE197" si="290">AC193-N193-AG193-AJ193-AM193-AP193</f>
        <v>0</v>
      </c>
      <c r="BE193" s="541">
        <f t="shared" si="290"/>
        <v>0</v>
      </c>
      <c r="BF193" s="530">
        <f>IF(F193=0,0,AE193/F193*100)</f>
        <v>0</v>
      </c>
      <c r="BG193" s="541">
        <f>IF(K193=0,0,AE193/K193*100)</f>
        <v>0</v>
      </c>
      <c r="BH193" s="544">
        <f>IF(P193=0,0,AE193/P193*100)</f>
        <v>0</v>
      </c>
      <c r="BI193" s="543"/>
      <c r="BJ193" s="513"/>
      <c r="BK193" s="522"/>
      <c r="BL193" s="537"/>
      <c r="BM193" s="537">
        <f t="shared" si="286"/>
        <v>0</v>
      </c>
      <c r="BN193" s="541">
        <f t="shared" si="286"/>
        <v>0</v>
      </c>
      <c r="BO193" s="522"/>
      <c r="BP193" s="537"/>
      <c r="BQ193" s="541">
        <f t="shared" si="287"/>
        <v>0</v>
      </c>
      <c r="BR193" s="544">
        <f t="shared" si="287"/>
        <v>0</v>
      </c>
      <c r="BS193" s="513"/>
      <c r="BT193" s="522"/>
      <c r="BU193" s="537"/>
      <c r="BV193" s="537">
        <f t="shared" ref="BV193:BW197" si="291">AC193-D193</f>
        <v>0</v>
      </c>
      <c r="BW193" s="541">
        <f t="shared" si="291"/>
        <v>0</v>
      </c>
      <c r="BX193" s="530"/>
      <c r="BY193" s="541"/>
      <c r="BZ193" s="541">
        <f t="shared" ref="BZ193:CA197" si="292">IF(D193=0,0,AC193/D193*100)</f>
        <v>0</v>
      </c>
      <c r="CA193" s="544">
        <f t="shared" si="292"/>
        <v>0</v>
      </c>
      <c r="CB193" s="513"/>
      <c r="CC193" s="513"/>
      <c r="CD193" s="513"/>
      <c r="CE193" s="513"/>
      <c r="CF193" s="513"/>
      <c r="CG193" s="513"/>
      <c r="CH193" s="513"/>
      <c r="CI193" s="513"/>
      <c r="CJ193" s="513"/>
      <c r="CK193" s="513"/>
      <c r="CL193" s="513"/>
      <c r="CM193" s="513"/>
      <c r="CN193" s="513"/>
      <c r="CO193" s="513"/>
      <c r="CP193" s="513"/>
      <c r="CQ193" s="513"/>
      <c r="CR193" s="513"/>
      <c r="CS193" s="513"/>
      <c r="CT193" s="513"/>
      <c r="CU193" s="513"/>
      <c r="CV193" s="513"/>
      <c r="CW193" s="513"/>
      <c r="CX193" s="513"/>
      <c r="CY193" s="513"/>
      <c r="CZ193" s="513"/>
      <c r="DA193" s="513"/>
      <c r="DB193" s="513"/>
      <c r="DC193" s="513"/>
      <c r="DD193" s="513"/>
      <c r="DE193" s="513"/>
      <c r="DF193" s="513"/>
      <c r="DG193" s="513"/>
      <c r="DH193" s="513"/>
      <c r="DI193" s="513"/>
      <c r="DJ193" s="513"/>
      <c r="DK193" s="513"/>
      <c r="DL193" s="513"/>
      <c r="DM193" s="513"/>
      <c r="DN193" s="513"/>
      <c r="DO193" s="513"/>
      <c r="DP193" s="513"/>
      <c r="DQ193" s="513"/>
      <c r="DR193" s="513"/>
      <c r="DS193" s="513"/>
      <c r="DT193" s="513"/>
      <c r="DU193" s="513"/>
      <c r="DV193" s="513"/>
      <c r="DW193" s="513"/>
      <c r="DX193" s="513"/>
      <c r="DY193" s="513"/>
      <c r="DZ193" s="513"/>
    </row>
    <row r="194" spans="1:130" ht="20.25" outlineLevel="1" x14ac:dyDescent="0.3">
      <c r="A194" s="534" t="s">
        <v>320</v>
      </c>
      <c r="B194" s="522"/>
      <c r="C194" s="537"/>
      <c r="D194" s="547">
        <v>0</v>
      </c>
      <c r="E194" s="547">
        <v>0</v>
      </c>
      <c r="F194" s="524">
        <f t="shared" si="279"/>
        <v>0</v>
      </c>
      <c r="G194" s="522"/>
      <c r="H194" s="537"/>
      <c r="I194" s="554">
        <v>0</v>
      </c>
      <c r="J194" s="554">
        <v>0</v>
      </c>
      <c r="K194" s="524">
        <f t="shared" si="280"/>
        <v>0</v>
      </c>
      <c r="L194" s="522"/>
      <c r="M194" s="537"/>
      <c r="N194" s="554"/>
      <c r="O194" s="554"/>
      <c r="P194" s="525">
        <f t="shared" si="281"/>
        <v>0</v>
      </c>
      <c r="Q194" s="522"/>
      <c r="R194" s="555"/>
      <c r="S194" s="556"/>
      <c r="T194" s="522"/>
      <c r="U194" s="555"/>
      <c r="V194" s="522"/>
      <c r="W194" s="537"/>
      <c r="X194" s="537">
        <f t="shared" si="282"/>
        <v>0</v>
      </c>
      <c r="Y194" s="541">
        <f t="shared" si="283"/>
        <v>0</v>
      </c>
      <c r="Z194" s="524">
        <f t="shared" si="284"/>
        <v>0</v>
      </c>
      <c r="AA194" s="522"/>
      <c r="AB194" s="537"/>
      <c r="AC194" s="555"/>
      <c r="AD194" s="555"/>
      <c r="AE194" s="524">
        <f t="shared" si="285"/>
        <v>0</v>
      </c>
      <c r="AF194" s="522"/>
      <c r="AG194" s="555"/>
      <c r="AH194" s="556"/>
      <c r="AI194" s="522"/>
      <c r="AJ194" s="555"/>
      <c r="AK194" s="556"/>
      <c r="AL194" s="522"/>
      <c r="AM194" s="555"/>
      <c r="AN194" s="556"/>
      <c r="AO194" s="522"/>
      <c r="AP194" s="555"/>
      <c r="AQ194" s="556"/>
      <c r="AR194" s="542"/>
      <c r="AS194" s="513"/>
      <c r="AT194" s="522"/>
      <c r="AU194" s="537"/>
      <c r="AV194" s="537">
        <f t="shared" si="288"/>
        <v>0</v>
      </c>
      <c r="AW194" s="541">
        <f t="shared" si="288"/>
        <v>0</v>
      </c>
      <c r="AX194" s="530"/>
      <c r="AY194" s="541"/>
      <c r="AZ194" s="541">
        <f t="shared" si="289"/>
        <v>0</v>
      </c>
      <c r="BA194" s="541">
        <f t="shared" si="289"/>
        <v>0</v>
      </c>
      <c r="BB194" s="522"/>
      <c r="BC194" s="537"/>
      <c r="BD194" s="537">
        <f t="shared" si="290"/>
        <v>0</v>
      </c>
      <c r="BE194" s="541">
        <f t="shared" si="290"/>
        <v>0</v>
      </c>
      <c r="BF194" s="530">
        <f>IF(F194=0,0,AE194/F194*100)</f>
        <v>0</v>
      </c>
      <c r="BG194" s="541">
        <f>IF(K194=0,0,AE194/K194*100)</f>
        <v>0</v>
      </c>
      <c r="BH194" s="544">
        <f>IF(P194=0,0,AE194/P194*100)</f>
        <v>0</v>
      </c>
      <c r="BI194" s="543"/>
      <c r="BJ194" s="513"/>
      <c r="BK194" s="522"/>
      <c r="BL194" s="537"/>
      <c r="BM194" s="537">
        <f t="shared" si="286"/>
        <v>0</v>
      </c>
      <c r="BN194" s="541">
        <f t="shared" si="286"/>
        <v>0</v>
      </c>
      <c r="BO194" s="522"/>
      <c r="BP194" s="537"/>
      <c r="BQ194" s="541">
        <f t="shared" si="287"/>
        <v>0</v>
      </c>
      <c r="BR194" s="544">
        <f t="shared" si="287"/>
        <v>0</v>
      </c>
      <c r="BS194" s="513"/>
      <c r="BT194" s="522"/>
      <c r="BU194" s="537"/>
      <c r="BV194" s="537">
        <f t="shared" si="291"/>
        <v>0</v>
      </c>
      <c r="BW194" s="541">
        <f t="shared" si="291"/>
        <v>0</v>
      </c>
      <c r="BX194" s="530"/>
      <c r="BY194" s="541"/>
      <c r="BZ194" s="541">
        <f t="shared" si="292"/>
        <v>0</v>
      </c>
      <c r="CA194" s="544">
        <f t="shared" si="292"/>
        <v>0</v>
      </c>
      <c r="CB194" s="513"/>
      <c r="CC194" s="513"/>
      <c r="CD194" s="513"/>
      <c r="CE194" s="513"/>
      <c r="CF194" s="513"/>
      <c r="CG194" s="513"/>
      <c r="CH194" s="513"/>
      <c r="CI194" s="513"/>
      <c r="CJ194" s="513"/>
      <c r="CK194" s="513"/>
      <c r="CL194" s="513"/>
      <c r="CM194" s="513"/>
      <c r="CN194" s="513"/>
      <c r="CO194" s="513"/>
      <c r="CP194" s="513"/>
      <c r="CQ194" s="513"/>
      <c r="CR194" s="513"/>
      <c r="CS194" s="513"/>
      <c r="CT194" s="513"/>
      <c r="CU194" s="513"/>
      <c r="CV194" s="513"/>
      <c r="CW194" s="513"/>
      <c r="CX194" s="513"/>
      <c r="CY194" s="513"/>
      <c r="CZ194" s="513"/>
      <c r="DA194" s="513"/>
      <c r="DB194" s="513"/>
      <c r="DC194" s="513"/>
      <c r="DD194" s="513"/>
      <c r="DE194" s="513"/>
      <c r="DF194" s="513"/>
      <c r="DG194" s="513"/>
      <c r="DH194" s="513"/>
      <c r="DI194" s="513"/>
      <c r="DJ194" s="513"/>
      <c r="DK194" s="513"/>
      <c r="DL194" s="513"/>
      <c r="DM194" s="513"/>
      <c r="DN194" s="513"/>
      <c r="DO194" s="513"/>
      <c r="DP194" s="513"/>
      <c r="DQ194" s="513"/>
      <c r="DR194" s="513"/>
      <c r="DS194" s="513"/>
      <c r="DT194" s="513"/>
      <c r="DU194" s="513"/>
      <c r="DV194" s="513"/>
      <c r="DW194" s="513"/>
      <c r="DX194" s="513"/>
      <c r="DY194" s="513"/>
      <c r="DZ194" s="513"/>
    </row>
    <row r="195" spans="1:130" ht="20.25" outlineLevel="1" x14ac:dyDescent="0.3">
      <c r="A195" s="534" t="s">
        <v>321</v>
      </c>
      <c r="B195" s="522"/>
      <c r="C195" s="537"/>
      <c r="D195" s="547">
        <v>0</v>
      </c>
      <c r="E195" s="547">
        <v>0</v>
      </c>
      <c r="F195" s="524">
        <f t="shared" si="279"/>
        <v>0</v>
      </c>
      <c r="G195" s="522"/>
      <c r="H195" s="537"/>
      <c r="I195" s="554">
        <v>0</v>
      </c>
      <c r="J195" s="554">
        <v>0</v>
      </c>
      <c r="K195" s="524">
        <f t="shared" si="280"/>
        <v>0</v>
      </c>
      <c r="L195" s="522"/>
      <c r="M195" s="537"/>
      <c r="N195" s="554"/>
      <c r="O195" s="554"/>
      <c r="P195" s="525">
        <f t="shared" si="281"/>
        <v>0</v>
      </c>
      <c r="Q195" s="522"/>
      <c r="R195" s="555"/>
      <c r="S195" s="556"/>
      <c r="T195" s="522"/>
      <c r="U195" s="555"/>
      <c r="V195" s="522"/>
      <c r="W195" s="537"/>
      <c r="X195" s="537">
        <f t="shared" si="282"/>
        <v>0</v>
      </c>
      <c r="Y195" s="541">
        <f t="shared" si="283"/>
        <v>0</v>
      </c>
      <c r="Z195" s="524">
        <f t="shared" si="284"/>
        <v>0</v>
      </c>
      <c r="AA195" s="522"/>
      <c r="AB195" s="537"/>
      <c r="AC195" s="555"/>
      <c r="AD195" s="555"/>
      <c r="AE195" s="524">
        <f t="shared" si="285"/>
        <v>0</v>
      </c>
      <c r="AF195" s="522"/>
      <c r="AG195" s="555"/>
      <c r="AH195" s="556"/>
      <c r="AI195" s="522"/>
      <c r="AJ195" s="555"/>
      <c r="AK195" s="556"/>
      <c r="AL195" s="522"/>
      <c r="AM195" s="555"/>
      <c r="AN195" s="556"/>
      <c r="AO195" s="522"/>
      <c r="AP195" s="555"/>
      <c r="AQ195" s="556"/>
      <c r="AR195" s="542"/>
      <c r="AS195" s="513"/>
      <c r="AT195" s="522"/>
      <c r="AU195" s="537"/>
      <c r="AV195" s="537">
        <f t="shared" si="288"/>
        <v>0</v>
      </c>
      <c r="AW195" s="541">
        <f t="shared" si="288"/>
        <v>0</v>
      </c>
      <c r="AX195" s="530"/>
      <c r="AY195" s="541"/>
      <c r="AZ195" s="541">
        <f t="shared" si="289"/>
        <v>0</v>
      </c>
      <c r="BA195" s="541">
        <f t="shared" si="289"/>
        <v>0</v>
      </c>
      <c r="BB195" s="522"/>
      <c r="BC195" s="537"/>
      <c r="BD195" s="537">
        <f t="shared" si="290"/>
        <v>0</v>
      </c>
      <c r="BE195" s="541">
        <f t="shared" si="290"/>
        <v>0</v>
      </c>
      <c r="BF195" s="530">
        <f>IF(F195=0,0,AE195/F195*100)</f>
        <v>0</v>
      </c>
      <c r="BG195" s="541">
        <f>IF(K195=0,0,AE195/K195*100)</f>
        <v>0</v>
      </c>
      <c r="BH195" s="544">
        <f>IF(P195=0,0,AE195/P195*100)</f>
        <v>0</v>
      </c>
      <c r="BI195" s="543"/>
      <c r="BJ195" s="513"/>
      <c r="BK195" s="522"/>
      <c r="BL195" s="537"/>
      <c r="BM195" s="537">
        <f t="shared" si="286"/>
        <v>0</v>
      </c>
      <c r="BN195" s="541">
        <f t="shared" si="286"/>
        <v>0</v>
      </c>
      <c r="BO195" s="522"/>
      <c r="BP195" s="537"/>
      <c r="BQ195" s="541">
        <f t="shared" si="287"/>
        <v>0</v>
      </c>
      <c r="BR195" s="544">
        <f t="shared" si="287"/>
        <v>0</v>
      </c>
      <c r="BS195" s="513"/>
      <c r="BT195" s="522"/>
      <c r="BU195" s="537"/>
      <c r="BV195" s="537">
        <f t="shared" si="291"/>
        <v>0</v>
      </c>
      <c r="BW195" s="541">
        <f t="shared" si="291"/>
        <v>0</v>
      </c>
      <c r="BX195" s="530"/>
      <c r="BY195" s="541"/>
      <c r="BZ195" s="541">
        <f t="shared" si="292"/>
        <v>0</v>
      </c>
      <c r="CA195" s="544">
        <f t="shared" si="292"/>
        <v>0</v>
      </c>
      <c r="CB195" s="513"/>
      <c r="CC195" s="513"/>
      <c r="CD195" s="513"/>
      <c r="CE195" s="513"/>
      <c r="CF195" s="513"/>
      <c r="CG195" s="513"/>
      <c r="CH195" s="513"/>
      <c r="CI195" s="513"/>
      <c r="CJ195" s="513"/>
      <c r="CK195" s="513"/>
      <c r="CL195" s="513"/>
      <c r="CM195" s="513"/>
      <c r="CN195" s="513"/>
      <c r="CO195" s="513"/>
      <c r="CP195" s="513"/>
      <c r="CQ195" s="513"/>
      <c r="CR195" s="513"/>
      <c r="CS195" s="513"/>
      <c r="CT195" s="513"/>
      <c r="CU195" s="513"/>
      <c r="CV195" s="513"/>
      <c r="CW195" s="513"/>
      <c r="CX195" s="513"/>
      <c r="CY195" s="513"/>
      <c r="CZ195" s="513"/>
      <c r="DA195" s="513"/>
      <c r="DB195" s="513"/>
      <c r="DC195" s="513"/>
      <c r="DD195" s="513"/>
      <c r="DE195" s="513"/>
      <c r="DF195" s="513"/>
      <c r="DG195" s="513"/>
      <c r="DH195" s="513"/>
      <c r="DI195" s="513"/>
      <c r="DJ195" s="513"/>
      <c r="DK195" s="513"/>
      <c r="DL195" s="513"/>
      <c r="DM195" s="513"/>
      <c r="DN195" s="513"/>
      <c r="DO195" s="513"/>
      <c r="DP195" s="513"/>
      <c r="DQ195" s="513"/>
      <c r="DR195" s="513"/>
      <c r="DS195" s="513"/>
      <c r="DT195" s="513"/>
      <c r="DU195" s="513"/>
      <c r="DV195" s="513"/>
      <c r="DW195" s="513"/>
      <c r="DX195" s="513"/>
      <c r="DY195" s="513"/>
      <c r="DZ195" s="513"/>
    </row>
    <row r="196" spans="1:130" ht="20.25" outlineLevel="1" x14ac:dyDescent="0.3">
      <c r="A196" s="534" t="s">
        <v>322</v>
      </c>
      <c r="B196" s="522"/>
      <c r="C196" s="537"/>
      <c r="D196" s="547">
        <v>0</v>
      </c>
      <c r="E196" s="547">
        <v>0</v>
      </c>
      <c r="F196" s="524">
        <f t="shared" si="279"/>
        <v>0</v>
      </c>
      <c r="G196" s="522"/>
      <c r="H196" s="537"/>
      <c r="I196" s="554">
        <v>0</v>
      </c>
      <c r="J196" s="554">
        <v>0</v>
      </c>
      <c r="K196" s="524">
        <f t="shared" si="280"/>
        <v>0</v>
      </c>
      <c r="L196" s="522"/>
      <c r="M196" s="537"/>
      <c r="N196" s="554"/>
      <c r="O196" s="554"/>
      <c r="P196" s="525">
        <f t="shared" si="281"/>
        <v>0</v>
      </c>
      <c r="Q196" s="522"/>
      <c r="R196" s="555"/>
      <c r="S196" s="556"/>
      <c r="T196" s="522"/>
      <c r="U196" s="555"/>
      <c r="V196" s="522"/>
      <c r="W196" s="537"/>
      <c r="X196" s="537">
        <f t="shared" si="282"/>
        <v>0</v>
      </c>
      <c r="Y196" s="541">
        <f t="shared" si="283"/>
        <v>0</v>
      </c>
      <c r="Z196" s="524">
        <f t="shared" si="284"/>
        <v>0</v>
      </c>
      <c r="AA196" s="522"/>
      <c r="AB196" s="537"/>
      <c r="AC196" s="555"/>
      <c r="AD196" s="555"/>
      <c r="AE196" s="524">
        <f t="shared" si="285"/>
        <v>0</v>
      </c>
      <c r="AF196" s="522"/>
      <c r="AG196" s="555"/>
      <c r="AH196" s="556"/>
      <c r="AI196" s="522"/>
      <c r="AJ196" s="555"/>
      <c r="AK196" s="556"/>
      <c r="AL196" s="522"/>
      <c r="AM196" s="555"/>
      <c r="AN196" s="556"/>
      <c r="AO196" s="522"/>
      <c r="AP196" s="555"/>
      <c r="AQ196" s="556"/>
      <c r="AR196" s="542"/>
      <c r="AS196" s="513"/>
      <c r="AT196" s="522"/>
      <c r="AU196" s="537"/>
      <c r="AV196" s="537">
        <f t="shared" si="288"/>
        <v>0</v>
      </c>
      <c r="AW196" s="541">
        <f t="shared" si="288"/>
        <v>0</v>
      </c>
      <c r="AX196" s="530"/>
      <c r="AY196" s="541"/>
      <c r="AZ196" s="541">
        <f t="shared" si="289"/>
        <v>0</v>
      </c>
      <c r="BA196" s="541">
        <f t="shared" si="289"/>
        <v>0</v>
      </c>
      <c r="BB196" s="522"/>
      <c r="BC196" s="537"/>
      <c r="BD196" s="537">
        <f t="shared" si="290"/>
        <v>0</v>
      </c>
      <c r="BE196" s="541">
        <f t="shared" si="290"/>
        <v>0</v>
      </c>
      <c r="BF196" s="530">
        <f>IF(F196=0,0,AE196/F196*100)</f>
        <v>0</v>
      </c>
      <c r="BG196" s="541">
        <f>IF(K196=0,0,AE196/K196*100)</f>
        <v>0</v>
      </c>
      <c r="BH196" s="544">
        <f>IF(P196=0,0,AE196/P196*100)</f>
        <v>0</v>
      </c>
      <c r="BI196" s="543"/>
      <c r="BJ196" s="513"/>
      <c r="BK196" s="522"/>
      <c r="BL196" s="537"/>
      <c r="BM196" s="537">
        <f t="shared" si="286"/>
        <v>0</v>
      </c>
      <c r="BN196" s="541">
        <f t="shared" si="286"/>
        <v>0</v>
      </c>
      <c r="BO196" s="522"/>
      <c r="BP196" s="537"/>
      <c r="BQ196" s="541">
        <f t="shared" si="287"/>
        <v>0</v>
      </c>
      <c r="BR196" s="544">
        <f t="shared" si="287"/>
        <v>0</v>
      </c>
      <c r="BS196" s="513"/>
      <c r="BT196" s="522"/>
      <c r="BU196" s="537"/>
      <c r="BV196" s="537">
        <f t="shared" si="291"/>
        <v>0</v>
      </c>
      <c r="BW196" s="541">
        <f t="shared" si="291"/>
        <v>0</v>
      </c>
      <c r="BX196" s="530"/>
      <c r="BY196" s="541"/>
      <c r="BZ196" s="541">
        <f t="shared" si="292"/>
        <v>0</v>
      </c>
      <c r="CA196" s="544">
        <f t="shared" si="292"/>
        <v>0</v>
      </c>
      <c r="CB196" s="513"/>
      <c r="CC196" s="513"/>
      <c r="CD196" s="513"/>
      <c r="CE196" s="513"/>
      <c r="CF196" s="513"/>
      <c r="CG196" s="513"/>
      <c r="CH196" s="513"/>
      <c r="CI196" s="513"/>
      <c r="CJ196" s="513"/>
      <c r="CK196" s="513"/>
      <c r="CL196" s="513"/>
      <c r="CM196" s="513"/>
      <c r="CN196" s="513"/>
      <c r="CO196" s="513"/>
      <c r="CP196" s="513"/>
      <c r="CQ196" s="513"/>
      <c r="CR196" s="513"/>
      <c r="CS196" s="513"/>
      <c r="CT196" s="513"/>
      <c r="CU196" s="513"/>
      <c r="CV196" s="513"/>
      <c r="CW196" s="513"/>
      <c r="CX196" s="513"/>
      <c r="CY196" s="513"/>
      <c r="CZ196" s="513"/>
      <c r="DA196" s="513"/>
      <c r="DB196" s="513"/>
      <c r="DC196" s="513"/>
      <c r="DD196" s="513"/>
      <c r="DE196" s="513"/>
      <c r="DF196" s="513"/>
      <c r="DG196" s="513"/>
      <c r="DH196" s="513"/>
      <c r="DI196" s="513"/>
      <c r="DJ196" s="513"/>
      <c r="DK196" s="513"/>
      <c r="DL196" s="513"/>
      <c r="DM196" s="513"/>
      <c r="DN196" s="513"/>
      <c r="DO196" s="513"/>
      <c r="DP196" s="513"/>
      <c r="DQ196" s="513"/>
      <c r="DR196" s="513"/>
      <c r="DS196" s="513"/>
      <c r="DT196" s="513"/>
      <c r="DU196" s="513"/>
      <c r="DV196" s="513"/>
      <c r="DW196" s="513"/>
      <c r="DX196" s="513"/>
      <c r="DY196" s="513"/>
      <c r="DZ196" s="513"/>
    </row>
    <row r="197" spans="1:130" ht="20.25" outlineLevel="1" x14ac:dyDescent="0.3">
      <c r="A197" s="535" t="s">
        <v>323</v>
      </c>
      <c r="B197" s="522"/>
      <c r="C197" s="537"/>
      <c r="D197" s="547">
        <v>0</v>
      </c>
      <c r="E197" s="547">
        <v>0</v>
      </c>
      <c r="F197" s="524">
        <f t="shared" si="279"/>
        <v>0</v>
      </c>
      <c r="G197" s="522"/>
      <c r="H197" s="537"/>
      <c r="I197" s="554">
        <v>0</v>
      </c>
      <c r="J197" s="554">
        <v>0</v>
      </c>
      <c r="K197" s="524">
        <f t="shared" si="280"/>
        <v>0</v>
      </c>
      <c r="L197" s="522"/>
      <c r="M197" s="537"/>
      <c r="N197" s="554"/>
      <c r="O197" s="554"/>
      <c r="P197" s="525">
        <f t="shared" si="281"/>
        <v>0</v>
      </c>
      <c r="Q197" s="522"/>
      <c r="R197" s="555"/>
      <c r="S197" s="556"/>
      <c r="T197" s="522"/>
      <c r="U197" s="555"/>
      <c r="V197" s="522"/>
      <c r="W197" s="537"/>
      <c r="X197" s="537">
        <f t="shared" si="282"/>
        <v>0</v>
      </c>
      <c r="Y197" s="541">
        <f t="shared" si="283"/>
        <v>0</v>
      </c>
      <c r="Z197" s="524">
        <f t="shared" si="284"/>
        <v>0</v>
      </c>
      <c r="AA197" s="522"/>
      <c r="AB197" s="537"/>
      <c r="AC197" s="555"/>
      <c r="AD197" s="555"/>
      <c r="AE197" s="524">
        <f t="shared" si="285"/>
        <v>0</v>
      </c>
      <c r="AF197" s="522"/>
      <c r="AG197" s="555"/>
      <c r="AH197" s="556"/>
      <c r="AI197" s="522"/>
      <c r="AJ197" s="555"/>
      <c r="AK197" s="556"/>
      <c r="AL197" s="522"/>
      <c r="AM197" s="555"/>
      <c r="AN197" s="556"/>
      <c r="AO197" s="522"/>
      <c r="AP197" s="555"/>
      <c r="AQ197" s="556"/>
      <c r="AR197" s="542"/>
      <c r="AS197" s="513"/>
      <c r="AT197" s="522"/>
      <c r="AU197" s="537"/>
      <c r="AV197" s="537">
        <f t="shared" si="288"/>
        <v>0</v>
      </c>
      <c r="AW197" s="541">
        <f t="shared" si="288"/>
        <v>0</v>
      </c>
      <c r="AX197" s="530"/>
      <c r="AY197" s="541"/>
      <c r="AZ197" s="541">
        <f t="shared" si="289"/>
        <v>0</v>
      </c>
      <c r="BA197" s="541">
        <f t="shared" si="289"/>
        <v>0</v>
      </c>
      <c r="BB197" s="522"/>
      <c r="BC197" s="537"/>
      <c r="BD197" s="537">
        <f t="shared" si="290"/>
        <v>0</v>
      </c>
      <c r="BE197" s="541">
        <f t="shared" si="290"/>
        <v>0</v>
      </c>
      <c r="BF197" s="530">
        <f>IF(F197=0,0,AE197/F197*100)</f>
        <v>0</v>
      </c>
      <c r="BG197" s="541">
        <f>IF(K197=0,0,AE197/K197*100)</f>
        <v>0</v>
      </c>
      <c r="BH197" s="544">
        <f>IF(P197=0,0,AE197/P197*100)</f>
        <v>0</v>
      </c>
      <c r="BI197" s="543"/>
      <c r="BJ197" s="513"/>
      <c r="BK197" s="522"/>
      <c r="BL197" s="537"/>
      <c r="BM197" s="537">
        <f t="shared" si="286"/>
        <v>0</v>
      </c>
      <c r="BN197" s="541">
        <f t="shared" si="286"/>
        <v>0</v>
      </c>
      <c r="BO197" s="522"/>
      <c r="BP197" s="537"/>
      <c r="BQ197" s="541">
        <f t="shared" si="287"/>
        <v>0</v>
      </c>
      <c r="BR197" s="544">
        <f t="shared" si="287"/>
        <v>0</v>
      </c>
      <c r="BS197" s="513"/>
      <c r="BT197" s="522"/>
      <c r="BU197" s="537"/>
      <c r="BV197" s="537">
        <f t="shared" si="291"/>
        <v>0</v>
      </c>
      <c r="BW197" s="541">
        <f t="shared" si="291"/>
        <v>0</v>
      </c>
      <c r="BX197" s="530"/>
      <c r="BY197" s="541"/>
      <c r="BZ197" s="541">
        <f t="shared" si="292"/>
        <v>0</v>
      </c>
      <c r="CA197" s="544">
        <f t="shared" si="292"/>
        <v>0</v>
      </c>
      <c r="CB197" s="513"/>
      <c r="CC197" s="513"/>
      <c r="CD197" s="513"/>
      <c r="CE197" s="513"/>
      <c r="CF197" s="513"/>
      <c r="CG197" s="513"/>
      <c r="CH197" s="513"/>
      <c r="CI197" s="513"/>
      <c r="CJ197" s="513"/>
      <c r="CK197" s="513"/>
      <c r="CL197" s="513"/>
      <c r="CM197" s="513"/>
      <c r="CN197" s="513"/>
      <c r="CO197" s="513"/>
      <c r="CP197" s="513"/>
      <c r="CQ197" s="513"/>
      <c r="CR197" s="513"/>
      <c r="CS197" s="513"/>
      <c r="CT197" s="513"/>
      <c r="CU197" s="513"/>
      <c r="CV197" s="513"/>
      <c r="CW197" s="513"/>
      <c r="CX197" s="513"/>
      <c r="CY197" s="513"/>
      <c r="CZ197" s="513"/>
      <c r="DA197" s="513"/>
      <c r="DB197" s="513"/>
      <c r="DC197" s="513"/>
      <c r="DD197" s="513"/>
      <c r="DE197" s="513"/>
      <c r="DF197" s="513"/>
      <c r="DG197" s="513"/>
      <c r="DH197" s="513"/>
      <c r="DI197" s="513"/>
      <c r="DJ197" s="513"/>
      <c r="DK197" s="513"/>
      <c r="DL197" s="513"/>
      <c r="DM197" s="513"/>
      <c r="DN197" s="513"/>
      <c r="DO197" s="513"/>
      <c r="DP197" s="513"/>
      <c r="DQ197" s="513"/>
      <c r="DR197" s="513"/>
      <c r="DS197" s="513"/>
      <c r="DT197" s="513"/>
      <c r="DU197" s="513"/>
      <c r="DV197" s="513"/>
      <c r="DW197" s="513"/>
      <c r="DX197" s="513"/>
      <c r="DY197" s="513"/>
      <c r="DZ197" s="513"/>
    </row>
    <row r="198" spans="1:130" ht="20.25" outlineLevel="1" x14ac:dyDescent="0.3">
      <c r="A198" s="535" t="s">
        <v>324</v>
      </c>
      <c r="B198" s="560"/>
      <c r="C198" s="561"/>
      <c r="D198" s="547">
        <v>0</v>
      </c>
      <c r="E198" s="547">
        <v>0</v>
      </c>
      <c r="F198" s="524">
        <f t="shared" si="279"/>
        <v>0</v>
      </c>
      <c r="G198" s="560"/>
      <c r="H198" s="561"/>
      <c r="I198" s="562"/>
      <c r="J198" s="562"/>
      <c r="K198" s="524">
        <f t="shared" si="280"/>
        <v>0</v>
      </c>
      <c r="L198" s="560"/>
      <c r="M198" s="561"/>
      <c r="N198" s="562"/>
      <c r="O198" s="562"/>
      <c r="P198" s="525">
        <f t="shared" si="281"/>
        <v>0</v>
      </c>
      <c r="Q198" s="560"/>
      <c r="R198" s="563"/>
      <c r="S198" s="564"/>
      <c r="T198" s="560"/>
      <c r="U198" s="563"/>
      <c r="V198" s="560"/>
      <c r="W198" s="561"/>
      <c r="X198" s="537">
        <f t="shared" si="282"/>
        <v>0</v>
      </c>
      <c r="Y198" s="541">
        <f t="shared" si="283"/>
        <v>0</v>
      </c>
      <c r="Z198" s="524">
        <f t="shared" si="284"/>
        <v>0</v>
      </c>
      <c r="AA198" s="560"/>
      <c r="AB198" s="561"/>
      <c r="AC198" s="563"/>
      <c r="AD198" s="563"/>
      <c r="AE198" s="524">
        <f t="shared" si="285"/>
        <v>0</v>
      </c>
      <c r="AF198" s="560"/>
      <c r="AG198" s="563"/>
      <c r="AH198" s="564"/>
      <c r="AI198" s="560"/>
      <c r="AJ198" s="563"/>
      <c r="AK198" s="564"/>
      <c r="AL198" s="560"/>
      <c r="AM198" s="563"/>
      <c r="AN198" s="564"/>
      <c r="AO198" s="560"/>
      <c r="AP198" s="563"/>
      <c r="AQ198" s="564"/>
      <c r="AR198" s="565"/>
      <c r="AS198" s="513"/>
      <c r="AT198" s="560"/>
      <c r="AU198" s="561"/>
      <c r="AV198" s="561"/>
      <c r="AW198" s="566"/>
      <c r="AX198" s="567"/>
      <c r="AY198" s="566"/>
      <c r="AZ198" s="566"/>
      <c r="BA198" s="566"/>
      <c r="BB198" s="560"/>
      <c r="BC198" s="561"/>
      <c r="BD198" s="561"/>
      <c r="BE198" s="566"/>
      <c r="BF198" s="567"/>
      <c r="BG198" s="566"/>
      <c r="BH198" s="568"/>
      <c r="BI198" s="569"/>
      <c r="BJ198" s="513"/>
      <c r="BK198" s="560"/>
      <c r="BL198" s="561"/>
      <c r="BM198" s="561"/>
      <c r="BN198" s="566"/>
      <c r="BO198" s="560"/>
      <c r="BP198" s="561"/>
      <c r="BQ198" s="566"/>
      <c r="BR198" s="568"/>
      <c r="BS198" s="513"/>
      <c r="BT198" s="560"/>
      <c r="BU198" s="561"/>
      <c r="BV198" s="561"/>
      <c r="BW198" s="566"/>
      <c r="BX198" s="567"/>
      <c r="BY198" s="566"/>
      <c r="BZ198" s="566"/>
      <c r="CA198" s="568"/>
      <c r="CB198" s="513"/>
      <c r="CC198" s="513"/>
      <c r="CD198" s="513"/>
      <c r="CE198" s="513"/>
      <c r="CF198" s="513"/>
      <c r="CG198" s="513"/>
      <c r="CH198" s="513"/>
      <c r="CI198" s="513"/>
      <c r="CJ198" s="513"/>
      <c r="CK198" s="513"/>
      <c r="CL198" s="513"/>
      <c r="CM198" s="513"/>
      <c r="CN198" s="513"/>
      <c r="CO198" s="513"/>
      <c r="CP198" s="513"/>
      <c r="CQ198" s="513"/>
      <c r="CR198" s="513"/>
      <c r="CS198" s="513"/>
      <c r="CT198" s="513"/>
      <c r="CU198" s="513"/>
      <c r="CV198" s="513"/>
      <c r="CW198" s="513"/>
      <c r="CX198" s="513"/>
      <c r="CY198" s="513"/>
      <c r="CZ198" s="513"/>
      <c r="DA198" s="513"/>
      <c r="DB198" s="513"/>
      <c r="DC198" s="513"/>
      <c r="DD198" s="513"/>
      <c r="DE198" s="513"/>
      <c r="DF198" s="513"/>
      <c r="DG198" s="513"/>
      <c r="DH198" s="513"/>
      <c r="DI198" s="513"/>
      <c r="DJ198" s="513"/>
      <c r="DK198" s="513"/>
      <c r="DL198" s="513"/>
      <c r="DM198" s="513"/>
      <c r="DN198" s="513"/>
      <c r="DO198" s="513"/>
      <c r="DP198" s="513"/>
      <c r="DQ198" s="513"/>
      <c r="DR198" s="513"/>
      <c r="DS198" s="513"/>
      <c r="DT198" s="513"/>
      <c r="DU198" s="513"/>
      <c r="DV198" s="513"/>
      <c r="DW198" s="513"/>
      <c r="DX198" s="513"/>
      <c r="DY198" s="513"/>
      <c r="DZ198" s="513"/>
    </row>
    <row r="199" spans="1:130" ht="30" customHeight="1" outlineLevel="1" thickBot="1" x14ac:dyDescent="0.35">
      <c r="A199" s="534" t="s">
        <v>325</v>
      </c>
      <c r="B199" s="570"/>
      <c r="C199" s="547">
        <v>3076645</v>
      </c>
      <c r="D199" s="571"/>
      <c r="E199" s="571"/>
      <c r="F199" s="572"/>
      <c r="G199" s="570"/>
      <c r="H199" s="573">
        <v>3219600</v>
      </c>
      <c r="I199" s="571"/>
      <c r="J199" s="571"/>
      <c r="K199" s="572"/>
      <c r="L199" s="570"/>
      <c r="M199" s="573">
        <v>3219600</v>
      </c>
      <c r="N199" s="571"/>
      <c r="O199" s="571"/>
      <c r="P199" s="574"/>
      <c r="Q199" s="575">
        <v>16500</v>
      </c>
      <c r="R199" s="571"/>
      <c r="S199" s="572"/>
      <c r="T199" s="575"/>
      <c r="U199" s="571"/>
      <c r="V199" s="570"/>
      <c r="W199" s="571">
        <f>M199+Q199-T199</f>
        <v>3236100</v>
      </c>
      <c r="X199" s="571"/>
      <c r="Y199" s="576"/>
      <c r="Z199" s="572"/>
      <c r="AA199" s="570"/>
      <c r="AB199" s="577">
        <v>3233318</v>
      </c>
      <c r="AC199" s="571"/>
      <c r="AD199" s="571"/>
      <c r="AE199" s="572"/>
      <c r="AF199" s="575">
        <v>16500</v>
      </c>
      <c r="AG199" s="571"/>
      <c r="AH199" s="572"/>
      <c r="AI199" s="575"/>
      <c r="AJ199" s="571"/>
      <c r="AK199" s="572"/>
      <c r="AL199" s="575"/>
      <c r="AM199" s="571"/>
      <c r="AN199" s="572"/>
      <c r="AO199" s="575"/>
      <c r="AP199" s="571"/>
      <c r="AQ199" s="572"/>
      <c r="AR199" s="578"/>
      <c r="AS199" s="513"/>
      <c r="AT199" s="570"/>
      <c r="AU199" s="571">
        <f>AB199-M199</f>
        <v>13718</v>
      </c>
      <c r="AV199" s="571"/>
      <c r="AW199" s="576"/>
      <c r="AX199" s="579"/>
      <c r="AY199" s="576">
        <f>IF(M199=0,0,AB199/M199*100)</f>
        <v>100.42607777363648</v>
      </c>
      <c r="AZ199" s="576"/>
      <c r="BA199" s="576"/>
      <c r="BB199" s="570"/>
      <c r="BC199" s="571">
        <f>AB199-M199-AF199-AI199-AL199-AO199</f>
        <v>-2782</v>
      </c>
      <c r="BD199" s="571"/>
      <c r="BE199" s="576"/>
      <c r="BF199" s="570"/>
      <c r="BG199" s="571"/>
      <c r="BH199" s="572"/>
      <c r="BI199" s="580"/>
      <c r="BJ199" s="513"/>
      <c r="BK199" s="570"/>
      <c r="BL199" s="571">
        <f>AB199-W199</f>
        <v>-2782</v>
      </c>
      <c r="BM199" s="571"/>
      <c r="BN199" s="576"/>
      <c r="BO199" s="570"/>
      <c r="BP199" s="576">
        <f>IF(W199=0,0,AB199/W199*100)</f>
        <v>99.914032322857764</v>
      </c>
      <c r="BQ199" s="571"/>
      <c r="BR199" s="581"/>
      <c r="BS199" s="513"/>
      <c r="BT199" s="570"/>
      <c r="BU199" s="571">
        <f>AB199-C199</f>
        <v>156673</v>
      </c>
      <c r="BV199" s="571"/>
      <c r="BW199" s="576"/>
      <c r="BX199" s="579"/>
      <c r="BY199" s="576">
        <f>IF(C199=0,0,AB199/C199*100)</f>
        <v>105.09233271956953</v>
      </c>
      <c r="BZ199" s="576"/>
      <c r="CA199" s="581"/>
      <c r="CB199" s="513"/>
      <c r="CC199" s="513"/>
      <c r="CD199" s="513"/>
      <c r="CE199" s="513"/>
      <c r="CF199" s="513"/>
      <c r="CG199" s="513"/>
      <c r="CH199" s="513"/>
      <c r="CI199" s="513"/>
      <c r="CJ199" s="513"/>
      <c r="CK199" s="513"/>
      <c r="CL199" s="513"/>
      <c r="CM199" s="513"/>
      <c r="CN199" s="513"/>
      <c r="CO199" s="513"/>
      <c r="CP199" s="513"/>
      <c r="CQ199" s="513"/>
      <c r="CR199" s="513"/>
      <c r="CS199" s="513"/>
      <c r="CT199" s="513"/>
      <c r="CU199" s="513"/>
      <c r="CV199" s="513"/>
      <c r="CW199" s="513"/>
      <c r="CX199" s="513"/>
      <c r="CY199" s="513"/>
      <c r="CZ199" s="513"/>
      <c r="DA199" s="513"/>
      <c r="DB199" s="513"/>
      <c r="DC199" s="513"/>
      <c r="DD199" s="513"/>
      <c r="DE199" s="513"/>
      <c r="DF199" s="513"/>
      <c r="DG199" s="513"/>
      <c r="DH199" s="513"/>
      <c r="DI199" s="513"/>
      <c r="DJ199" s="513"/>
      <c r="DK199" s="513"/>
      <c r="DL199" s="513"/>
      <c r="DM199" s="513"/>
      <c r="DN199" s="513"/>
      <c r="DO199" s="513"/>
      <c r="DP199" s="513"/>
      <c r="DQ199" s="513"/>
      <c r="DR199" s="513"/>
      <c r="DS199" s="513"/>
      <c r="DT199" s="513"/>
      <c r="DU199" s="513"/>
      <c r="DV199" s="513"/>
      <c r="DW199" s="513"/>
      <c r="DX199" s="513"/>
      <c r="DY199" s="513"/>
      <c r="DZ199" s="513"/>
    </row>
    <row r="200" spans="1:130" ht="5.25" customHeight="1" thickBot="1" x14ac:dyDescent="0.35">
      <c r="A200" s="582"/>
      <c r="B200" s="583"/>
      <c r="C200" s="583"/>
      <c r="D200" s="583"/>
      <c r="E200" s="583"/>
      <c r="F200" s="583"/>
      <c r="G200" s="583"/>
      <c r="H200" s="583"/>
      <c r="I200" s="583"/>
      <c r="J200" s="583"/>
      <c r="K200" s="583"/>
      <c r="L200" s="583"/>
      <c r="M200" s="583"/>
      <c r="N200" s="583"/>
      <c r="O200" s="583"/>
      <c r="P200" s="583"/>
      <c r="Q200" s="583"/>
      <c r="R200" s="583"/>
      <c r="S200" s="583"/>
      <c r="T200" s="583"/>
      <c r="U200" s="583"/>
      <c r="V200" s="583"/>
      <c r="W200" s="583"/>
      <c r="X200" s="583"/>
      <c r="Y200" s="584"/>
      <c r="Z200" s="583"/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  <c r="AO200" s="583"/>
      <c r="AP200" s="583"/>
      <c r="AQ200" s="583"/>
      <c r="AR200" s="583"/>
      <c r="AS200" s="513"/>
      <c r="AT200" s="583"/>
      <c r="AU200" s="583"/>
      <c r="AV200" s="583"/>
      <c r="AW200" s="584"/>
      <c r="AX200" s="583"/>
      <c r="AY200" s="583"/>
      <c r="AZ200" s="583"/>
      <c r="BA200" s="583"/>
      <c r="BB200" s="583"/>
      <c r="BC200" s="583"/>
      <c r="BD200" s="583"/>
      <c r="BE200" s="584"/>
      <c r="BF200" s="583"/>
      <c r="BG200" s="583"/>
      <c r="BH200" s="583"/>
      <c r="BI200" s="583"/>
      <c r="BJ200" s="513"/>
      <c r="BK200" s="585"/>
      <c r="BL200" s="585"/>
      <c r="BM200" s="585"/>
      <c r="BN200" s="586"/>
      <c r="BO200" s="585"/>
      <c r="BP200" s="585"/>
      <c r="BQ200" s="585"/>
      <c r="BR200" s="586"/>
      <c r="BS200" s="513"/>
      <c r="BT200" s="585"/>
      <c r="BU200" s="585"/>
      <c r="BV200" s="585"/>
      <c r="BW200" s="586"/>
      <c r="BX200" s="586"/>
      <c r="BY200" s="586"/>
      <c r="BZ200" s="586"/>
      <c r="CA200" s="586"/>
      <c r="CB200" s="513"/>
      <c r="CC200" s="513"/>
      <c r="CD200" s="513"/>
      <c r="CE200" s="513"/>
      <c r="CF200" s="513"/>
      <c r="CG200" s="513"/>
      <c r="CH200" s="513"/>
      <c r="CI200" s="513"/>
      <c r="CJ200" s="513"/>
      <c r="CK200" s="513"/>
      <c r="CL200" s="513"/>
      <c r="CM200" s="513"/>
      <c r="CN200" s="513"/>
      <c r="CO200" s="513"/>
      <c r="CP200" s="513"/>
      <c r="CQ200" s="513"/>
      <c r="CR200" s="513"/>
      <c r="CS200" s="513"/>
      <c r="CT200" s="513"/>
      <c r="CU200" s="513"/>
      <c r="CV200" s="513"/>
      <c r="CW200" s="513"/>
      <c r="CX200" s="513"/>
      <c r="CY200" s="513"/>
      <c r="CZ200" s="513"/>
      <c r="DA200" s="513"/>
      <c r="DB200" s="513"/>
      <c r="DC200" s="513"/>
      <c r="DD200" s="513"/>
      <c r="DE200" s="513"/>
      <c r="DF200" s="513"/>
      <c r="DG200" s="513"/>
      <c r="DH200" s="513"/>
      <c r="DI200" s="513"/>
      <c r="DJ200" s="513"/>
      <c r="DK200" s="513"/>
      <c r="DL200" s="513"/>
      <c r="DM200" s="513"/>
      <c r="DN200" s="513"/>
      <c r="DO200" s="513"/>
      <c r="DP200" s="513"/>
      <c r="DQ200" s="513"/>
      <c r="DR200" s="513"/>
      <c r="DS200" s="513"/>
      <c r="DT200" s="513"/>
      <c r="DU200" s="513"/>
      <c r="DV200" s="513"/>
      <c r="DW200" s="513"/>
      <c r="DX200" s="513"/>
      <c r="DY200" s="513"/>
      <c r="DZ200" s="513"/>
    </row>
    <row r="201" spans="1:130" s="520" customFormat="1" ht="27.75" hidden="1" customHeight="1" thickBot="1" x14ac:dyDescent="0.25">
      <c r="A201" s="587" t="s">
        <v>331</v>
      </c>
      <c r="B201" s="588">
        <f t="shared" ref="B201:B209" si="293">C201+D201</f>
        <v>0</v>
      </c>
      <c r="C201" s="589">
        <v>0</v>
      </c>
      <c r="D201" s="590">
        <f>D202+D203</f>
        <v>0</v>
      </c>
      <c r="E201" s="590">
        <f>E202+E203</f>
        <v>0</v>
      </c>
      <c r="F201" s="591">
        <f t="shared" ref="F201:F209" si="294">IF(E201=0,0,ROUND(D201/E201/12,0))</f>
        <v>0</v>
      </c>
      <c r="G201" s="588">
        <f t="shared" ref="G201:G209" si="295">H201+I201</f>
        <v>0</v>
      </c>
      <c r="H201" s="589">
        <v>0</v>
      </c>
      <c r="I201" s="590">
        <f>I202+I203</f>
        <v>0</v>
      </c>
      <c r="J201" s="590">
        <f>J202+J203</f>
        <v>0</v>
      </c>
      <c r="K201" s="591">
        <f t="shared" ref="K201:K209" si="296">IF(J201=0,0,ROUND(I201/J201/12,0))</f>
        <v>0</v>
      </c>
      <c r="L201" s="592">
        <f t="shared" ref="L201:L209" si="297">M201+N201</f>
        <v>0</v>
      </c>
      <c r="M201" s="593"/>
      <c r="N201" s="594">
        <f>N202+N203</f>
        <v>0</v>
      </c>
      <c r="O201" s="594">
        <f>O202+O203</f>
        <v>0</v>
      </c>
      <c r="P201" s="595">
        <f t="shared" ref="P201:P209" si="298">IF(O201=0,0,ROUND(N201/O201/12,0))</f>
        <v>0</v>
      </c>
      <c r="Q201" s="596"/>
      <c r="R201" s="597">
        <f>R202+R203</f>
        <v>0</v>
      </c>
      <c r="S201" s="598">
        <f>S202+S203</f>
        <v>0</v>
      </c>
      <c r="T201" s="599"/>
      <c r="U201" s="597">
        <f>U202+U203</f>
        <v>0</v>
      </c>
      <c r="V201" s="592">
        <f t="shared" ref="V201:V209" si="299">W201+X201</f>
        <v>0</v>
      </c>
      <c r="W201" s="600">
        <f>M201+Q201-T201</f>
        <v>0</v>
      </c>
      <c r="X201" s="600">
        <f>N201+R201-U201</f>
        <v>0</v>
      </c>
      <c r="Y201" s="601">
        <f t="shared" ref="Y201:Y210" si="300">O201+S201</f>
        <v>0</v>
      </c>
      <c r="Z201" s="602">
        <f t="shared" ref="Z201:Z209" si="301">IF(Y201=0,0,ROUND(X201/Y201/12,0))</f>
        <v>0</v>
      </c>
      <c r="AA201" s="592">
        <f t="shared" ref="AA201:AA209" si="302">AB201+AC201</f>
        <v>0</v>
      </c>
      <c r="AB201" s="603"/>
      <c r="AC201" s="597">
        <f>AC202+AC203</f>
        <v>0</v>
      </c>
      <c r="AD201" s="597">
        <f>AD202+AD203</f>
        <v>0</v>
      </c>
      <c r="AE201" s="602">
        <f t="shared" ref="AE201:AE209" si="303">IF(AD201=0,0,ROUND(AC201/AD201/12,0))</f>
        <v>0</v>
      </c>
      <c r="AF201" s="596"/>
      <c r="AG201" s="597">
        <f>AG202+AG203</f>
        <v>0</v>
      </c>
      <c r="AH201" s="598">
        <f>AH202+AH203</f>
        <v>0</v>
      </c>
      <c r="AI201" s="596"/>
      <c r="AJ201" s="597">
        <f>AJ202+AJ203</f>
        <v>0</v>
      </c>
      <c r="AK201" s="598">
        <f>AK202+AK203</f>
        <v>0</v>
      </c>
      <c r="AL201" s="596"/>
      <c r="AM201" s="597">
        <f>AM202+AM203</f>
        <v>0</v>
      </c>
      <c r="AN201" s="598">
        <f>AN202+AN203</f>
        <v>0</v>
      </c>
      <c r="AO201" s="596"/>
      <c r="AP201" s="597">
        <f>AP202+AP203</f>
        <v>0</v>
      </c>
      <c r="AQ201" s="598">
        <f>AQ202+AQ203</f>
        <v>0</v>
      </c>
      <c r="AR201" s="604">
        <f>AR202+AR203</f>
        <v>0</v>
      </c>
      <c r="AS201" s="513"/>
      <c r="AT201" s="592">
        <f t="shared" ref="AT201:AT209" si="304">AU201+AV201</f>
        <v>0</v>
      </c>
      <c r="AU201" s="600">
        <f t="shared" ref="AU201:AW210" si="305">AB201-M201</f>
        <v>0</v>
      </c>
      <c r="AV201" s="600">
        <f t="shared" si="305"/>
        <v>0</v>
      </c>
      <c r="AW201" s="601">
        <f t="shared" si="305"/>
        <v>0</v>
      </c>
      <c r="AX201" s="605">
        <f t="shared" ref="AX201:BA210" si="306">IF(L201=0,0,AA201/L201*100)</f>
        <v>0</v>
      </c>
      <c r="AY201" s="601">
        <f t="shared" si="306"/>
        <v>0</v>
      </c>
      <c r="AZ201" s="601">
        <f t="shared" si="306"/>
        <v>0</v>
      </c>
      <c r="BA201" s="601">
        <f t="shared" si="306"/>
        <v>0</v>
      </c>
      <c r="BB201" s="592">
        <f t="shared" ref="BB201:BB208" si="307">BC201+BD201</f>
        <v>0</v>
      </c>
      <c r="BC201" s="600">
        <f t="shared" ref="BC201:BE210" si="308">AB201-M201-AF201-AI201-AL201-AO201</f>
        <v>0</v>
      </c>
      <c r="BD201" s="600">
        <f t="shared" si="308"/>
        <v>0</v>
      </c>
      <c r="BE201" s="601">
        <f t="shared" si="308"/>
        <v>0</v>
      </c>
      <c r="BF201" s="605">
        <f t="shared" ref="BF201:BF210" si="309">IF(F201=0,0,AE201/F201*100)</f>
        <v>0</v>
      </c>
      <c r="BG201" s="601">
        <f t="shared" ref="BG201:BG210" si="310">IF(K201=0,0,AE201/K201*100)</f>
        <v>0</v>
      </c>
      <c r="BH201" s="606">
        <f t="shared" ref="BH201:BH210" si="311">IF(P201=0,0,AE201/P201*100)</f>
        <v>0</v>
      </c>
      <c r="BI201" s="607">
        <f t="shared" ref="BI201:BI208" si="312">AR201</f>
        <v>0</v>
      </c>
      <c r="BJ201" s="513"/>
      <c r="BK201" s="592">
        <f t="shared" ref="BK201:BK208" si="313">BL201+BM201</f>
        <v>0</v>
      </c>
      <c r="BL201" s="600">
        <f t="shared" ref="BL201:BN210" si="314">AB201-W201</f>
        <v>0</v>
      </c>
      <c r="BM201" s="600">
        <f t="shared" si="314"/>
        <v>0</v>
      </c>
      <c r="BN201" s="601">
        <f t="shared" si="314"/>
        <v>0</v>
      </c>
      <c r="BO201" s="605">
        <f t="shared" ref="BO201:BR210" si="315">IF(V201=0,0,AA201/V201*100)</f>
        <v>0</v>
      </c>
      <c r="BP201" s="601">
        <f t="shared" si="315"/>
        <v>0</v>
      </c>
      <c r="BQ201" s="601">
        <f t="shared" si="315"/>
        <v>0</v>
      </c>
      <c r="BR201" s="608">
        <f t="shared" si="315"/>
        <v>0</v>
      </c>
      <c r="BS201" s="513"/>
      <c r="BT201" s="592">
        <f t="shared" ref="BT201:BT208" si="316">BU201+BV201</f>
        <v>0</v>
      </c>
      <c r="BU201" s="600">
        <f t="shared" ref="BU201:BW210" si="317">AB201-C201</f>
        <v>0</v>
      </c>
      <c r="BV201" s="600">
        <f t="shared" si="317"/>
        <v>0</v>
      </c>
      <c r="BW201" s="601">
        <f t="shared" si="317"/>
        <v>0</v>
      </c>
      <c r="BX201" s="605">
        <f t="shared" ref="BX201:CA210" si="318">IF(B201=0,0,AA201/B201*100)</f>
        <v>0</v>
      </c>
      <c r="BY201" s="601">
        <f t="shared" si="318"/>
        <v>0</v>
      </c>
      <c r="BZ201" s="601">
        <f t="shared" si="318"/>
        <v>0</v>
      </c>
      <c r="CA201" s="608">
        <f t="shared" si="318"/>
        <v>0</v>
      </c>
      <c r="CB201" s="513"/>
      <c r="CC201" s="513"/>
      <c r="CD201" s="513"/>
      <c r="CE201" s="513"/>
      <c r="CF201" s="513"/>
      <c r="CG201" s="513"/>
      <c r="CH201" s="513"/>
      <c r="CI201" s="513"/>
      <c r="CJ201" s="513"/>
      <c r="CK201" s="513"/>
      <c r="CL201" s="513"/>
      <c r="CM201" s="513"/>
      <c r="CN201" s="513"/>
      <c r="CO201" s="513"/>
      <c r="CP201" s="513"/>
      <c r="CQ201" s="513"/>
      <c r="CR201" s="513"/>
      <c r="CS201" s="513"/>
      <c r="CT201" s="513"/>
      <c r="CU201" s="513"/>
      <c r="CV201" s="513"/>
      <c r="CW201" s="513"/>
      <c r="CX201" s="513"/>
      <c r="CY201" s="513"/>
      <c r="CZ201" s="513"/>
      <c r="DA201" s="513"/>
      <c r="DB201" s="513"/>
      <c r="DC201" s="513"/>
      <c r="DD201" s="513"/>
      <c r="DE201" s="513"/>
      <c r="DF201" s="513"/>
      <c r="DG201" s="513"/>
      <c r="DH201" s="513"/>
      <c r="DI201" s="513"/>
      <c r="DJ201" s="513"/>
      <c r="DK201" s="513"/>
      <c r="DL201" s="513"/>
      <c r="DM201" s="513"/>
      <c r="DN201" s="513"/>
      <c r="DO201" s="513"/>
      <c r="DP201" s="513"/>
      <c r="DQ201" s="513"/>
      <c r="DR201" s="513"/>
      <c r="DS201" s="513"/>
      <c r="DT201" s="513"/>
      <c r="DU201" s="513"/>
      <c r="DV201" s="513"/>
      <c r="DW201" s="513"/>
      <c r="DX201" s="513"/>
      <c r="DY201" s="513"/>
      <c r="DZ201" s="513"/>
    </row>
    <row r="202" spans="1:130" s="520" customFormat="1" ht="20.25" hidden="1" customHeight="1" x14ac:dyDescent="0.2">
      <c r="A202" s="609" t="s">
        <v>1006</v>
      </c>
      <c r="B202" s="506"/>
      <c r="C202" s="610"/>
      <c r="D202" s="611">
        <v>0</v>
      </c>
      <c r="E202" s="611">
        <v>0</v>
      </c>
      <c r="F202" s="508">
        <f t="shared" si="294"/>
        <v>0</v>
      </c>
      <c r="G202" s="506"/>
      <c r="H202" s="610"/>
      <c r="I202" s="611">
        <v>0</v>
      </c>
      <c r="J202" s="611">
        <v>0</v>
      </c>
      <c r="K202" s="511">
        <f t="shared" si="296"/>
        <v>0</v>
      </c>
      <c r="L202" s="612"/>
      <c r="M202" s="610"/>
      <c r="N202" s="611"/>
      <c r="O202" s="611"/>
      <c r="P202" s="508">
        <f t="shared" si="298"/>
        <v>0</v>
      </c>
      <c r="Q202" s="613"/>
      <c r="R202" s="614"/>
      <c r="S202" s="615"/>
      <c r="T202" s="612"/>
      <c r="U202" s="614"/>
      <c r="V202" s="506"/>
      <c r="W202" s="610"/>
      <c r="X202" s="507">
        <f t="shared" ref="X202:X210" si="319">N202+R202-U202</f>
        <v>0</v>
      </c>
      <c r="Y202" s="510">
        <f t="shared" si="300"/>
        <v>0</v>
      </c>
      <c r="Z202" s="511">
        <f t="shared" si="301"/>
        <v>0</v>
      </c>
      <c r="AA202" s="506"/>
      <c r="AB202" s="610"/>
      <c r="AC202" s="614"/>
      <c r="AD202" s="614"/>
      <c r="AE202" s="511">
        <f t="shared" si="303"/>
        <v>0</v>
      </c>
      <c r="AF202" s="613"/>
      <c r="AG202" s="614"/>
      <c r="AH202" s="615"/>
      <c r="AI202" s="613"/>
      <c r="AJ202" s="614"/>
      <c r="AK202" s="615"/>
      <c r="AL202" s="613"/>
      <c r="AM202" s="614"/>
      <c r="AN202" s="615"/>
      <c r="AO202" s="613"/>
      <c r="AP202" s="614"/>
      <c r="AQ202" s="615"/>
      <c r="AR202" s="616"/>
      <c r="AS202" s="617"/>
      <c r="AT202" s="506">
        <f t="shared" si="304"/>
        <v>0</v>
      </c>
      <c r="AU202" s="507">
        <f t="shared" si="305"/>
        <v>0</v>
      </c>
      <c r="AV202" s="507">
        <f t="shared" si="305"/>
        <v>0</v>
      </c>
      <c r="AW202" s="510">
        <f t="shared" si="305"/>
        <v>0</v>
      </c>
      <c r="AX202" s="516">
        <f t="shared" si="306"/>
        <v>0</v>
      </c>
      <c r="AY202" s="510">
        <f t="shared" si="306"/>
        <v>0</v>
      </c>
      <c r="AZ202" s="510">
        <f t="shared" si="306"/>
        <v>0</v>
      </c>
      <c r="BA202" s="510">
        <f t="shared" si="306"/>
        <v>0</v>
      </c>
      <c r="BB202" s="506">
        <f t="shared" si="307"/>
        <v>0</v>
      </c>
      <c r="BC202" s="507">
        <f t="shared" si="308"/>
        <v>0</v>
      </c>
      <c r="BD202" s="507">
        <f t="shared" si="308"/>
        <v>0</v>
      </c>
      <c r="BE202" s="510">
        <f t="shared" si="308"/>
        <v>0</v>
      </c>
      <c r="BF202" s="516">
        <f t="shared" si="309"/>
        <v>0</v>
      </c>
      <c r="BG202" s="510">
        <f t="shared" si="310"/>
        <v>0</v>
      </c>
      <c r="BH202" s="517">
        <f t="shared" si="311"/>
        <v>0</v>
      </c>
      <c r="BI202" s="618">
        <f t="shared" si="312"/>
        <v>0</v>
      </c>
      <c r="BJ202" s="619"/>
      <c r="BK202" s="506">
        <f t="shared" si="313"/>
        <v>0</v>
      </c>
      <c r="BL202" s="507">
        <f t="shared" si="314"/>
        <v>0</v>
      </c>
      <c r="BM202" s="507">
        <f t="shared" si="314"/>
        <v>0</v>
      </c>
      <c r="BN202" s="510">
        <f t="shared" si="314"/>
        <v>0</v>
      </c>
      <c r="BO202" s="516">
        <f t="shared" si="315"/>
        <v>0</v>
      </c>
      <c r="BP202" s="510">
        <f t="shared" si="315"/>
        <v>0</v>
      </c>
      <c r="BQ202" s="510">
        <f t="shared" si="315"/>
        <v>0</v>
      </c>
      <c r="BR202" s="517">
        <f t="shared" si="315"/>
        <v>0</v>
      </c>
      <c r="BS202" s="617"/>
      <c r="BT202" s="506">
        <f t="shared" si="316"/>
        <v>0</v>
      </c>
      <c r="BU202" s="507">
        <f t="shared" si="317"/>
        <v>0</v>
      </c>
      <c r="BV202" s="507">
        <f t="shared" si="317"/>
        <v>0</v>
      </c>
      <c r="BW202" s="510">
        <f t="shared" si="317"/>
        <v>0</v>
      </c>
      <c r="BX202" s="516">
        <f t="shared" si="318"/>
        <v>0</v>
      </c>
      <c r="BY202" s="510">
        <f t="shared" si="318"/>
        <v>0</v>
      </c>
      <c r="BZ202" s="510">
        <f t="shared" si="318"/>
        <v>0</v>
      </c>
      <c r="CA202" s="517">
        <f t="shared" si="318"/>
        <v>0</v>
      </c>
      <c r="CB202" s="513"/>
      <c r="CC202" s="513"/>
      <c r="CD202" s="513"/>
      <c r="CE202" s="513"/>
      <c r="CF202" s="513"/>
      <c r="CG202" s="513"/>
      <c r="CH202" s="513"/>
      <c r="CI202" s="513"/>
      <c r="CJ202" s="513"/>
      <c r="CK202" s="513"/>
      <c r="CL202" s="513"/>
      <c r="CM202" s="513"/>
      <c r="CN202" s="513"/>
      <c r="CO202" s="513"/>
      <c r="CP202" s="513"/>
      <c r="CQ202" s="513"/>
      <c r="CR202" s="513"/>
      <c r="CS202" s="513"/>
      <c r="CT202" s="513"/>
      <c r="CU202" s="513"/>
      <c r="CV202" s="513"/>
      <c r="CW202" s="513"/>
      <c r="CX202" s="513"/>
      <c r="CY202" s="513"/>
      <c r="CZ202" s="513"/>
      <c r="DA202" s="513"/>
      <c r="DB202" s="513"/>
      <c r="DC202" s="513"/>
      <c r="DD202" s="513"/>
      <c r="DE202" s="513"/>
      <c r="DF202" s="513"/>
      <c r="DG202" s="513"/>
      <c r="DH202" s="513"/>
      <c r="DI202" s="513"/>
      <c r="DJ202" s="513"/>
      <c r="DK202" s="513"/>
      <c r="DL202" s="513"/>
      <c r="DM202" s="513"/>
      <c r="DN202" s="513"/>
      <c r="DO202" s="513"/>
      <c r="DP202" s="513"/>
      <c r="DQ202" s="513"/>
      <c r="DR202" s="513"/>
      <c r="DS202" s="513"/>
      <c r="DT202" s="513"/>
      <c r="DU202" s="513"/>
      <c r="DV202" s="513"/>
      <c r="DW202" s="513"/>
      <c r="DX202" s="513"/>
      <c r="DY202" s="513"/>
      <c r="DZ202" s="513"/>
    </row>
    <row r="203" spans="1:130" ht="21" hidden="1" outlineLevel="1" thickBot="1" x14ac:dyDescent="0.35">
      <c r="A203" s="620" t="s">
        <v>332</v>
      </c>
      <c r="B203" s="522"/>
      <c r="C203" s="621"/>
      <c r="D203" s="547">
        <v>0</v>
      </c>
      <c r="E203" s="547">
        <v>0</v>
      </c>
      <c r="F203" s="525">
        <f t="shared" si="294"/>
        <v>0</v>
      </c>
      <c r="G203" s="522"/>
      <c r="H203" s="621"/>
      <c r="I203" s="547">
        <v>0</v>
      </c>
      <c r="J203" s="547">
        <v>0</v>
      </c>
      <c r="K203" s="524">
        <f t="shared" si="296"/>
        <v>0</v>
      </c>
      <c r="L203" s="622"/>
      <c r="M203" s="623"/>
      <c r="N203" s="624"/>
      <c r="O203" s="624"/>
      <c r="P203" s="625">
        <f t="shared" si="298"/>
        <v>0</v>
      </c>
      <c r="Q203" s="626"/>
      <c r="R203" s="627"/>
      <c r="S203" s="628"/>
      <c r="T203" s="622"/>
      <c r="U203" s="627"/>
      <c r="V203" s="629"/>
      <c r="W203" s="623"/>
      <c r="X203" s="630">
        <f t="shared" si="319"/>
        <v>0</v>
      </c>
      <c r="Y203" s="631">
        <f t="shared" si="300"/>
        <v>0</v>
      </c>
      <c r="Z203" s="505">
        <f t="shared" si="301"/>
        <v>0</v>
      </c>
      <c r="AA203" s="629"/>
      <c r="AB203" s="623"/>
      <c r="AC203" s="627"/>
      <c r="AD203" s="627"/>
      <c r="AE203" s="505">
        <f t="shared" si="303"/>
        <v>0</v>
      </c>
      <c r="AF203" s="626"/>
      <c r="AG203" s="627"/>
      <c r="AH203" s="628"/>
      <c r="AI203" s="626"/>
      <c r="AJ203" s="627"/>
      <c r="AK203" s="628"/>
      <c r="AL203" s="626"/>
      <c r="AM203" s="627"/>
      <c r="AN203" s="628"/>
      <c r="AO203" s="626"/>
      <c r="AP203" s="627"/>
      <c r="AQ203" s="628"/>
      <c r="AR203" s="628"/>
      <c r="AS203" s="513"/>
      <c r="AT203" s="629">
        <f t="shared" si="304"/>
        <v>0</v>
      </c>
      <c r="AU203" s="630">
        <f t="shared" si="305"/>
        <v>0</v>
      </c>
      <c r="AV203" s="630">
        <f t="shared" si="305"/>
        <v>0</v>
      </c>
      <c r="AW203" s="631">
        <f t="shared" si="305"/>
        <v>0</v>
      </c>
      <c r="AX203" s="632">
        <f t="shared" si="306"/>
        <v>0</v>
      </c>
      <c r="AY203" s="528">
        <f t="shared" si="306"/>
        <v>0</v>
      </c>
      <c r="AZ203" s="528">
        <f t="shared" si="306"/>
        <v>0</v>
      </c>
      <c r="BA203" s="528">
        <f t="shared" si="306"/>
        <v>0</v>
      </c>
      <c r="BB203" s="629">
        <f t="shared" si="307"/>
        <v>0</v>
      </c>
      <c r="BC203" s="630">
        <f t="shared" si="308"/>
        <v>0</v>
      </c>
      <c r="BD203" s="630">
        <f t="shared" si="308"/>
        <v>0</v>
      </c>
      <c r="BE203" s="631">
        <f t="shared" si="308"/>
        <v>0</v>
      </c>
      <c r="BF203" s="632">
        <f t="shared" si="309"/>
        <v>0</v>
      </c>
      <c r="BG203" s="528">
        <f t="shared" si="310"/>
        <v>0</v>
      </c>
      <c r="BH203" s="532">
        <f t="shared" si="311"/>
        <v>0</v>
      </c>
      <c r="BI203" s="529">
        <f t="shared" si="312"/>
        <v>0</v>
      </c>
      <c r="BJ203" s="513"/>
      <c r="BK203" s="629">
        <f t="shared" si="313"/>
        <v>0</v>
      </c>
      <c r="BL203" s="630">
        <f t="shared" si="314"/>
        <v>0</v>
      </c>
      <c r="BM203" s="630">
        <f t="shared" si="314"/>
        <v>0</v>
      </c>
      <c r="BN203" s="631">
        <f t="shared" si="314"/>
        <v>0</v>
      </c>
      <c r="BO203" s="633">
        <f t="shared" si="315"/>
        <v>0</v>
      </c>
      <c r="BP203" s="631">
        <f t="shared" si="315"/>
        <v>0</v>
      </c>
      <c r="BQ203" s="631">
        <f t="shared" si="315"/>
        <v>0</v>
      </c>
      <c r="BR203" s="634">
        <f t="shared" si="315"/>
        <v>0</v>
      </c>
      <c r="BS203" s="513"/>
      <c r="BT203" s="629">
        <f t="shared" si="316"/>
        <v>0</v>
      </c>
      <c r="BU203" s="630">
        <f t="shared" si="317"/>
        <v>0</v>
      </c>
      <c r="BV203" s="630">
        <f t="shared" si="317"/>
        <v>0</v>
      </c>
      <c r="BW203" s="631">
        <f t="shared" si="317"/>
        <v>0</v>
      </c>
      <c r="BX203" s="633">
        <f t="shared" si="318"/>
        <v>0</v>
      </c>
      <c r="BY203" s="631">
        <f t="shared" si="318"/>
        <v>0</v>
      </c>
      <c r="BZ203" s="631">
        <f t="shared" si="318"/>
        <v>0</v>
      </c>
      <c r="CA203" s="634">
        <f t="shared" si="318"/>
        <v>0</v>
      </c>
      <c r="CB203" s="513"/>
      <c r="CC203" s="513"/>
      <c r="CD203" s="513"/>
      <c r="CE203" s="513"/>
      <c r="CF203" s="513"/>
      <c r="CG203" s="513"/>
      <c r="CH203" s="513"/>
      <c r="CI203" s="513"/>
      <c r="CJ203" s="513"/>
      <c r="CK203" s="513"/>
      <c r="CL203" s="513"/>
      <c r="CM203" s="513"/>
      <c r="CN203" s="513"/>
      <c r="CO203" s="513"/>
      <c r="CP203" s="513"/>
      <c r="CQ203" s="513"/>
      <c r="CR203" s="513"/>
      <c r="CS203" s="513"/>
      <c r="CT203" s="513"/>
      <c r="CU203" s="513"/>
      <c r="CV203" s="513"/>
      <c r="CW203" s="513"/>
      <c r="CX203" s="513"/>
      <c r="CY203" s="513"/>
      <c r="CZ203" s="513"/>
      <c r="DA203" s="513"/>
      <c r="DB203" s="513"/>
      <c r="DC203" s="513"/>
      <c r="DD203" s="513"/>
      <c r="DE203" s="513"/>
      <c r="DF203" s="513"/>
      <c r="DG203" s="513"/>
      <c r="DH203" s="513"/>
      <c r="DI203" s="513"/>
      <c r="DJ203" s="513"/>
      <c r="DK203" s="513"/>
      <c r="DL203" s="513"/>
      <c r="DM203" s="513"/>
      <c r="DN203" s="513"/>
      <c r="DO203" s="513"/>
      <c r="DP203" s="513"/>
      <c r="DQ203" s="513"/>
      <c r="DR203" s="513"/>
      <c r="DS203" s="513"/>
      <c r="DT203" s="513"/>
      <c r="DU203" s="513"/>
      <c r="DV203" s="513"/>
      <c r="DW203" s="513"/>
      <c r="DX203" s="513"/>
      <c r="DY203" s="513"/>
      <c r="DZ203" s="513"/>
    </row>
    <row r="204" spans="1:130" ht="21" hidden="1" outlineLevel="1" thickBot="1" x14ac:dyDescent="0.35">
      <c r="A204" s="635" t="s">
        <v>333</v>
      </c>
      <c r="B204" s="636">
        <f t="shared" si="293"/>
        <v>0</v>
      </c>
      <c r="C204" s="536"/>
      <c r="D204" s="547">
        <v>0</v>
      </c>
      <c r="E204" s="547">
        <v>0</v>
      </c>
      <c r="F204" s="525">
        <f t="shared" si="294"/>
        <v>0</v>
      </c>
      <c r="G204" s="636">
        <f t="shared" si="295"/>
        <v>0</v>
      </c>
      <c r="H204" s="547">
        <v>0</v>
      </c>
      <c r="I204" s="547">
        <v>0</v>
      </c>
      <c r="J204" s="547">
        <v>0</v>
      </c>
      <c r="K204" s="524">
        <f t="shared" si="296"/>
        <v>0</v>
      </c>
      <c r="L204" s="637">
        <f t="shared" si="297"/>
        <v>0</v>
      </c>
      <c r="M204" s="536"/>
      <c r="N204" s="547"/>
      <c r="O204" s="547"/>
      <c r="P204" s="525">
        <f t="shared" si="298"/>
        <v>0</v>
      </c>
      <c r="Q204" s="638"/>
      <c r="R204" s="549"/>
      <c r="S204" s="550"/>
      <c r="T204" s="639"/>
      <c r="U204" s="549"/>
      <c r="V204" s="636">
        <f t="shared" si="299"/>
        <v>0</v>
      </c>
      <c r="W204" s="536"/>
      <c r="X204" s="523">
        <f t="shared" si="319"/>
        <v>0</v>
      </c>
      <c r="Y204" s="528">
        <f t="shared" si="300"/>
        <v>0</v>
      </c>
      <c r="Z204" s="524">
        <f t="shared" si="301"/>
        <v>0</v>
      </c>
      <c r="AA204" s="636">
        <f t="shared" si="302"/>
        <v>0</v>
      </c>
      <c r="AB204" s="536"/>
      <c r="AC204" s="549"/>
      <c r="AD204" s="549"/>
      <c r="AE204" s="524">
        <f t="shared" si="303"/>
        <v>0</v>
      </c>
      <c r="AF204" s="638"/>
      <c r="AG204" s="549"/>
      <c r="AH204" s="550"/>
      <c r="AI204" s="638"/>
      <c r="AJ204" s="549"/>
      <c r="AK204" s="550"/>
      <c r="AL204" s="638"/>
      <c r="AM204" s="549"/>
      <c r="AN204" s="550"/>
      <c r="AO204" s="638"/>
      <c r="AP204" s="549"/>
      <c r="AQ204" s="550"/>
      <c r="AR204" s="550"/>
      <c r="AS204" s="513"/>
      <c r="AT204" s="636">
        <f t="shared" si="304"/>
        <v>0</v>
      </c>
      <c r="AU204" s="523">
        <f t="shared" si="305"/>
        <v>0</v>
      </c>
      <c r="AV204" s="523">
        <f t="shared" si="305"/>
        <v>0</v>
      </c>
      <c r="AW204" s="528">
        <f t="shared" si="305"/>
        <v>0</v>
      </c>
      <c r="AX204" s="632">
        <f t="shared" si="306"/>
        <v>0</v>
      </c>
      <c r="AY204" s="528">
        <f t="shared" si="306"/>
        <v>0</v>
      </c>
      <c r="AZ204" s="528">
        <f t="shared" si="306"/>
        <v>0</v>
      </c>
      <c r="BA204" s="528">
        <f t="shared" si="306"/>
        <v>0</v>
      </c>
      <c r="BB204" s="636">
        <f t="shared" si="307"/>
        <v>0</v>
      </c>
      <c r="BC204" s="523">
        <f t="shared" si="308"/>
        <v>0</v>
      </c>
      <c r="BD204" s="523">
        <f t="shared" si="308"/>
        <v>0</v>
      </c>
      <c r="BE204" s="528">
        <f t="shared" si="308"/>
        <v>0</v>
      </c>
      <c r="BF204" s="531">
        <f t="shared" si="309"/>
        <v>0</v>
      </c>
      <c r="BG204" s="528">
        <f t="shared" si="310"/>
        <v>0</v>
      </c>
      <c r="BH204" s="532">
        <f t="shared" si="311"/>
        <v>0</v>
      </c>
      <c r="BI204" s="529">
        <f t="shared" si="312"/>
        <v>0</v>
      </c>
      <c r="BJ204" s="513"/>
      <c r="BK204" s="636">
        <f t="shared" si="313"/>
        <v>0</v>
      </c>
      <c r="BL204" s="523">
        <f t="shared" si="314"/>
        <v>0</v>
      </c>
      <c r="BM204" s="523">
        <f t="shared" si="314"/>
        <v>0</v>
      </c>
      <c r="BN204" s="528">
        <f t="shared" si="314"/>
        <v>0</v>
      </c>
      <c r="BO204" s="632">
        <f t="shared" si="315"/>
        <v>0</v>
      </c>
      <c r="BP204" s="528">
        <f t="shared" si="315"/>
        <v>0</v>
      </c>
      <c r="BQ204" s="528">
        <f t="shared" si="315"/>
        <v>0</v>
      </c>
      <c r="BR204" s="532">
        <f t="shared" si="315"/>
        <v>0</v>
      </c>
      <c r="BS204" s="513"/>
      <c r="BT204" s="636">
        <f t="shared" si="316"/>
        <v>0</v>
      </c>
      <c r="BU204" s="523">
        <f t="shared" si="317"/>
        <v>0</v>
      </c>
      <c r="BV204" s="523">
        <f t="shared" si="317"/>
        <v>0</v>
      </c>
      <c r="BW204" s="528">
        <f t="shared" si="317"/>
        <v>0</v>
      </c>
      <c r="BX204" s="632">
        <f t="shared" si="318"/>
        <v>0</v>
      </c>
      <c r="BY204" s="528">
        <f t="shared" si="318"/>
        <v>0</v>
      </c>
      <c r="BZ204" s="528">
        <f t="shared" si="318"/>
        <v>0</v>
      </c>
      <c r="CA204" s="532">
        <f t="shared" si="318"/>
        <v>0</v>
      </c>
      <c r="CB204" s="513"/>
      <c r="CC204" s="513"/>
      <c r="CD204" s="513"/>
      <c r="CE204" s="513"/>
      <c r="CF204" s="513"/>
      <c r="CG204" s="513"/>
      <c r="CH204" s="513"/>
      <c r="CI204" s="513"/>
      <c r="CJ204" s="513"/>
      <c r="CK204" s="513"/>
      <c r="CL204" s="513"/>
      <c r="CM204" s="513"/>
      <c r="CN204" s="513"/>
      <c r="CO204" s="513"/>
      <c r="CP204" s="513"/>
      <c r="CQ204" s="513"/>
      <c r="CR204" s="513"/>
      <c r="CS204" s="513"/>
      <c r="CT204" s="513"/>
      <c r="CU204" s="513"/>
      <c r="CV204" s="513"/>
      <c r="CW204" s="513"/>
      <c r="CX204" s="513"/>
      <c r="CY204" s="513"/>
      <c r="CZ204" s="513"/>
      <c r="DA204" s="513"/>
      <c r="DB204" s="513"/>
      <c r="DC204" s="513"/>
      <c r="DD204" s="513"/>
      <c r="DE204" s="513"/>
      <c r="DF204" s="513"/>
      <c r="DG204" s="513"/>
      <c r="DH204" s="513"/>
      <c r="DI204" s="513"/>
      <c r="DJ204" s="513"/>
      <c r="DK204" s="513"/>
      <c r="DL204" s="513"/>
      <c r="DM204" s="513"/>
      <c r="DN204" s="513"/>
      <c r="DO204" s="513"/>
      <c r="DP204" s="513"/>
      <c r="DQ204" s="513"/>
      <c r="DR204" s="513"/>
      <c r="DS204" s="513"/>
      <c r="DT204" s="513"/>
      <c r="DU204" s="513"/>
      <c r="DV204" s="513"/>
      <c r="DW204" s="513"/>
      <c r="DX204" s="513"/>
      <c r="DY204" s="513"/>
      <c r="DZ204" s="513"/>
    </row>
    <row r="205" spans="1:130" ht="21" hidden="1" outlineLevel="1" thickBot="1" x14ac:dyDescent="0.35">
      <c r="A205" s="635" t="s">
        <v>334</v>
      </c>
      <c r="B205" s="636">
        <f t="shared" si="293"/>
        <v>0</v>
      </c>
      <c r="C205" s="536"/>
      <c r="D205" s="547">
        <v>0</v>
      </c>
      <c r="E205" s="547">
        <v>0</v>
      </c>
      <c r="F205" s="525">
        <f t="shared" si="294"/>
        <v>0</v>
      </c>
      <c r="G205" s="636">
        <f t="shared" si="295"/>
        <v>0</v>
      </c>
      <c r="H205" s="547">
        <v>0</v>
      </c>
      <c r="I205" s="547">
        <v>0</v>
      </c>
      <c r="J205" s="547">
        <v>0</v>
      </c>
      <c r="K205" s="524">
        <f t="shared" si="296"/>
        <v>0</v>
      </c>
      <c r="L205" s="637">
        <f t="shared" si="297"/>
        <v>0</v>
      </c>
      <c r="M205" s="536"/>
      <c r="N205" s="547"/>
      <c r="O205" s="547"/>
      <c r="P205" s="525">
        <f t="shared" si="298"/>
        <v>0</v>
      </c>
      <c r="Q205" s="638"/>
      <c r="R205" s="549"/>
      <c r="S205" s="550"/>
      <c r="T205" s="639"/>
      <c r="U205" s="549"/>
      <c r="V205" s="636">
        <f t="shared" si="299"/>
        <v>0</v>
      </c>
      <c r="W205" s="536"/>
      <c r="X205" s="523">
        <f t="shared" si="319"/>
        <v>0</v>
      </c>
      <c r="Y205" s="528">
        <f t="shared" si="300"/>
        <v>0</v>
      </c>
      <c r="Z205" s="524">
        <f t="shared" si="301"/>
        <v>0</v>
      </c>
      <c r="AA205" s="636">
        <f t="shared" si="302"/>
        <v>0</v>
      </c>
      <c r="AB205" s="536"/>
      <c r="AC205" s="549"/>
      <c r="AD205" s="549"/>
      <c r="AE205" s="524">
        <f t="shared" si="303"/>
        <v>0</v>
      </c>
      <c r="AF205" s="638"/>
      <c r="AG205" s="549"/>
      <c r="AH205" s="550"/>
      <c r="AI205" s="638"/>
      <c r="AJ205" s="549"/>
      <c r="AK205" s="550"/>
      <c r="AL205" s="638"/>
      <c r="AM205" s="549"/>
      <c r="AN205" s="550"/>
      <c r="AO205" s="638"/>
      <c r="AP205" s="549"/>
      <c r="AQ205" s="550"/>
      <c r="AR205" s="550"/>
      <c r="AS205" s="513"/>
      <c r="AT205" s="636">
        <f t="shared" si="304"/>
        <v>0</v>
      </c>
      <c r="AU205" s="523">
        <f t="shared" si="305"/>
        <v>0</v>
      </c>
      <c r="AV205" s="523">
        <f t="shared" si="305"/>
        <v>0</v>
      </c>
      <c r="AW205" s="528">
        <f t="shared" si="305"/>
        <v>0</v>
      </c>
      <c r="AX205" s="632">
        <f t="shared" si="306"/>
        <v>0</v>
      </c>
      <c r="AY205" s="528">
        <f t="shared" si="306"/>
        <v>0</v>
      </c>
      <c r="AZ205" s="528">
        <f t="shared" si="306"/>
        <v>0</v>
      </c>
      <c r="BA205" s="528">
        <f t="shared" si="306"/>
        <v>0</v>
      </c>
      <c r="BB205" s="636">
        <f t="shared" si="307"/>
        <v>0</v>
      </c>
      <c r="BC205" s="523">
        <f t="shared" si="308"/>
        <v>0</v>
      </c>
      <c r="BD205" s="523">
        <f t="shared" si="308"/>
        <v>0</v>
      </c>
      <c r="BE205" s="528">
        <f t="shared" si="308"/>
        <v>0</v>
      </c>
      <c r="BF205" s="531">
        <f t="shared" si="309"/>
        <v>0</v>
      </c>
      <c r="BG205" s="528">
        <f t="shared" si="310"/>
        <v>0</v>
      </c>
      <c r="BH205" s="532">
        <f t="shared" si="311"/>
        <v>0</v>
      </c>
      <c r="BI205" s="529">
        <f t="shared" si="312"/>
        <v>0</v>
      </c>
      <c r="BJ205" s="513"/>
      <c r="BK205" s="636">
        <f t="shared" si="313"/>
        <v>0</v>
      </c>
      <c r="BL205" s="523">
        <f t="shared" si="314"/>
        <v>0</v>
      </c>
      <c r="BM205" s="523">
        <f t="shared" si="314"/>
        <v>0</v>
      </c>
      <c r="BN205" s="528">
        <f t="shared" si="314"/>
        <v>0</v>
      </c>
      <c r="BO205" s="632">
        <f t="shared" si="315"/>
        <v>0</v>
      </c>
      <c r="BP205" s="528">
        <f t="shared" si="315"/>
        <v>0</v>
      </c>
      <c r="BQ205" s="528">
        <f t="shared" si="315"/>
        <v>0</v>
      </c>
      <c r="BR205" s="532">
        <f t="shared" si="315"/>
        <v>0</v>
      </c>
      <c r="BS205" s="513"/>
      <c r="BT205" s="636">
        <f t="shared" si="316"/>
        <v>0</v>
      </c>
      <c r="BU205" s="523">
        <f t="shared" si="317"/>
        <v>0</v>
      </c>
      <c r="BV205" s="523">
        <f t="shared" si="317"/>
        <v>0</v>
      </c>
      <c r="BW205" s="528">
        <f t="shared" si="317"/>
        <v>0</v>
      </c>
      <c r="BX205" s="632">
        <f t="shared" si="318"/>
        <v>0</v>
      </c>
      <c r="BY205" s="528">
        <f t="shared" si="318"/>
        <v>0</v>
      </c>
      <c r="BZ205" s="528">
        <f t="shared" si="318"/>
        <v>0</v>
      </c>
      <c r="CA205" s="532">
        <f t="shared" si="318"/>
        <v>0</v>
      </c>
      <c r="CB205" s="513"/>
      <c r="CC205" s="513"/>
      <c r="CD205" s="513"/>
      <c r="CE205" s="513"/>
      <c r="CF205" s="513"/>
      <c r="CG205" s="513"/>
      <c r="CH205" s="513"/>
      <c r="CI205" s="513"/>
      <c r="CJ205" s="513"/>
      <c r="CK205" s="513"/>
      <c r="CL205" s="513"/>
      <c r="CM205" s="513"/>
      <c r="CN205" s="513"/>
      <c r="CO205" s="513"/>
      <c r="CP205" s="513"/>
      <c r="CQ205" s="513"/>
      <c r="CR205" s="513"/>
      <c r="CS205" s="513"/>
      <c r="CT205" s="513"/>
      <c r="CU205" s="513"/>
      <c r="CV205" s="513"/>
      <c r="CW205" s="513"/>
      <c r="CX205" s="513"/>
      <c r="CY205" s="513"/>
      <c r="CZ205" s="513"/>
      <c r="DA205" s="513"/>
      <c r="DB205" s="513"/>
      <c r="DC205" s="513"/>
      <c r="DD205" s="513"/>
      <c r="DE205" s="513"/>
      <c r="DF205" s="513"/>
      <c r="DG205" s="513"/>
      <c r="DH205" s="513"/>
      <c r="DI205" s="513"/>
      <c r="DJ205" s="513"/>
      <c r="DK205" s="513"/>
      <c r="DL205" s="513"/>
      <c r="DM205" s="513"/>
      <c r="DN205" s="513"/>
      <c r="DO205" s="513"/>
      <c r="DP205" s="513"/>
      <c r="DQ205" s="513"/>
      <c r="DR205" s="513"/>
      <c r="DS205" s="513"/>
      <c r="DT205" s="513"/>
      <c r="DU205" s="513"/>
      <c r="DV205" s="513"/>
      <c r="DW205" s="513"/>
      <c r="DX205" s="513"/>
      <c r="DY205" s="513"/>
      <c r="DZ205" s="513"/>
    </row>
    <row r="206" spans="1:130" s="660" customFormat="1" ht="21" hidden="1" outlineLevel="1" thickBot="1" x14ac:dyDescent="0.35">
      <c r="A206" s="640" t="s">
        <v>1007</v>
      </c>
      <c r="B206" s="641">
        <f t="shared" si="293"/>
        <v>0</v>
      </c>
      <c r="C206" s="642"/>
      <c r="D206" s="547">
        <v>0</v>
      </c>
      <c r="E206" s="547">
        <v>0</v>
      </c>
      <c r="F206" s="643">
        <f t="shared" si="294"/>
        <v>0</v>
      </c>
      <c r="G206" s="641">
        <f t="shared" si="295"/>
        <v>0</v>
      </c>
      <c r="H206" s="547"/>
      <c r="I206" s="644"/>
      <c r="J206" s="644"/>
      <c r="K206" s="645">
        <f t="shared" si="296"/>
        <v>0</v>
      </c>
      <c r="L206" s="646">
        <f t="shared" si="297"/>
        <v>0</v>
      </c>
      <c r="M206" s="647"/>
      <c r="N206" s="648"/>
      <c r="O206" s="648"/>
      <c r="P206" s="643">
        <f t="shared" si="298"/>
        <v>0</v>
      </c>
      <c r="Q206" s="649"/>
      <c r="R206" s="650"/>
      <c r="S206" s="651"/>
      <c r="T206" s="652"/>
      <c r="U206" s="650"/>
      <c r="V206" s="641">
        <f t="shared" si="299"/>
        <v>0</v>
      </c>
      <c r="W206" s="647"/>
      <c r="X206" s="653">
        <f t="shared" si="319"/>
        <v>0</v>
      </c>
      <c r="Y206" s="654">
        <f t="shared" si="300"/>
        <v>0</v>
      </c>
      <c r="Z206" s="645">
        <f t="shared" si="301"/>
        <v>0</v>
      </c>
      <c r="AA206" s="641">
        <f t="shared" si="302"/>
        <v>0</v>
      </c>
      <c r="AB206" s="647"/>
      <c r="AC206" s="650"/>
      <c r="AD206" s="650"/>
      <c r="AE206" s="645">
        <f t="shared" si="303"/>
        <v>0</v>
      </c>
      <c r="AF206" s="649"/>
      <c r="AG206" s="650"/>
      <c r="AH206" s="651"/>
      <c r="AI206" s="649"/>
      <c r="AJ206" s="650"/>
      <c r="AK206" s="651"/>
      <c r="AL206" s="649"/>
      <c r="AM206" s="650"/>
      <c r="AN206" s="651"/>
      <c r="AO206" s="649"/>
      <c r="AP206" s="650"/>
      <c r="AQ206" s="651"/>
      <c r="AR206" s="651"/>
      <c r="AS206" s="655"/>
      <c r="AT206" s="641">
        <f t="shared" si="304"/>
        <v>0</v>
      </c>
      <c r="AU206" s="653">
        <f t="shared" si="305"/>
        <v>0</v>
      </c>
      <c r="AV206" s="653">
        <f t="shared" si="305"/>
        <v>0</v>
      </c>
      <c r="AW206" s="654">
        <f t="shared" si="305"/>
        <v>0</v>
      </c>
      <c r="AX206" s="656">
        <f t="shared" si="306"/>
        <v>0</v>
      </c>
      <c r="AY206" s="654">
        <f t="shared" si="306"/>
        <v>0</v>
      </c>
      <c r="AZ206" s="654">
        <f t="shared" si="306"/>
        <v>0</v>
      </c>
      <c r="BA206" s="654">
        <f t="shared" si="306"/>
        <v>0</v>
      </c>
      <c r="BB206" s="641">
        <f>BC206+BD206</f>
        <v>0</v>
      </c>
      <c r="BC206" s="653">
        <f t="shared" si="308"/>
        <v>0</v>
      </c>
      <c r="BD206" s="653">
        <f t="shared" si="308"/>
        <v>0</v>
      </c>
      <c r="BE206" s="654">
        <f t="shared" si="308"/>
        <v>0</v>
      </c>
      <c r="BF206" s="657">
        <f t="shared" si="309"/>
        <v>0</v>
      </c>
      <c r="BG206" s="654">
        <f t="shared" si="310"/>
        <v>0</v>
      </c>
      <c r="BH206" s="658">
        <f t="shared" si="311"/>
        <v>0</v>
      </c>
      <c r="BI206" s="659">
        <f>AR206</f>
        <v>0</v>
      </c>
      <c r="BJ206" s="655"/>
      <c r="BK206" s="641">
        <f>BL206+BM206</f>
        <v>0</v>
      </c>
      <c r="BL206" s="653">
        <f t="shared" si="314"/>
        <v>0</v>
      </c>
      <c r="BM206" s="653">
        <f t="shared" si="314"/>
        <v>0</v>
      </c>
      <c r="BN206" s="654">
        <f t="shared" si="314"/>
        <v>0</v>
      </c>
      <c r="BO206" s="656">
        <f t="shared" si="315"/>
        <v>0</v>
      </c>
      <c r="BP206" s="654">
        <f t="shared" si="315"/>
        <v>0</v>
      </c>
      <c r="BQ206" s="654">
        <f t="shared" si="315"/>
        <v>0</v>
      </c>
      <c r="BR206" s="658">
        <f t="shared" si="315"/>
        <v>0</v>
      </c>
      <c r="BS206" s="655"/>
      <c r="BT206" s="641">
        <f>BU206+BV206</f>
        <v>0</v>
      </c>
      <c r="BU206" s="653">
        <f t="shared" si="317"/>
        <v>0</v>
      </c>
      <c r="BV206" s="653">
        <f t="shared" si="317"/>
        <v>0</v>
      </c>
      <c r="BW206" s="654">
        <f t="shared" si="317"/>
        <v>0</v>
      </c>
      <c r="BX206" s="656">
        <f t="shared" si="318"/>
        <v>0</v>
      </c>
      <c r="BY206" s="654">
        <f t="shared" si="318"/>
        <v>0</v>
      </c>
      <c r="BZ206" s="654">
        <f t="shared" si="318"/>
        <v>0</v>
      </c>
      <c r="CA206" s="658">
        <f t="shared" si="318"/>
        <v>0</v>
      </c>
      <c r="CB206" s="655"/>
      <c r="CC206" s="655"/>
      <c r="CD206" s="655"/>
      <c r="CE206" s="655"/>
      <c r="CF206" s="655"/>
      <c r="CG206" s="655"/>
      <c r="CH206" s="655"/>
      <c r="CI206" s="655"/>
      <c r="CJ206" s="655"/>
      <c r="CK206" s="655"/>
      <c r="CL206" s="655"/>
      <c r="CM206" s="655"/>
      <c r="CN206" s="655"/>
      <c r="CO206" s="655"/>
      <c r="CP206" s="655"/>
      <c r="CQ206" s="655"/>
      <c r="CR206" s="655"/>
      <c r="CS206" s="655"/>
      <c r="CT206" s="655"/>
      <c r="CU206" s="655"/>
      <c r="CV206" s="655"/>
      <c r="CW206" s="655"/>
      <c r="CX206" s="655"/>
      <c r="CY206" s="655"/>
      <c r="CZ206" s="655"/>
      <c r="DA206" s="655"/>
      <c r="DB206" s="655"/>
      <c r="DC206" s="655"/>
      <c r="DD206" s="655"/>
      <c r="DE206" s="655"/>
      <c r="DF206" s="655"/>
      <c r="DG206" s="655"/>
      <c r="DH206" s="655"/>
      <c r="DI206" s="655"/>
      <c r="DJ206" s="655"/>
      <c r="DK206" s="655"/>
      <c r="DL206" s="655"/>
      <c r="DM206" s="655"/>
      <c r="DN206" s="655"/>
      <c r="DO206" s="655"/>
      <c r="DP206" s="655"/>
      <c r="DQ206" s="655"/>
      <c r="DR206" s="655"/>
      <c r="DS206" s="655"/>
      <c r="DT206" s="655"/>
      <c r="DU206" s="655"/>
      <c r="DV206" s="655"/>
      <c r="DW206" s="655"/>
      <c r="DX206" s="655"/>
      <c r="DY206" s="655"/>
      <c r="DZ206" s="655"/>
    </row>
    <row r="207" spans="1:130" s="660" customFormat="1" ht="21" hidden="1" outlineLevel="1" thickBot="1" x14ac:dyDescent="0.35">
      <c r="A207" s="640" t="s">
        <v>1008</v>
      </c>
      <c r="B207" s="641">
        <f t="shared" si="293"/>
        <v>0</v>
      </c>
      <c r="C207" s="642"/>
      <c r="D207" s="547">
        <v>0</v>
      </c>
      <c r="E207" s="547">
        <v>0</v>
      </c>
      <c r="F207" s="643">
        <f t="shared" si="294"/>
        <v>0</v>
      </c>
      <c r="G207" s="641">
        <f t="shared" si="295"/>
        <v>0</v>
      </c>
      <c r="H207" s="547"/>
      <c r="I207" s="644"/>
      <c r="J207" s="644"/>
      <c r="K207" s="645">
        <f t="shared" si="296"/>
        <v>0</v>
      </c>
      <c r="L207" s="646">
        <f t="shared" si="297"/>
        <v>0</v>
      </c>
      <c r="M207" s="647"/>
      <c r="N207" s="648"/>
      <c r="O207" s="648"/>
      <c r="P207" s="643">
        <f t="shared" si="298"/>
        <v>0</v>
      </c>
      <c r="Q207" s="649"/>
      <c r="R207" s="650"/>
      <c r="S207" s="651"/>
      <c r="T207" s="652"/>
      <c r="U207" s="650"/>
      <c r="V207" s="641">
        <f t="shared" si="299"/>
        <v>0</v>
      </c>
      <c r="W207" s="647"/>
      <c r="X207" s="653">
        <f t="shared" si="319"/>
        <v>0</v>
      </c>
      <c r="Y207" s="654">
        <f t="shared" si="300"/>
        <v>0</v>
      </c>
      <c r="Z207" s="645">
        <f t="shared" si="301"/>
        <v>0</v>
      </c>
      <c r="AA207" s="641">
        <f t="shared" si="302"/>
        <v>0</v>
      </c>
      <c r="AB207" s="647"/>
      <c r="AC207" s="650"/>
      <c r="AD207" s="650"/>
      <c r="AE207" s="645">
        <f t="shared" si="303"/>
        <v>0</v>
      </c>
      <c r="AF207" s="649"/>
      <c r="AG207" s="650"/>
      <c r="AH207" s="651"/>
      <c r="AI207" s="649"/>
      <c r="AJ207" s="650"/>
      <c r="AK207" s="651"/>
      <c r="AL207" s="649"/>
      <c r="AM207" s="650"/>
      <c r="AN207" s="651"/>
      <c r="AO207" s="649"/>
      <c r="AP207" s="650"/>
      <c r="AQ207" s="651"/>
      <c r="AR207" s="651"/>
      <c r="AS207" s="655"/>
      <c r="AT207" s="641">
        <f t="shared" si="304"/>
        <v>0</v>
      </c>
      <c r="AU207" s="653">
        <f t="shared" si="305"/>
        <v>0</v>
      </c>
      <c r="AV207" s="653">
        <f t="shared" si="305"/>
        <v>0</v>
      </c>
      <c r="AW207" s="654">
        <f t="shared" si="305"/>
        <v>0</v>
      </c>
      <c r="AX207" s="656">
        <f t="shared" si="306"/>
        <v>0</v>
      </c>
      <c r="AY207" s="654">
        <f t="shared" si="306"/>
        <v>0</v>
      </c>
      <c r="AZ207" s="654">
        <f t="shared" si="306"/>
        <v>0</v>
      </c>
      <c r="BA207" s="654">
        <f t="shared" si="306"/>
        <v>0</v>
      </c>
      <c r="BB207" s="641">
        <f>BC207+BD207</f>
        <v>0</v>
      </c>
      <c r="BC207" s="653">
        <f t="shared" si="308"/>
        <v>0</v>
      </c>
      <c r="BD207" s="653">
        <f t="shared" si="308"/>
        <v>0</v>
      </c>
      <c r="BE207" s="654">
        <f t="shared" si="308"/>
        <v>0</v>
      </c>
      <c r="BF207" s="657">
        <f t="shared" si="309"/>
        <v>0</v>
      </c>
      <c r="BG207" s="654">
        <f t="shared" si="310"/>
        <v>0</v>
      </c>
      <c r="BH207" s="658">
        <f t="shared" si="311"/>
        <v>0</v>
      </c>
      <c r="BI207" s="659">
        <f>AR207</f>
        <v>0</v>
      </c>
      <c r="BJ207" s="655"/>
      <c r="BK207" s="641">
        <f>BL207+BM207</f>
        <v>0</v>
      </c>
      <c r="BL207" s="653">
        <f t="shared" si="314"/>
        <v>0</v>
      </c>
      <c r="BM207" s="653">
        <f t="shared" si="314"/>
        <v>0</v>
      </c>
      <c r="BN207" s="654">
        <f t="shared" si="314"/>
        <v>0</v>
      </c>
      <c r="BO207" s="656">
        <f t="shared" si="315"/>
        <v>0</v>
      </c>
      <c r="BP207" s="654">
        <f t="shared" si="315"/>
        <v>0</v>
      </c>
      <c r="BQ207" s="654">
        <f t="shared" si="315"/>
        <v>0</v>
      </c>
      <c r="BR207" s="658">
        <f t="shared" si="315"/>
        <v>0</v>
      </c>
      <c r="BS207" s="655"/>
      <c r="BT207" s="641">
        <f>BU207+BV207</f>
        <v>0</v>
      </c>
      <c r="BU207" s="653">
        <f t="shared" si="317"/>
        <v>0</v>
      </c>
      <c r="BV207" s="653">
        <f t="shared" si="317"/>
        <v>0</v>
      </c>
      <c r="BW207" s="654">
        <f t="shared" si="317"/>
        <v>0</v>
      </c>
      <c r="BX207" s="656">
        <f t="shared" si="318"/>
        <v>0</v>
      </c>
      <c r="BY207" s="654">
        <f t="shared" si="318"/>
        <v>0</v>
      </c>
      <c r="BZ207" s="654">
        <f t="shared" si="318"/>
        <v>0</v>
      </c>
      <c r="CA207" s="658">
        <f t="shared" si="318"/>
        <v>0</v>
      </c>
      <c r="CB207" s="655"/>
      <c r="CC207" s="655"/>
      <c r="CD207" s="655"/>
      <c r="CE207" s="655"/>
      <c r="CF207" s="655"/>
      <c r="CG207" s="655"/>
      <c r="CH207" s="655"/>
      <c r="CI207" s="655"/>
      <c r="CJ207" s="655"/>
      <c r="CK207" s="655"/>
      <c r="CL207" s="655"/>
      <c r="CM207" s="655"/>
      <c r="CN207" s="655"/>
      <c r="CO207" s="655"/>
      <c r="CP207" s="655"/>
      <c r="CQ207" s="655"/>
      <c r="CR207" s="655"/>
      <c r="CS207" s="655"/>
      <c r="CT207" s="655"/>
      <c r="CU207" s="655"/>
      <c r="CV207" s="655"/>
      <c r="CW207" s="655"/>
      <c r="CX207" s="655"/>
      <c r="CY207" s="655"/>
      <c r="CZ207" s="655"/>
      <c r="DA207" s="655"/>
      <c r="DB207" s="655"/>
      <c r="DC207" s="655"/>
      <c r="DD207" s="655"/>
      <c r="DE207" s="655"/>
      <c r="DF207" s="655"/>
      <c r="DG207" s="655"/>
      <c r="DH207" s="655"/>
      <c r="DI207" s="655"/>
      <c r="DJ207" s="655"/>
      <c r="DK207" s="655"/>
      <c r="DL207" s="655"/>
      <c r="DM207" s="655"/>
      <c r="DN207" s="655"/>
      <c r="DO207" s="655"/>
      <c r="DP207" s="655"/>
      <c r="DQ207" s="655"/>
      <c r="DR207" s="655"/>
      <c r="DS207" s="655"/>
      <c r="DT207" s="655"/>
      <c r="DU207" s="655"/>
      <c r="DV207" s="655"/>
      <c r="DW207" s="655"/>
      <c r="DX207" s="655"/>
      <c r="DY207" s="655"/>
      <c r="DZ207" s="655"/>
    </row>
    <row r="208" spans="1:130" ht="21" hidden="1" outlineLevel="1" thickBot="1" x14ac:dyDescent="0.35">
      <c r="A208" s="661" t="s">
        <v>335</v>
      </c>
      <c r="B208" s="636">
        <f t="shared" si="293"/>
        <v>0</v>
      </c>
      <c r="C208" s="536"/>
      <c r="D208" s="547">
        <v>0</v>
      </c>
      <c r="E208" s="547">
        <v>0</v>
      </c>
      <c r="F208" s="525">
        <f t="shared" si="294"/>
        <v>0</v>
      </c>
      <c r="G208" s="636">
        <f t="shared" si="295"/>
        <v>0</v>
      </c>
      <c r="H208" s="547">
        <v>0</v>
      </c>
      <c r="I208" s="547">
        <v>0</v>
      </c>
      <c r="J208" s="547">
        <v>0</v>
      </c>
      <c r="K208" s="524">
        <f t="shared" si="296"/>
        <v>0</v>
      </c>
      <c r="L208" s="662">
        <f t="shared" si="297"/>
        <v>0</v>
      </c>
      <c r="M208" s="663"/>
      <c r="N208" s="664"/>
      <c r="O208" s="664"/>
      <c r="P208" s="665">
        <f t="shared" si="298"/>
        <v>0</v>
      </c>
      <c r="Q208" s="666"/>
      <c r="R208" s="667"/>
      <c r="S208" s="668"/>
      <c r="T208" s="669"/>
      <c r="U208" s="667"/>
      <c r="V208" s="670">
        <f t="shared" si="299"/>
        <v>0</v>
      </c>
      <c r="W208" s="663"/>
      <c r="X208" s="671">
        <f t="shared" si="319"/>
        <v>0</v>
      </c>
      <c r="Y208" s="672">
        <f t="shared" si="300"/>
        <v>0</v>
      </c>
      <c r="Z208" s="673">
        <f t="shared" si="301"/>
        <v>0</v>
      </c>
      <c r="AA208" s="670">
        <f t="shared" si="302"/>
        <v>0</v>
      </c>
      <c r="AB208" s="663"/>
      <c r="AC208" s="667"/>
      <c r="AD208" s="667"/>
      <c r="AE208" s="673">
        <f t="shared" si="303"/>
        <v>0</v>
      </c>
      <c r="AF208" s="666"/>
      <c r="AG208" s="667"/>
      <c r="AH208" s="668"/>
      <c r="AI208" s="666"/>
      <c r="AJ208" s="667"/>
      <c r="AK208" s="668"/>
      <c r="AL208" s="666"/>
      <c r="AM208" s="667"/>
      <c r="AN208" s="668"/>
      <c r="AO208" s="666"/>
      <c r="AP208" s="667"/>
      <c r="AQ208" s="668"/>
      <c r="AR208" s="668"/>
      <c r="AS208" s="513"/>
      <c r="AT208" s="670">
        <f t="shared" si="304"/>
        <v>0</v>
      </c>
      <c r="AU208" s="671">
        <f t="shared" si="305"/>
        <v>0</v>
      </c>
      <c r="AV208" s="671">
        <f t="shared" si="305"/>
        <v>0</v>
      </c>
      <c r="AW208" s="672">
        <f t="shared" si="305"/>
        <v>0</v>
      </c>
      <c r="AX208" s="674">
        <f t="shared" si="306"/>
        <v>0</v>
      </c>
      <c r="AY208" s="672">
        <f t="shared" si="306"/>
        <v>0</v>
      </c>
      <c r="AZ208" s="672">
        <f t="shared" si="306"/>
        <v>0</v>
      </c>
      <c r="BA208" s="672">
        <f t="shared" si="306"/>
        <v>0</v>
      </c>
      <c r="BB208" s="670">
        <f t="shared" si="307"/>
        <v>0</v>
      </c>
      <c r="BC208" s="671">
        <f t="shared" si="308"/>
        <v>0</v>
      </c>
      <c r="BD208" s="671">
        <f t="shared" si="308"/>
        <v>0</v>
      </c>
      <c r="BE208" s="672">
        <f t="shared" si="308"/>
        <v>0</v>
      </c>
      <c r="BF208" s="675">
        <f t="shared" si="309"/>
        <v>0</v>
      </c>
      <c r="BG208" s="672">
        <f t="shared" si="310"/>
        <v>0</v>
      </c>
      <c r="BH208" s="676">
        <f t="shared" si="311"/>
        <v>0</v>
      </c>
      <c r="BI208" s="677">
        <f t="shared" si="312"/>
        <v>0</v>
      </c>
      <c r="BJ208" s="513"/>
      <c r="BK208" s="670">
        <f t="shared" si="313"/>
        <v>0</v>
      </c>
      <c r="BL208" s="671">
        <f t="shared" si="314"/>
        <v>0</v>
      </c>
      <c r="BM208" s="671">
        <f t="shared" si="314"/>
        <v>0</v>
      </c>
      <c r="BN208" s="672">
        <f t="shared" si="314"/>
        <v>0</v>
      </c>
      <c r="BO208" s="674">
        <f t="shared" si="315"/>
        <v>0</v>
      </c>
      <c r="BP208" s="672">
        <f t="shared" si="315"/>
        <v>0</v>
      </c>
      <c r="BQ208" s="672">
        <f t="shared" si="315"/>
        <v>0</v>
      </c>
      <c r="BR208" s="676">
        <f t="shared" si="315"/>
        <v>0</v>
      </c>
      <c r="BS208" s="513"/>
      <c r="BT208" s="670">
        <f t="shared" si="316"/>
        <v>0</v>
      </c>
      <c r="BU208" s="671">
        <f t="shared" si="317"/>
        <v>0</v>
      </c>
      <c r="BV208" s="671">
        <f t="shared" si="317"/>
        <v>0</v>
      </c>
      <c r="BW208" s="672">
        <f t="shared" si="317"/>
        <v>0</v>
      </c>
      <c r="BX208" s="674">
        <f t="shared" si="318"/>
        <v>0</v>
      </c>
      <c r="BY208" s="672">
        <f t="shared" si="318"/>
        <v>0</v>
      </c>
      <c r="BZ208" s="672">
        <f t="shared" si="318"/>
        <v>0</v>
      </c>
      <c r="CA208" s="676">
        <f t="shared" si="318"/>
        <v>0</v>
      </c>
      <c r="CB208" s="513"/>
      <c r="CC208" s="513"/>
      <c r="CD208" s="513"/>
      <c r="CE208" s="513"/>
      <c r="CF208" s="513"/>
      <c r="CG208" s="513"/>
      <c r="CH208" s="513"/>
      <c r="CI208" s="513"/>
      <c r="CJ208" s="513"/>
      <c r="CK208" s="513"/>
      <c r="CL208" s="513"/>
      <c r="CM208" s="513"/>
      <c r="CN208" s="513"/>
      <c r="CO208" s="513"/>
      <c r="CP208" s="513"/>
      <c r="CQ208" s="513"/>
      <c r="CR208" s="513"/>
      <c r="CS208" s="513"/>
      <c r="CT208" s="513"/>
      <c r="CU208" s="513"/>
      <c r="CV208" s="513"/>
      <c r="CW208" s="513"/>
      <c r="CX208" s="513"/>
      <c r="CY208" s="513"/>
      <c r="CZ208" s="513"/>
      <c r="DA208" s="513"/>
      <c r="DB208" s="513"/>
      <c r="DC208" s="513"/>
      <c r="DD208" s="513"/>
      <c r="DE208" s="513"/>
      <c r="DF208" s="513"/>
      <c r="DG208" s="513"/>
      <c r="DH208" s="513"/>
      <c r="DI208" s="513"/>
      <c r="DJ208" s="513"/>
      <c r="DK208" s="513"/>
      <c r="DL208" s="513"/>
      <c r="DM208" s="513"/>
      <c r="DN208" s="513"/>
      <c r="DO208" s="513"/>
      <c r="DP208" s="513"/>
      <c r="DQ208" s="513"/>
      <c r="DR208" s="513"/>
      <c r="DS208" s="513"/>
      <c r="DT208" s="513"/>
      <c r="DU208" s="513"/>
      <c r="DV208" s="513"/>
      <c r="DW208" s="513"/>
      <c r="DX208" s="513"/>
      <c r="DY208" s="513"/>
      <c r="DZ208" s="513"/>
    </row>
    <row r="209" spans="1:130" s="660" customFormat="1" ht="21" hidden="1" outlineLevel="1" thickBot="1" x14ac:dyDescent="0.35">
      <c r="A209" s="640" t="s">
        <v>1007</v>
      </c>
      <c r="B209" s="641">
        <f t="shared" si="293"/>
        <v>0</v>
      </c>
      <c r="C209" s="642"/>
      <c r="D209" s="547">
        <v>0</v>
      </c>
      <c r="E209" s="547">
        <v>0</v>
      </c>
      <c r="F209" s="643">
        <f t="shared" si="294"/>
        <v>0</v>
      </c>
      <c r="G209" s="641">
        <f t="shared" si="295"/>
        <v>0</v>
      </c>
      <c r="H209" s="547"/>
      <c r="I209" s="644"/>
      <c r="J209" s="644"/>
      <c r="K209" s="645">
        <f t="shared" si="296"/>
        <v>0</v>
      </c>
      <c r="L209" s="646">
        <f t="shared" si="297"/>
        <v>0</v>
      </c>
      <c r="M209" s="647"/>
      <c r="N209" s="648"/>
      <c r="O209" s="648"/>
      <c r="P209" s="643">
        <f t="shared" si="298"/>
        <v>0</v>
      </c>
      <c r="Q209" s="649"/>
      <c r="R209" s="650"/>
      <c r="S209" s="651"/>
      <c r="T209" s="652"/>
      <c r="U209" s="650"/>
      <c r="V209" s="641">
        <f t="shared" si="299"/>
        <v>0</v>
      </c>
      <c r="W209" s="647"/>
      <c r="X209" s="653">
        <f t="shared" si="319"/>
        <v>0</v>
      </c>
      <c r="Y209" s="654">
        <f t="shared" si="300"/>
        <v>0</v>
      </c>
      <c r="Z209" s="645">
        <f t="shared" si="301"/>
        <v>0</v>
      </c>
      <c r="AA209" s="641">
        <f t="shared" si="302"/>
        <v>0</v>
      </c>
      <c r="AB209" s="647"/>
      <c r="AC209" s="650"/>
      <c r="AD209" s="650"/>
      <c r="AE209" s="645">
        <f t="shared" si="303"/>
        <v>0</v>
      </c>
      <c r="AF209" s="649"/>
      <c r="AG209" s="650"/>
      <c r="AH209" s="651"/>
      <c r="AI209" s="649"/>
      <c r="AJ209" s="650"/>
      <c r="AK209" s="651"/>
      <c r="AL209" s="649"/>
      <c r="AM209" s="650"/>
      <c r="AN209" s="651"/>
      <c r="AO209" s="649"/>
      <c r="AP209" s="650"/>
      <c r="AQ209" s="651"/>
      <c r="AR209" s="651"/>
      <c r="AS209" s="655"/>
      <c r="AT209" s="641">
        <f t="shared" si="304"/>
        <v>0</v>
      </c>
      <c r="AU209" s="653">
        <f t="shared" si="305"/>
        <v>0</v>
      </c>
      <c r="AV209" s="653">
        <f t="shared" si="305"/>
        <v>0</v>
      </c>
      <c r="AW209" s="654">
        <f t="shared" si="305"/>
        <v>0</v>
      </c>
      <c r="AX209" s="656">
        <f t="shared" si="306"/>
        <v>0</v>
      </c>
      <c r="AY209" s="654">
        <f t="shared" si="306"/>
        <v>0</v>
      </c>
      <c r="AZ209" s="654">
        <f t="shared" si="306"/>
        <v>0</v>
      </c>
      <c r="BA209" s="654">
        <f t="shared" si="306"/>
        <v>0</v>
      </c>
      <c r="BB209" s="641">
        <f>BC209+BD209</f>
        <v>0</v>
      </c>
      <c r="BC209" s="653">
        <f t="shared" si="308"/>
        <v>0</v>
      </c>
      <c r="BD209" s="653">
        <f t="shared" si="308"/>
        <v>0</v>
      </c>
      <c r="BE209" s="654">
        <f t="shared" si="308"/>
        <v>0</v>
      </c>
      <c r="BF209" s="657">
        <f t="shared" si="309"/>
        <v>0</v>
      </c>
      <c r="BG209" s="654">
        <f t="shared" si="310"/>
        <v>0</v>
      </c>
      <c r="BH209" s="658">
        <f t="shared" si="311"/>
        <v>0</v>
      </c>
      <c r="BI209" s="659">
        <f>AR209</f>
        <v>0</v>
      </c>
      <c r="BJ209" s="655"/>
      <c r="BK209" s="641">
        <f>BL209+BM209</f>
        <v>0</v>
      </c>
      <c r="BL209" s="653">
        <f t="shared" si="314"/>
        <v>0</v>
      </c>
      <c r="BM209" s="653">
        <f t="shared" si="314"/>
        <v>0</v>
      </c>
      <c r="BN209" s="654">
        <f t="shared" si="314"/>
        <v>0</v>
      </c>
      <c r="BO209" s="656">
        <f t="shared" si="315"/>
        <v>0</v>
      </c>
      <c r="BP209" s="654">
        <f t="shared" si="315"/>
        <v>0</v>
      </c>
      <c r="BQ209" s="654">
        <f t="shared" si="315"/>
        <v>0</v>
      </c>
      <c r="BR209" s="658">
        <f t="shared" si="315"/>
        <v>0</v>
      </c>
      <c r="BS209" s="655"/>
      <c r="BT209" s="641">
        <f>BU209+BV209</f>
        <v>0</v>
      </c>
      <c r="BU209" s="653">
        <f t="shared" si="317"/>
        <v>0</v>
      </c>
      <c r="BV209" s="653">
        <f t="shared" si="317"/>
        <v>0</v>
      </c>
      <c r="BW209" s="654">
        <f t="shared" si="317"/>
        <v>0</v>
      </c>
      <c r="BX209" s="656">
        <f t="shared" si="318"/>
        <v>0</v>
      </c>
      <c r="BY209" s="654">
        <f t="shared" si="318"/>
        <v>0</v>
      </c>
      <c r="BZ209" s="654">
        <f t="shared" si="318"/>
        <v>0</v>
      </c>
      <c r="CA209" s="658">
        <f t="shared" si="318"/>
        <v>0</v>
      </c>
      <c r="CB209" s="655"/>
      <c r="CC209" s="655"/>
      <c r="CD209" s="655"/>
      <c r="CE209" s="655"/>
      <c r="CF209" s="655"/>
      <c r="CG209" s="655"/>
      <c r="CH209" s="655"/>
      <c r="CI209" s="655"/>
      <c r="CJ209" s="655"/>
      <c r="CK209" s="655"/>
      <c r="CL209" s="655"/>
      <c r="CM209" s="655"/>
      <c r="CN209" s="655"/>
      <c r="CO209" s="655"/>
      <c r="CP209" s="655"/>
      <c r="CQ209" s="655"/>
      <c r="CR209" s="655"/>
      <c r="CS209" s="655"/>
      <c r="CT209" s="655"/>
      <c r="CU209" s="655"/>
      <c r="CV209" s="655"/>
      <c r="CW209" s="655"/>
      <c r="CX209" s="655"/>
      <c r="CY209" s="655"/>
      <c r="CZ209" s="655"/>
      <c r="DA209" s="655"/>
      <c r="DB209" s="655"/>
      <c r="DC209" s="655"/>
      <c r="DD209" s="655"/>
      <c r="DE209" s="655"/>
      <c r="DF209" s="655"/>
      <c r="DG209" s="655"/>
      <c r="DH209" s="655"/>
      <c r="DI209" s="655"/>
      <c r="DJ209" s="655"/>
      <c r="DK209" s="655"/>
      <c r="DL209" s="655"/>
      <c r="DM209" s="655"/>
      <c r="DN209" s="655"/>
      <c r="DO209" s="655"/>
      <c r="DP209" s="655"/>
      <c r="DQ209" s="655"/>
      <c r="DR209" s="655"/>
      <c r="DS209" s="655"/>
      <c r="DT209" s="655"/>
      <c r="DU209" s="655"/>
      <c r="DV209" s="655"/>
      <c r="DW209" s="655"/>
      <c r="DX209" s="655"/>
      <c r="DY209" s="655"/>
      <c r="DZ209" s="655"/>
    </row>
    <row r="210" spans="1:130" s="660" customFormat="1" ht="21" hidden="1" outlineLevel="1" thickBot="1" x14ac:dyDescent="0.35">
      <c r="A210" s="678" t="s">
        <v>1008</v>
      </c>
      <c r="B210" s="679">
        <f>C210+D210</f>
        <v>0</v>
      </c>
      <c r="C210" s="680"/>
      <c r="D210" s="681">
        <v>0</v>
      </c>
      <c r="E210" s="681">
        <v>0</v>
      </c>
      <c r="F210" s="682">
        <f>IF(E210=0,0,ROUND(D210/E210/12,0))</f>
        <v>0</v>
      </c>
      <c r="G210" s="679">
        <f>H210+I210</f>
        <v>0</v>
      </c>
      <c r="H210" s="547"/>
      <c r="I210" s="683"/>
      <c r="J210" s="683"/>
      <c r="K210" s="684">
        <f>IF(J210=0,0,ROUND(I210/J210/12,0))</f>
        <v>0</v>
      </c>
      <c r="L210" s="685">
        <f>M210+N210</f>
        <v>0</v>
      </c>
      <c r="M210" s="680"/>
      <c r="N210" s="683"/>
      <c r="O210" s="683"/>
      <c r="P210" s="682">
        <f>IF(O210=0,0,ROUND(N210/O210/12,0))</f>
        <v>0</v>
      </c>
      <c r="Q210" s="686"/>
      <c r="R210" s="687"/>
      <c r="S210" s="688"/>
      <c r="T210" s="689"/>
      <c r="U210" s="687"/>
      <c r="V210" s="679">
        <f>W210+X210</f>
        <v>0</v>
      </c>
      <c r="W210" s="680"/>
      <c r="X210" s="690">
        <f t="shared" si="319"/>
        <v>0</v>
      </c>
      <c r="Y210" s="691">
        <f t="shared" si="300"/>
        <v>0</v>
      </c>
      <c r="Z210" s="684">
        <f>IF(Y210=0,0,ROUND(X210/Y210/12,0))</f>
        <v>0</v>
      </c>
      <c r="AA210" s="679">
        <f>AB210+AC210</f>
        <v>0</v>
      </c>
      <c r="AB210" s="680"/>
      <c r="AC210" s="687"/>
      <c r="AD210" s="687"/>
      <c r="AE210" s="684">
        <f>IF(AD210=0,0,ROUND(AC210/AD210/12,0))</f>
        <v>0</v>
      </c>
      <c r="AF210" s="686"/>
      <c r="AG210" s="687"/>
      <c r="AH210" s="688"/>
      <c r="AI210" s="686"/>
      <c r="AJ210" s="687"/>
      <c r="AK210" s="688"/>
      <c r="AL210" s="686"/>
      <c r="AM210" s="687"/>
      <c r="AN210" s="688"/>
      <c r="AO210" s="686"/>
      <c r="AP210" s="687"/>
      <c r="AQ210" s="688"/>
      <c r="AR210" s="688"/>
      <c r="AS210" s="655"/>
      <c r="AT210" s="679">
        <f>AU210+AV210</f>
        <v>0</v>
      </c>
      <c r="AU210" s="690">
        <f t="shared" si="305"/>
        <v>0</v>
      </c>
      <c r="AV210" s="690">
        <f t="shared" si="305"/>
        <v>0</v>
      </c>
      <c r="AW210" s="691">
        <f t="shared" si="305"/>
        <v>0</v>
      </c>
      <c r="AX210" s="692">
        <f t="shared" si="306"/>
        <v>0</v>
      </c>
      <c r="AY210" s="691">
        <f t="shared" si="306"/>
        <v>0</v>
      </c>
      <c r="AZ210" s="691">
        <f t="shared" si="306"/>
        <v>0</v>
      </c>
      <c r="BA210" s="691">
        <f t="shared" si="306"/>
        <v>0</v>
      </c>
      <c r="BB210" s="679">
        <f>BC210+BD210</f>
        <v>0</v>
      </c>
      <c r="BC210" s="690">
        <f t="shared" si="308"/>
        <v>0</v>
      </c>
      <c r="BD210" s="690">
        <f t="shared" si="308"/>
        <v>0</v>
      </c>
      <c r="BE210" s="691">
        <f t="shared" si="308"/>
        <v>0</v>
      </c>
      <c r="BF210" s="693">
        <f t="shared" si="309"/>
        <v>0</v>
      </c>
      <c r="BG210" s="691">
        <f t="shared" si="310"/>
        <v>0</v>
      </c>
      <c r="BH210" s="694">
        <f t="shared" si="311"/>
        <v>0</v>
      </c>
      <c r="BI210" s="695">
        <f>AR210</f>
        <v>0</v>
      </c>
      <c r="BJ210" s="655"/>
      <c r="BK210" s="679">
        <f>BL210+BM210</f>
        <v>0</v>
      </c>
      <c r="BL210" s="690">
        <f t="shared" si="314"/>
        <v>0</v>
      </c>
      <c r="BM210" s="690">
        <f t="shared" si="314"/>
        <v>0</v>
      </c>
      <c r="BN210" s="691">
        <f t="shared" si="314"/>
        <v>0</v>
      </c>
      <c r="BO210" s="692">
        <f t="shared" si="315"/>
        <v>0</v>
      </c>
      <c r="BP210" s="691">
        <f t="shared" si="315"/>
        <v>0</v>
      </c>
      <c r="BQ210" s="691">
        <f t="shared" si="315"/>
        <v>0</v>
      </c>
      <c r="BR210" s="694">
        <f t="shared" si="315"/>
        <v>0</v>
      </c>
      <c r="BS210" s="655"/>
      <c r="BT210" s="679">
        <f>BU210+BV210</f>
        <v>0</v>
      </c>
      <c r="BU210" s="690">
        <f t="shared" si="317"/>
        <v>0</v>
      </c>
      <c r="BV210" s="690">
        <f t="shared" si="317"/>
        <v>0</v>
      </c>
      <c r="BW210" s="691">
        <f t="shared" si="317"/>
        <v>0</v>
      </c>
      <c r="BX210" s="692">
        <f t="shared" si="318"/>
        <v>0</v>
      </c>
      <c r="BY210" s="691">
        <f t="shared" si="318"/>
        <v>0</v>
      </c>
      <c r="BZ210" s="691">
        <f t="shared" si="318"/>
        <v>0</v>
      </c>
      <c r="CA210" s="694">
        <f t="shared" si="318"/>
        <v>0</v>
      </c>
      <c r="CB210" s="655"/>
      <c r="CC210" s="655"/>
      <c r="CD210" s="655"/>
      <c r="CE210" s="655"/>
      <c r="CF210" s="655"/>
      <c r="CG210" s="655"/>
      <c r="CH210" s="655"/>
      <c r="CI210" s="655"/>
      <c r="CJ210" s="655"/>
      <c r="CK210" s="655"/>
      <c r="CL210" s="655"/>
      <c r="CM210" s="655"/>
      <c r="CN210" s="655"/>
      <c r="CO210" s="655"/>
      <c r="CP210" s="655"/>
      <c r="CQ210" s="655"/>
      <c r="CR210" s="655"/>
      <c r="CS210" s="655"/>
      <c r="CT210" s="655"/>
      <c r="CU210" s="655"/>
      <c r="CV210" s="655"/>
      <c r="CW210" s="655"/>
      <c r="CX210" s="655"/>
      <c r="CY210" s="655"/>
      <c r="CZ210" s="655"/>
      <c r="DA210" s="655"/>
      <c r="DB210" s="655"/>
      <c r="DC210" s="655"/>
      <c r="DD210" s="655"/>
      <c r="DE210" s="655"/>
      <c r="DF210" s="655"/>
      <c r="DG210" s="655"/>
      <c r="DH210" s="655"/>
      <c r="DI210" s="655"/>
      <c r="DJ210" s="655"/>
      <c r="DK210" s="655"/>
      <c r="DL210" s="655"/>
      <c r="DM210" s="655"/>
      <c r="DN210" s="655"/>
      <c r="DO210" s="655"/>
      <c r="DP210" s="655"/>
      <c r="DQ210" s="655"/>
      <c r="DR210" s="655"/>
      <c r="DS210" s="655"/>
      <c r="DT210" s="655"/>
      <c r="DU210" s="655"/>
      <c r="DV210" s="655"/>
      <c r="DW210" s="655"/>
      <c r="DX210" s="655"/>
      <c r="DY210" s="655"/>
      <c r="DZ210" s="655"/>
    </row>
    <row r="211" spans="1:130" ht="10.5" hidden="1" customHeight="1" thickBot="1" x14ac:dyDescent="0.35">
      <c r="A211" s="696"/>
      <c r="B211" s="697"/>
      <c r="C211" s="697"/>
      <c r="D211" s="697"/>
      <c r="E211" s="697"/>
      <c r="F211" s="697"/>
      <c r="G211" s="697"/>
      <c r="H211" s="697"/>
      <c r="I211" s="697"/>
      <c r="J211" s="697"/>
      <c r="K211" s="697"/>
      <c r="L211" s="697"/>
      <c r="M211" s="697"/>
      <c r="N211" s="697"/>
      <c r="O211" s="697"/>
      <c r="P211" s="697"/>
      <c r="Q211" s="697"/>
      <c r="R211" s="697"/>
      <c r="S211" s="697"/>
      <c r="T211" s="697"/>
      <c r="U211" s="697"/>
      <c r="V211" s="697"/>
      <c r="W211" s="697"/>
      <c r="X211" s="697"/>
      <c r="Y211" s="698"/>
      <c r="Z211" s="697"/>
      <c r="AA211" s="697"/>
      <c r="AB211" s="697"/>
      <c r="AC211" s="697"/>
      <c r="AD211" s="697"/>
      <c r="AE211" s="697"/>
      <c r="AF211" s="697"/>
      <c r="AG211" s="697"/>
      <c r="AH211" s="697"/>
      <c r="AI211" s="697"/>
      <c r="AJ211" s="697"/>
      <c r="AK211" s="697"/>
      <c r="AL211" s="697"/>
      <c r="AM211" s="697"/>
      <c r="AN211" s="697"/>
      <c r="AO211" s="697"/>
      <c r="AP211" s="697"/>
      <c r="AQ211" s="697"/>
      <c r="AR211" s="697"/>
      <c r="AS211" s="513"/>
      <c r="AT211" s="697"/>
      <c r="AU211" s="697"/>
      <c r="AV211" s="697"/>
      <c r="AW211" s="698"/>
      <c r="AX211" s="697"/>
      <c r="AY211" s="697"/>
      <c r="AZ211" s="697"/>
      <c r="BA211" s="697"/>
      <c r="BB211" s="697"/>
      <c r="BC211" s="697"/>
      <c r="BD211" s="697"/>
      <c r="BE211" s="698"/>
      <c r="BF211" s="583"/>
      <c r="BG211" s="583"/>
      <c r="BH211" s="583"/>
      <c r="BI211" s="697"/>
      <c r="BJ211" s="513"/>
      <c r="BK211" s="585"/>
      <c r="BL211" s="585"/>
      <c r="BM211" s="585"/>
      <c r="BN211" s="586"/>
      <c r="BO211" s="585"/>
      <c r="BP211" s="585"/>
      <c r="BQ211" s="585"/>
      <c r="BR211" s="586"/>
      <c r="BS211" s="513"/>
      <c r="BT211" s="585"/>
      <c r="BU211" s="585"/>
      <c r="BV211" s="585"/>
      <c r="BW211" s="586"/>
      <c r="BX211" s="586"/>
      <c r="BY211" s="586"/>
      <c r="BZ211" s="586"/>
      <c r="CA211" s="586"/>
      <c r="CB211" s="513"/>
      <c r="CC211" s="513"/>
      <c r="CD211" s="513"/>
      <c r="CE211" s="513"/>
      <c r="CF211" s="513"/>
      <c r="CG211" s="513"/>
      <c r="CH211" s="513"/>
      <c r="CI211" s="513"/>
      <c r="CJ211" s="513"/>
      <c r="CK211" s="513"/>
      <c r="CL211" s="513"/>
      <c r="CM211" s="513"/>
      <c r="CN211" s="513"/>
      <c r="CO211" s="513"/>
      <c r="CP211" s="513"/>
      <c r="CQ211" s="513"/>
      <c r="CR211" s="513"/>
      <c r="CS211" s="513"/>
      <c r="CT211" s="513"/>
      <c r="CU211" s="513"/>
      <c r="CV211" s="513"/>
      <c r="CW211" s="513"/>
      <c r="CX211" s="513"/>
      <c r="CY211" s="513"/>
      <c r="CZ211" s="513"/>
      <c r="DA211" s="513"/>
      <c r="DB211" s="513"/>
      <c r="DC211" s="513"/>
      <c r="DD211" s="513"/>
      <c r="DE211" s="513"/>
      <c r="DF211" s="513"/>
      <c r="DG211" s="513"/>
      <c r="DH211" s="513"/>
      <c r="DI211" s="513"/>
      <c r="DJ211" s="513"/>
      <c r="DK211" s="513"/>
      <c r="DL211" s="513"/>
      <c r="DM211" s="513"/>
      <c r="DN211" s="513"/>
      <c r="DO211" s="513"/>
      <c r="DP211" s="513"/>
      <c r="DQ211" s="513"/>
      <c r="DR211" s="513"/>
      <c r="DS211" s="513"/>
      <c r="DT211" s="513"/>
      <c r="DU211" s="513"/>
      <c r="DV211" s="513"/>
      <c r="DW211" s="513"/>
      <c r="DX211" s="513"/>
      <c r="DY211" s="513"/>
      <c r="DZ211" s="513"/>
    </row>
    <row r="212" spans="1:130" s="520" customFormat="1" ht="52.5" customHeight="1" thickBot="1" x14ac:dyDescent="0.25">
      <c r="A212" s="587" t="s">
        <v>336</v>
      </c>
      <c r="B212" s="592">
        <f>IF(B201+B19=C212+D212,C212+D212,"CHYBA")</f>
        <v>115262069</v>
      </c>
      <c r="C212" s="600">
        <f>C19+C201</f>
        <v>5193654</v>
      </c>
      <c r="D212" s="600">
        <f>D19+D201</f>
        <v>110068415</v>
      </c>
      <c r="E212" s="600">
        <f>E19+E201</f>
        <v>246.07999999999998</v>
      </c>
      <c r="F212" s="602">
        <f>IF(E212=0,0,ROUND(D212/E212/12,0))</f>
        <v>37274</v>
      </c>
      <c r="G212" s="592">
        <f>IF(G201+G19=H212+I212,H212+I212,"CHYBA")</f>
        <v>112004220</v>
      </c>
      <c r="H212" s="600">
        <f>H19+H201</f>
        <v>4096652</v>
      </c>
      <c r="I212" s="600">
        <f>I19+I201</f>
        <v>107907568</v>
      </c>
      <c r="J212" s="600">
        <f>J19+J201</f>
        <v>265</v>
      </c>
      <c r="K212" s="602">
        <f>IF(J212=0,0,ROUND(I212/J212/12,0))</f>
        <v>33933</v>
      </c>
      <c r="L212" s="592">
        <f>IF(L201+L19=M212+N212,M212+N212,"CHYBA")</f>
        <v>120227063</v>
      </c>
      <c r="M212" s="600">
        <f>M19+M201</f>
        <v>7747652</v>
      </c>
      <c r="N212" s="600">
        <f>N19+N201</f>
        <v>112479411</v>
      </c>
      <c r="O212" s="600">
        <f>O19+O201</f>
        <v>265</v>
      </c>
      <c r="P212" s="595">
        <f>IF(O212=0,0,ROUND(N212/O212/12,0))</f>
        <v>35371</v>
      </c>
      <c r="Q212" s="592">
        <f>Q19+Q201</f>
        <v>483619.95</v>
      </c>
      <c r="R212" s="600">
        <f>R19+R201</f>
        <v>1634724.88</v>
      </c>
      <c r="S212" s="699">
        <f>S19+S201</f>
        <v>0</v>
      </c>
      <c r="T212" s="592">
        <f>T19+T201</f>
        <v>0</v>
      </c>
      <c r="U212" s="700">
        <f>U19+U201</f>
        <v>542160</v>
      </c>
      <c r="V212" s="592">
        <f>IF(V201+V19=W212+X212,W212+X212,"CHYBA")</f>
        <v>121803247.83</v>
      </c>
      <c r="W212" s="600">
        <f>W19+W201</f>
        <v>8231271.9500000002</v>
      </c>
      <c r="X212" s="600">
        <f>X19+X201</f>
        <v>113571975.88</v>
      </c>
      <c r="Y212" s="601">
        <f>Y19+Y201</f>
        <v>265</v>
      </c>
      <c r="Z212" s="602">
        <f>IF(Y212=0,0,ROUND(X212/Y212/12,0))</f>
        <v>35714</v>
      </c>
      <c r="AA212" s="592">
        <f>AA19</f>
        <v>118047079</v>
      </c>
      <c r="AB212" s="600">
        <f>AB19+AB201</f>
        <v>6074777</v>
      </c>
      <c r="AC212" s="600">
        <f>AC19+AC201</f>
        <v>111972302</v>
      </c>
      <c r="AD212" s="600">
        <f>AD19+AD201</f>
        <v>245.02</v>
      </c>
      <c r="AE212" s="602">
        <f>IF(AD212=0,0,ROUND(AC212/AD212/12,0))</f>
        <v>38083</v>
      </c>
      <c r="AF212" s="592">
        <f t="shared" ref="AF212:AR212" si="320">AF19+AF201</f>
        <v>417634</v>
      </c>
      <c r="AG212" s="600">
        <f t="shared" si="320"/>
        <v>1582695.88</v>
      </c>
      <c r="AH212" s="699">
        <f t="shared" si="320"/>
        <v>0</v>
      </c>
      <c r="AI212" s="592">
        <f t="shared" si="320"/>
        <v>0</v>
      </c>
      <c r="AJ212" s="600">
        <f t="shared" si="320"/>
        <v>0</v>
      </c>
      <c r="AK212" s="699">
        <f t="shared" si="320"/>
        <v>0</v>
      </c>
      <c r="AL212" s="592">
        <f t="shared" si="320"/>
        <v>60050</v>
      </c>
      <c r="AM212" s="600">
        <f t="shared" si="320"/>
        <v>52029</v>
      </c>
      <c r="AN212" s="699">
        <f t="shared" si="320"/>
        <v>0</v>
      </c>
      <c r="AO212" s="592">
        <f t="shared" si="320"/>
        <v>0</v>
      </c>
      <c r="AP212" s="600">
        <f t="shared" si="320"/>
        <v>0</v>
      </c>
      <c r="AQ212" s="699">
        <f t="shared" si="320"/>
        <v>0</v>
      </c>
      <c r="AR212" s="699">
        <f t="shared" si="320"/>
        <v>0</v>
      </c>
      <c r="AS212" s="513"/>
      <c r="AT212" s="592">
        <f>IF(AT201+AT19=AU212+AV212,AU212+AV212,"CHYBA")</f>
        <v>-2179984</v>
      </c>
      <c r="AU212" s="600">
        <f>AU19+AU201</f>
        <v>-1672875</v>
      </c>
      <c r="AV212" s="600">
        <f>AV19+AV201</f>
        <v>-507109</v>
      </c>
      <c r="AW212" s="601">
        <f>AW19+AW201</f>
        <v>-19.97999999999999</v>
      </c>
      <c r="AX212" s="605">
        <f>IF(L212=0,0,AA212/L212*100)</f>
        <v>98.186777630923245</v>
      </c>
      <c r="AY212" s="601">
        <f>IF(M212=0,0,AB212/M212*100)</f>
        <v>78.407974441805081</v>
      </c>
      <c r="AZ212" s="601">
        <f>IF(N212=0,0,AC212/N212*100)</f>
        <v>99.549153933603023</v>
      </c>
      <c r="BA212" s="601">
        <f>IF(O212=0,0,AD212/O212*100)</f>
        <v>92.460377358490575</v>
      </c>
      <c r="BB212" s="592">
        <f>IF(BB201+BB19=BC212+BD212,BC212+BD212,"CHYBA")</f>
        <v>-4292392.88</v>
      </c>
      <c r="BC212" s="600">
        <f>BC19+BC201</f>
        <v>-2150559</v>
      </c>
      <c r="BD212" s="600">
        <f>BD19+BD201</f>
        <v>-2141833.88</v>
      </c>
      <c r="BE212" s="601">
        <f>BE19+BE201</f>
        <v>-19.97999999999999</v>
      </c>
      <c r="BF212" s="605">
        <f>IF(F212=0,0,AE212/F212*100)</f>
        <v>102.17041369319095</v>
      </c>
      <c r="BG212" s="601">
        <f>IF(K212=0,0,AE212/K212*100)</f>
        <v>112.22998261279579</v>
      </c>
      <c r="BH212" s="608">
        <f>IF(P212=0,0,AE212/P212*100)</f>
        <v>107.6672980690396</v>
      </c>
      <c r="BI212" s="701">
        <f>BI19+BI201</f>
        <v>0</v>
      </c>
      <c r="BJ212" s="513"/>
      <c r="BK212" s="592">
        <f>IF(BK201+BK19=BL212+BM212,BL212+BM212,"CHYBA")</f>
        <v>-3756168.8300000029</v>
      </c>
      <c r="BL212" s="600">
        <f>BL19+BL201</f>
        <v>-2156494.9500000002</v>
      </c>
      <c r="BM212" s="600">
        <f>BM19+BM201</f>
        <v>-1599673.8800000027</v>
      </c>
      <c r="BN212" s="601">
        <f>BN19+BN201</f>
        <v>-19.97999999999999</v>
      </c>
      <c r="BO212" s="605">
        <f>IF(V212=0,0,AA212/V212*100)</f>
        <v>96.91619977552449</v>
      </c>
      <c r="BP212" s="601">
        <f>IF(W212=0,0,AB212/W212*100)</f>
        <v>73.80119423705834</v>
      </c>
      <c r="BQ212" s="601">
        <f>IF(X212=0,0,AC212/X212*100)</f>
        <v>98.591488905951408</v>
      </c>
      <c r="BR212" s="608">
        <f>IF(Y212=0,0,AD212/Y212*100)</f>
        <v>92.460377358490575</v>
      </c>
      <c r="BS212" s="513"/>
      <c r="BT212" s="592">
        <f>IF(BT201+BT19=BU212+BV212,BU212+BV212,"CHYBA")</f>
        <v>2785010</v>
      </c>
      <c r="BU212" s="600">
        <f>BU19+BU201</f>
        <v>881123</v>
      </c>
      <c r="BV212" s="600">
        <f>BV19+BV201</f>
        <v>1903887</v>
      </c>
      <c r="BW212" s="601">
        <f>BW19+BW201</f>
        <v>-1.0599999999999952</v>
      </c>
      <c r="BX212" s="605">
        <f>IF(B212=0,0,AA212/B212*100)</f>
        <v>102.41624154777232</v>
      </c>
      <c r="BY212" s="601">
        <f>IF(C212=0,0,AB212/C212*100)</f>
        <v>116.96537736245041</v>
      </c>
      <c r="BZ212" s="601">
        <f>IF(D212=0,0,AC212/D212*100)</f>
        <v>101.72973054985847</v>
      </c>
      <c r="CA212" s="608">
        <f>IF(E212=0,0,AD212/E212*100)</f>
        <v>99.569245773732135</v>
      </c>
      <c r="CB212" s="513"/>
      <c r="CC212" s="513"/>
      <c r="CD212" s="513"/>
      <c r="CE212" s="513"/>
      <c r="CF212" s="513"/>
      <c r="CG212" s="513"/>
      <c r="CH212" s="513"/>
      <c r="CI212" s="513"/>
      <c r="CJ212" s="513"/>
      <c r="CK212" s="513"/>
      <c r="CL212" s="513"/>
      <c r="CM212" s="513"/>
      <c r="CN212" s="513"/>
      <c r="CO212" s="513"/>
      <c r="CP212" s="513"/>
      <c r="CQ212" s="513"/>
      <c r="CR212" s="513"/>
      <c r="CS212" s="513"/>
      <c r="CT212" s="513"/>
      <c r="CU212" s="513"/>
      <c r="CV212" s="513"/>
      <c r="CW212" s="513"/>
      <c r="CX212" s="513"/>
      <c r="CY212" s="513"/>
      <c r="CZ212" s="513"/>
      <c r="DA212" s="513"/>
      <c r="DB212" s="513"/>
      <c r="DC212" s="513"/>
      <c r="DD212" s="513"/>
      <c r="DE212" s="513"/>
      <c r="DF212" s="513"/>
      <c r="DG212" s="513"/>
      <c r="DH212" s="513"/>
      <c r="DI212" s="513"/>
      <c r="DJ212" s="513"/>
      <c r="DK212" s="513"/>
      <c r="DL212" s="513"/>
      <c r="DM212" s="513"/>
      <c r="DN212" s="513"/>
      <c r="DO212" s="513"/>
      <c r="DP212" s="513"/>
      <c r="DQ212" s="513"/>
      <c r="DR212" s="513"/>
      <c r="DS212" s="513"/>
      <c r="DT212" s="513"/>
      <c r="DU212" s="513"/>
      <c r="DV212" s="513"/>
      <c r="DW212" s="513"/>
      <c r="DX212" s="513"/>
      <c r="DY212" s="513"/>
      <c r="DZ212" s="513"/>
    </row>
    <row r="213" spans="1:130" ht="5.25" customHeight="1" x14ac:dyDescent="0.25">
      <c r="A213" s="702"/>
      <c r="B213" s="702"/>
      <c r="C213" s="702"/>
      <c r="D213" s="702"/>
      <c r="E213" s="703"/>
      <c r="F213" s="702"/>
      <c r="G213" s="704"/>
      <c r="H213" s="704"/>
      <c r="I213" s="704"/>
      <c r="J213" s="704"/>
      <c r="K213" s="704"/>
      <c r="M213" s="513"/>
      <c r="N213" s="513"/>
      <c r="O213" s="513"/>
      <c r="P213" s="513"/>
      <c r="Q213" s="513"/>
    </row>
    <row r="214" spans="1:130" s="705" customFormat="1" ht="15" customHeight="1" x14ac:dyDescent="0.25">
      <c r="B214" s="706"/>
      <c r="C214" s="706"/>
      <c r="D214" s="706"/>
      <c r="E214" s="706"/>
      <c r="F214" s="706"/>
      <c r="G214" s="707"/>
      <c r="H214" s="707"/>
      <c r="I214" s="707"/>
      <c r="J214" s="707"/>
      <c r="K214" s="707"/>
      <c r="L214" s="706"/>
      <c r="M214" s="706"/>
      <c r="N214" s="706"/>
      <c r="O214" s="708"/>
      <c r="S214" s="708"/>
      <c r="Y214" s="708"/>
      <c r="AD214" s="708"/>
      <c r="AH214" s="708"/>
      <c r="AK214" s="708"/>
      <c r="AN214" s="708"/>
      <c r="AQ214" s="708"/>
      <c r="AW214" s="706"/>
      <c r="BE214" s="706"/>
      <c r="BN214" s="706"/>
      <c r="BR214" s="706"/>
      <c r="BW214" s="706"/>
      <c r="CA214" s="706"/>
    </row>
    <row r="215" spans="1:130" s="705" customFormat="1" ht="23.25" x14ac:dyDescent="0.35">
      <c r="B215" s="708"/>
      <c r="C215" s="709"/>
      <c r="D215" s="709"/>
      <c r="E215" s="710"/>
      <c r="F215" s="709"/>
      <c r="G215" s="711" t="s">
        <v>1009</v>
      </c>
      <c r="H215" s="712"/>
      <c r="I215" s="712"/>
      <c r="J215" s="710"/>
      <c r="K215" s="709"/>
      <c r="L215" s="709"/>
      <c r="M215" s="709"/>
      <c r="N215" s="709"/>
      <c r="O215" s="710"/>
      <c r="P215" s="709"/>
      <c r="Q215" s="709"/>
      <c r="R215" s="709"/>
      <c r="S215" s="710"/>
      <c r="T215" s="713" t="s">
        <v>1010</v>
      </c>
      <c r="Y215" s="708"/>
      <c r="AD215" s="708"/>
      <c r="AH215" s="708"/>
      <c r="AK215" s="708"/>
      <c r="AN215" s="708"/>
      <c r="AQ215" s="708"/>
      <c r="AW215" s="706"/>
      <c r="BE215" s="706"/>
      <c r="BN215" s="706"/>
      <c r="BR215" s="706"/>
      <c r="BW215" s="706"/>
      <c r="CA215" s="706"/>
    </row>
    <row r="216" spans="1:130" s="705" customFormat="1" ht="21" customHeight="1" x14ac:dyDescent="0.3">
      <c r="C216" s="714"/>
      <c r="D216" s="714"/>
      <c r="E216" s="714"/>
      <c r="F216" s="714"/>
      <c r="G216" s="715" t="s">
        <v>970</v>
      </c>
      <c r="H216" s="716"/>
      <c r="I216" s="716"/>
      <c r="J216" s="708"/>
      <c r="O216" s="708"/>
      <c r="S216" s="708"/>
      <c r="V216" s="708"/>
      <c r="W216" s="708"/>
      <c r="Y216" s="708"/>
      <c r="AD216" s="708"/>
      <c r="AH216" s="708"/>
      <c r="AK216" s="708"/>
      <c r="AN216" s="708"/>
      <c r="AQ216" s="708"/>
      <c r="AW216" s="706"/>
      <c r="BE216" s="706"/>
      <c r="BN216" s="706"/>
      <c r="BR216" s="706"/>
      <c r="BW216" s="706"/>
      <c r="CA216" s="706"/>
    </row>
    <row r="217" spans="1:130" s="705" customFormat="1" ht="15" customHeight="1" x14ac:dyDescent="0.25">
      <c r="C217" s="714"/>
      <c r="D217" s="714"/>
      <c r="E217" s="714"/>
      <c r="F217" s="714"/>
      <c r="G217" s="717"/>
      <c r="J217" s="708"/>
      <c r="M217" s="708"/>
      <c r="O217" s="708"/>
      <c r="S217" s="708"/>
      <c r="V217" s="708"/>
      <c r="W217" s="708"/>
      <c r="Y217" s="708"/>
      <c r="AD217" s="708"/>
      <c r="AH217" s="708"/>
      <c r="AK217" s="708"/>
      <c r="AN217" s="708"/>
      <c r="AQ217" s="708"/>
      <c r="AW217" s="706"/>
      <c r="BE217" s="706"/>
      <c r="BN217" s="706"/>
      <c r="BR217" s="706"/>
      <c r="BW217" s="706"/>
      <c r="CA217" s="706"/>
    </row>
    <row r="218" spans="1:130" ht="20.100000000000001" customHeight="1" x14ac:dyDescent="0.3">
      <c r="A218" s="718"/>
      <c r="B218" s="469"/>
      <c r="C218" s="719"/>
      <c r="D218" s="720"/>
      <c r="E218" s="721"/>
      <c r="F218" s="720"/>
      <c r="G218" s="722" t="s">
        <v>337</v>
      </c>
      <c r="H218" s="723"/>
      <c r="I218" s="723"/>
      <c r="J218" s="724"/>
      <c r="K218" s="723"/>
      <c r="L218" s="720"/>
      <c r="M218" s="721"/>
      <c r="N218" s="720"/>
      <c r="O218" s="721"/>
    </row>
    <row r="219" spans="1:130" ht="20.100000000000001" customHeight="1" x14ac:dyDescent="0.3">
      <c r="B219" s="469"/>
      <c r="C219" s="725"/>
      <c r="D219" s="726"/>
      <c r="E219" s="727"/>
      <c r="F219" s="726"/>
      <c r="G219" s="728" t="s">
        <v>338</v>
      </c>
      <c r="H219" s="726"/>
      <c r="I219" s="726"/>
      <c r="J219" s="727"/>
      <c r="K219" s="726"/>
      <c r="L219" s="726"/>
      <c r="M219" s="727"/>
      <c r="N219" s="726"/>
      <c r="O219" s="727"/>
    </row>
    <row r="220" spans="1:130" ht="20.100000000000001" customHeight="1" x14ac:dyDescent="0.3">
      <c r="B220" s="469"/>
      <c r="C220" s="725"/>
      <c r="D220" s="726"/>
      <c r="E220" s="727"/>
      <c r="F220" s="726"/>
      <c r="G220" s="728"/>
      <c r="H220" s="726"/>
      <c r="I220" s="726"/>
      <c r="J220" s="727"/>
      <c r="K220" s="726"/>
      <c r="L220" s="726"/>
      <c r="M220" s="727"/>
      <c r="N220" s="726"/>
      <c r="O220" s="727"/>
    </row>
    <row r="221" spans="1:130" s="730" customFormat="1" ht="20.100000000000001" customHeight="1" x14ac:dyDescent="0.3">
      <c r="A221" s="729"/>
      <c r="C221" s="725"/>
      <c r="D221" s="726"/>
      <c r="E221" s="727"/>
      <c r="F221" s="726"/>
      <c r="G221" s="728" t="s">
        <v>339</v>
      </c>
      <c r="H221" s="726"/>
      <c r="I221" s="726"/>
      <c r="J221" s="727"/>
      <c r="K221" s="726"/>
      <c r="L221" s="726"/>
      <c r="M221" s="727"/>
      <c r="N221" s="726"/>
      <c r="O221" s="727"/>
      <c r="S221" s="731"/>
      <c r="Y221" s="731"/>
      <c r="AD221" s="731"/>
      <c r="AH221" s="731"/>
      <c r="AK221" s="731"/>
      <c r="AN221" s="731"/>
      <c r="AQ221" s="731"/>
      <c r="AW221" s="732"/>
      <c r="BE221" s="732"/>
      <c r="BN221" s="732"/>
      <c r="BR221" s="732"/>
      <c r="BW221" s="732"/>
      <c r="CA221" s="732"/>
    </row>
    <row r="222" spans="1:130" s="730" customFormat="1" ht="20.100000000000001" customHeight="1" x14ac:dyDescent="0.3">
      <c r="A222" s="729"/>
      <c r="C222" s="725"/>
      <c r="D222" s="726"/>
      <c r="E222" s="727"/>
      <c r="F222" s="726"/>
      <c r="G222" s="728"/>
      <c r="H222" s="726"/>
      <c r="I222" s="726"/>
      <c r="J222" s="727"/>
      <c r="K222" s="726"/>
      <c r="L222" s="726"/>
      <c r="M222" s="726"/>
      <c r="N222" s="726"/>
      <c r="O222" s="727"/>
      <c r="S222" s="731"/>
      <c r="Y222" s="731"/>
      <c r="AD222" s="731"/>
      <c r="AH222" s="731"/>
      <c r="AK222" s="731"/>
      <c r="AN222" s="731"/>
      <c r="AQ222" s="731"/>
      <c r="AW222" s="732"/>
      <c r="BE222" s="732"/>
      <c r="BN222" s="732"/>
      <c r="BR222" s="732"/>
      <c r="BW222" s="732"/>
      <c r="CA222" s="732"/>
    </row>
    <row r="223" spans="1:130" s="730" customFormat="1" ht="20.100000000000001" customHeight="1" x14ac:dyDescent="0.3">
      <c r="A223" s="729"/>
      <c r="C223" s="725"/>
      <c r="D223" s="726"/>
      <c r="E223" s="727"/>
      <c r="F223" s="726"/>
      <c r="G223" s="728" t="s">
        <v>340</v>
      </c>
      <c r="H223" s="726"/>
      <c r="I223" s="726"/>
      <c r="J223" s="727"/>
      <c r="K223" s="726"/>
      <c r="L223" s="726"/>
      <c r="M223" s="726"/>
      <c r="N223" s="726"/>
      <c r="O223" s="727"/>
      <c r="S223" s="731"/>
      <c r="Y223" s="731"/>
      <c r="AD223" s="731"/>
      <c r="AH223" s="731"/>
      <c r="AK223" s="731"/>
      <c r="AN223" s="731"/>
      <c r="AQ223" s="731"/>
      <c r="AW223" s="732"/>
      <c r="BE223" s="732"/>
      <c r="BN223" s="732"/>
      <c r="BR223" s="732"/>
      <c r="BW223" s="732"/>
      <c r="CA223" s="732"/>
    </row>
    <row r="224" spans="1:130" s="730" customFormat="1" ht="20.100000000000001" customHeight="1" x14ac:dyDescent="0.3">
      <c r="A224" s="729"/>
      <c r="C224" s="725"/>
      <c r="D224" s="726"/>
      <c r="E224" s="727"/>
      <c r="F224" s="726"/>
      <c r="G224" s="728" t="s">
        <v>341</v>
      </c>
      <c r="H224" s="726"/>
      <c r="I224" s="726"/>
      <c r="J224" s="727"/>
      <c r="K224" s="726"/>
      <c r="L224" s="726"/>
      <c r="M224" s="726"/>
      <c r="N224" s="726"/>
      <c r="O224" s="727"/>
      <c r="S224" s="731"/>
      <c r="Y224" s="731"/>
      <c r="AD224" s="731"/>
      <c r="AH224" s="731"/>
      <c r="AK224" s="731"/>
      <c r="AN224" s="731"/>
      <c r="AQ224" s="731"/>
      <c r="AW224" s="732"/>
      <c r="BE224" s="732"/>
      <c r="BN224" s="732"/>
      <c r="BR224" s="732"/>
      <c r="BW224" s="732"/>
      <c r="CA224" s="732"/>
    </row>
    <row r="225" spans="1:79" s="730" customFormat="1" ht="20.100000000000001" customHeight="1" x14ac:dyDescent="0.3">
      <c r="A225" s="729"/>
      <c r="C225" s="725"/>
      <c r="D225" s="726"/>
      <c r="E225" s="727"/>
      <c r="F225" s="726"/>
      <c r="G225" s="728" t="s">
        <v>342</v>
      </c>
      <c r="H225" s="726"/>
      <c r="I225" s="726"/>
      <c r="J225" s="727"/>
      <c r="K225" s="726"/>
      <c r="L225" s="726"/>
      <c r="M225" s="726"/>
      <c r="N225" s="726"/>
      <c r="O225" s="727"/>
      <c r="S225" s="731"/>
      <c r="Y225" s="731"/>
      <c r="AD225" s="731"/>
      <c r="AH225" s="731"/>
      <c r="AK225" s="731"/>
      <c r="AN225" s="731"/>
      <c r="AQ225" s="731"/>
      <c r="AW225" s="732"/>
      <c r="BE225" s="732"/>
      <c r="BN225" s="732"/>
      <c r="BR225" s="732"/>
      <c r="BW225" s="732"/>
      <c r="CA225" s="732"/>
    </row>
    <row r="226" spans="1:79" s="730" customFormat="1" ht="20.100000000000001" customHeight="1" x14ac:dyDescent="0.3">
      <c r="A226" s="729"/>
      <c r="C226" s="725"/>
      <c r="D226" s="726"/>
      <c r="E226" s="727"/>
      <c r="F226" s="726"/>
      <c r="G226" s="728"/>
      <c r="H226" s="726"/>
      <c r="I226" s="726"/>
      <c r="J226" s="727"/>
      <c r="K226" s="726"/>
      <c r="L226" s="726"/>
      <c r="M226" s="726"/>
      <c r="N226" s="726"/>
      <c r="O226" s="727"/>
      <c r="S226" s="731"/>
      <c r="Y226" s="731"/>
      <c r="AD226" s="731"/>
      <c r="AH226" s="731"/>
      <c r="AK226" s="731"/>
      <c r="AN226" s="731"/>
      <c r="AQ226" s="731"/>
      <c r="AW226" s="732"/>
      <c r="BE226" s="732"/>
      <c r="BN226" s="732"/>
      <c r="BR226" s="732"/>
      <c r="BW226" s="732"/>
      <c r="CA226" s="732"/>
    </row>
    <row r="227" spans="1:79" s="730" customFormat="1" ht="20.100000000000001" customHeight="1" x14ac:dyDescent="0.3">
      <c r="A227" s="729"/>
      <c r="C227" s="725"/>
      <c r="D227" s="726"/>
      <c r="E227" s="727"/>
      <c r="F227" s="726"/>
      <c r="G227" s="728" t="s">
        <v>1011</v>
      </c>
      <c r="H227" s="726"/>
      <c r="I227" s="726"/>
      <c r="J227" s="727"/>
      <c r="K227" s="726"/>
      <c r="L227" s="726"/>
      <c r="M227" s="726"/>
      <c r="N227" s="726"/>
      <c r="O227" s="727"/>
      <c r="S227" s="731"/>
      <c r="Y227" s="731"/>
      <c r="AD227" s="731"/>
      <c r="AH227" s="731"/>
      <c r="AK227" s="731"/>
      <c r="AN227" s="731"/>
      <c r="AQ227" s="731"/>
      <c r="AW227" s="732"/>
      <c r="BE227" s="732"/>
      <c r="BN227" s="732"/>
      <c r="BR227" s="732"/>
      <c r="BW227" s="732"/>
      <c r="CA227" s="732"/>
    </row>
    <row r="228" spans="1:79" s="730" customFormat="1" ht="20.100000000000001" customHeight="1" x14ac:dyDescent="0.3">
      <c r="A228" s="729"/>
      <c r="C228" s="733"/>
      <c r="D228" s="734"/>
      <c r="E228" s="735"/>
      <c r="F228" s="734"/>
      <c r="G228" s="728" t="s">
        <v>343</v>
      </c>
      <c r="H228" s="734"/>
      <c r="I228" s="734"/>
      <c r="J228" s="735"/>
      <c r="K228" s="734"/>
      <c r="L228" s="734"/>
      <c r="M228" s="734"/>
      <c r="N228" s="734"/>
      <c r="O228" s="735"/>
      <c r="S228" s="731"/>
      <c r="Y228" s="731"/>
      <c r="AD228" s="731"/>
      <c r="AH228" s="731"/>
      <c r="AK228" s="731"/>
      <c r="AN228" s="731"/>
      <c r="AQ228" s="731"/>
      <c r="AW228" s="732"/>
      <c r="BE228" s="732"/>
      <c r="BN228" s="732"/>
      <c r="BR228" s="732"/>
      <c r="BW228" s="732"/>
      <c r="CA228" s="732"/>
    </row>
    <row r="229" spans="1:79" s="730" customFormat="1" ht="20.100000000000001" customHeight="1" x14ac:dyDescent="0.3">
      <c r="A229" s="729"/>
      <c r="C229" s="733"/>
      <c r="D229" s="734"/>
      <c r="E229" s="735"/>
      <c r="F229" s="734"/>
      <c r="G229" s="736"/>
      <c r="H229" s="734"/>
      <c r="I229" s="734"/>
      <c r="J229" s="735"/>
      <c r="K229" s="734"/>
      <c r="L229" s="734"/>
      <c r="M229" s="734"/>
      <c r="N229" s="734"/>
      <c r="O229" s="735"/>
      <c r="S229" s="731"/>
      <c r="Y229" s="731"/>
      <c r="AD229" s="731"/>
      <c r="AH229" s="731"/>
      <c r="AK229" s="731"/>
      <c r="AN229" s="731"/>
      <c r="AQ229" s="731"/>
      <c r="AW229" s="732"/>
      <c r="BE229" s="732"/>
      <c r="BN229" s="732"/>
      <c r="BR229" s="732"/>
      <c r="BW229" s="732"/>
      <c r="CA229" s="732"/>
    </row>
    <row r="230" spans="1:79" s="730" customFormat="1" ht="20.100000000000001" customHeight="1" x14ac:dyDescent="0.3">
      <c r="A230" s="729"/>
      <c r="C230" s="733"/>
      <c r="D230" s="734"/>
      <c r="E230" s="735"/>
      <c r="F230" s="734"/>
      <c r="G230" s="728" t="s">
        <v>344</v>
      </c>
      <c r="H230" s="734"/>
      <c r="I230" s="734"/>
      <c r="J230" s="735"/>
      <c r="K230" s="734"/>
      <c r="L230" s="734"/>
      <c r="M230" s="734"/>
      <c r="N230" s="734"/>
      <c r="O230" s="735"/>
      <c r="S230" s="731"/>
      <c r="Y230" s="731"/>
      <c r="AD230" s="731"/>
      <c r="AH230" s="731"/>
      <c r="AK230" s="731"/>
      <c r="AN230" s="731"/>
      <c r="AQ230" s="731"/>
      <c r="AW230" s="732"/>
      <c r="BE230" s="732"/>
      <c r="BN230" s="732"/>
      <c r="BR230" s="732"/>
      <c r="BW230" s="732"/>
      <c r="CA230" s="732"/>
    </row>
    <row r="231" spans="1:79" s="730" customFormat="1" ht="20.100000000000001" customHeight="1" x14ac:dyDescent="0.3">
      <c r="A231" s="729"/>
      <c r="C231" s="725"/>
      <c r="D231" s="726"/>
      <c r="E231" s="727"/>
      <c r="F231" s="726"/>
      <c r="G231" s="728"/>
      <c r="H231" s="726"/>
      <c r="I231" s="726"/>
      <c r="J231" s="727"/>
      <c r="K231" s="726"/>
      <c r="L231" s="726"/>
      <c r="M231" s="726"/>
      <c r="N231" s="726"/>
      <c r="O231" s="727"/>
      <c r="S231" s="731"/>
      <c r="Y231" s="731"/>
      <c r="AD231" s="731"/>
      <c r="AH231" s="731"/>
      <c r="AK231" s="731"/>
      <c r="AN231" s="731"/>
      <c r="AQ231" s="731"/>
      <c r="AW231" s="732"/>
      <c r="BE231" s="732"/>
      <c r="BN231" s="732"/>
      <c r="BR231" s="732"/>
      <c r="BW231" s="732"/>
      <c r="CA231" s="732"/>
    </row>
    <row r="232" spans="1:79" s="730" customFormat="1" ht="20.100000000000001" customHeight="1" x14ac:dyDescent="0.3">
      <c r="A232" s="729"/>
      <c r="C232" s="725"/>
      <c r="D232" s="726"/>
      <c r="E232" s="727"/>
      <c r="F232" s="726"/>
      <c r="G232" s="728" t="s">
        <v>345</v>
      </c>
      <c r="H232" s="726"/>
      <c r="I232" s="726"/>
      <c r="J232" s="727"/>
      <c r="K232" s="726"/>
      <c r="L232" s="726"/>
      <c r="M232" s="726"/>
      <c r="N232" s="726"/>
      <c r="O232" s="727"/>
      <c r="S232" s="731"/>
      <c r="Y232" s="731"/>
      <c r="AD232" s="731"/>
      <c r="AH232" s="731"/>
      <c r="AK232" s="731"/>
      <c r="AN232" s="731"/>
      <c r="AQ232" s="731"/>
      <c r="AW232" s="732"/>
      <c r="BE232" s="732"/>
      <c r="BN232" s="732"/>
      <c r="BR232" s="732"/>
      <c r="BW232" s="732"/>
      <c r="CA232" s="732"/>
    </row>
    <row r="233" spans="1:79" s="730" customFormat="1" ht="20.100000000000001" customHeight="1" x14ac:dyDescent="0.3">
      <c r="A233" s="729"/>
      <c r="C233" s="725"/>
      <c r="D233" s="726"/>
      <c r="E233" s="727"/>
      <c r="F233" s="726"/>
      <c r="G233" s="728"/>
      <c r="H233" s="726"/>
      <c r="I233" s="726"/>
      <c r="J233" s="727"/>
      <c r="K233" s="726"/>
      <c r="L233" s="726"/>
      <c r="M233" s="726"/>
      <c r="N233" s="726"/>
      <c r="O233" s="727"/>
      <c r="S233" s="731"/>
      <c r="Y233" s="731"/>
      <c r="AD233" s="731"/>
      <c r="AH233" s="731"/>
      <c r="AK233" s="731"/>
      <c r="AN233" s="731"/>
      <c r="AQ233" s="731"/>
      <c r="AW233" s="732"/>
      <c r="BE233" s="732"/>
      <c r="BN233" s="732"/>
      <c r="BR233" s="732"/>
      <c r="BW233" s="732"/>
      <c r="CA233" s="732"/>
    </row>
    <row r="234" spans="1:79" s="730" customFormat="1" ht="20.100000000000001" customHeight="1" x14ac:dyDescent="0.3">
      <c r="A234" s="729"/>
      <c r="C234" s="725"/>
      <c r="D234" s="726"/>
      <c r="E234" s="727"/>
      <c r="F234" s="726"/>
      <c r="G234" s="728" t="s">
        <v>346</v>
      </c>
      <c r="H234" s="726"/>
      <c r="I234" s="726"/>
      <c r="J234" s="727"/>
      <c r="K234" s="726"/>
      <c r="L234" s="726"/>
      <c r="M234" s="726"/>
      <c r="N234" s="726"/>
      <c r="O234" s="727"/>
      <c r="S234" s="731"/>
      <c r="Y234" s="731"/>
      <c r="AD234" s="731"/>
      <c r="AH234" s="731"/>
      <c r="AK234" s="731"/>
      <c r="AN234" s="731"/>
      <c r="AQ234" s="731"/>
      <c r="AW234" s="732"/>
      <c r="BE234" s="732"/>
      <c r="BN234" s="732"/>
      <c r="BR234" s="732"/>
      <c r="BW234" s="732"/>
      <c r="CA234" s="732"/>
    </row>
    <row r="235" spans="1:79" s="730" customFormat="1" ht="20.100000000000001" customHeight="1" x14ac:dyDescent="0.3">
      <c r="A235" s="729"/>
      <c r="C235" s="725"/>
      <c r="D235" s="726"/>
      <c r="E235" s="727"/>
      <c r="F235" s="726"/>
      <c r="G235" s="728" t="s">
        <v>347</v>
      </c>
      <c r="H235" s="726"/>
      <c r="I235" s="726"/>
      <c r="J235" s="727"/>
      <c r="K235" s="726"/>
      <c r="L235" s="726"/>
      <c r="M235" s="726"/>
      <c r="N235" s="726"/>
      <c r="O235" s="727"/>
      <c r="S235" s="731"/>
      <c r="Y235" s="731"/>
      <c r="AD235" s="731"/>
      <c r="AH235" s="731"/>
      <c r="AK235" s="731"/>
      <c r="AN235" s="731"/>
      <c r="AQ235" s="731"/>
      <c r="AW235" s="732"/>
      <c r="BE235" s="732"/>
      <c r="BN235" s="732"/>
      <c r="BR235" s="732"/>
      <c r="BW235" s="732"/>
      <c r="CA235" s="732"/>
    </row>
    <row r="236" spans="1:79" s="730" customFormat="1" ht="20.100000000000001" customHeight="1" x14ac:dyDescent="0.3">
      <c r="A236" s="729"/>
      <c r="C236" s="725"/>
      <c r="D236" s="726"/>
      <c r="E236" s="727"/>
      <c r="F236" s="726"/>
      <c r="G236" s="728" t="s">
        <v>348</v>
      </c>
      <c r="H236" s="726"/>
      <c r="I236" s="726"/>
      <c r="J236" s="727"/>
      <c r="K236" s="726"/>
      <c r="L236" s="726"/>
      <c r="M236" s="726"/>
      <c r="N236" s="726"/>
      <c r="O236" s="727"/>
      <c r="S236" s="731"/>
      <c r="Y236" s="731"/>
      <c r="AD236" s="731"/>
      <c r="AH236" s="731"/>
      <c r="AK236" s="731"/>
      <c r="AN236" s="731"/>
      <c r="AQ236" s="731"/>
      <c r="AW236" s="732"/>
      <c r="BE236" s="732"/>
      <c r="BN236" s="732"/>
      <c r="BR236" s="732"/>
      <c r="BW236" s="732"/>
      <c r="CA236" s="732"/>
    </row>
    <row r="237" spans="1:79" s="730" customFormat="1" ht="20.100000000000001" customHeight="1" x14ac:dyDescent="0.3">
      <c r="A237" s="729"/>
      <c r="C237" s="725"/>
      <c r="D237" s="726"/>
      <c r="E237" s="727"/>
      <c r="F237" s="726"/>
      <c r="G237" s="728" t="s">
        <v>349</v>
      </c>
      <c r="H237" s="726"/>
      <c r="I237" s="726"/>
      <c r="J237" s="727"/>
      <c r="K237" s="726"/>
      <c r="L237" s="726"/>
      <c r="M237" s="726"/>
      <c r="N237" s="726"/>
      <c r="O237" s="727"/>
      <c r="S237" s="731"/>
      <c r="Y237" s="731"/>
      <c r="AD237" s="731"/>
      <c r="AH237" s="731"/>
      <c r="AK237" s="731"/>
      <c r="AN237" s="731"/>
      <c r="AQ237" s="731"/>
      <c r="AW237" s="732"/>
      <c r="BE237" s="732"/>
      <c r="BN237" s="732"/>
      <c r="BR237" s="732"/>
      <c r="BW237" s="732"/>
      <c r="CA237" s="732"/>
    </row>
    <row r="238" spans="1:79" s="730" customFormat="1" ht="20.25" x14ac:dyDescent="0.3">
      <c r="A238" s="729"/>
      <c r="B238" s="729"/>
      <c r="C238" s="729"/>
      <c r="D238" s="729"/>
      <c r="E238" s="737"/>
      <c r="F238" s="729"/>
      <c r="G238" s="728"/>
      <c r="H238" s="726"/>
      <c r="I238" s="726"/>
      <c r="J238" s="727"/>
      <c r="K238" s="726"/>
      <c r="L238" s="726"/>
      <c r="M238" s="726"/>
      <c r="N238" s="726"/>
      <c r="O238" s="727"/>
      <c r="P238" s="726"/>
      <c r="Q238" s="726"/>
      <c r="R238" s="726"/>
      <c r="S238" s="727"/>
      <c r="T238" s="726"/>
      <c r="Y238" s="731"/>
      <c r="AD238" s="731"/>
      <c r="AH238" s="731"/>
      <c r="AK238" s="731"/>
      <c r="AN238" s="731"/>
      <c r="AQ238" s="731"/>
      <c r="AW238" s="732"/>
      <c r="BE238" s="732"/>
      <c r="BN238" s="732"/>
      <c r="BR238" s="732"/>
      <c r="BW238" s="732"/>
      <c r="CA238" s="732"/>
    </row>
    <row r="239" spans="1:79" s="730" customFormat="1" ht="20.25" x14ac:dyDescent="0.3">
      <c r="A239" s="729"/>
      <c r="B239" s="729"/>
      <c r="C239" s="729"/>
      <c r="D239" s="729"/>
      <c r="E239" s="737"/>
      <c r="F239" s="729"/>
      <c r="G239" s="728" t="s">
        <v>350</v>
      </c>
      <c r="H239" s="726"/>
      <c r="I239" s="726"/>
      <c r="J239" s="727"/>
      <c r="K239" s="726"/>
      <c r="L239" s="726"/>
      <c r="M239" s="726"/>
      <c r="N239" s="726"/>
      <c r="O239" s="727"/>
      <c r="P239" s="726"/>
      <c r="Q239" s="726"/>
      <c r="R239" s="726"/>
      <c r="S239" s="727"/>
      <c r="T239" s="726"/>
      <c r="Y239" s="731"/>
      <c r="AD239" s="731"/>
      <c r="AH239" s="731"/>
      <c r="AK239" s="731"/>
      <c r="AN239" s="731"/>
      <c r="AQ239" s="731"/>
      <c r="AW239" s="732"/>
      <c r="BE239" s="732"/>
      <c r="BN239" s="732"/>
      <c r="BR239" s="732"/>
      <c r="BW239" s="732"/>
      <c r="CA239" s="732"/>
    </row>
    <row r="240" spans="1:79" s="730" customFormat="1" ht="20.25" x14ac:dyDescent="0.3">
      <c r="A240" s="729"/>
      <c r="B240" s="729"/>
      <c r="C240" s="729"/>
      <c r="D240" s="729"/>
      <c r="E240" s="737"/>
      <c r="F240" s="729"/>
      <c r="G240" s="728"/>
      <c r="H240" s="726"/>
      <c r="I240" s="726"/>
      <c r="J240" s="727"/>
      <c r="K240" s="726"/>
      <c r="L240" s="726"/>
      <c r="M240" s="726"/>
      <c r="N240" s="726"/>
      <c r="O240" s="727"/>
      <c r="P240" s="726"/>
      <c r="Q240" s="726"/>
      <c r="R240" s="726"/>
      <c r="S240" s="727"/>
      <c r="T240" s="726"/>
      <c r="Y240" s="731"/>
      <c r="AD240" s="731"/>
      <c r="AH240" s="731"/>
      <c r="AK240" s="731"/>
      <c r="AN240" s="731"/>
      <c r="AQ240" s="731"/>
      <c r="AW240" s="732"/>
      <c r="BE240" s="732"/>
      <c r="BN240" s="732"/>
      <c r="BR240" s="732"/>
      <c r="BW240" s="732"/>
      <c r="CA240" s="732"/>
    </row>
    <row r="241" spans="1:79" s="730" customFormat="1" ht="20.25" x14ac:dyDescent="0.3">
      <c r="A241" s="729"/>
      <c r="B241" s="729"/>
      <c r="C241" s="729"/>
      <c r="D241" s="729"/>
      <c r="E241" s="737"/>
      <c r="F241" s="729"/>
      <c r="G241" s="728" t="s">
        <v>1012</v>
      </c>
      <c r="J241" s="731"/>
      <c r="O241" s="731"/>
      <c r="S241" s="731"/>
      <c r="Y241" s="731"/>
      <c r="AD241" s="731"/>
      <c r="AH241" s="731"/>
      <c r="AK241" s="731"/>
      <c r="AN241" s="731"/>
      <c r="AQ241" s="731"/>
      <c r="AW241" s="732"/>
      <c r="BE241" s="732"/>
      <c r="BN241" s="732"/>
      <c r="BR241" s="732"/>
      <c r="BW241" s="732"/>
      <c r="CA241" s="732"/>
    </row>
    <row r="242" spans="1:79" s="730" customFormat="1" ht="20.25" x14ac:dyDescent="0.3">
      <c r="A242" s="729"/>
      <c r="B242" s="729"/>
      <c r="C242" s="729"/>
      <c r="D242" s="729"/>
      <c r="E242" s="737"/>
      <c r="F242" s="729"/>
      <c r="G242" s="738" t="s">
        <v>351</v>
      </c>
      <c r="J242" s="731"/>
      <c r="O242" s="731"/>
      <c r="S242" s="731"/>
      <c r="Y242" s="731"/>
      <c r="AD242" s="731"/>
      <c r="AH242" s="731"/>
      <c r="AK242" s="731"/>
      <c r="AN242" s="731"/>
      <c r="AQ242" s="731"/>
      <c r="AW242" s="732"/>
      <c r="BE242" s="732"/>
      <c r="BN242" s="732"/>
      <c r="BR242" s="732"/>
      <c r="BW242" s="732"/>
      <c r="CA242" s="732"/>
    </row>
    <row r="243" spans="1:79" s="730" customFormat="1" ht="20.25" x14ac:dyDescent="0.3">
      <c r="A243" s="729"/>
      <c r="B243" s="729"/>
      <c r="C243" s="729"/>
      <c r="D243" s="729"/>
      <c r="E243" s="737"/>
      <c r="F243" s="729"/>
      <c r="G243" s="738" t="s">
        <v>352</v>
      </c>
      <c r="J243" s="731"/>
      <c r="O243" s="731"/>
      <c r="S243" s="731"/>
      <c r="Y243" s="731"/>
      <c r="AD243" s="731"/>
      <c r="AH243" s="731"/>
      <c r="AK243" s="731"/>
      <c r="AN243" s="731"/>
      <c r="AQ243" s="731"/>
      <c r="AW243" s="732"/>
      <c r="BE243" s="732"/>
      <c r="BN243" s="732"/>
      <c r="BR243" s="732"/>
      <c r="BW243" s="732"/>
      <c r="CA243" s="732"/>
    </row>
    <row r="244" spans="1:79" s="730" customFormat="1" ht="20.25" x14ac:dyDescent="0.3">
      <c r="A244" s="729"/>
      <c r="B244" s="729"/>
      <c r="C244" s="729"/>
      <c r="D244" s="729"/>
      <c r="E244" s="737"/>
      <c r="F244" s="729"/>
      <c r="G244" s="738" t="s">
        <v>353</v>
      </c>
      <c r="J244" s="731"/>
      <c r="O244" s="731"/>
      <c r="S244" s="731"/>
      <c r="Y244" s="731"/>
      <c r="AD244" s="731"/>
      <c r="AH244" s="731"/>
      <c r="AK244" s="731"/>
      <c r="AN244" s="731"/>
      <c r="AQ244" s="731"/>
      <c r="AW244" s="732"/>
      <c r="BE244" s="732"/>
      <c r="BN244" s="732"/>
      <c r="BR244" s="732"/>
      <c r="BW244" s="732"/>
      <c r="CA244" s="732"/>
    </row>
    <row r="245" spans="1:79" s="730" customFormat="1" ht="20.25" x14ac:dyDescent="0.3">
      <c r="A245" s="729"/>
      <c r="B245" s="729"/>
      <c r="C245" s="729"/>
      <c r="D245" s="729"/>
      <c r="E245" s="737"/>
      <c r="F245" s="729"/>
      <c r="G245" s="738" t="s">
        <v>354</v>
      </c>
      <c r="J245" s="731"/>
      <c r="O245" s="731"/>
      <c r="S245" s="731"/>
      <c r="Y245" s="731"/>
      <c r="AD245" s="731"/>
      <c r="AH245" s="731"/>
      <c r="AK245" s="731"/>
      <c r="AN245" s="731"/>
      <c r="AQ245" s="731"/>
      <c r="AW245" s="732"/>
      <c r="BE245" s="732"/>
      <c r="BN245" s="732"/>
      <c r="BR245" s="732"/>
      <c r="BW245" s="732"/>
      <c r="CA245" s="732"/>
    </row>
    <row r="246" spans="1:79" s="730" customFormat="1" ht="20.25" x14ac:dyDescent="0.3">
      <c r="A246" s="729"/>
      <c r="B246" s="729"/>
      <c r="C246" s="729"/>
      <c r="D246" s="729"/>
      <c r="E246" s="737"/>
      <c r="F246" s="729"/>
      <c r="G246" s="728"/>
      <c r="J246" s="731"/>
      <c r="O246" s="731"/>
      <c r="S246" s="731"/>
      <c r="Y246" s="731"/>
      <c r="AD246" s="731"/>
      <c r="AH246" s="731"/>
      <c r="AK246" s="731"/>
      <c r="AN246" s="731"/>
      <c r="AQ246" s="731"/>
      <c r="AW246" s="732"/>
      <c r="BE246" s="732"/>
      <c r="BN246" s="732"/>
      <c r="BR246" s="732"/>
      <c r="BW246" s="732"/>
      <c r="CA246" s="732"/>
    </row>
    <row r="247" spans="1:79" s="730" customFormat="1" ht="20.25" x14ac:dyDescent="0.3">
      <c r="A247" s="729"/>
      <c r="B247" s="729"/>
      <c r="C247" s="729"/>
      <c r="D247" s="729"/>
      <c r="E247" s="737"/>
      <c r="F247" s="729"/>
      <c r="G247" s="728" t="s">
        <v>1013</v>
      </c>
      <c r="J247" s="731"/>
      <c r="O247" s="731"/>
      <c r="S247" s="731"/>
      <c r="Y247" s="731"/>
      <c r="AD247" s="731"/>
      <c r="AH247" s="731"/>
      <c r="AK247" s="731"/>
      <c r="AN247" s="731"/>
      <c r="AQ247" s="731"/>
      <c r="AW247" s="732"/>
      <c r="BE247" s="732"/>
      <c r="BN247" s="732"/>
      <c r="BR247" s="732"/>
      <c r="BW247" s="732"/>
      <c r="CA247" s="732"/>
    </row>
    <row r="248" spans="1:79" s="730" customFormat="1" ht="20.25" x14ac:dyDescent="0.3">
      <c r="A248" s="729"/>
      <c r="B248" s="729"/>
      <c r="C248" s="729"/>
      <c r="D248" s="729"/>
      <c r="E248" s="737"/>
      <c r="F248" s="729"/>
      <c r="G248" s="738" t="s">
        <v>355</v>
      </c>
      <c r="J248" s="731"/>
      <c r="O248" s="731"/>
      <c r="S248" s="731"/>
      <c r="Y248" s="731"/>
      <c r="AD248" s="731"/>
      <c r="AH248" s="731"/>
      <c r="AK248" s="731"/>
      <c r="AN248" s="731"/>
      <c r="AQ248" s="731"/>
      <c r="AW248" s="732"/>
      <c r="BE248" s="732"/>
      <c r="BN248" s="732"/>
      <c r="BR248" s="732"/>
      <c r="BW248" s="732"/>
      <c r="CA248" s="732"/>
    </row>
    <row r="249" spans="1:79" s="730" customFormat="1" ht="20.25" x14ac:dyDescent="0.3">
      <c r="A249" s="729"/>
      <c r="B249" s="729"/>
      <c r="C249" s="729"/>
      <c r="D249" s="729"/>
      <c r="E249" s="737"/>
      <c r="F249" s="729"/>
      <c r="G249" s="728"/>
      <c r="J249" s="731"/>
      <c r="O249" s="731"/>
      <c r="S249" s="731"/>
      <c r="Y249" s="731"/>
      <c r="AD249" s="731"/>
      <c r="AH249" s="731"/>
      <c r="AK249" s="731"/>
      <c r="AN249" s="731"/>
      <c r="AQ249" s="731"/>
      <c r="AW249" s="732"/>
      <c r="BE249" s="732"/>
      <c r="BN249" s="732"/>
      <c r="BR249" s="732"/>
      <c r="BW249" s="732"/>
      <c r="CA249" s="732"/>
    </row>
    <row r="250" spans="1:79" s="730" customFormat="1" ht="20.25" x14ac:dyDescent="0.3">
      <c r="A250" s="729"/>
      <c r="B250" s="729"/>
      <c r="C250" s="729"/>
      <c r="D250" s="729"/>
      <c r="E250" s="737"/>
      <c r="F250" s="729"/>
      <c r="G250" s="728" t="s">
        <v>356</v>
      </c>
      <c r="J250" s="731"/>
      <c r="O250" s="731"/>
      <c r="S250" s="731"/>
      <c r="Y250" s="731"/>
      <c r="AD250" s="731"/>
      <c r="AH250" s="731"/>
      <c r="AK250" s="731"/>
      <c r="AN250" s="731"/>
      <c r="AQ250" s="731"/>
      <c r="AW250" s="732"/>
      <c r="BE250" s="732"/>
      <c r="BN250" s="732"/>
      <c r="BR250" s="732"/>
      <c r="BW250" s="732"/>
      <c r="CA250" s="732"/>
    </row>
    <row r="251" spans="1:79" s="730" customFormat="1" ht="20.25" x14ac:dyDescent="0.3">
      <c r="A251" s="729"/>
      <c r="B251" s="729"/>
      <c r="C251" s="729"/>
      <c r="D251" s="729"/>
      <c r="E251" s="737"/>
      <c r="F251" s="729"/>
      <c r="G251" s="728" t="s">
        <v>357</v>
      </c>
      <c r="J251" s="731"/>
      <c r="O251" s="731"/>
      <c r="S251" s="731"/>
      <c r="Y251" s="731"/>
      <c r="AD251" s="731"/>
      <c r="AH251" s="731"/>
      <c r="AK251" s="731"/>
      <c r="AN251" s="731"/>
      <c r="AQ251" s="731"/>
      <c r="AW251" s="732"/>
      <c r="BE251" s="732"/>
      <c r="BN251" s="732"/>
      <c r="BR251" s="732"/>
      <c r="BW251" s="732"/>
      <c r="CA251" s="732"/>
    </row>
    <row r="252" spans="1:79" s="730" customFormat="1" ht="20.25" x14ac:dyDescent="0.3">
      <c r="A252" s="729"/>
      <c r="B252" s="729"/>
      <c r="C252" s="729"/>
      <c r="D252" s="729"/>
      <c r="E252" s="737"/>
      <c r="F252" s="729"/>
      <c r="G252" s="728"/>
      <c r="J252" s="731"/>
      <c r="O252" s="731"/>
      <c r="S252" s="731"/>
      <c r="Y252" s="731"/>
      <c r="AD252" s="731"/>
      <c r="AH252" s="731"/>
      <c r="AK252" s="731"/>
      <c r="AN252" s="731"/>
      <c r="AQ252" s="731"/>
      <c r="AW252" s="732"/>
      <c r="BE252" s="732"/>
      <c r="BN252" s="732"/>
      <c r="BR252" s="732"/>
      <c r="BW252" s="732"/>
      <c r="CA252" s="732"/>
    </row>
    <row r="253" spans="1:79" s="730" customFormat="1" ht="20.25" x14ac:dyDescent="0.3">
      <c r="A253" s="729"/>
      <c r="B253" s="729"/>
      <c r="C253" s="729"/>
      <c r="D253" s="729"/>
      <c r="E253" s="737"/>
      <c r="F253" s="729"/>
      <c r="G253" s="728" t="s">
        <v>358</v>
      </c>
      <c r="J253" s="731"/>
      <c r="O253" s="731"/>
      <c r="S253" s="731"/>
      <c r="Y253" s="731"/>
      <c r="AD253" s="731"/>
      <c r="AH253" s="731"/>
      <c r="AK253" s="731"/>
      <c r="AN253" s="731"/>
      <c r="AQ253" s="731"/>
      <c r="AW253" s="732"/>
      <c r="BE253" s="732"/>
      <c r="BN253" s="732"/>
      <c r="BR253" s="732"/>
      <c r="BW253" s="732"/>
      <c r="CA253" s="732"/>
    </row>
    <row r="254" spans="1:79" s="730" customFormat="1" ht="20.25" x14ac:dyDescent="0.3">
      <c r="A254" s="729"/>
      <c r="B254" s="729"/>
      <c r="C254" s="729"/>
      <c r="D254" s="729"/>
      <c r="E254" s="737"/>
      <c r="F254" s="729"/>
      <c r="G254" s="728"/>
      <c r="J254" s="731"/>
      <c r="O254" s="731"/>
      <c r="S254" s="731"/>
      <c r="Y254" s="731"/>
      <c r="AD254" s="731"/>
      <c r="AH254" s="731"/>
      <c r="AK254" s="731"/>
      <c r="AN254" s="731"/>
      <c r="AQ254" s="731"/>
      <c r="AW254" s="732"/>
      <c r="BE254" s="732"/>
      <c r="BN254" s="732"/>
      <c r="BR254" s="732"/>
      <c r="BW254" s="732"/>
      <c r="CA254" s="732"/>
    </row>
    <row r="255" spans="1:79" s="730" customFormat="1" ht="20.25" x14ac:dyDescent="0.3">
      <c r="A255" s="729"/>
      <c r="B255" s="729"/>
      <c r="C255" s="729"/>
      <c r="D255" s="729"/>
      <c r="E255" s="737"/>
      <c r="F255" s="729"/>
      <c r="G255" s="728" t="s">
        <v>359</v>
      </c>
      <c r="J255" s="731"/>
      <c r="O255" s="731"/>
      <c r="S255" s="731"/>
      <c r="Y255" s="731"/>
      <c r="AD255" s="731"/>
      <c r="AH255" s="731"/>
      <c r="AK255" s="731"/>
      <c r="AN255" s="731"/>
      <c r="AQ255" s="731"/>
      <c r="AW255" s="732"/>
      <c r="BE255" s="732"/>
      <c r="BN255" s="732"/>
      <c r="BR255" s="732"/>
      <c r="BW255" s="732"/>
      <c r="CA255" s="732"/>
    </row>
    <row r="256" spans="1:79" s="730" customFormat="1" ht="20.25" x14ac:dyDescent="0.3">
      <c r="A256" s="729"/>
      <c r="B256" s="729"/>
      <c r="C256" s="729"/>
      <c r="D256" s="729"/>
      <c r="E256" s="737"/>
      <c r="F256" s="729"/>
      <c r="G256" s="728"/>
      <c r="J256" s="731"/>
      <c r="O256" s="731"/>
      <c r="S256" s="731"/>
      <c r="Y256" s="731"/>
      <c r="AD256" s="731"/>
      <c r="AH256" s="731"/>
      <c r="AK256" s="731"/>
      <c r="AN256" s="731"/>
      <c r="AQ256" s="731"/>
      <c r="AW256" s="732"/>
      <c r="BE256" s="732"/>
      <c r="BN256" s="732"/>
      <c r="BR256" s="732"/>
      <c r="BW256" s="732"/>
      <c r="CA256" s="732"/>
    </row>
    <row r="257" spans="1:79" s="730" customFormat="1" ht="20.25" x14ac:dyDescent="0.3">
      <c r="A257" s="729"/>
      <c r="B257" s="729"/>
      <c r="C257" s="729"/>
      <c r="D257" s="729"/>
      <c r="E257" s="737"/>
      <c r="F257" s="729"/>
      <c r="G257" s="728" t="s">
        <v>360</v>
      </c>
      <c r="J257" s="731"/>
      <c r="O257" s="731"/>
      <c r="S257" s="731"/>
      <c r="Y257" s="731"/>
      <c r="AD257" s="731"/>
      <c r="AH257" s="731"/>
      <c r="AK257" s="731"/>
      <c r="AN257" s="731"/>
      <c r="AQ257" s="731"/>
      <c r="AW257" s="732"/>
      <c r="BE257" s="732"/>
      <c r="BN257" s="732"/>
      <c r="BR257" s="732"/>
      <c r="BW257" s="732"/>
      <c r="CA257" s="732"/>
    </row>
    <row r="258" spans="1:79" s="730" customFormat="1" ht="14.25" x14ac:dyDescent="0.2">
      <c r="A258" s="729"/>
      <c r="B258" s="729"/>
      <c r="C258" s="729"/>
      <c r="D258" s="729"/>
      <c r="E258" s="737"/>
      <c r="F258" s="729"/>
      <c r="J258" s="731"/>
      <c r="O258" s="731"/>
      <c r="S258" s="731"/>
      <c r="Y258" s="731"/>
      <c r="AD258" s="731"/>
      <c r="AH258" s="731"/>
      <c r="AK258" s="731"/>
      <c r="AN258" s="731"/>
      <c r="AQ258" s="731"/>
      <c r="AW258" s="732"/>
      <c r="BE258" s="732"/>
      <c r="BN258" s="732"/>
      <c r="BR258" s="732"/>
      <c r="BW258" s="732"/>
      <c r="CA258" s="732"/>
    </row>
    <row r="259" spans="1:79" s="730" customFormat="1" ht="14.25" x14ac:dyDescent="0.2">
      <c r="A259" s="729"/>
      <c r="B259" s="729"/>
      <c r="C259" s="729"/>
      <c r="D259" s="729"/>
      <c r="E259" s="737"/>
      <c r="F259" s="729"/>
      <c r="J259" s="731"/>
      <c r="O259" s="731"/>
      <c r="S259" s="731"/>
      <c r="Y259" s="731"/>
      <c r="AD259" s="731"/>
      <c r="AH259" s="731"/>
      <c r="AK259" s="731"/>
      <c r="AN259" s="731"/>
      <c r="AQ259" s="731"/>
      <c r="AW259" s="732"/>
      <c r="BE259" s="732"/>
      <c r="BN259" s="732"/>
      <c r="BR259" s="732"/>
      <c r="BW259" s="732"/>
      <c r="CA259" s="732"/>
    </row>
  </sheetData>
  <mergeCells count="123">
    <mergeCell ref="V10:Z12"/>
    <mergeCell ref="AA10:AE12"/>
    <mergeCell ref="AF10:AH12"/>
    <mergeCell ref="AI10:AK12"/>
    <mergeCell ref="AL10:AN12"/>
    <mergeCell ref="AO10:AQ12"/>
    <mergeCell ref="G9:U9"/>
    <mergeCell ref="A10:A17"/>
    <mergeCell ref="B10:F12"/>
    <mergeCell ref="G10:K12"/>
    <mergeCell ref="L10:P12"/>
    <mergeCell ref="Q10:S12"/>
    <mergeCell ref="T10:U12"/>
    <mergeCell ref="M13:N13"/>
    <mergeCell ref="O13:O17"/>
    <mergeCell ref="P13:P16"/>
    <mergeCell ref="AC14:AC16"/>
    <mergeCell ref="Q13:Q16"/>
    <mergeCell ref="R13:R16"/>
    <mergeCell ref="S13:S17"/>
    <mergeCell ref="T13:T16"/>
    <mergeCell ref="U13:U16"/>
    <mergeCell ref="V13:V16"/>
    <mergeCell ref="AO13:AO16"/>
    <mergeCell ref="BT10:CA10"/>
    <mergeCell ref="AT11:AW11"/>
    <mergeCell ref="AX11:BA11"/>
    <mergeCell ref="BK11:BN11"/>
    <mergeCell ref="BO11:BR11"/>
    <mergeCell ref="BT11:BW11"/>
    <mergeCell ref="BX11:CA11"/>
    <mergeCell ref="AR10:AR16"/>
    <mergeCell ref="AT10:BA10"/>
    <mergeCell ref="BB10:BE11"/>
    <mergeCell ref="BF10:BH11"/>
    <mergeCell ref="BI10:BI11"/>
    <mergeCell ref="BK10:BR10"/>
    <mergeCell ref="AT12:AT16"/>
    <mergeCell ref="AU12:AV12"/>
    <mergeCell ref="AW12:AW17"/>
    <mergeCell ref="AX12:AX16"/>
    <mergeCell ref="AY12:AZ12"/>
    <mergeCell ref="BA12:BA17"/>
    <mergeCell ref="BB12:BB16"/>
    <mergeCell ref="BC12:BD12"/>
    <mergeCell ref="BE12:BE17"/>
    <mergeCell ref="BF12:BH12"/>
    <mergeCell ref="BD13:BD16"/>
    <mergeCell ref="BG13:BG16"/>
    <mergeCell ref="BH13:BH16"/>
    <mergeCell ref="BV13:BV16"/>
    <mergeCell ref="BY13:BY16"/>
    <mergeCell ref="BZ13:BZ16"/>
    <mergeCell ref="BI12:BI17"/>
    <mergeCell ref="BK12:BK16"/>
    <mergeCell ref="BL12:BM12"/>
    <mergeCell ref="BN12:BN17"/>
    <mergeCell ref="BO12:BO16"/>
    <mergeCell ref="BP12:BQ12"/>
    <mergeCell ref="BL13:BL16"/>
    <mergeCell ref="BM13:BM16"/>
    <mergeCell ref="BP13:BP16"/>
    <mergeCell ref="BQ13:BQ16"/>
    <mergeCell ref="B13:B16"/>
    <mergeCell ref="C13:D13"/>
    <mergeCell ref="E13:E17"/>
    <mergeCell ref="F13:F16"/>
    <mergeCell ref="G13:G16"/>
    <mergeCell ref="H13:I13"/>
    <mergeCell ref="J13:J17"/>
    <mergeCell ref="K13:K16"/>
    <mergeCell ref="L13:L16"/>
    <mergeCell ref="C14:C16"/>
    <mergeCell ref="D14:D16"/>
    <mergeCell ref="H14:H16"/>
    <mergeCell ref="I14:I16"/>
    <mergeCell ref="M14:M16"/>
    <mergeCell ref="N14:N16"/>
    <mergeCell ref="AQ13:AQ17"/>
    <mergeCell ref="AU13:AU16"/>
    <mergeCell ref="CA12:CA17"/>
    <mergeCell ref="BR12:BR17"/>
    <mergeCell ref="BT12:BT16"/>
    <mergeCell ref="BU12:BV12"/>
    <mergeCell ref="BW12:BW17"/>
    <mergeCell ref="BX12:BX16"/>
    <mergeCell ref="BY12:BZ12"/>
    <mergeCell ref="BU13:BU16"/>
    <mergeCell ref="AY13:AY16"/>
    <mergeCell ref="AZ13:AZ16"/>
    <mergeCell ref="BC13:BC16"/>
    <mergeCell ref="AK13:AK17"/>
    <mergeCell ref="AL13:AL16"/>
    <mergeCell ref="AM13:AM16"/>
    <mergeCell ref="AN13:AN17"/>
    <mergeCell ref="BF13:BF16"/>
    <mergeCell ref="AV13:AV16"/>
    <mergeCell ref="AE13:AE16"/>
    <mergeCell ref="AF13:AF16"/>
    <mergeCell ref="AG13:AG16"/>
    <mergeCell ref="AH13:AH17"/>
    <mergeCell ref="AI13:AI16"/>
    <mergeCell ref="AJ13:AJ16"/>
    <mergeCell ref="W13:X13"/>
    <mergeCell ref="Y13:Y17"/>
    <mergeCell ref="Z13:Z16"/>
    <mergeCell ref="AA13:AA16"/>
    <mergeCell ref="AB13:AC13"/>
    <mergeCell ref="AD13:AD17"/>
    <mergeCell ref="W14:W16"/>
    <mergeCell ref="X14:X16"/>
    <mergeCell ref="AB14:AB16"/>
    <mergeCell ref="AP13:AP16"/>
    <mergeCell ref="BK18:BN18"/>
    <mergeCell ref="BO18:BR18"/>
    <mergeCell ref="BT18:BW18"/>
    <mergeCell ref="BX18:CA18"/>
    <mergeCell ref="B18:F18"/>
    <mergeCell ref="V18:Z18"/>
    <mergeCell ref="AT18:AW18"/>
    <mergeCell ref="AX18:BA18"/>
    <mergeCell ref="BB18:BE18"/>
    <mergeCell ref="BF18:BH18"/>
  </mergeCells>
  <printOptions horizontalCentered="1" verticalCentered="1"/>
  <pageMargins left="0.196850393700787" right="0.196850393700787" top="0.23622047244094502" bottom="0.39370078740157499" header="0.15748031496063" footer="0"/>
  <pageSetup paperSize="9" scale="19" fitToWidth="2" pageOrder="overThenDown" orientation="landscape" cellComments="atEnd" r:id="rId1"/>
  <headerFooter alignWithMargins="0">
    <oddFooter>&amp;C&amp;</oddFooter>
  </headerFooter>
  <colBreaks count="1" manualBreakCount="1">
    <brk id="1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83E6D-A848-42D4-9685-AC0981E04822}">
  <sheetPr>
    <pageSetUpPr fitToPage="1"/>
  </sheetPr>
  <dimension ref="A1:V2050"/>
  <sheetViews>
    <sheetView zoomScale="70" zoomScaleNormal="70" workbookViewId="0">
      <pane xSplit="1" ySplit="1008" topLeftCell="B1009" activePane="bottomRight" state="frozen"/>
      <selection pane="topRight" activeCell="B1" sqref="B1"/>
      <selection pane="bottomLeft" activeCell="A1009" sqref="A1009"/>
      <selection pane="bottomRight" activeCell="I2058" sqref="I2058"/>
    </sheetView>
  </sheetViews>
  <sheetFormatPr defaultColWidth="10.6640625" defaultRowHeight="15" x14ac:dyDescent="0.2"/>
  <cols>
    <col min="1" max="1" width="69.6640625" style="741" customWidth="1"/>
    <col min="2" max="2" width="18.83203125" style="741" customWidth="1"/>
    <col min="3" max="3" width="19.33203125" style="741" customWidth="1"/>
    <col min="4" max="4" width="15.5" style="741" customWidth="1"/>
    <col min="5" max="5" width="19.5" style="741" customWidth="1"/>
    <col min="6" max="7" width="19.33203125" style="741" customWidth="1"/>
    <col min="8" max="18" width="21.83203125" style="742" customWidth="1"/>
    <col min="19" max="19" width="23" style="742" customWidth="1"/>
    <col min="20" max="20" width="20.5" style="741" customWidth="1"/>
    <col min="21" max="21" width="15.1640625" style="741" bestFit="1" customWidth="1"/>
    <col min="22" max="16361" width="10.6640625" style="741"/>
    <col min="16362" max="16362" width="10.6640625" style="741" customWidth="1"/>
    <col min="16363" max="16384" width="10.6640625" style="741"/>
  </cols>
  <sheetData>
    <row r="1" spans="1:20" ht="29.25" customHeight="1" x14ac:dyDescent="0.2">
      <c r="A1" s="739"/>
      <c r="B1" s="739"/>
      <c r="C1" s="739"/>
      <c r="D1" s="739"/>
      <c r="E1" s="739"/>
      <c r="F1" s="739"/>
      <c r="G1" s="739"/>
      <c r="H1" s="740"/>
      <c r="I1" s="740"/>
      <c r="J1" s="740"/>
      <c r="K1" s="740"/>
      <c r="L1" s="740"/>
      <c r="M1" s="740"/>
      <c r="N1" s="740"/>
      <c r="O1" s="740"/>
      <c r="P1" s="740"/>
      <c r="Q1" s="740"/>
      <c r="R1" s="1187" t="s">
        <v>1014</v>
      </c>
      <c r="S1" s="1187"/>
    </row>
    <row r="2" spans="1:20" ht="29.25" customHeight="1" x14ac:dyDescent="0.2">
      <c r="S2" s="743"/>
      <c r="T2" s="744"/>
    </row>
    <row r="3" spans="1:20" ht="25.5" customHeight="1" x14ac:dyDescent="0.2">
      <c r="A3" s="745" t="s">
        <v>1015</v>
      </c>
      <c r="H3" s="741"/>
      <c r="I3" s="741"/>
      <c r="J3" s="741"/>
      <c r="K3" s="741"/>
      <c r="L3" s="741"/>
      <c r="M3" s="741"/>
      <c r="N3" s="741"/>
      <c r="O3" s="741"/>
      <c r="P3" s="741"/>
      <c r="Q3" s="741"/>
      <c r="R3" s="1188"/>
      <c r="S3" s="1188"/>
    </row>
    <row r="4" spans="1:20" ht="32.25" customHeight="1" thickBot="1" x14ac:dyDescent="0.25">
      <c r="A4" s="1189" t="s">
        <v>1016</v>
      </c>
      <c r="B4" s="1189"/>
      <c r="C4" s="1189"/>
      <c r="D4" s="1189"/>
      <c r="E4" s="1189"/>
      <c r="F4" s="1189"/>
      <c r="G4" s="1189"/>
      <c r="H4" s="1189"/>
      <c r="I4" s="1189"/>
      <c r="J4" s="1189"/>
      <c r="K4" s="1189"/>
      <c r="L4" s="1189"/>
      <c r="M4" s="1189"/>
      <c r="N4" s="1189"/>
      <c r="O4" s="1189"/>
      <c r="P4" s="1189"/>
      <c r="Q4" s="1189"/>
      <c r="R4" s="1189"/>
      <c r="S4" s="1189"/>
    </row>
    <row r="5" spans="1:20" ht="19.5" customHeight="1" x14ac:dyDescent="0.2">
      <c r="A5" s="1190" t="s">
        <v>361</v>
      </c>
      <c r="B5" s="1193" t="s">
        <v>1017</v>
      </c>
      <c r="C5" s="1196" t="s">
        <v>362</v>
      </c>
      <c r="D5" s="1199" t="s">
        <v>1018</v>
      </c>
      <c r="E5" s="1200" t="s">
        <v>1019</v>
      </c>
      <c r="F5" s="1201"/>
      <c r="G5" s="1202"/>
      <c r="H5" s="1209" t="s">
        <v>1020</v>
      </c>
      <c r="I5" s="1210"/>
      <c r="J5" s="1210"/>
      <c r="K5" s="1210"/>
      <c r="L5" s="1210"/>
      <c r="M5" s="1210"/>
      <c r="N5" s="1210"/>
      <c r="O5" s="1210"/>
      <c r="P5" s="1210"/>
      <c r="Q5" s="1210"/>
      <c r="R5" s="1210"/>
      <c r="S5" s="1211"/>
    </row>
    <row r="6" spans="1:20" ht="18" customHeight="1" x14ac:dyDescent="0.2">
      <c r="A6" s="1191"/>
      <c r="B6" s="1194" t="s">
        <v>363</v>
      </c>
      <c r="C6" s="1197"/>
      <c r="D6" s="1179"/>
      <c r="E6" s="1203"/>
      <c r="F6" s="1204"/>
      <c r="G6" s="1205"/>
      <c r="H6" s="1212" t="s">
        <v>364</v>
      </c>
      <c r="I6" s="1213"/>
      <c r="J6" s="1213"/>
      <c r="K6" s="1214"/>
      <c r="L6" s="1215" t="s">
        <v>365</v>
      </c>
      <c r="M6" s="1213"/>
      <c r="N6" s="1213"/>
      <c r="O6" s="1214"/>
      <c r="P6" s="1215" t="s">
        <v>137</v>
      </c>
      <c r="Q6" s="1213"/>
      <c r="R6" s="1213"/>
      <c r="S6" s="1216"/>
    </row>
    <row r="7" spans="1:20" ht="19.5" customHeight="1" x14ac:dyDescent="0.2">
      <c r="A7" s="1191"/>
      <c r="B7" s="1194" t="s">
        <v>363</v>
      </c>
      <c r="C7" s="1197"/>
      <c r="D7" s="1179"/>
      <c r="E7" s="1206"/>
      <c r="F7" s="1207"/>
      <c r="G7" s="1208"/>
      <c r="H7" s="1212" t="s">
        <v>366</v>
      </c>
      <c r="I7" s="1213"/>
      <c r="J7" s="1213"/>
      <c r="K7" s="1214"/>
      <c r="L7" s="1215" t="s">
        <v>366</v>
      </c>
      <c r="M7" s="1213"/>
      <c r="N7" s="1213"/>
      <c r="O7" s="1214"/>
      <c r="P7" s="1215" t="s">
        <v>366</v>
      </c>
      <c r="Q7" s="1213"/>
      <c r="R7" s="1213"/>
      <c r="S7" s="1216"/>
    </row>
    <row r="8" spans="1:20" ht="27" customHeight="1" x14ac:dyDescent="0.2">
      <c r="A8" s="1191"/>
      <c r="B8" s="1194" t="s">
        <v>363</v>
      </c>
      <c r="C8" s="1197"/>
      <c r="D8" s="1179"/>
      <c r="E8" s="1226" t="s">
        <v>1021</v>
      </c>
      <c r="F8" s="1175" t="s">
        <v>1022</v>
      </c>
      <c r="G8" s="1178" t="s">
        <v>1023</v>
      </c>
      <c r="H8" s="1181" t="s">
        <v>367</v>
      </c>
      <c r="I8" s="741" t="s">
        <v>244</v>
      </c>
      <c r="J8" s="1184" t="s">
        <v>368</v>
      </c>
      <c r="K8" s="1223" t="s">
        <v>137</v>
      </c>
      <c r="L8" s="1184" t="s">
        <v>367</v>
      </c>
      <c r="M8" s="741" t="s">
        <v>244</v>
      </c>
      <c r="N8" s="1184" t="s">
        <v>368</v>
      </c>
      <c r="O8" s="1223" t="s">
        <v>137</v>
      </c>
      <c r="P8" s="1184" t="s">
        <v>367</v>
      </c>
      <c r="Q8" s="741" t="s">
        <v>244</v>
      </c>
      <c r="R8" s="1184" t="s">
        <v>368</v>
      </c>
      <c r="S8" s="1220" t="s">
        <v>137</v>
      </c>
    </row>
    <row r="9" spans="1:20" ht="27" customHeight="1" x14ac:dyDescent="0.2">
      <c r="A9" s="1191"/>
      <c r="B9" s="1194" t="s">
        <v>363</v>
      </c>
      <c r="C9" s="1197"/>
      <c r="D9" s="1179"/>
      <c r="E9" s="1194"/>
      <c r="F9" s="1176"/>
      <c r="G9" s="1179"/>
      <c r="H9" s="1182"/>
      <c r="I9" s="1184" t="s">
        <v>1024</v>
      </c>
      <c r="J9" s="1185"/>
      <c r="K9" s="1224"/>
      <c r="L9" s="1185"/>
      <c r="M9" s="1184" t="s">
        <v>1024</v>
      </c>
      <c r="N9" s="1185"/>
      <c r="O9" s="1224"/>
      <c r="P9" s="1185"/>
      <c r="Q9" s="1184" t="s">
        <v>1025</v>
      </c>
      <c r="R9" s="1185"/>
      <c r="S9" s="1221"/>
    </row>
    <row r="10" spans="1:20" ht="70.5" customHeight="1" x14ac:dyDescent="0.2">
      <c r="A10" s="1191"/>
      <c r="B10" s="1195" t="s">
        <v>363</v>
      </c>
      <c r="C10" s="1198"/>
      <c r="D10" s="1180"/>
      <c r="E10" s="1195"/>
      <c r="F10" s="1177"/>
      <c r="G10" s="1180"/>
      <c r="H10" s="1183"/>
      <c r="I10" s="1186"/>
      <c r="J10" s="1186"/>
      <c r="K10" s="1225"/>
      <c r="L10" s="1186"/>
      <c r="M10" s="1186"/>
      <c r="N10" s="1186"/>
      <c r="O10" s="1225"/>
      <c r="P10" s="1186"/>
      <c r="Q10" s="1186"/>
      <c r="R10" s="1186"/>
      <c r="S10" s="1222"/>
    </row>
    <row r="11" spans="1:20" s="756" customFormat="1" ht="48" customHeight="1" thickBot="1" x14ac:dyDescent="0.25">
      <c r="A11" s="1192"/>
      <c r="B11" s="746">
        <v>1</v>
      </c>
      <c r="C11" s="747" t="s">
        <v>369</v>
      </c>
      <c r="D11" s="747" t="s">
        <v>370</v>
      </c>
      <c r="E11" s="748">
        <v>4</v>
      </c>
      <c r="F11" s="749">
        <v>5</v>
      </c>
      <c r="G11" s="750">
        <v>6</v>
      </c>
      <c r="H11" s="751">
        <v>7</v>
      </c>
      <c r="I11" s="752" t="s">
        <v>371</v>
      </c>
      <c r="J11" s="753">
        <v>8</v>
      </c>
      <c r="K11" s="753" t="s">
        <v>372</v>
      </c>
      <c r="L11" s="752">
        <v>10</v>
      </c>
      <c r="M11" s="752" t="s">
        <v>373</v>
      </c>
      <c r="N11" s="754">
        <v>11</v>
      </c>
      <c r="O11" s="753" t="s">
        <v>374</v>
      </c>
      <c r="P11" s="752" t="s">
        <v>375</v>
      </c>
      <c r="Q11" s="752" t="s">
        <v>376</v>
      </c>
      <c r="R11" s="753" t="s">
        <v>377</v>
      </c>
      <c r="S11" s="755" t="s">
        <v>378</v>
      </c>
    </row>
    <row r="12" spans="1:20" s="756" customFormat="1" ht="26.25" hidden="1" customHeight="1" x14ac:dyDescent="0.2">
      <c r="A12" s="757" t="s">
        <v>379</v>
      </c>
      <c r="B12" s="758"/>
      <c r="C12" s="759"/>
      <c r="D12" s="759"/>
      <c r="E12" s="760"/>
      <c r="F12" s="761"/>
      <c r="G12" s="762"/>
      <c r="H12" s="763"/>
      <c r="I12" s="764"/>
      <c r="J12" s="765"/>
      <c r="K12" s="765"/>
      <c r="L12" s="764"/>
      <c r="M12" s="764"/>
      <c r="N12" s="766"/>
      <c r="O12" s="765"/>
      <c r="P12" s="764"/>
      <c r="Q12" s="764"/>
      <c r="R12" s="765"/>
      <c r="S12" s="767"/>
    </row>
    <row r="13" spans="1:20" ht="33.75" hidden="1" customHeight="1" thickTop="1" x14ac:dyDescent="0.2">
      <c r="A13" s="768" t="s">
        <v>380</v>
      </c>
      <c r="B13" s="769" t="s">
        <v>381</v>
      </c>
      <c r="C13" s="770">
        <f>IF(E13+G13=0, 0, ROUND((P13-Q13)/(G13+E13)/12,0))</f>
        <v>0</v>
      </c>
      <c r="D13" s="770">
        <f>IF(F13=0,0,ROUND(Q13/F13,0))</f>
        <v>0</v>
      </c>
      <c r="E13" s="771">
        <f>E14+E15</f>
        <v>0</v>
      </c>
      <c r="F13" s="772">
        <f>F14+F15</f>
        <v>0</v>
      </c>
      <c r="G13" s="773">
        <f>G14+G15</f>
        <v>0</v>
      </c>
      <c r="H13" s="774">
        <f>H14+H15</f>
        <v>0</v>
      </c>
      <c r="I13" s="772">
        <f>I14+I15</f>
        <v>0</v>
      </c>
      <c r="J13" s="772">
        <f>J16</f>
        <v>0</v>
      </c>
      <c r="K13" s="772">
        <f>IF(H13+J13=K14+K15+K16,H13+J13,"CHYBA")</f>
        <v>0</v>
      </c>
      <c r="L13" s="772">
        <f>L14+L15</f>
        <v>0</v>
      </c>
      <c r="M13" s="772">
        <f>M14+M15</f>
        <v>0</v>
      </c>
      <c r="N13" s="772">
        <f>N16</f>
        <v>0</v>
      </c>
      <c r="O13" s="772">
        <f>IF(L13+N13=O14+O15+O16,L13+N13,"CHYBA")</f>
        <v>0</v>
      </c>
      <c r="P13" s="772">
        <f>P14+P15</f>
        <v>0</v>
      </c>
      <c r="Q13" s="772">
        <f>Q14+Q15</f>
        <v>0</v>
      </c>
      <c r="R13" s="772">
        <f>R16</f>
        <v>0</v>
      </c>
      <c r="S13" s="773">
        <f>IF(P13+R13=S14+S15+S16,P13+R13,"CHYBA")</f>
        <v>0</v>
      </c>
    </row>
    <row r="14" spans="1:20" ht="18.75" hidden="1" customHeight="1" thickTop="1" x14ac:dyDescent="0.2">
      <c r="A14" s="775" t="s">
        <v>382</v>
      </c>
      <c r="B14" s="776" t="s">
        <v>381</v>
      </c>
      <c r="C14" s="777">
        <f>IF(E14+G14=0, 0, ROUND((P14-Q14)/(G14+E14)/12,0))</f>
        <v>0</v>
      </c>
      <c r="D14" s="777">
        <f>IF(F14=0,0,ROUND(Q14/F14,0))</f>
        <v>0</v>
      </c>
      <c r="E14" s="778">
        <f t="shared" ref="E14:I15" si="0">E18+E62+E418+E614</f>
        <v>0</v>
      </c>
      <c r="F14" s="779">
        <f>F18+F62+F418+F614</f>
        <v>0</v>
      </c>
      <c r="G14" s="780">
        <f t="shared" si="0"/>
        <v>0</v>
      </c>
      <c r="H14" s="781">
        <f t="shared" si="0"/>
        <v>0</v>
      </c>
      <c r="I14" s="779">
        <f t="shared" si="0"/>
        <v>0</v>
      </c>
      <c r="J14" s="779" t="s">
        <v>381</v>
      </c>
      <c r="K14" s="779">
        <f>H14</f>
        <v>0</v>
      </c>
      <c r="L14" s="779">
        <f>L18+L62+L418+L614</f>
        <v>0</v>
      </c>
      <c r="M14" s="779">
        <f>M18+M62+M418+M614</f>
        <v>0</v>
      </c>
      <c r="N14" s="779" t="s">
        <v>381</v>
      </c>
      <c r="O14" s="779">
        <f>L14</f>
        <v>0</v>
      </c>
      <c r="P14" s="779">
        <f>H14+L14</f>
        <v>0</v>
      </c>
      <c r="Q14" s="779">
        <f>I14+M14</f>
        <v>0</v>
      </c>
      <c r="R14" s="779" t="s">
        <v>381</v>
      </c>
      <c r="S14" s="780">
        <f>P14</f>
        <v>0</v>
      </c>
    </row>
    <row r="15" spans="1:20" ht="18.75" hidden="1" customHeight="1" thickTop="1" x14ac:dyDescent="0.2">
      <c r="A15" s="775" t="s">
        <v>383</v>
      </c>
      <c r="B15" s="776" t="s">
        <v>381</v>
      </c>
      <c r="C15" s="777">
        <f>IF(E15+G15=0, 0, ROUND((P15-Q15)/(G15+E15)/12,0))</f>
        <v>0</v>
      </c>
      <c r="D15" s="777">
        <f>IF(F15=0,0,ROUND(Q15/F15,0))</f>
        <v>0</v>
      </c>
      <c r="E15" s="778">
        <f t="shared" si="0"/>
        <v>0</v>
      </c>
      <c r="F15" s="779">
        <f t="shared" si="0"/>
        <v>0</v>
      </c>
      <c r="G15" s="780">
        <f t="shared" si="0"/>
        <v>0</v>
      </c>
      <c r="H15" s="781">
        <f t="shared" si="0"/>
        <v>0</v>
      </c>
      <c r="I15" s="779">
        <f t="shared" si="0"/>
        <v>0</v>
      </c>
      <c r="J15" s="779" t="s">
        <v>381</v>
      </c>
      <c r="K15" s="779">
        <f>H15</f>
        <v>0</v>
      </c>
      <c r="L15" s="779">
        <f>L19+L63+L419+L615</f>
        <v>0</v>
      </c>
      <c r="M15" s="779">
        <f>M19+M63+M419+M615</f>
        <v>0</v>
      </c>
      <c r="N15" s="779" t="s">
        <v>381</v>
      </c>
      <c r="O15" s="779">
        <f>L15</f>
        <v>0</v>
      </c>
      <c r="P15" s="779">
        <f>H15+L15</f>
        <v>0</v>
      </c>
      <c r="Q15" s="779">
        <f>I15+M15</f>
        <v>0</v>
      </c>
      <c r="R15" s="779" t="s">
        <v>381</v>
      </c>
      <c r="S15" s="780">
        <f>P15</f>
        <v>0</v>
      </c>
    </row>
    <row r="16" spans="1:20" ht="18.75" hidden="1" customHeight="1" thickTop="1" x14ac:dyDescent="0.2">
      <c r="A16" s="782" t="s">
        <v>384</v>
      </c>
      <c r="B16" s="776" t="s">
        <v>381</v>
      </c>
      <c r="C16" s="777" t="s">
        <v>381</v>
      </c>
      <c r="D16" s="777" t="s">
        <v>381</v>
      </c>
      <c r="E16" s="778" t="s">
        <v>381</v>
      </c>
      <c r="F16" s="779" t="s">
        <v>381</v>
      </c>
      <c r="G16" s="780" t="s">
        <v>381</v>
      </c>
      <c r="H16" s="781" t="s">
        <v>381</v>
      </c>
      <c r="I16" s="779" t="s">
        <v>381</v>
      </c>
      <c r="J16" s="779">
        <f>J20+J64+J420+J616</f>
        <v>0</v>
      </c>
      <c r="K16" s="779">
        <f>J16</f>
        <v>0</v>
      </c>
      <c r="L16" s="779" t="s">
        <v>381</v>
      </c>
      <c r="M16" s="779" t="s">
        <v>381</v>
      </c>
      <c r="N16" s="779">
        <f>N20+N64+N420+N616</f>
        <v>0</v>
      </c>
      <c r="O16" s="779">
        <f>N16</f>
        <v>0</v>
      </c>
      <c r="P16" s="779" t="s">
        <v>381</v>
      </c>
      <c r="Q16" s="779" t="s">
        <v>381</v>
      </c>
      <c r="R16" s="779">
        <f>J16+N16</f>
        <v>0</v>
      </c>
      <c r="S16" s="780">
        <f>R16</f>
        <v>0</v>
      </c>
    </row>
    <row r="17" spans="1:19" ht="27.75" hidden="1" customHeight="1" thickTop="1" x14ac:dyDescent="0.2">
      <c r="A17" s="783" t="s">
        <v>385</v>
      </c>
      <c r="B17" s="784" t="s">
        <v>381</v>
      </c>
      <c r="C17" s="785">
        <f>IF(E17+G17=0, 0, ROUND((P17-Q17)/(G17+E17)/12,0))</f>
        <v>0</v>
      </c>
      <c r="D17" s="785">
        <f>IF(F17=0,0,ROUND(Q17/F17,0))</f>
        <v>0</v>
      </c>
      <c r="E17" s="786">
        <f>E18+E19</f>
        <v>0</v>
      </c>
      <c r="F17" s="787">
        <f>F18+F19</f>
        <v>0</v>
      </c>
      <c r="G17" s="788">
        <f>G18+G19</f>
        <v>0</v>
      </c>
      <c r="H17" s="789">
        <f>H18+H19</f>
        <v>0</v>
      </c>
      <c r="I17" s="787">
        <f>I18+I19</f>
        <v>0</v>
      </c>
      <c r="J17" s="787">
        <f>J20</f>
        <v>0</v>
      </c>
      <c r="K17" s="787">
        <f>IF(H17+J17=K18+K19+K20,H17+J17,"CHYBA")</f>
        <v>0</v>
      </c>
      <c r="L17" s="787">
        <f>L18+L19</f>
        <v>0</v>
      </c>
      <c r="M17" s="787">
        <f>M18+M19</f>
        <v>0</v>
      </c>
      <c r="N17" s="787">
        <f>N20</f>
        <v>0</v>
      </c>
      <c r="O17" s="787">
        <f>IF(L17+N17=O18+O19+O20,L17+N17,"CHYBA")</f>
        <v>0</v>
      </c>
      <c r="P17" s="787">
        <f>P18+P19</f>
        <v>0</v>
      </c>
      <c r="Q17" s="787">
        <f>Q18+Q19</f>
        <v>0</v>
      </c>
      <c r="R17" s="787">
        <f>R20</f>
        <v>0</v>
      </c>
      <c r="S17" s="788">
        <f>IF(P17+R17=S18+S19+S20,P17+R17,"CHYBA")</f>
        <v>0</v>
      </c>
    </row>
    <row r="18" spans="1:19" ht="18.75" hidden="1" customHeight="1" thickTop="1" x14ac:dyDescent="0.2">
      <c r="A18" s="790" t="s">
        <v>382</v>
      </c>
      <c r="B18" s="776" t="s">
        <v>381</v>
      </c>
      <c r="C18" s="777">
        <f>IF(E18+G18=0, 0, ROUND((P18-Q18)/(G18+E18)/12,0))</f>
        <v>0</v>
      </c>
      <c r="D18" s="791">
        <f>IF(F18=0,0,ROUND(Q18/F18,0))</f>
        <v>0</v>
      </c>
      <c r="E18" s="778">
        <f t="shared" ref="E18:I19" si="1">E22+E26+E30+E34+E38+E42+E46+E50+E54+E58</f>
        <v>0</v>
      </c>
      <c r="F18" s="779">
        <f t="shared" si="1"/>
        <v>0</v>
      </c>
      <c r="G18" s="780">
        <f t="shared" si="1"/>
        <v>0</v>
      </c>
      <c r="H18" s="781">
        <f t="shared" si="1"/>
        <v>0</v>
      </c>
      <c r="I18" s="779">
        <f t="shared" si="1"/>
        <v>0</v>
      </c>
      <c r="J18" s="779" t="s">
        <v>381</v>
      </c>
      <c r="K18" s="779">
        <f>H18</f>
        <v>0</v>
      </c>
      <c r="L18" s="779">
        <f>L22+L26+L30+L34+L38+L42+L46+L50+L54+L58</f>
        <v>0</v>
      </c>
      <c r="M18" s="779">
        <f>M22+M26+M30+M34+M38+M42+M46+M50+M54+M58</f>
        <v>0</v>
      </c>
      <c r="N18" s="779" t="s">
        <v>381</v>
      </c>
      <c r="O18" s="779">
        <f>L18</f>
        <v>0</v>
      </c>
      <c r="P18" s="779">
        <f>H18+L18</f>
        <v>0</v>
      </c>
      <c r="Q18" s="779">
        <f>I18+M18</f>
        <v>0</v>
      </c>
      <c r="R18" s="779" t="s">
        <v>381</v>
      </c>
      <c r="S18" s="780">
        <f>P18</f>
        <v>0</v>
      </c>
    </row>
    <row r="19" spans="1:19" ht="18.75" hidden="1" customHeight="1" thickTop="1" x14ac:dyDescent="0.2">
      <c r="A19" s="790" t="s">
        <v>383</v>
      </c>
      <c r="B19" s="776" t="s">
        <v>381</v>
      </c>
      <c r="C19" s="777">
        <f>IF(E19+G19=0, 0, ROUND((P19-Q19)/(G19+E19)/12,0))</f>
        <v>0</v>
      </c>
      <c r="D19" s="791">
        <f>IF(F19=0,0,ROUND(Q19/F19,0))</f>
        <v>0</v>
      </c>
      <c r="E19" s="778">
        <f t="shared" si="1"/>
        <v>0</v>
      </c>
      <c r="F19" s="779">
        <f t="shared" si="1"/>
        <v>0</v>
      </c>
      <c r="G19" s="780">
        <f t="shared" si="1"/>
        <v>0</v>
      </c>
      <c r="H19" s="781">
        <f t="shared" si="1"/>
        <v>0</v>
      </c>
      <c r="I19" s="779">
        <f t="shared" si="1"/>
        <v>0</v>
      </c>
      <c r="J19" s="779" t="s">
        <v>381</v>
      </c>
      <c r="K19" s="779">
        <f>H19</f>
        <v>0</v>
      </c>
      <c r="L19" s="779">
        <f>L23+L27+L31+L35+L39+L43+L47+L51+L55+L59</f>
        <v>0</v>
      </c>
      <c r="M19" s="779">
        <f>M23+M27+M31+M35+M39+M43+M47+M51+M55+M59</f>
        <v>0</v>
      </c>
      <c r="N19" s="779" t="s">
        <v>381</v>
      </c>
      <c r="O19" s="779">
        <f>L19</f>
        <v>0</v>
      </c>
      <c r="P19" s="779">
        <f>H19+L19</f>
        <v>0</v>
      </c>
      <c r="Q19" s="779">
        <f>I19+M19</f>
        <v>0</v>
      </c>
      <c r="R19" s="779" t="s">
        <v>381</v>
      </c>
      <c r="S19" s="780">
        <f>P19</f>
        <v>0</v>
      </c>
    </row>
    <row r="20" spans="1:19" ht="18.75" hidden="1" customHeight="1" thickTop="1" x14ac:dyDescent="0.2">
      <c r="A20" s="790" t="s">
        <v>384</v>
      </c>
      <c r="B20" s="776" t="s">
        <v>381</v>
      </c>
      <c r="C20" s="777" t="s">
        <v>381</v>
      </c>
      <c r="D20" s="791" t="s">
        <v>381</v>
      </c>
      <c r="E20" s="778" t="s">
        <v>381</v>
      </c>
      <c r="F20" s="779" t="s">
        <v>381</v>
      </c>
      <c r="G20" s="780" t="s">
        <v>381</v>
      </c>
      <c r="H20" s="781" t="s">
        <v>381</v>
      </c>
      <c r="I20" s="779" t="s">
        <v>381</v>
      </c>
      <c r="J20" s="779">
        <f>J24+J28+J32+J36+J40+J44+J48+J52+J56+J60</f>
        <v>0</v>
      </c>
      <c r="K20" s="779">
        <f>J20</f>
        <v>0</v>
      </c>
      <c r="L20" s="779" t="s">
        <v>381</v>
      </c>
      <c r="M20" s="779" t="s">
        <v>381</v>
      </c>
      <c r="N20" s="779">
        <f>N24+N28+N32+N36+N40+N44+N48+N52+N56+N60</f>
        <v>0</v>
      </c>
      <c r="O20" s="779">
        <f>N20</f>
        <v>0</v>
      </c>
      <c r="P20" s="779" t="s">
        <v>381</v>
      </c>
      <c r="Q20" s="779" t="s">
        <v>381</v>
      </c>
      <c r="R20" s="779">
        <f>J20+N20</f>
        <v>0</v>
      </c>
      <c r="S20" s="780">
        <f>R20</f>
        <v>0</v>
      </c>
    </row>
    <row r="21" spans="1:19" ht="29.25" hidden="1" customHeight="1" thickTop="1" x14ac:dyDescent="0.2">
      <c r="A21" s="792" t="s">
        <v>1026</v>
      </c>
      <c r="B21" s="793"/>
      <c r="C21" s="777">
        <f>IF(E21+G21=0, 0, ROUND((P21-Q21)/(G21+E21)/12,0))</f>
        <v>0</v>
      </c>
      <c r="D21" s="791">
        <f>IF(F21=0,0,ROUND(Q21/F21,0))</f>
        <v>0</v>
      </c>
      <c r="E21" s="778">
        <f>E22+E23</f>
        <v>0</v>
      </c>
      <c r="F21" s="779">
        <f>F22+F23</f>
        <v>0</v>
      </c>
      <c r="G21" s="780">
        <f>G22+G23</f>
        <v>0</v>
      </c>
      <c r="H21" s="794">
        <f>H22+H23</f>
        <v>0</v>
      </c>
      <c r="I21" s="795">
        <f>I22+I23</f>
        <v>0</v>
      </c>
      <c r="J21" s="795">
        <f>J24</f>
        <v>0</v>
      </c>
      <c r="K21" s="795">
        <f>IF(H21+J21=K22+K23+K24,H21+J21,"CHYBA")</f>
        <v>0</v>
      </c>
      <c r="L21" s="779">
        <f>L22+L23</f>
        <v>0</v>
      </c>
      <c r="M21" s="779">
        <f>M22+M23</f>
        <v>0</v>
      </c>
      <c r="N21" s="779">
        <f>N24</f>
        <v>0</v>
      </c>
      <c r="O21" s="779">
        <f>IF(L21+N21=O22+O23+O24,L21+N21,"CHYBA")</f>
        <v>0</v>
      </c>
      <c r="P21" s="779">
        <f>P22+P23</f>
        <v>0</v>
      </c>
      <c r="Q21" s="779">
        <f>Q22+Q23</f>
        <v>0</v>
      </c>
      <c r="R21" s="779">
        <f>R24</f>
        <v>0</v>
      </c>
      <c r="S21" s="780">
        <f>IF(P21+R21=S22+S23+S24,P21+R21,"CHYBA")</f>
        <v>0</v>
      </c>
    </row>
    <row r="22" spans="1:19" ht="18.75" hidden="1" customHeight="1" thickTop="1" x14ac:dyDescent="0.2">
      <c r="A22" s="790" t="s">
        <v>382</v>
      </c>
      <c r="B22" s="776" t="s">
        <v>381</v>
      </c>
      <c r="C22" s="777">
        <f>IF(E22+G22=0, 0, ROUND((P22-Q22)/(G22+E22)/12,0))</f>
        <v>0</v>
      </c>
      <c r="D22" s="791">
        <f>IF(F22=0,0,ROUND(Q22/F22,0))</f>
        <v>0</v>
      </c>
      <c r="E22" s="796"/>
      <c r="F22" s="797"/>
      <c r="G22" s="798"/>
      <c r="H22" s="799"/>
      <c r="I22" s="797"/>
      <c r="J22" s="795" t="s">
        <v>381</v>
      </c>
      <c r="K22" s="795">
        <f>H22</f>
        <v>0</v>
      </c>
      <c r="L22" s="797"/>
      <c r="M22" s="797"/>
      <c r="N22" s="779" t="s">
        <v>381</v>
      </c>
      <c r="O22" s="779">
        <f>L22</f>
        <v>0</v>
      </c>
      <c r="P22" s="779">
        <f>H22+L22</f>
        <v>0</v>
      </c>
      <c r="Q22" s="779">
        <f>I22+M22</f>
        <v>0</v>
      </c>
      <c r="R22" s="779" t="s">
        <v>381</v>
      </c>
      <c r="S22" s="780">
        <f>P22</f>
        <v>0</v>
      </c>
    </row>
    <row r="23" spans="1:19" ht="18.75" hidden="1" customHeight="1" thickTop="1" x14ac:dyDescent="0.2">
      <c r="A23" s="790" t="s">
        <v>383</v>
      </c>
      <c r="B23" s="776" t="s">
        <v>381</v>
      </c>
      <c r="C23" s="777">
        <f>IF(E23+G23=0, 0, ROUND((P23-Q23)/(G23+E23)/12,0))</f>
        <v>0</v>
      </c>
      <c r="D23" s="791">
        <f>IF(F23=0,0,ROUND(Q23/F23,0))</f>
        <v>0</v>
      </c>
      <c r="E23" s="796"/>
      <c r="F23" s="797"/>
      <c r="G23" s="798"/>
      <c r="H23" s="799"/>
      <c r="I23" s="797"/>
      <c r="J23" s="795" t="s">
        <v>381</v>
      </c>
      <c r="K23" s="795">
        <f>H23</f>
        <v>0</v>
      </c>
      <c r="L23" s="797"/>
      <c r="M23" s="797"/>
      <c r="N23" s="779" t="s">
        <v>381</v>
      </c>
      <c r="O23" s="779">
        <f>L23</f>
        <v>0</v>
      </c>
      <c r="P23" s="779">
        <f>H23+L23</f>
        <v>0</v>
      </c>
      <c r="Q23" s="779">
        <f>I23+M23</f>
        <v>0</v>
      </c>
      <c r="R23" s="779" t="s">
        <v>381</v>
      </c>
      <c r="S23" s="780">
        <f>P23</f>
        <v>0</v>
      </c>
    </row>
    <row r="24" spans="1:19" ht="18.75" hidden="1" customHeight="1" thickTop="1" x14ac:dyDescent="0.2">
      <c r="A24" s="790" t="s">
        <v>384</v>
      </c>
      <c r="B24" s="776" t="s">
        <v>381</v>
      </c>
      <c r="C24" s="777" t="s">
        <v>381</v>
      </c>
      <c r="D24" s="791" t="s">
        <v>381</v>
      </c>
      <c r="E24" s="778" t="s">
        <v>381</v>
      </c>
      <c r="F24" s="779" t="s">
        <v>381</v>
      </c>
      <c r="G24" s="780" t="s">
        <v>381</v>
      </c>
      <c r="H24" s="781" t="s">
        <v>381</v>
      </c>
      <c r="I24" s="779" t="s">
        <v>381</v>
      </c>
      <c r="J24" s="797"/>
      <c r="K24" s="795">
        <f>J24</f>
        <v>0</v>
      </c>
      <c r="L24" s="779" t="s">
        <v>381</v>
      </c>
      <c r="M24" s="779" t="s">
        <v>381</v>
      </c>
      <c r="N24" s="797"/>
      <c r="O24" s="779">
        <f>N24</f>
        <v>0</v>
      </c>
      <c r="P24" s="779" t="s">
        <v>381</v>
      </c>
      <c r="Q24" s="779" t="s">
        <v>381</v>
      </c>
      <c r="R24" s="779">
        <f>J24+N24</f>
        <v>0</v>
      </c>
      <c r="S24" s="780">
        <f>R24</f>
        <v>0</v>
      </c>
    </row>
    <row r="25" spans="1:19" ht="30" hidden="1" customHeight="1" thickTop="1" x14ac:dyDescent="0.2">
      <c r="A25" s="800" t="s">
        <v>1026</v>
      </c>
      <c r="B25" s="801"/>
      <c r="C25" s="802">
        <f>IF(E25+G25=0, 0, ROUND((P25-Q25)/(G25+E25)/12,0))</f>
        <v>0</v>
      </c>
      <c r="D25" s="802">
        <f>IF(F25=0,0,ROUND(Q25/F25,0))</f>
        <v>0</v>
      </c>
      <c r="E25" s="803">
        <f>E26+E27</f>
        <v>0</v>
      </c>
      <c r="F25" s="804">
        <f>F26+F27</f>
        <v>0</v>
      </c>
      <c r="G25" s="805">
        <f>G26+G27</f>
        <v>0</v>
      </c>
      <c r="H25" s="806">
        <f>H26+H27</f>
        <v>0</v>
      </c>
      <c r="I25" s="804">
        <f>I26+I27</f>
        <v>0</v>
      </c>
      <c r="J25" s="804">
        <f>J28</f>
        <v>0</v>
      </c>
      <c r="K25" s="804">
        <f>IF(H25+J25=K26+K27+K28,H25+J25,"CHYBA")</f>
        <v>0</v>
      </c>
      <c r="L25" s="804">
        <f>L26+L27</f>
        <v>0</v>
      </c>
      <c r="M25" s="804">
        <f>M26+M27</f>
        <v>0</v>
      </c>
      <c r="N25" s="804">
        <f>N28</f>
        <v>0</v>
      </c>
      <c r="O25" s="804">
        <f>IF(L25+N25=O26+O27+O28,L25+N25,"CHYBA")</f>
        <v>0</v>
      </c>
      <c r="P25" s="804">
        <f>P26+P27</f>
        <v>0</v>
      </c>
      <c r="Q25" s="804">
        <f>Q26+Q27</f>
        <v>0</v>
      </c>
      <c r="R25" s="804">
        <f>R28</f>
        <v>0</v>
      </c>
      <c r="S25" s="805">
        <f>IF(P25+R25=S26+S27+S28,P25+R25,"CHYBA")</f>
        <v>0</v>
      </c>
    </row>
    <row r="26" spans="1:19" ht="18.75" hidden="1" customHeight="1" thickTop="1" x14ac:dyDescent="0.2">
      <c r="A26" s="790" t="s">
        <v>382</v>
      </c>
      <c r="B26" s="776" t="s">
        <v>381</v>
      </c>
      <c r="C26" s="777">
        <f>IF(E26+G26=0, 0, ROUND((P26-Q26)/(G26+E26)/12,0))</f>
        <v>0</v>
      </c>
      <c r="D26" s="791">
        <f>IF(F26=0,0,ROUND(Q26/F26,0))</f>
        <v>0</v>
      </c>
      <c r="E26" s="796"/>
      <c r="F26" s="797"/>
      <c r="G26" s="798"/>
      <c r="H26" s="799"/>
      <c r="I26" s="797"/>
      <c r="J26" s="779" t="s">
        <v>381</v>
      </c>
      <c r="K26" s="779">
        <f>H26</f>
        <v>0</v>
      </c>
      <c r="L26" s="797"/>
      <c r="M26" s="797"/>
      <c r="N26" s="779" t="s">
        <v>381</v>
      </c>
      <c r="O26" s="779">
        <f>L26</f>
        <v>0</v>
      </c>
      <c r="P26" s="779">
        <f>H26+L26</f>
        <v>0</v>
      </c>
      <c r="Q26" s="779">
        <f>I26+M26</f>
        <v>0</v>
      </c>
      <c r="R26" s="779" t="s">
        <v>381</v>
      </c>
      <c r="S26" s="780">
        <f>P26</f>
        <v>0</v>
      </c>
    </row>
    <row r="27" spans="1:19" ht="18.75" hidden="1" customHeight="1" thickTop="1" x14ac:dyDescent="0.2">
      <c r="A27" s="790" t="s">
        <v>383</v>
      </c>
      <c r="B27" s="776" t="s">
        <v>381</v>
      </c>
      <c r="C27" s="777">
        <f>IF(E27+G27=0, 0, ROUND((P27-Q27)/(G27+E27)/12,0))</f>
        <v>0</v>
      </c>
      <c r="D27" s="791">
        <f>IF(F27=0,0,ROUND(Q27/F27,0))</f>
        <v>0</v>
      </c>
      <c r="E27" s="796"/>
      <c r="F27" s="797"/>
      <c r="G27" s="798"/>
      <c r="H27" s="799"/>
      <c r="I27" s="797"/>
      <c r="J27" s="779" t="s">
        <v>381</v>
      </c>
      <c r="K27" s="779">
        <f>H27</f>
        <v>0</v>
      </c>
      <c r="L27" s="797"/>
      <c r="M27" s="797"/>
      <c r="N27" s="779" t="s">
        <v>381</v>
      </c>
      <c r="O27" s="779">
        <f>L27</f>
        <v>0</v>
      </c>
      <c r="P27" s="779">
        <f>H27+L27</f>
        <v>0</v>
      </c>
      <c r="Q27" s="779">
        <f>I27+M27</f>
        <v>0</v>
      </c>
      <c r="R27" s="779" t="s">
        <v>381</v>
      </c>
      <c r="S27" s="780">
        <f>P27</f>
        <v>0</v>
      </c>
    </row>
    <row r="28" spans="1:19" ht="18.75" hidden="1" customHeight="1" thickTop="1" x14ac:dyDescent="0.2">
      <c r="A28" s="790" t="s">
        <v>384</v>
      </c>
      <c r="B28" s="776" t="s">
        <v>381</v>
      </c>
      <c r="C28" s="777" t="s">
        <v>381</v>
      </c>
      <c r="D28" s="791" t="s">
        <v>381</v>
      </c>
      <c r="E28" s="778" t="s">
        <v>381</v>
      </c>
      <c r="F28" s="779" t="s">
        <v>381</v>
      </c>
      <c r="G28" s="780" t="s">
        <v>381</v>
      </c>
      <c r="H28" s="781" t="s">
        <v>381</v>
      </c>
      <c r="I28" s="779" t="s">
        <v>381</v>
      </c>
      <c r="J28" s="797"/>
      <c r="K28" s="779">
        <f>J28</f>
        <v>0</v>
      </c>
      <c r="L28" s="779" t="s">
        <v>381</v>
      </c>
      <c r="M28" s="779" t="s">
        <v>381</v>
      </c>
      <c r="N28" s="797"/>
      <c r="O28" s="779">
        <f>N28</f>
        <v>0</v>
      </c>
      <c r="P28" s="779" t="s">
        <v>381</v>
      </c>
      <c r="Q28" s="779" t="s">
        <v>381</v>
      </c>
      <c r="R28" s="779">
        <f>J28+N28</f>
        <v>0</v>
      </c>
      <c r="S28" s="780">
        <f>R28</f>
        <v>0</v>
      </c>
    </row>
    <row r="29" spans="1:19" ht="18.75" hidden="1" customHeight="1" thickTop="1" x14ac:dyDescent="0.2">
      <c r="A29" s="792" t="s">
        <v>1026</v>
      </c>
      <c r="B29" s="793"/>
      <c r="C29" s="777">
        <f>IF(E29+G29=0, 0, ROUND((P29-Q29)/(G29+E29)/12,0))</f>
        <v>0</v>
      </c>
      <c r="D29" s="777">
        <f>IF(F29=0,0,ROUND(Q29/F29,0))</f>
        <v>0</v>
      </c>
      <c r="E29" s="778">
        <f>E30+E31</f>
        <v>0</v>
      </c>
      <c r="F29" s="779">
        <f>F30+F31</f>
        <v>0</v>
      </c>
      <c r="G29" s="780">
        <f>G30+G31</f>
        <v>0</v>
      </c>
      <c r="H29" s="781">
        <f>H30+H31</f>
        <v>0</v>
      </c>
      <c r="I29" s="779">
        <f>I30+I31</f>
        <v>0</v>
      </c>
      <c r="J29" s="779">
        <f>J32</f>
        <v>0</v>
      </c>
      <c r="K29" s="779">
        <f>IF(H29+J29=K30+K31+K32,H29+J29,"CHYBA")</f>
        <v>0</v>
      </c>
      <c r="L29" s="779">
        <f>L30+L31</f>
        <v>0</v>
      </c>
      <c r="M29" s="779">
        <f>M30+M31</f>
        <v>0</v>
      </c>
      <c r="N29" s="779">
        <f>N32</f>
        <v>0</v>
      </c>
      <c r="O29" s="779">
        <f>IF(L29+N29=O30+O31+O32,L29+N29,"CHYBA")</f>
        <v>0</v>
      </c>
      <c r="P29" s="779">
        <f>P30+P31</f>
        <v>0</v>
      </c>
      <c r="Q29" s="779">
        <f>Q30+Q31</f>
        <v>0</v>
      </c>
      <c r="R29" s="779">
        <f>R32</f>
        <v>0</v>
      </c>
      <c r="S29" s="780">
        <f>IF(P29+R29=S30+S31+S32,P29+R29,"CHYBA")</f>
        <v>0</v>
      </c>
    </row>
    <row r="30" spans="1:19" ht="18.75" hidden="1" customHeight="1" thickTop="1" x14ac:dyDescent="0.2">
      <c r="A30" s="790" t="s">
        <v>382</v>
      </c>
      <c r="B30" s="776" t="s">
        <v>381</v>
      </c>
      <c r="C30" s="777">
        <f>IF(E30+G30=0, 0, ROUND((P30-Q30)/(G30+E30)/12,0))</f>
        <v>0</v>
      </c>
      <c r="D30" s="777">
        <f>IF(F30=0,0,ROUND(Q30/F30,0))</f>
        <v>0</v>
      </c>
      <c r="E30" s="796"/>
      <c r="F30" s="797"/>
      <c r="G30" s="798"/>
      <c r="H30" s="799"/>
      <c r="I30" s="797"/>
      <c r="J30" s="779" t="s">
        <v>381</v>
      </c>
      <c r="K30" s="779">
        <f>H30</f>
        <v>0</v>
      </c>
      <c r="L30" s="797"/>
      <c r="M30" s="797"/>
      <c r="N30" s="779" t="s">
        <v>381</v>
      </c>
      <c r="O30" s="779">
        <f>L30</f>
        <v>0</v>
      </c>
      <c r="P30" s="779">
        <f>H30+L30</f>
        <v>0</v>
      </c>
      <c r="Q30" s="779">
        <f>I30+M30</f>
        <v>0</v>
      </c>
      <c r="R30" s="779" t="s">
        <v>381</v>
      </c>
      <c r="S30" s="780">
        <f>P30</f>
        <v>0</v>
      </c>
    </row>
    <row r="31" spans="1:19" ht="18.75" hidden="1" customHeight="1" thickTop="1" x14ac:dyDescent="0.2">
      <c r="A31" s="790" t="s">
        <v>383</v>
      </c>
      <c r="B31" s="776" t="s">
        <v>381</v>
      </c>
      <c r="C31" s="777">
        <f>IF(E31+G31=0, 0, ROUND((P31-Q31)/(G31+E31)/12,0))</f>
        <v>0</v>
      </c>
      <c r="D31" s="777">
        <f>IF(F31=0,0,ROUND(Q31/F31,0))</f>
        <v>0</v>
      </c>
      <c r="E31" s="796"/>
      <c r="F31" s="797"/>
      <c r="G31" s="798"/>
      <c r="H31" s="799"/>
      <c r="I31" s="797"/>
      <c r="J31" s="779" t="s">
        <v>381</v>
      </c>
      <c r="K31" s="779">
        <f>H31</f>
        <v>0</v>
      </c>
      <c r="L31" s="797"/>
      <c r="M31" s="797"/>
      <c r="N31" s="779" t="s">
        <v>381</v>
      </c>
      <c r="O31" s="779">
        <f>L31</f>
        <v>0</v>
      </c>
      <c r="P31" s="779">
        <f>H31+L31</f>
        <v>0</v>
      </c>
      <c r="Q31" s="779">
        <f>I31+M31</f>
        <v>0</v>
      </c>
      <c r="R31" s="779" t="s">
        <v>381</v>
      </c>
      <c r="S31" s="780">
        <f>P31</f>
        <v>0</v>
      </c>
    </row>
    <row r="32" spans="1:19" ht="18.75" hidden="1" customHeight="1" thickTop="1" x14ac:dyDescent="0.2">
      <c r="A32" s="790" t="s">
        <v>384</v>
      </c>
      <c r="B32" s="776" t="s">
        <v>381</v>
      </c>
      <c r="C32" s="777" t="s">
        <v>381</v>
      </c>
      <c r="D32" s="777" t="s">
        <v>381</v>
      </c>
      <c r="E32" s="778" t="s">
        <v>381</v>
      </c>
      <c r="F32" s="779" t="s">
        <v>381</v>
      </c>
      <c r="G32" s="780" t="s">
        <v>381</v>
      </c>
      <c r="H32" s="781" t="s">
        <v>381</v>
      </c>
      <c r="I32" s="779" t="s">
        <v>381</v>
      </c>
      <c r="J32" s="797"/>
      <c r="K32" s="779">
        <f>J32</f>
        <v>0</v>
      </c>
      <c r="L32" s="779" t="s">
        <v>381</v>
      </c>
      <c r="M32" s="779" t="s">
        <v>381</v>
      </c>
      <c r="N32" s="797"/>
      <c r="O32" s="779">
        <f>N32</f>
        <v>0</v>
      </c>
      <c r="P32" s="779" t="s">
        <v>381</v>
      </c>
      <c r="Q32" s="779" t="s">
        <v>381</v>
      </c>
      <c r="R32" s="779">
        <f>J32+N32</f>
        <v>0</v>
      </c>
      <c r="S32" s="780">
        <f>R32</f>
        <v>0</v>
      </c>
    </row>
    <row r="33" spans="1:19" ht="33.75" hidden="1" customHeight="1" thickTop="1" x14ac:dyDescent="0.2">
      <c r="A33" s="792" t="s">
        <v>1026</v>
      </c>
      <c r="B33" s="793"/>
      <c r="C33" s="777">
        <f>IF(E33+G33=0, 0, ROUND((P33-Q33)/(G33+E33)/12,0))</f>
        <v>0</v>
      </c>
      <c r="D33" s="777">
        <f>IF(F33=0,0,ROUND(Q33/F33,0))</f>
        <v>0</v>
      </c>
      <c r="E33" s="778">
        <f>E34+E35</f>
        <v>0</v>
      </c>
      <c r="F33" s="779">
        <f>F34+F35</f>
        <v>0</v>
      </c>
      <c r="G33" s="780">
        <f>G34+G35</f>
        <v>0</v>
      </c>
      <c r="H33" s="781">
        <f>H34+H35</f>
        <v>0</v>
      </c>
      <c r="I33" s="779">
        <f>I34+I35</f>
        <v>0</v>
      </c>
      <c r="J33" s="779">
        <f>J36</f>
        <v>0</v>
      </c>
      <c r="K33" s="779">
        <f>IF(H33+J33=K34+K35+K36,H33+J33,"CHYBA")</f>
        <v>0</v>
      </c>
      <c r="L33" s="779">
        <f>L34+L35</f>
        <v>0</v>
      </c>
      <c r="M33" s="779">
        <f>M34+M35</f>
        <v>0</v>
      </c>
      <c r="N33" s="779">
        <f>N36</f>
        <v>0</v>
      </c>
      <c r="O33" s="779">
        <f>IF(L33+N33=O34+O35+O36,L33+N33,"CHYBA")</f>
        <v>0</v>
      </c>
      <c r="P33" s="779">
        <f>P34+P35</f>
        <v>0</v>
      </c>
      <c r="Q33" s="779">
        <f>Q34+Q35</f>
        <v>0</v>
      </c>
      <c r="R33" s="779">
        <f>R36</f>
        <v>0</v>
      </c>
      <c r="S33" s="780">
        <f>IF(P33+R33=S34+S35+S36,P33+R33,"CHYBA")</f>
        <v>0</v>
      </c>
    </row>
    <row r="34" spans="1:19" ht="18.75" hidden="1" customHeight="1" thickTop="1" x14ac:dyDescent="0.2">
      <c r="A34" s="790" t="s">
        <v>382</v>
      </c>
      <c r="B34" s="776" t="s">
        <v>381</v>
      </c>
      <c r="C34" s="777">
        <f>IF(E34+G34=0, 0, ROUND((P34-Q34)/(G34+E34)/12,0))</f>
        <v>0</v>
      </c>
      <c r="D34" s="777">
        <f>IF(F34=0,0,ROUND(Q34/F34,0))</f>
        <v>0</v>
      </c>
      <c r="E34" s="796"/>
      <c r="F34" s="797"/>
      <c r="G34" s="798"/>
      <c r="H34" s="799"/>
      <c r="I34" s="797"/>
      <c r="J34" s="779" t="s">
        <v>381</v>
      </c>
      <c r="K34" s="779">
        <f>H34</f>
        <v>0</v>
      </c>
      <c r="L34" s="797"/>
      <c r="M34" s="797"/>
      <c r="N34" s="779" t="s">
        <v>381</v>
      </c>
      <c r="O34" s="779">
        <f>L34</f>
        <v>0</v>
      </c>
      <c r="P34" s="779">
        <f>H34+L34</f>
        <v>0</v>
      </c>
      <c r="Q34" s="779">
        <f>I34+M34</f>
        <v>0</v>
      </c>
      <c r="R34" s="779" t="s">
        <v>381</v>
      </c>
      <c r="S34" s="780">
        <f>P34</f>
        <v>0</v>
      </c>
    </row>
    <row r="35" spans="1:19" ht="18.75" hidden="1" customHeight="1" thickTop="1" x14ac:dyDescent="0.2">
      <c r="A35" s="790" t="s">
        <v>383</v>
      </c>
      <c r="B35" s="776" t="s">
        <v>381</v>
      </c>
      <c r="C35" s="777">
        <f>IF(E35+G35=0, 0, ROUND((P35-Q35)/(G35+E35)/12,0))</f>
        <v>0</v>
      </c>
      <c r="D35" s="777">
        <f>IF(F35=0,0,ROUND(Q35/F35,0))</f>
        <v>0</v>
      </c>
      <c r="E35" s="796"/>
      <c r="F35" s="797"/>
      <c r="G35" s="798"/>
      <c r="H35" s="799"/>
      <c r="I35" s="797"/>
      <c r="J35" s="779" t="s">
        <v>381</v>
      </c>
      <c r="K35" s="779">
        <f>H35</f>
        <v>0</v>
      </c>
      <c r="L35" s="797"/>
      <c r="M35" s="797"/>
      <c r="N35" s="779" t="s">
        <v>381</v>
      </c>
      <c r="O35" s="779">
        <f>L35</f>
        <v>0</v>
      </c>
      <c r="P35" s="779">
        <f>H35+L35</f>
        <v>0</v>
      </c>
      <c r="Q35" s="779">
        <f>I35+M35</f>
        <v>0</v>
      </c>
      <c r="R35" s="779" t="s">
        <v>381</v>
      </c>
      <c r="S35" s="780">
        <f>P35</f>
        <v>0</v>
      </c>
    </row>
    <row r="36" spans="1:19" ht="18.75" hidden="1" customHeight="1" thickTop="1" x14ac:dyDescent="0.2">
      <c r="A36" s="790" t="s">
        <v>384</v>
      </c>
      <c r="B36" s="776" t="s">
        <v>381</v>
      </c>
      <c r="C36" s="777" t="s">
        <v>381</v>
      </c>
      <c r="D36" s="777" t="s">
        <v>381</v>
      </c>
      <c r="E36" s="778" t="s">
        <v>381</v>
      </c>
      <c r="F36" s="779" t="s">
        <v>381</v>
      </c>
      <c r="G36" s="780" t="s">
        <v>381</v>
      </c>
      <c r="H36" s="781" t="s">
        <v>381</v>
      </c>
      <c r="I36" s="779" t="s">
        <v>381</v>
      </c>
      <c r="J36" s="797"/>
      <c r="K36" s="779">
        <f>J36</f>
        <v>0</v>
      </c>
      <c r="L36" s="779" t="s">
        <v>381</v>
      </c>
      <c r="M36" s="779" t="s">
        <v>381</v>
      </c>
      <c r="N36" s="797"/>
      <c r="O36" s="779">
        <f>N36</f>
        <v>0</v>
      </c>
      <c r="P36" s="779" t="s">
        <v>381</v>
      </c>
      <c r="Q36" s="779" t="s">
        <v>381</v>
      </c>
      <c r="R36" s="779">
        <f>J36+N36</f>
        <v>0</v>
      </c>
      <c r="S36" s="780">
        <f>R36</f>
        <v>0</v>
      </c>
    </row>
    <row r="37" spans="1:19" ht="27.75" hidden="1" customHeight="1" thickTop="1" x14ac:dyDescent="0.2">
      <c r="A37" s="792" t="s">
        <v>1026</v>
      </c>
      <c r="B37" s="793"/>
      <c r="C37" s="777">
        <f>IF(E37+G37=0, 0, ROUND((P37-Q37)/(G37+E37)/12,0))</f>
        <v>0</v>
      </c>
      <c r="D37" s="777">
        <f>IF(F37=0,0,ROUND(Q37/F37,0))</f>
        <v>0</v>
      </c>
      <c r="E37" s="778">
        <f>E38+E39</f>
        <v>0</v>
      </c>
      <c r="F37" s="779">
        <f>F38+F39</f>
        <v>0</v>
      </c>
      <c r="G37" s="780">
        <f>G38+G39</f>
        <v>0</v>
      </c>
      <c r="H37" s="781">
        <f>H38+H39</f>
        <v>0</v>
      </c>
      <c r="I37" s="779">
        <f>I38+I39</f>
        <v>0</v>
      </c>
      <c r="J37" s="779">
        <f>J40</f>
        <v>0</v>
      </c>
      <c r="K37" s="779">
        <f>IF(H37+J37=K38+K39+K40,H37+J37,"CHYBA")</f>
        <v>0</v>
      </c>
      <c r="L37" s="779">
        <f>L38+L39</f>
        <v>0</v>
      </c>
      <c r="M37" s="779">
        <f>M38+M39</f>
        <v>0</v>
      </c>
      <c r="N37" s="779">
        <f>N40</f>
        <v>0</v>
      </c>
      <c r="O37" s="779">
        <f>IF(L37+N37=O38+O39+O40,L37+N37,"CHYBA")</f>
        <v>0</v>
      </c>
      <c r="P37" s="779">
        <f>P38+P39</f>
        <v>0</v>
      </c>
      <c r="Q37" s="779">
        <f>Q38+Q39</f>
        <v>0</v>
      </c>
      <c r="R37" s="779">
        <f>R40</f>
        <v>0</v>
      </c>
      <c r="S37" s="780">
        <f>IF(P37+R37=S38+S39+S40,P37+R37,"CHYBA")</f>
        <v>0</v>
      </c>
    </row>
    <row r="38" spans="1:19" ht="18.75" hidden="1" customHeight="1" thickTop="1" x14ac:dyDescent="0.2">
      <c r="A38" s="790" t="s">
        <v>382</v>
      </c>
      <c r="B38" s="776" t="s">
        <v>381</v>
      </c>
      <c r="C38" s="777">
        <f>IF(E38+G38=0, 0, ROUND((P38-Q38)/(G38+E38)/12,0))</f>
        <v>0</v>
      </c>
      <c r="D38" s="777">
        <f>IF(F38=0,0,ROUND(Q38/F38,0))</f>
        <v>0</v>
      </c>
      <c r="E38" s="796"/>
      <c r="F38" s="797"/>
      <c r="G38" s="798"/>
      <c r="H38" s="799"/>
      <c r="I38" s="797"/>
      <c r="J38" s="779" t="s">
        <v>381</v>
      </c>
      <c r="K38" s="779">
        <f>H38</f>
        <v>0</v>
      </c>
      <c r="L38" s="797"/>
      <c r="M38" s="797"/>
      <c r="N38" s="779" t="s">
        <v>381</v>
      </c>
      <c r="O38" s="779">
        <f>L38</f>
        <v>0</v>
      </c>
      <c r="P38" s="779">
        <f>H38+L38</f>
        <v>0</v>
      </c>
      <c r="Q38" s="779">
        <f>I38+M38</f>
        <v>0</v>
      </c>
      <c r="R38" s="779" t="s">
        <v>381</v>
      </c>
      <c r="S38" s="780">
        <f>P38</f>
        <v>0</v>
      </c>
    </row>
    <row r="39" spans="1:19" ht="18.75" hidden="1" customHeight="1" thickTop="1" x14ac:dyDescent="0.2">
      <c r="A39" s="790" t="s">
        <v>383</v>
      </c>
      <c r="B39" s="776" t="s">
        <v>381</v>
      </c>
      <c r="C39" s="777">
        <f>IF(E39+G39=0, 0, ROUND((P39-Q39)/(G39+E39)/12,0))</f>
        <v>0</v>
      </c>
      <c r="D39" s="777">
        <f>IF(F39=0,0,ROUND(Q39/F39,0))</f>
        <v>0</v>
      </c>
      <c r="E39" s="796"/>
      <c r="F39" s="797"/>
      <c r="G39" s="798"/>
      <c r="H39" s="799"/>
      <c r="I39" s="797"/>
      <c r="J39" s="779" t="s">
        <v>381</v>
      </c>
      <c r="K39" s="779">
        <f>H39</f>
        <v>0</v>
      </c>
      <c r="L39" s="797"/>
      <c r="M39" s="797"/>
      <c r="N39" s="779" t="s">
        <v>381</v>
      </c>
      <c r="O39" s="779">
        <f>L39</f>
        <v>0</v>
      </c>
      <c r="P39" s="779">
        <f>H39+L39</f>
        <v>0</v>
      </c>
      <c r="Q39" s="779">
        <f>I39+M39</f>
        <v>0</v>
      </c>
      <c r="R39" s="779" t="s">
        <v>381</v>
      </c>
      <c r="S39" s="780">
        <f>P39</f>
        <v>0</v>
      </c>
    </row>
    <row r="40" spans="1:19" s="807" customFormat="1" ht="18.75" hidden="1" customHeight="1" thickTop="1" x14ac:dyDescent="0.2">
      <c r="A40" s="790" t="s">
        <v>384</v>
      </c>
      <c r="B40" s="776" t="s">
        <v>381</v>
      </c>
      <c r="C40" s="777" t="s">
        <v>381</v>
      </c>
      <c r="D40" s="777" t="s">
        <v>381</v>
      </c>
      <c r="E40" s="778" t="s">
        <v>381</v>
      </c>
      <c r="F40" s="779" t="s">
        <v>381</v>
      </c>
      <c r="G40" s="780" t="s">
        <v>381</v>
      </c>
      <c r="H40" s="781" t="s">
        <v>381</v>
      </c>
      <c r="I40" s="779" t="s">
        <v>381</v>
      </c>
      <c r="J40" s="797"/>
      <c r="K40" s="779">
        <f>J40</f>
        <v>0</v>
      </c>
      <c r="L40" s="779" t="s">
        <v>381</v>
      </c>
      <c r="M40" s="779" t="s">
        <v>381</v>
      </c>
      <c r="N40" s="797"/>
      <c r="O40" s="779">
        <f>N40</f>
        <v>0</v>
      </c>
      <c r="P40" s="779" t="s">
        <v>381</v>
      </c>
      <c r="Q40" s="779" t="s">
        <v>381</v>
      </c>
      <c r="R40" s="779">
        <f>J40+N40</f>
        <v>0</v>
      </c>
      <c r="S40" s="780">
        <f>R40</f>
        <v>0</v>
      </c>
    </row>
    <row r="41" spans="1:19" ht="18.75" hidden="1" customHeight="1" thickTop="1" x14ac:dyDescent="0.2">
      <c r="A41" s="800" t="s">
        <v>1026</v>
      </c>
      <c r="B41" s="801"/>
      <c r="C41" s="802">
        <f>IF(E41+G41=0, 0, ROUND((P41-Q41)/(G41+E41)/12,0))</f>
        <v>0</v>
      </c>
      <c r="D41" s="802">
        <f>IF(F41=0,0,ROUND(Q41/F41,0))</f>
        <v>0</v>
      </c>
      <c r="E41" s="803">
        <f>E42+E43</f>
        <v>0</v>
      </c>
      <c r="F41" s="804">
        <f>F42+F43</f>
        <v>0</v>
      </c>
      <c r="G41" s="805">
        <f>G42+G43</f>
        <v>0</v>
      </c>
      <c r="H41" s="806">
        <f>H42+H43</f>
        <v>0</v>
      </c>
      <c r="I41" s="804">
        <f>I42+I43</f>
        <v>0</v>
      </c>
      <c r="J41" s="804">
        <f>J44</f>
        <v>0</v>
      </c>
      <c r="K41" s="804">
        <f>IF(H41+J41=K42+K43+K44,H41+J41,"CHYBA")</f>
        <v>0</v>
      </c>
      <c r="L41" s="804">
        <f>L42+L43</f>
        <v>0</v>
      </c>
      <c r="M41" s="804">
        <f>M42+M43</f>
        <v>0</v>
      </c>
      <c r="N41" s="804">
        <f>N44</f>
        <v>0</v>
      </c>
      <c r="O41" s="804">
        <f>IF(L41+N41=O42+O43+O44,L41+N41,"CHYBA")</f>
        <v>0</v>
      </c>
      <c r="P41" s="804">
        <f>P42+P43</f>
        <v>0</v>
      </c>
      <c r="Q41" s="804">
        <f>Q42+Q43</f>
        <v>0</v>
      </c>
      <c r="R41" s="804">
        <f>R44</f>
        <v>0</v>
      </c>
      <c r="S41" s="805">
        <f>IF(P41+R41=S42+S43+S44,P41+R41,"CHYBA")</f>
        <v>0</v>
      </c>
    </row>
    <row r="42" spans="1:19" ht="18.75" hidden="1" customHeight="1" thickTop="1" x14ac:dyDescent="0.2">
      <c r="A42" s="790" t="s">
        <v>382</v>
      </c>
      <c r="B42" s="776" t="s">
        <v>381</v>
      </c>
      <c r="C42" s="777">
        <f>IF(E42+G42=0, 0, ROUND((P42-Q42)/(G42+E42)/12,0))</f>
        <v>0</v>
      </c>
      <c r="D42" s="777">
        <f>IF(F42=0,0,ROUND(Q42/F42,0))</f>
        <v>0</v>
      </c>
      <c r="E42" s="796"/>
      <c r="F42" s="797"/>
      <c r="G42" s="798"/>
      <c r="H42" s="799"/>
      <c r="I42" s="797"/>
      <c r="J42" s="779" t="s">
        <v>381</v>
      </c>
      <c r="K42" s="779">
        <f>H42</f>
        <v>0</v>
      </c>
      <c r="L42" s="797"/>
      <c r="M42" s="797"/>
      <c r="N42" s="779" t="s">
        <v>381</v>
      </c>
      <c r="O42" s="779">
        <f>L42</f>
        <v>0</v>
      </c>
      <c r="P42" s="779">
        <f>H42+L42</f>
        <v>0</v>
      </c>
      <c r="Q42" s="779">
        <f>I42+M42</f>
        <v>0</v>
      </c>
      <c r="R42" s="779" t="s">
        <v>381</v>
      </c>
      <c r="S42" s="780">
        <f>P42</f>
        <v>0</v>
      </c>
    </row>
    <row r="43" spans="1:19" ht="18.75" hidden="1" customHeight="1" thickTop="1" x14ac:dyDescent="0.2">
      <c r="A43" s="790" t="s">
        <v>383</v>
      </c>
      <c r="B43" s="776" t="s">
        <v>381</v>
      </c>
      <c r="C43" s="777">
        <f>IF(E43+G43=0, 0, ROUND((P43-Q43)/(G43+E43)/12,0))</f>
        <v>0</v>
      </c>
      <c r="D43" s="777">
        <f>IF(F43=0,0,ROUND(Q43/F43,0))</f>
        <v>0</v>
      </c>
      <c r="E43" s="796"/>
      <c r="F43" s="797"/>
      <c r="G43" s="798"/>
      <c r="H43" s="799"/>
      <c r="I43" s="797"/>
      <c r="J43" s="779" t="s">
        <v>381</v>
      </c>
      <c r="K43" s="779">
        <f>H43</f>
        <v>0</v>
      </c>
      <c r="L43" s="797"/>
      <c r="M43" s="797"/>
      <c r="N43" s="779" t="s">
        <v>381</v>
      </c>
      <c r="O43" s="779">
        <f>L43</f>
        <v>0</v>
      </c>
      <c r="P43" s="779">
        <f>H43+L43</f>
        <v>0</v>
      </c>
      <c r="Q43" s="779">
        <f>I43+M43</f>
        <v>0</v>
      </c>
      <c r="R43" s="779" t="s">
        <v>381</v>
      </c>
      <c r="S43" s="780">
        <f>P43</f>
        <v>0</v>
      </c>
    </row>
    <row r="44" spans="1:19" ht="18.75" hidden="1" customHeight="1" thickTop="1" x14ac:dyDescent="0.2">
      <c r="A44" s="790" t="s">
        <v>384</v>
      </c>
      <c r="B44" s="776" t="s">
        <v>381</v>
      </c>
      <c r="C44" s="777" t="s">
        <v>381</v>
      </c>
      <c r="D44" s="777" t="s">
        <v>381</v>
      </c>
      <c r="E44" s="778" t="s">
        <v>381</v>
      </c>
      <c r="F44" s="779" t="s">
        <v>381</v>
      </c>
      <c r="G44" s="780" t="s">
        <v>381</v>
      </c>
      <c r="H44" s="781" t="s">
        <v>381</v>
      </c>
      <c r="I44" s="779" t="s">
        <v>381</v>
      </c>
      <c r="J44" s="797"/>
      <c r="K44" s="779">
        <f>J44</f>
        <v>0</v>
      </c>
      <c r="L44" s="779" t="s">
        <v>381</v>
      </c>
      <c r="M44" s="779" t="s">
        <v>381</v>
      </c>
      <c r="N44" s="797"/>
      <c r="O44" s="779">
        <f>N44</f>
        <v>0</v>
      </c>
      <c r="P44" s="779" t="s">
        <v>381</v>
      </c>
      <c r="Q44" s="779" t="s">
        <v>381</v>
      </c>
      <c r="R44" s="779">
        <f>J44+N44</f>
        <v>0</v>
      </c>
      <c r="S44" s="780">
        <f>R44</f>
        <v>0</v>
      </c>
    </row>
    <row r="45" spans="1:19" ht="18.75" hidden="1" customHeight="1" thickTop="1" x14ac:dyDescent="0.2">
      <c r="A45" s="792" t="s">
        <v>1026</v>
      </c>
      <c r="B45" s="793"/>
      <c r="C45" s="777">
        <f>IF(E45+G45=0, 0, ROUND((P45-Q45)/(G45+E45)/12,0))</f>
        <v>0</v>
      </c>
      <c r="D45" s="777">
        <f>IF(F45=0,0,ROUND(Q45/F45,0))</f>
        <v>0</v>
      </c>
      <c r="E45" s="778">
        <f>E46+E47</f>
        <v>0</v>
      </c>
      <c r="F45" s="779">
        <f>F46+F47</f>
        <v>0</v>
      </c>
      <c r="G45" s="780">
        <f>G46+G47</f>
        <v>0</v>
      </c>
      <c r="H45" s="781">
        <f>H46+H47</f>
        <v>0</v>
      </c>
      <c r="I45" s="779">
        <f>I46+I47</f>
        <v>0</v>
      </c>
      <c r="J45" s="779">
        <f>J48</f>
        <v>0</v>
      </c>
      <c r="K45" s="779">
        <f>IF(H45+J45=K46+K47+K48,H45+J45,"CHYBA")</f>
        <v>0</v>
      </c>
      <c r="L45" s="779">
        <f>L46+L47</f>
        <v>0</v>
      </c>
      <c r="M45" s="779">
        <f>M46+M47</f>
        <v>0</v>
      </c>
      <c r="N45" s="779">
        <f>N48</f>
        <v>0</v>
      </c>
      <c r="O45" s="779">
        <f>IF(L45+N45=O46+O47+O48,L45+N45,"CHYBA")</f>
        <v>0</v>
      </c>
      <c r="P45" s="779">
        <f>P46+P47</f>
        <v>0</v>
      </c>
      <c r="Q45" s="779">
        <f>Q46+Q47</f>
        <v>0</v>
      </c>
      <c r="R45" s="779">
        <f>R48</f>
        <v>0</v>
      </c>
      <c r="S45" s="780">
        <f>IF(P45+R45=S46+S47+S48,P45+R45,"CHYBA")</f>
        <v>0</v>
      </c>
    </row>
    <row r="46" spans="1:19" ht="18.75" hidden="1" customHeight="1" thickTop="1" x14ac:dyDescent="0.2">
      <c r="A46" s="790" t="s">
        <v>382</v>
      </c>
      <c r="B46" s="776" t="s">
        <v>381</v>
      </c>
      <c r="C46" s="777">
        <f>IF(E46+G46=0, 0, ROUND((P46-Q46)/(G46+E46)/12,0))</f>
        <v>0</v>
      </c>
      <c r="D46" s="777">
        <f>IF(F46=0,0,ROUND(Q46/F46,0))</f>
        <v>0</v>
      </c>
      <c r="E46" s="796"/>
      <c r="F46" s="797"/>
      <c r="G46" s="798"/>
      <c r="H46" s="799"/>
      <c r="I46" s="797"/>
      <c r="J46" s="779" t="s">
        <v>381</v>
      </c>
      <c r="K46" s="779">
        <f>H46</f>
        <v>0</v>
      </c>
      <c r="L46" s="797"/>
      <c r="M46" s="797"/>
      <c r="N46" s="779" t="s">
        <v>381</v>
      </c>
      <c r="O46" s="779">
        <f>L46</f>
        <v>0</v>
      </c>
      <c r="P46" s="779">
        <f>H46+L46</f>
        <v>0</v>
      </c>
      <c r="Q46" s="779">
        <f>I46+M46</f>
        <v>0</v>
      </c>
      <c r="R46" s="779" t="s">
        <v>381</v>
      </c>
      <c r="S46" s="780">
        <f>P46</f>
        <v>0</v>
      </c>
    </row>
    <row r="47" spans="1:19" ht="18.75" hidden="1" customHeight="1" thickTop="1" x14ac:dyDescent="0.2">
      <c r="A47" s="790" t="s">
        <v>383</v>
      </c>
      <c r="B47" s="776" t="s">
        <v>381</v>
      </c>
      <c r="C47" s="777">
        <f>IF(E47+G47=0, 0, ROUND((P47-Q47)/(G47+E47)/12,0))</f>
        <v>0</v>
      </c>
      <c r="D47" s="777">
        <f>IF(F47=0,0,ROUND(Q47/F47,0))</f>
        <v>0</v>
      </c>
      <c r="E47" s="796"/>
      <c r="F47" s="797"/>
      <c r="G47" s="798"/>
      <c r="H47" s="799"/>
      <c r="I47" s="797"/>
      <c r="J47" s="779" t="s">
        <v>381</v>
      </c>
      <c r="K47" s="779">
        <f>H47</f>
        <v>0</v>
      </c>
      <c r="L47" s="797"/>
      <c r="M47" s="797"/>
      <c r="N47" s="779" t="s">
        <v>381</v>
      </c>
      <c r="O47" s="779">
        <f>L47</f>
        <v>0</v>
      </c>
      <c r="P47" s="779">
        <f>H47+L47</f>
        <v>0</v>
      </c>
      <c r="Q47" s="779">
        <f>I47+M47</f>
        <v>0</v>
      </c>
      <c r="R47" s="779" t="s">
        <v>381</v>
      </c>
      <c r="S47" s="780">
        <f>P47</f>
        <v>0</v>
      </c>
    </row>
    <row r="48" spans="1:19" ht="18.75" hidden="1" customHeight="1" thickTop="1" x14ac:dyDescent="0.2">
      <c r="A48" s="790" t="s">
        <v>384</v>
      </c>
      <c r="B48" s="776" t="s">
        <v>381</v>
      </c>
      <c r="C48" s="777" t="s">
        <v>381</v>
      </c>
      <c r="D48" s="777" t="s">
        <v>381</v>
      </c>
      <c r="E48" s="778" t="s">
        <v>381</v>
      </c>
      <c r="F48" s="779" t="s">
        <v>381</v>
      </c>
      <c r="G48" s="780" t="s">
        <v>381</v>
      </c>
      <c r="H48" s="781" t="s">
        <v>381</v>
      </c>
      <c r="I48" s="779" t="s">
        <v>381</v>
      </c>
      <c r="J48" s="797"/>
      <c r="K48" s="779">
        <f>J48</f>
        <v>0</v>
      </c>
      <c r="L48" s="779" t="s">
        <v>381</v>
      </c>
      <c r="M48" s="779" t="s">
        <v>381</v>
      </c>
      <c r="N48" s="797"/>
      <c r="O48" s="779">
        <f>N48</f>
        <v>0</v>
      </c>
      <c r="P48" s="779" t="s">
        <v>381</v>
      </c>
      <c r="Q48" s="779" t="s">
        <v>381</v>
      </c>
      <c r="R48" s="779">
        <f>J48+N48</f>
        <v>0</v>
      </c>
      <c r="S48" s="780">
        <f>R48</f>
        <v>0</v>
      </c>
    </row>
    <row r="49" spans="1:19" ht="18.75" hidden="1" customHeight="1" thickTop="1" x14ac:dyDescent="0.2">
      <c r="A49" s="800" t="s">
        <v>1026</v>
      </c>
      <c r="B49" s="801"/>
      <c r="C49" s="802">
        <f>IF(E49+G49=0, 0, ROUND((P49-Q49)/(G49+E49)/12,0))</f>
        <v>0</v>
      </c>
      <c r="D49" s="802">
        <f>IF(F49=0,0,ROUND(Q49/F49,0))</f>
        <v>0</v>
      </c>
      <c r="E49" s="803">
        <f>E50+E51</f>
        <v>0</v>
      </c>
      <c r="F49" s="804">
        <f>F50+F51</f>
        <v>0</v>
      </c>
      <c r="G49" s="805">
        <f>G50+G51</f>
        <v>0</v>
      </c>
      <c r="H49" s="806">
        <f>H50+H51</f>
        <v>0</v>
      </c>
      <c r="I49" s="804">
        <f>I50+I51</f>
        <v>0</v>
      </c>
      <c r="J49" s="804">
        <f>J52</f>
        <v>0</v>
      </c>
      <c r="K49" s="804">
        <f>IF(H49+J49=K50+K51+K52,H49+J49,"CHYBA")</f>
        <v>0</v>
      </c>
      <c r="L49" s="804">
        <f>L50+L51</f>
        <v>0</v>
      </c>
      <c r="M49" s="804">
        <f>M50+M51</f>
        <v>0</v>
      </c>
      <c r="N49" s="804">
        <f>N52</f>
        <v>0</v>
      </c>
      <c r="O49" s="804">
        <f>IF(L49+N49=O50+O51+O52,L49+N49,"CHYBA")</f>
        <v>0</v>
      </c>
      <c r="P49" s="804">
        <f>P50+P51</f>
        <v>0</v>
      </c>
      <c r="Q49" s="804">
        <f>Q50+Q51</f>
        <v>0</v>
      </c>
      <c r="R49" s="804">
        <f>R52</f>
        <v>0</v>
      </c>
      <c r="S49" s="805">
        <f>IF(P49+R49=S50+S51+S52,P49+R49,"CHYBA")</f>
        <v>0</v>
      </c>
    </row>
    <row r="50" spans="1:19" ht="18.75" hidden="1" customHeight="1" thickTop="1" x14ac:dyDescent="0.2">
      <c r="A50" s="790" t="s">
        <v>382</v>
      </c>
      <c r="B50" s="776" t="s">
        <v>381</v>
      </c>
      <c r="C50" s="777">
        <f>IF(E50+G50=0, 0, ROUND((P50-Q50)/(G50+E50)/12,0))</f>
        <v>0</v>
      </c>
      <c r="D50" s="777">
        <f>IF(F50=0,0,ROUND(Q50/F50,0))</f>
        <v>0</v>
      </c>
      <c r="E50" s="796"/>
      <c r="F50" s="797"/>
      <c r="G50" s="798"/>
      <c r="H50" s="799"/>
      <c r="I50" s="797"/>
      <c r="J50" s="779" t="s">
        <v>381</v>
      </c>
      <c r="K50" s="779">
        <f>H50</f>
        <v>0</v>
      </c>
      <c r="L50" s="797"/>
      <c r="M50" s="797"/>
      <c r="N50" s="779" t="s">
        <v>381</v>
      </c>
      <c r="O50" s="779">
        <f>L50</f>
        <v>0</v>
      </c>
      <c r="P50" s="779">
        <f>H50+L50</f>
        <v>0</v>
      </c>
      <c r="Q50" s="779">
        <f>I50+M50</f>
        <v>0</v>
      </c>
      <c r="R50" s="779" t="s">
        <v>381</v>
      </c>
      <c r="S50" s="780">
        <f>P50</f>
        <v>0</v>
      </c>
    </row>
    <row r="51" spans="1:19" ht="18.75" hidden="1" customHeight="1" thickTop="1" x14ac:dyDescent="0.2">
      <c r="A51" s="790" t="s">
        <v>383</v>
      </c>
      <c r="B51" s="776" t="s">
        <v>381</v>
      </c>
      <c r="C51" s="777">
        <f>IF(E51+G51=0, 0, ROUND((P51-Q51)/(G51+E51)/12,0))</f>
        <v>0</v>
      </c>
      <c r="D51" s="777">
        <f>IF(F51=0,0,ROUND(Q51/F51,0))</f>
        <v>0</v>
      </c>
      <c r="E51" s="796"/>
      <c r="F51" s="797"/>
      <c r="G51" s="798"/>
      <c r="H51" s="799"/>
      <c r="I51" s="797"/>
      <c r="J51" s="779" t="s">
        <v>381</v>
      </c>
      <c r="K51" s="779">
        <f>H51</f>
        <v>0</v>
      </c>
      <c r="L51" s="797"/>
      <c r="M51" s="797"/>
      <c r="N51" s="779" t="s">
        <v>381</v>
      </c>
      <c r="O51" s="779">
        <f>L51</f>
        <v>0</v>
      </c>
      <c r="P51" s="779">
        <f>H51+L51</f>
        <v>0</v>
      </c>
      <c r="Q51" s="779">
        <f>I51+M51</f>
        <v>0</v>
      </c>
      <c r="R51" s="779" t="s">
        <v>381</v>
      </c>
      <c r="S51" s="780">
        <f>P51</f>
        <v>0</v>
      </c>
    </row>
    <row r="52" spans="1:19" ht="18.75" hidden="1" customHeight="1" thickTop="1" x14ac:dyDescent="0.2">
      <c r="A52" s="790" t="s">
        <v>384</v>
      </c>
      <c r="B52" s="776" t="s">
        <v>381</v>
      </c>
      <c r="C52" s="777" t="s">
        <v>381</v>
      </c>
      <c r="D52" s="777" t="s">
        <v>381</v>
      </c>
      <c r="E52" s="778" t="s">
        <v>381</v>
      </c>
      <c r="F52" s="779" t="s">
        <v>381</v>
      </c>
      <c r="G52" s="780" t="s">
        <v>381</v>
      </c>
      <c r="H52" s="781" t="s">
        <v>381</v>
      </c>
      <c r="I52" s="779" t="s">
        <v>381</v>
      </c>
      <c r="J52" s="797"/>
      <c r="K52" s="779">
        <f>J52</f>
        <v>0</v>
      </c>
      <c r="L52" s="779" t="s">
        <v>381</v>
      </c>
      <c r="M52" s="779" t="s">
        <v>381</v>
      </c>
      <c r="N52" s="797"/>
      <c r="O52" s="779">
        <f>N52</f>
        <v>0</v>
      </c>
      <c r="P52" s="779" t="s">
        <v>381</v>
      </c>
      <c r="Q52" s="779" t="s">
        <v>381</v>
      </c>
      <c r="R52" s="779">
        <f>J52+N52</f>
        <v>0</v>
      </c>
      <c r="S52" s="780">
        <f>R52</f>
        <v>0</v>
      </c>
    </row>
    <row r="53" spans="1:19" ht="18.75" hidden="1" customHeight="1" thickTop="1" x14ac:dyDescent="0.2">
      <c r="A53" s="792" t="s">
        <v>1026</v>
      </c>
      <c r="B53" s="793"/>
      <c r="C53" s="777">
        <f>IF(E53+G53=0, 0, ROUND((P53-Q53)/(G53+E53)/12,0))</f>
        <v>0</v>
      </c>
      <c r="D53" s="777">
        <f>IF(F53=0,0,ROUND(Q53/F53,0))</f>
        <v>0</v>
      </c>
      <c r="E53" s="778">
        <f>E54+E55</f>
        <v>0</v>
      </c>
      <c r="F53" s="779">
        <f>F54+F55</f>
        <v>0</v>
      </c>
      <c r="G53" s="780">
        <f>G54+G55</f>
        <v>0</v>
      </c>
      <c r="H53" s="781">
        <f>H54+H55</f>
        <v>0</v>
      </c>
      <c r="I53" s="779">
        <f>I54+I55</f>
        <v>0</v>
      </c>
      <c r="J53" s="779">
        <f>J56</f>
        <v>0</v>
      </c>
      <c r="K53" s="779">
        <f>IF(H53+J53=K54+K55+K56,H53+J53,"CHYBA")</f>
        <v>0</v>
      </c>
      <c r="L53" s="779">
        <f>L54+L55</f>
        <v>0</v>
      </c>
      <c r="M53" s="779">
        <f>M54+M55</f>
        <v>0</v>
      </c>
      <c r="N53" s="779">
        <f>N56</f>
        <v>0</v>
      </c>
      <c r="O53" s="779">
        <f>IF(L53+N53=O54+O55+O56,L53+N53,"CHYBA")</f>
        <v>0</v>
      </c>
      <c r="P53" s="779">
        <f>P54+P55</f>
        <v>0</v>
      </c>
      <c r="Q53" s="779">
        <f>Q54+Q55</f>
        <v>0</v>
      </c>
      <c r="R53" s="779">
        <f>R56</f>
        <v>0</v>
      </c>
      <c r="S53" s="780">
        <f>IF(P53+R53=S54+S55+S56,P53+R53,"CHYBA")</f>
        <v>0</v>
      </c>
    </row>
    <row r="54" spans="1:19" ht="18.75" hidden="1" customHeight="1" thickTop="1" x14ac:dyDescent="0.2">
      <c r="A54" s="790" t="s">
        <v>382</v>
      </c>
      <c r="B54" s="776" t="s">
        <v>381</v>
      </c>
      <c r="C54" s="777">
        <f>IF(E54+G54=0, 0, ROUND((P54-Q54)/(G54+E54)/12,0))</f>
        <v>0</v>
      </c>
      <c r="D54" s="777">
        <f>IF(F54=0,0,ROUND(Q54/F54,0))</f>
        <v>0</v>
      </c>
      <c r="E54" s="796"/>
      <c r="F54" s="797"/>
      <c r="G54" s="798"/>
      <c r="H54" s="799"/>
      <c r="I54" s="797"/>
      <c r="J54" s="779" t="s">
        <v>381</v>
      </c>
      <c r="K54" s="779">
        <f>H54</f>
        <v>0</v>
      </c>
      <c r="L54" s="797"/>
      <c r="M54" s="797"/>
      <c r="N54" s="779" t="s">
        <v>381</v>
      </c>
      <c r="O54" s="779">
        <f>L54</f>
        <v>0</v>
      </c>
      <c r="P54" s="779">
        <f>H54+L54</f>
        <v>0</v>
      </c>
      <c r="Q54" s="779">
        <f>I54+M54</f>
        <v>0</v>
      </c>
      <c r="R54" s="779" t="s">
        <v>381</v>
      </c>
      <c r="S54" s="780">
        <f>P54</f>
        <v>0</v>
      </c>
    </row>
    <row r="55" spans="1:19" ht="18.75" hidden="1" customHeight="1" thickTop="1" x14ac:dyDescent="0.2">
      <c r="A55" s="790" t="s">
        <v>383</v>
      </c>
      <c r="B55" s="776" t="s">
        <v>381</v>
      </c>
      <c r="C55" s="777">
        <f>IF(E55+G55=0, 0, ROUND((P55-Q55)/(G55+E55)/12,0))</f>
        <v>0</v>
      </c>
      <c r="D55" s="777">
        <f>IF(F55=0,0,ROUND(Q55/F55,0))</f>
        <v>0</v>
      </c>
      <c r="E55" s="796"/>
      <c r="F55" s="797"/>
      <c r="G55" s="798"/>
      <c r="H55" s="799"/>
      <c r="I55" s="797"/>
      <c r="J55" s="779" t="s">
        <v>381</v>
      </c>
      <c r="K55" s="779">
        <f>H55</f>
        <v>0</v>
      </c>
      <c r="L55" s="797"/>
      <c r="M55" s="797"/>
      <c r="N55" s="779" t="s">
        <v>381</v>
      </c>
      <c r="O55" s="779">
        <f>L55</f>
        <v>0</v>
      </c>
      <c r="P55" s="779">
        <f>H55+L55</f>
        <v>0</v>
      </c>
      <c r="Q55" s="779">
        <f>I55+M55</f>
        <v>0</v>
      </c>
      <c r="R55" s="779" t="s">
        <v>381</v>
      </c>
      <c r="S55" s="780">
        <f>P55</f>
        <v>0</v>
      </c>
    </row>
    <row r="56" spans="1:19" ht="18.75" hidden="1" customHeight="1" thickTop="1" x14ac:dyDescent="0.2">
      <c r="A56" s="790" t="s">
        <v>384</v>
      </c>
      <c r="B56" s="776" t="s">
        <v>381</v>
      </c>
      <c r="C56" s="777" t="s">
        <v>381</v>
      </c>
      <c r="D56" s="777" t="s">
        <v>381</v>
      </c>
      <c r="E56" s="778" t="s">
        <v>381</v>
      </c>
      <c r="F56" s="779" t="s">
        <v>381</v>
      </c>
      <c r="G56" s="780" t="s">
        <v>381</v>
      </c>
      <c r="H56" s="781" t="s">
        <v>381</v>
      </c>
      <c r="I56" s="779" t="s">
        <v>381</v>
      </c>
      <c r="J56" s="797"/>
      <c r="K56" s="779">
        <f>J56</f>
        <v>0</v>
      </c>
      <c r="L56" s="779" t="s">
        <v>381</v>
      </c>
      <c r="M56" s="779" t="s">
        <v>381</v>
      </c>
      <c r="N56" s="797"/>
      <c r="O56" s="779">
        <f>N56</f>
        <v>0</v>
      </c>
      <c r="P56" s="779" t="s">
        <v>381</v>
      </c>
      <c r="Q56" s="779" t="s">
        <v>381</v>
      </c>
      <c r="R56" s="779">
        <f>J56+N56</f>
        <v>0</v>
      </c>
      <c r="S56" s="780">
        <f>R56</f>
        <v>0</v>
      </c>
    </row>
    <row r="57" spans="1:19" ht="18.75" hidden="1" customHeight="1" thickTop="1" x14ac:dyDescent="0.2">
      <c r="A57" s="800" t="s">
        <v>1026</v>
      </c>
      <c r="B57" s="801"/>
      <c r="C57" s="802">
        <f>IF(E57+G57=0, 0, ROUND((P57-Q57)/(G57+E57)/12,0))</f>
        <v>0</v>
      </c>
      <c r="D57" s="802">
        <f>IF(F57=0,0,ROUND(Q57/F57,0))</f>
        <v>0</v>
      </c>
      <c r="E57" s="803">
        <f>E58+E59</f>
        <v>0</v>
      </c>
      <c r="F57" s="804">
        <f>F58+F59</f>
        <v>0</v>
      </c>
      <c r="G57" s="805">
        <f>G58+G59</f>
        <v>0</v>
      </c>
      <c r="H57" s="806">
        <f>H58+H59</f>
        <v>0</v>
      </c>
      <c r="I57" s="804">
        <f>I58+I59</f>
        <v>0</v>
      </c>
      <c r="J57" s="804">
        <f>J60</f>
        <v>0</v>
      </c>
      <c r="K57" s="804">
        <f>IF(H57+J57=K58+K59+K60,H57+J57,"CHYBA")</f>
        <v>0</v>
      </c>
      <c r="L57" s="804">
        <f>L58+L59</f>
        <v>0</v>
      </c>
      <c r="M57" s="804">
        <f>M58+M59</f>
        <v>0</v>
      </c>
      <c r="N57" s="804">
        <f>N60</f>
        <v>0</v>
      </c>
      <c r="O57" s="804">
        <f>IF(L57+N57=O58+O59+O60,L57+N57,"CHYBA")</f>
        <v>0</v>
      </c>
      <c r="P57" s="804">
        <f>P58+P59</f>
        <v>0</v>
      </c>
      <c r="Q57" s="804">
        <f>Q58+Q59</f>
        <v>0</v>
      </c>
      <c r="R57" s="804">
        <f>R60</f>
        <v>0</v>
      </c>
      <c r="S57" s="805">
        <f>IF(P57+R57=S58+S59+S60,P57+R57,"CHYBA")</f>
        <v>0</v>
      </c>
    </row>
    <row r="58" spans="1:19" ht="18.75" hidden="1" customHeight="1" thickTop="1" x14ac:dyDescent="0.2">
      <c r="A58" s="790" t="s">
        <v>382</v>
      </c>
      <c r="B58" s="776" t="s">
        <v>381</v>
      </c>
      <c r="C58" s="777">
        <f>IF(E58+G58=0, 0, ROUND((P58-Q58)/(G58+E58)/12,0))</f>
        <v>0</v>
      </c>
      <c r="D58" s="777">
        <f>IF(F58=0,0,ROUND(Q58/F58,0))</f>
        <v>0</v>
      </c>
      <c r="E58" s="796"/>
      <c r="F58" s="797"/>
      <c r="G58" s="798"/>
      <c r="H58" s="799"/>
      <c r="I58" s="797"/>
      <c r="J58" s="779" t="s">
        <v>381</v>
      </c>
      <c r="K58" s="779">
        <f>H58</f>
        <v>0</v>
      </c>
      <c r="L58" s="797"/>
      <c r="M58" s="797"/>
      <c r="N58" s="779" t="s">
        <v>381</v>
      </c>
      <c r="O58" s="779">
        <f>L58</f>
        <v>0</v>
      </c>
      <c r="P58" s="779">
        <f>H58+L58</f>
        <v>0</v>
      </c>
      <c r="Q58" s="779">
        <f>I58+M58</f>
        <v>0</v>
      </c>
      <c r="R58" s="779" t="s">
        <v>381</v>
      </c>
      <c r="S58" s="780">
        <f>P58</f>
        <v>0</v>
      </c>
    </row>
    <row r="59" spans="1:19" ht="18.75" hidden="1" customHeight="1" thickTop="1" x14ac:dyDescent="0.2">
      <c r="A59" s="790" t="s">
        <v>383</v>
      </c>
      <c r="B59" s="776" t="s">
        <v>381</v>
      </c>
      <c r="C59" s="777">
        <f>IF(E59+G59=0, 0, ROUND((P59-Q59)/(G59+E59)/12,0))</f>
        <v>0</v>
      </c>
      <c r="D59" s="777">
        <f>IF(F59=0,0,ROUND(Q59/F59,0))</f>
        <v>0</v>
      </c>
      <c r="E59" s="796"/>
      <c r="F59" s="797"/>
      <c r="G59" s="798"/>
      <c r="H59" s="799"/>
      <c r="I59" s="797"/>
      <c r="J59" s="779" t="s">
        <v>381</v>
      </c>
      <c r="K59" s="779">
        <f>H59</f>
        <v>0</v>
      </c>
      <c r="L59" s="797"/>
      <c r="M59" s="797"/>
      <c r="N59" s="779" t="s">
        <v>381</v>
      </c>
      <c r="O59" s="779">
        <f>L59</f>
        <v>0</v>
      </c>
      <c r="P59" s="779">
        <f>H59+L59</f>
        <v>0</v>
      </c>
      <c r="Q59" s="779">
        <f>I59+M59</f>
        <v>0</v>
      </c>
      <c r="R59" s="779" t="s">
        <v>381</v>
      </c>
      <c r="S59" s="780">
        <f>P59</f>
        <v>0</v>
      </c>
    </row>
    <row r="60" spans="1:19" ht="18.75" hidden="1" customHeight="1" thickTop="1" x14ac:dyDescent="0.2">
      <c r="A60" s="808" t="s">
        <v>384</v>
      </c>
      <c r="B60" s="809" t="s">
        <v>381</v>
      </c>
      <c r="C60" s="810" t="s">
        <v>381</v>
      </c>
      <c r="D60" s="810" t="s">
        <v>381</v>
      </c>
      <c r="E60" s="811" t="s">
        <v>381</v>
      </c>
      <c r="F60" s="812" t="s">
        <v>381</v>
      </c>
      <c r="G60" s="813" t="s">
        <v>381</v>
      </c>
      <c r="H60" s="814" t="s">
        <v>381</v>
      </c>
      <c r="I60" s="812" t="s">
        <v>381</v>
      </c>
      <c r="J60" s="815"/>
      <c r="K60" s="812">
        <f>J60</f>
        <v>0</v>
      </c>
      <c r="L60" s="812" t="s">
        <v>381</v>
      </c>
      <c r="M60" s="812" t="s">
        <v>381</v>
      </c>
      <c r="N60" s="815"/>
      <c r="O60" s="812">
        <f>N60</f>
        <v>0</v>
      </c>
      <c r="P60" s="812" t="s">
        <v>381</v>
      </c>
      <c r="Q60" s="812" t="s">
        <v>381</v>
      </c>
      <c r="R60" s="812">
        <f>J60+N60</f>
        <v>0</v>
      </c>
      <c r="S60" s="813">
        <f>R60</f>
        <v>0</v>
      </c>
    </row>
    <row r="61" spans="1:19" ht="18.75" hidden="1" customHeight="1" thickTop="1" x14ac:dyDescent="0.2">
      <c r="A61" s="816" t="s">
        <v>326</v>
      </c>
      <c r="B61" s="817" t="s">
        <v>381</v>
      </c>
      <c r="C61" s="818">
        <f>IF(E61+G61=0, 0, ROUND((P61-Q61)/(G61+E61)/12,0))</f>
        <v>0</v>
      </c>
      <c r="D61" s="818">
        <f>IF(F61=0,0,ROUND(Q61/F61,0))</f>
        <v>0</v>
      </c>
      <c r="E61" s="819">
        <f>E62+E63</f>
        <v>0</v>
      </c>
      <c r="F61" s="820">
        <f>F62+F63</f>
        <v>0</v>
      </c>
      <c r="G61" s="821">
        <f>G62+G63</f>
        <v>0</v>
      </c>
      <c r="H61" s="822">
        <f>H62+H63</f>
        <v>0</v>
      </c>
      <c r="I61" s="820">
        <f>I62+I63</f>
        <v>0</v>
      </c>
      <c r="J61" s="820">
        <f>J64</f>
        <v>0</v>
      </c>
      <c r="K61" s="820">
        <f>IF(H61+J61=K62+K63+K64,H61+J61,"CHYBA")</f>
        <v>0</v>
      </c>
      <c r="L61" s="820">
        <f>L62+L63</f>
        <v>0</v>
      </c>
      <c r="M61" s="820">
        <f>M62+M63</f>
        <v>0</v>
      </c>
      <c r="N61" s="820">
        <f>N64</f>
        <v>0</v>
      </c>
      <c r="O61" s="820">
        <f>IF(L61+N61=O62+O63+O64,L61+N61,"CHYBA")</f>
        <v>0</v>
      </c>
      <c r="P61" s="820">
        <f>P62+P63</f>
        <v>0</v>
      </c>
      <c r="Q61" s="820">
        <f>Q62+Q63</f>
        <v>0</v>
      </c>
      <c r="R61" s="820">
        <f>R64</f>
        <v>0</v>
      </c>
      <c r="S61" s="821">
        <f>IF(P61+R61=S62+S63+S64,P61+R61,"CHYBA")</f>
        <v>0</v>
      </c>
    </row>
    <row r="62" spans="1:19" ht="18.75" hidden="1" customHeight="1" thickTop="1" x14ac:dyDescent="0.2">
      <c r="A62" s="790" t="s">
        <v>382</v>
      </c>
      <c r="B62" s="776" t="s">
        <v>381</v>
      </c>
      <c r="C62" s="777">
        <f>IF(E62+G62=0, 0, ROUND((P62-Q62)/(G62+E62)/12,0))</f>
        <v>0</v>
      </c>
      <c r="D62" s="777">
        <f>IF(F62=0,0,ROUND(Q62/F62,0))</f>
        <v>0</v>
      </c>
      <c r="E62" s="778">
        <f t="shared" ref="E62:I63" si="2">E66+E98+E130+E162+E194+E226+E258+E290+E322+E354+E386</f>
        <v>0</v>
      </c>
      <c r="F62" s="779">
        <f t="shared" si="2"/>
        <v>0</v>
      </c>
      <c r="G62" s="780">
        <f t="shared" si="2"/>
        <v>0</v>
      </c>
      <c r="H62" s="781">
        <f t="shared" si="2"/>
        <v>0</v>
      </c>
      <c r="I62" s="779">
        <f t="shared" si="2"/>
        <v>0</v>
      </c>
      <c r="J62" s="779" t="s">
        <v>381</v>
      </c>
      <c r="K62" s="779">
        <f>H62</f>
        <v>0</v>
      </c>
      <c r="L62" s="779">
        <f>L66+L98+L130+L162+L194+L226+L258+L290+L322+L354+L386</f>
        <v>0</v>
      </c>
      <c r="M62" s="779">
        <f>M66+M98+M130+M162+M194+M226+M258+M290+M322+M354+M386</f>
        <v>0</v>
      </c>
      <c r="N62" s="779" t="s">
        <v>381</v>
      </c>
      <c r="O62" s="779">
        <f>L62</f>
        <v>0</v>
      </c>
      <c r="P62" s="779">
        <f>H62+L62</f>
        <v>0</v>
      </c>
      <c r="Q62" s="779">
        <f>I62+M62</f>
        <v>0</v>
      </c>
      <c r="R62" s="779" t="s">
        <v>381</v>
      </c>
      <c r="S62" s="780">
        <f>P62</f>
        <v>0</v>
      </c>
    </row>
    <row r="63" spans="1:19" ht="18.75" hidden="1" customHeight="1" thickTop="1" x14ac:dyDescent="0.2">
      <c r="A63" s="790" t="s">
        <v>383</v>
      </c>
      <c r="B63" s="776" t="s">
        <v>381</v>
      </c>
      <c r="C63" s="777">
        <f>IF(E63+G63=0, 0, ROUND((P63-Q63)/(G63+E63)/12,0))</f>
        <v>0</v>
      </c>
      <c r="D63" s="777">
        <f>IF(F63=0,0,ROUND(Q63/F63,0))</f>
        <v>0</v>
      </c>
      <c r="E63" s="778">
        <f t="shared" si="2"/>
        <v>0</v>
      </c>
      <c r="F63" s="779">
        <f t="shared" si="2"/>
        <v>0</v>
      </c>
      <c r="G63" s="780">
        <f t="shared" si="2"/>
        <v>0</v>
      </c>
      <c r="H63" s="781">
        <f t="shared" si="2"/>
        <v>0</v>
      </c>
      <c r="I63" s="779">
        <f t="shared" si="2"/>
        <v>0</v>
      </c>
      <c r="J63" s="779" t="s">
        <v>381</v>
      </c>
      <c r="K63" s="779">
        <f>H63</f>
        <v>0</v>
      </c>
      <c r="L63" s="779">
        <f>L67+L99+L131+L163+L195+L227+L259+L291+L323+L355+L387</f>
        <v>0</v>
      </c>
      <c r="M63" s="779">
        <f>M67+M99+M131+M163+M195+M227+M259+M291+M323+M355+M387</f>
        <v>0</v>
      </c>
      <c r="N63" s="779" t="s">
        <v>381</v>
      </c>
      <c r="O63" s="779">
        <f>L63</f>
        <v>0</v>
      </c>
      <c r="P63" s="779">
        <f>H63+L63</f>
        <v>0</v>
      </c>
      <c r="Q63" s="779">
        <f>I63+M63</f>
        <v>0</v>
      </c>
      <c r="R63" s="779" t="s">
        <v>381</v>
      </c>
      <c r="S63" s="780">
        <f>P63</f>
        <v>0</v>
      </c>
    </row>
    <row r="64" spans="1:19" ht="18.75" hidden="1" customHeight="1" thickTop="1" x14ac:dyDescent="0.2">
      <c r="A64" s="823" t="s">
        <v>384</v>
      </c>
      <c r="B64" s="824" t="s">
        <v>381</v>
      </c>
      <c r="C64" s="825" t="s">
        <v>381</v>
      </c>
      <c r="D64" s="825" t="s">
        <v>381</v>
      </c>
      <c r="E64" s="826" t="s">
        <v>381</v>
      </c>
      <c r="F64" s="827" t="s">
        <v>381</v>
      </c>
      <c r="G64" s="828" t="s">
        <v>381</v>
      </c>
      <c r="H64" s="829" t="s">
        <v>381</v>
      </c>
      <c r="I64" s="827" t="s">
        <v>381</v>
      </c>
      <c r="J64" s="827">
        <f>J68+J100+J132+J164+J196+J228+J260+J292+J324+J356+J388</f>
        <v>0</v>
      </c>
      <c r="K64" s="827">
        <f>J64</f>
        <v>0</v>
      </c>
      <c r="L64" s="827" t="s">
        <v>381</v>
      </c>
      <c r="M64" s="827" t="s">
        <v>381</v>
      </c>
      <c r="N64" s="827">
        <f>N68+N100+N132+N164+N196+N228+N260+N292+N324+N356+N388</f>
        <v>0</v>
      </c>
      <c r="O64" s="827">
        <f>N64</f>
        <v>0</v>
      </c>
      <c r="P64" s="827" t="s">
        <v>381</v>
      </c>
      <c r="Q64" s="827" t="s">
        <v>381</v>
      </c>
      <c r="R64" s="827">
        <f>J64+N64</f>
        <v>0</v>
      </c>
      <c r="S64" s="828">
        <f>R64</f>
        <v>0</v>
      </c>
    </row>
    <row r="65" spans="1:19" ht="18.75" hidden="1" customHeight="1" thickTop="1" x14ac:dyDescent="0.2">
      <c r="A65" s="830" t="s">
        <v>386</v>
      </c>
      <c r="B65" s="776" t="s">
        <v>381</v>
      </c>
      <c r="C65" s="777">
        <f>IF(E65+G65=0, 0, ROUND((P65-Q65)/(G65+E65)/12,0))</f>
        <v>0</v>
      </c>
      <c r="D65" s="777">
        <f>IF(F65=0,0,ROUND(Q65/F65,0))</f>
        <v>0</v>
      </c>
      <c r="E65" s="778">
        <f>E66+E67</f>
        <v>0</v>
      </c>
      <c r="F65" s="779">
        <f>F66+F67</f>
        <v>0</v>
      </c>
      <c r="G65" s="780">
        <f>G66+G67</f>
        <v>0</v>
      </c>
      <c r="H65" s="781">
        <f>H66+H67</f>
        <v>0</v>
      </c>
      <c r="I65" s="779">
        <f>I66+I67</f>
        <v>0</v>
      </c>
      <c r="J65" s="779">
        <f>J68</f>
        <v>0</v>
      </c>
      <c r="K65" s="779">
        <f>IF(H65+J65=K66+K67+K68,H65+J65,"CHYBA")</f>
        <v>0</v>
      </c>
      <c r="L65" s="779">
        <f>L66+L67</f>
        <v>0</v>
      </c>
      <c r="M65" s="779">
        <f>M66+M67</f>
        <v>0</v>
      </c>
      <c r="N65" s="779">
        <f>N68</f>
        <v>0</v>
      </c>
      <c r="O65" s="779">
        <f>IF(L65+N65=O66+O67+O68,L65+N65,"CHYBA")</f>
        <v>0</v>
      </c>
      <c r="P65" s="779">
        <f>P66+P67</f>
        <v>0</v>
      </c>
      <c r="Q65" s="779">
        <f>Q66+Q67</f>
        <v>0</v>
      </c>
      <c r="R65" s="779">
        <f>R68</f>
        <v>0</v>
      </c>
      <c r="S65" s="780">
        <f>IF(P65+R65=S66+S67+S68,P65+R65,"CHYBA")</f>
        <v>0</v>
      </c>
    </row>
    <row r="66" spans="1:19" ht="18.75" hidden="1" customHeight="1" thickTop="1" x14ac:dyDescent="0.2">
      <c r="A66" s="790" t="s">
        <v>382</v>
      </c>
      <c r="B66" s="776" t="s">
        <v>381</v>
      </c>
      <c r="C66" s="777">
        <f>IF(E66+G66=0, 0, ROUND((P66-Q66)/(G66+E66)/12,0))</f>
        <v>0</v>
      </c>
      <c r="D66" s="777">
        <f>IF(F66=0,0,ROUND(Q66/F66,0))</f>
        <v>0</v>
      </c>
      <c r="E66" s="778">
        <f t="shared" ref="E66:I67" si="3">E70+E74+E78+E82+E86+E90+E94</f>
        <v>0</v>
      </c>
      <c r="F66" s="779">
        <f t="shared" si="3"/>
        <v>0</v>
      </c>
      <c r="G66" s="780">
        <f t="shared" si="3"/>
        <v>0</v>
      </c>
      <c r="H66" s="781">
        <f t="shared" si="3"/>
        <v>0</v>
      </c>
      <c r="I66" s="779">
        <f t="shared" si="3"/>
        <v>0</v>
      </c>
      <c r="J66" s="779" t="s">
        <v>381</v>
      </c>
      <c r="K66" s="779">
        <f>H66</f>
        <v>0</v>
      </c>
      <c r="L66" s="779">
        <f>L70+L74+L78+L82+L86+L90+L94</f>
        <v>0</v>
      </c>
      <c r="M66" s="779">
        <f>M70+M74+M78+M82+M86+M90+M94</f>
        <v>0</v>
      </c>
      <c r="N66" s="779" t="s">
        <v>381</v>
      </c>
      <c r="O66" s="779">
        <f>L66</f>
        <v>0</v>
      </c>
      <c r="P66" s="779">
        <f>H66+L66</f>
        <v>0</v>
      </c>
      <c r="Q66" s="779">
        <f>I66+M66</f>
        <v>0</v>
      </c>
      <c r="R66" s="779" t="s">
        <v>381</v>
      </c>
      <c r="S66" s="780">
        <f>P66</f>
        <v>0</v>
      </c>
    </row>
    <row r="67" spans="1:19" ht="18.75" hidden="1" customHeight="1" thickTop="1" x14ac:dyDescent="0.2">
      <c r="A67" s="790" t="s">
        <v>383</v>
      </c>
      <c r="B67" s="776" t="s">
        <v>381</v>
      </c>
      <c r="C67" s="777">
        <f>IF(E67+G67=0, 0, ROUND((P67-Q67)/(G67+E67)/12,0))</f>
        <v>0</v>
      </c>
      <c r="D67" s="777">
        <f>IF(F67=0,0,ROUND(Q67/F67,0))</f>
        <v>0</v>
      </c>
      <c r="E67" s="778">
        <f t="shared" si="3"/>
        <v>0</v>
      </c>
      <c r="F67" s="779">
        <f t="shared" si="3"/>
        <v>0</v>
      </c>
      <c r="G67" s="780">
        <f t="shared" si="3"/>
        <v>0</v>
      </c>
      <c r="H67" s="781">
        <f t="shared" si="3"/>
        <v>0</v>
      </c>
      <c r="I67" s="779">
        <f t="shared" si="3"/>
        <v>0</v>
      </c>
      <c r="J67" s="779" t="s">
        <v>381</v>
      </c>
      <c r="K67" s="779">
        <f>H67</f>
        <v>0</v>
      </c>
      <c r="L67" s="779">
        <f>L71+L75+L79+L83+L87+L91+L95</f>
        <v>0</v>
      </c>
      <c r="M67" s="779">
        <f>M71+M75+M79+M83+M87+M91+M95</f>
        <v>0</v>
      </c>
      <c r="N67" s="779" t="s">
        <v>381</v>
      </c>
      <c r="O67" s="779">
        <f>L67</f>
        <v>0</v>
      </c>
      <c r="P67" s="779">
        <f>H67+L67</f>
        <v>0</v>
      </c>
      <c r="Q67" s="779">
        <f>I67+M67</f>
        <v>0</v>
      </c>
      <c r="R67" s="779" t="s">
        <v>381</v>
      </c>
      <c r="S67" s="780">
        <f>P67</f>
        <v>0</v>
      </c>
    </row>
    <row r="68" spans="1:19" ht="18.75" hidden="1" customHeight="1" thickTop="1" x14ac:dyDescent="0.2">
      <c r="A68" s="790" t="s">
        <v>384</v>
      </c>
      <c r="B68" s="776" t="s">
        <v>381</v>
      </c>
      <c r="C68" s="777" t="s">
        <v>381</v>
      </c>
      <c r="D68" s="777" t="s">
        <v>381</v>
      </c>
      <c r="E68" s="778" t="s">
        <v>381</v>
      </c>
      <c r="F68" s="779" t="s">
        <v>381</v>
      </c>
      <c r="G68" s="780" t="s">
        <v>381</v>
      </c>
      <c r="H68" s="781" t="s">
        <v>381</v>
      </c>
      <c r="I68" s="779" t="s">
        <v>381</v>
      </c>
      <c r="J68" s="779">
        <f>J72+J76+J80+J84+J88+J92+J96</f>
        <v>0</v>
      </c>
      <c r="K68" s="779">
        <f>J68</f>
        <v>0</v>
      </c>
      <c r="L68" s="779" t="s">
        <v>381</v>
      </c>
      <c r="M68" s="779" t="s">
        <v>381</v>
      </c>
      <c r="N68" s="779">
        <f>N72+N76+N80+N84+N88+N92+N96</f>
        <v>0</v>
      </c>
      <c r="O68" s="779">
        <f>N68</f>
        <v>0</v>
      </c>
      <c r="P68" s="779" t="s">
        <v>381</v>
      </c>
      <c r="Q68" s="779" t="s">
        <v>381</v>
      </c>
      <c r="R68" s="779">
        <f>J68+N68</f>
        <v>0</v>
      </c>
      <c r="S68" s="780">
        <f>R68</f>
        <v>0</v>
      </c>
    </row>
    <row r="69" spans="1:19" ht="18.75" hidden="1" customHeight="1" thickTop="1" x14ac:dyDescent="0.2">
      <c r="A69" s="792" t="s">
        <v>1026</v>
      </c>
      <c r="B69" s="793"/>
      <c r="C69" s="777">
        <f>IF(E69+G69=0, 0, ROUND((P69-Q69)/(G69+E69)/12,0))</f>
        <v>0</v>
      </c>
      <c r="D69" s="777">
        <f>IF(F69=0,0,ROUND(Q69/F69,0))</f>
        <v>0</v>
      </c>
      <c r="E69" s="778">
        <f>E70+E71</f>
        <v>0</v>
      </c>
      <c r="F69" s="779">
        <f>F70+F71</f>
        <v>0</v>
      </c>
      <c r="G69" s="780">
        <f>G70+G71</f>
        <v>0</v>
      </c>
      <c r="H69" s="794">
        <f>H70+H71</f>
        <v>0</v>
      </c>
      <c r="I69" s="795">
        <f>I70+I71</f>
        <v>0</v>
      </c>
      <c r="J69" s="795">
        <f>J72</f>
        <v>0</v>
      </c>
      <c r="K69" s="795">
        <f>IF(H69+J69=K70+K71+K72,H69+J69,"CHYBA")</f>
        <v>0</v>
      </c>
      <c r="L69" s="779">
        <f>L70+L71</f>
        <v>0</v>
      </c>
      <c r="M69" s="779">
        <f>M70+M71</f>
        <v>0</v>
      </c>
      <c r="N69" s="779">
        <f>N72</f>
        <v>0</v>
      </c>
      <c r="O69" s="779">
        <f>IF(L69+N69=O70+O71+O72,L69+N69,"CHYBA")</f>
        <v>0</v>
      </c>
      <c r="P69" s="779">
        <f>P70+P71</f>
        <v>0</v>
      </c>
      <c r="Q69" s="779">
        <f>Q70+Q71</f>
        <v>0</v>
      </c>
      <c r="R69" s="779">
        <f>R72</f>
        <v>0</v>
      </c>
      <c r="S69" s="780">
        <f>IF(P69+R69=S70+S71+S72,P69+R69,"CHYBA")</f>
        <v>0</v>
      </c>
    </row>
    <row r="70" spans="1:19" ht="18.75" hidden="1" customHeight="1" thickTop="1" x14ac:dyDescent="0.2">
      <c r="A70" s="790" t="s">
        <v>382</v>
      </c>
      <c r="B70" s="776" t="s">
        <v>381</v>
      </c>
      <c r="C70" s="777">
        <f>IF(E70+G70=0, 0, ROUND((P70-Q70)/(G70+E70)/12,0))</f>
        <v>0</v>
      </c>
      <c r="D70" s="777">
        <f>IF(F70=0,0,ROUND(Q70/F70,0))</f>
        <v>0</v>
      </c>
      <c r="E70" s="796"/>
      <c r="F70" s="797"/>
      <c r="G70" s="798"/>
      <c r="H70" s="799"/>
      <c r="I70" s="797"/>
      <c r="J70" s="795" t="s">
        <v>381</v>
      </c>
      <c r="K70" s="795">
        <f>H70</f>
        <v>0</v>
      </c>
      <c r="L70" s="797"/>
      <c r="M70" s="797"/>
      <c r="N70" s="779" t="s">
        <v>381</v>
      </c>
      <c r="O70" s="779">
        <f>L70</f>
        <v>0</v>
      </c>
      <c r="P70" s="779">
        <f>H70+L70</f>
        <v>0</v>
      </c>
      <c r="Q70" s="779">
        <f>I70+M70</f>
        <v>0</v>
      </c>
      <c r="R70" s="779" t="s">
        <v>381</v>
      </c>
      <c r="S70" s="780">
        <f>P70</f>
        <v>0</v>
      </c>
    </row>
    <row r="71" spans="1:19" ht="18.75" hidden="1" customHeight="1" thickTop="1" x14ac:dyDescent="0.2">
      <c r="A71" s="790" t="s">
        <v>383</v>
      </c>
      <c r="B71" s="776" t="s">
        <v>381</v>
      </c>
      <c r="C71" s="777">
        <f>IF(E71+G71=0, 0, ROUND((P71-Q71)/(G71+E71)/12,0))</f>
        <v>0</v>
      </c>
      <c r="D71" s="777">
        <f>IF(F71=0,0,ROUND(Q71/F71,0))</f>
        <v>0</v>
      </c>
      <c r="E71" s="796"/>
      <c r="F71" s="797"/>
      <c r="G71" s="798"/>
      <c r="H71" s="799"/>
      <c r="I71" s="797"/>
      <c r="J71" s="795" t="s">
        <v>381</v>
      </c>
      <c r="K71" s="795">
        <f>H71</f>
        <v>0</v>
      </c>
      <c r="L71" s="797"/>
      <c r="M71" s="797"/>
      <c r="N71" s="779" t="s">
        <v>381</v>
      </c>
      <c r="O71" s="779">
        <f>L71</f>
        <v>0</v>
      </c>
      <c r="P71" s="779">
        <f>H71+L71</f>
        <v>0</v>
      </c>
      <c r="Q71" s="779">
        <f>I71+M71</f>
        <v>0</v>
      </c>
      <c r="R71" s="779" t="s">
        <v>381</v>
      </c>
      <c r="S71" s="780">
        <f>P71</f>
        <v>0</v>
      </c>
    </row>
    <row r="72" spans="1:19" ht="18.75" hidden="1" customHeight="1" thickTop="1" x14ac:dyDescent="0.2">
      <c r="A72" s="790" t="s">
        <v>384</v>
      </c>
      <c r="B72" s="776" t="s">
        <v>381</v>
      </c>
      <c r="C72" s="777" t="s">
        <v>381</v>
      </c>
      <c r="D72" s="777" t="s">
        <v>381</v>
      </c>
      <c r="E72" s="778" t="s">
        <v>381</v>
      </c>
      <c r="F72" s="779" t="s">
        <v>381</v>
      </c>
      <c r="G72" s="780" t="s">
        <v>381</v>
      </c>
      <c r="H72" s="781" t="s">
        <v>381</v>
      </c>
      <c r="I72" s="779" t="s">
        <v>381</v>
      </c>
      <c r="J72" s="797"/>
      <c r="K72" s="795">
        <f>J72</f>
        <v>0</v>
      </c>
      <c r="L72" s="779" t="s">
        <v>381</v>
      </c>
      <c r="M72" s="779" t="s">
        <v>381</v>
      </c>
      <c r="N72" s="797"/>
      <c r="O72" s="779">
        <f>N72</f>
        <v>0</v>
      </c>
      <c r="P72" s="779" t="s">
        <v>381</v>
      </c>
      <c r="Q72" s="779" t="s">
        <v>381</v>
      </c>
      <c r="R72" s="779">
        <f>J72+N72</f>
        <v>0</v>
      </c>
      <c r="S72" s="780">
        <f>R72</f>
        <v>0</v>
      </c>
    </row>
    <row r="73" spans="1:19" ht="18.75" hidden="1" customHeight="1" thickTop="1" x14ac:dyDescent="0.2">
      <c r="A73" s="792" t="s">
        <v>1026</v>
      </c>
      <c r="B73" s="793"/>
      <c r="C73" s="777">
        <f>IF(E73+G73=0, 0, ROUND((P73-Q73)/(G73+E73)/12,0))</f>
        <v>0</v>
      </c>
      <c r="D73" s="777">
        <f>IF(F73=0,0,ROUND(Q73/F73,0))</f>
        <v>0</v>
      </c>
      <c r="E73" s="778">
        <f>E74+E75</f>
        <v>0</v>
      </c>
      <c r="F73" s="779">
        <f>F74+F75</f>
        <v>0</v>
      </c>
      <c r="G73" s="780">
        <f>G74+G75</f>
        <v>0</v>
      </c>
      <c r="H73" s="781">
        <f>H74+H75</f>
        <v>0</v>
      </c>
      <c r="I73" s="779">
        <f>I74+I75</f>
        <v>0</v>
      </c>
      <c r="J73" s="779">
        <f>J76</f>
        <v>0</v>
      </c>
      <c r="K73" s="779">
        <f>IF(H73+J73=K74+K75+K76,H73+J73,"CHYBA")</f>
        <v>0</v>
      </c>
      <c r="L73" s="779">
        <f>L74+L75</f>
        <v>0</v>
      </c>
      <c r="M73" s="779">
        <f>M74+M75</f>
        <v>0</v>
      </c>
      <c r="N73" s="779">
        <f>N76</f>
        <v>0</v>
      </c>
      <c r="O73" s="779">
        <f>IF(L73+N73=O74+O75+O76,L73+N73,"CHYBA")</f>
        <v>0</v>
      </c>
      <c r="P73" s="779">
        <f>P74+P75</f>
        <v>0</v>
      </c>
      <c r="Q73" s="779">
        <f>Q74+Q75</f>
        <v>0</v>
      </c>
      <c r="R73" s="779">
        <f>R76</f>
        <v>0</v>
      </c>
      <c r="S73" s="780">
        <f>IF(P73+R73=S74+S75+S76,P73+R73,"CHYBA")</f>
        <v>0</v>
      </c>
    </row>
    <row r="74" spans="1:19" ht="18.75" hidden="1" customHeight="1" thickTop="1" x14ac:dyDescent="0.2">
      <c r="A74" s="790" t="s">
        <v>382</v>
      </c>
      <c r="B74" s="776" t="s">
        <v>381</v>
      </c>
      <c r="C74" s="777">
        <f>IF(E74+G74=0, 0, ROUND((P74-Q74)/(G74+E74)/12,0))</f>
        <v>0</v>
      </c>
      <c r="D74" s="777">
        <f>IF(F74=0,0,ROUND(Q74/F74,0))</f>
        <v>0</v>
      </c>
      <c r="E74" s="796"/>
      <c r="F74" s="797"/>
      <c r="G74" s="798"/>
      <c r="H74" s="799"/>
      <c r="I74" s="797"/>
      <c r="J74" s="779" t="s">
        <v>381</v>
      </c>
      <c r="K74" s="779">
        <f>H74</f>
        <v>0</v>
      </c>
      <c r="L74" s="797"/>
      <c r="M74" s="797"/>
      <c r="N74" s="779" t="s">
        <v>381</v>
      </c>
      <c r="O74" s="779">
        <f>L74</f>
        <v>0</v>
      </c>
      <c r="P74" s="779">
        <f>H74+L74</f>
        <v>0</v>
      </c>
      <c r="Q74" s="779">
        <f>I74+M74</f>
        <v>0</v>
      </c>
      <c r="R74" s="779" t="s">
        <v>381</v>
      </c>
      <c r="S74" s="780">
        <f>P74</f>
        <v>0</v>
      </c>
    </row>
    <row r="75" spans="1:19" ht="18.75" hidden="1" customHeight="1" thickTop="1" x14ac:dyDescent="0.2">
      <c r="A75" s="790" t="s">
        <v>383</v>
      </c>
      <c r="B75" s="776" t="s">
        <v>381</v>
      </c>
      <c r="C75" s="777">
        <f>IF(E75+G75=0, 0, ROUND((P75-Q75)/(G75+E75)/12,0))</f>
        <v>0</v>
      </c>
      <c r="D75" s="777">
        <f>IF(F75=0,0,ROUND(Q75/F75,0))</f>
        <v>0</v>
      </c>
      <c r="E75" s="796"/>
      <c r="F75" s="797"/>
      <c r="G75" s="798"/>
      <c r="H75" s="799"/>
      <c r="I75" s="797"/>
      <c r="J75" s="779" t="s">
        <v>381</v>
      </c>
      <c r="K75" s="779">
        <f>H75</f>
        <v>0</v>
      </c>
      <c r="L75" s="797"/>
      <c r="M75" s="797"/>
      <c r="N75" s="779" t="s">
        <v>381</v>
      </c>
      <c r="O75" s="779">
        <f>L75</f>
        <v>0</v>
      </c>
      <c r="P75" s="779">
        <f>H75+L75</f>
        <v>0</v>
      </c>
      <c r="Q75" s="779">
        <f>I75+M75</f>
        <v>0</v>
      </c>
      <c r="R75" s="779" t="s">
        <v>381</v>
      </c>
      <c r="S75" s="780">
        <f>P75</f>
        <v>0</v>
      </c>
    </row>
    <row r="76" spans="1:19" ht="18.75" hidden="1" customHeight="1" thickTop="1" x14ac:dyDescent="0.2">
      <c r="A76" s="790" t="s">
        <v>384</v>
      </c>
      <c r="B76" s="776" t="s">
        <v>381</v>
      </c>
      <c r="C76" s="777" t="s">
        <v>381</v>
      </c>
      <c r="D76" s="777" t="s">
        <v>381</v>
      </c>
      <c r="E76" s="778" t="s">
        <v>381</v>
      </c>
      <c r="F76" s="779" t="s">
        <v>381</v>
      </c>
      <c r="G76" s="780" t="s">
        <v>381</v>
      </c>
      <c r="H76" s="781" t="s">
        <v>381</v>
      </c>
      <c r="I76" s="779" t="s">
        <v>381</v>
      </c>
      <c r="J76" s="797"/>
      <c r="K76" s="779">
        <f>J76</f>
        <v>0</v>
      </c>
      <c r="L76" s="779" t="s">
        <v>381</v>
      </c>
      <c r="M76" s="779" t="s">
        <v>381</v>
      </c>
      <c r="N76" s="797"/>
      <c r="O76" s="779">
        <f>N76</f>
        <v>0</v>
      </c>
      <c r="P76" s="779" t="s">
        <v>381</v>
      </c>
      <c r="Q76" s="779" t="s">
        <v>381</v>
      </c>
      <c r="R76" s="779">
        <f>J76+N76</f>
        <v>0</v>
      </c>
      <c r="S76" s="780">
        <f>R76</f>
        <v>0</v>
      </c>
    </row>
    <row r="77" spans="1:19" ht="18.75" hidden="1" customHeight="1" thickTop="1" x14ac:dyDescent="0.2">
      <c r="A77" s="792" t="s">
        <v>1026</v>
      </c>
      <c r="B77" s="793"/>
      <c r="C77" s="777">
        <f>IF(E77+G77=0, 0, ROUND((P77-Q77)/(G77+E77)/12,0))</f>
        <v>0</v>
      </c>
      <c r="D77" s="777">
        <f>IF(F77=0,0,ROUND(Q77/F77,0))</f>
        <v>0</v>
      </c>
      <c r="E77" s="778">
        <f>E78+E79</f>
        <v>0</v>
      </c>
      <c r="F77" s="779">
        <f>F78+F79</f>
        <v>0</v>
      </c>
      <c r="G77" s="780">
        <f>G78+G79</f>
        <v>0</v>
      </c>
      <c r="H77" s="781">
        <f>H78+H79</f>
        <v>0</v>
      </c>
      <c r="I77" s="779">
        <f>I78+I79</f>
        <v>0</v>
      </c>
      <c r="J77" s="779">
        <f>J80</f>
        <v>0</v>
      </c>
      <c r="K77" s="779">
        <f>IF(H77+J77=K78+K79+K80,H77+J77,"CHYBA")</f>
        <v>0</v>
      </c>
      <c r="L77" s="779">
        <f>L78+L79</f>
        <v>0</v>
      </c>
      <c r="M77" s="779">
        <f>M78+M79</f>
        <v>0</v>
      </c>
      <c r="N77" s="779">
        <f>N80</f>
        <v>0</v>
      </c>
      <c r="O77" s="779">
        <f>IF(L77+N77=O78+O79+O80,L77+N77,"CHYBA")</f>
        <v>0</v>
      </c>
      <c r="P77" s="779">
        <f>P78+P79</f>
        <v>0</v>
      </c>
      <c r="Q77" s="779">
        <f>Q78+Q79</f>
        <v>0</v>
      </c>
      <c r="R77" s="779">
        <f>R80</f>
        <v>0</v>
      </c>
      <c r="S77" s="780">
        <f>IF(P77+R77=S78+S79+S80,P77+R77,"CHYBA")</f>
        <v>0</v>
      </c>
    </row>
    <row r="78" spans="1:19" ht="18.75" hidden="1" customHeight="1" thickTop="1" x14ac:dyDescent="0.2">
      <c r="A78" s="790" t="s">
        <v>382</v>
      </c>
      <c r="B78" s="776" t="s">
        <v>381</v>
      </c>
      <c r="C78" s="777">
        <f>IF(E78+G78=0, 0, ROUND((P78-Q78)/(G78+E78)/12,0))</f>
        <v>0</v>
      </c>
      <c r="D78" s="777">
        <f>IF(F78=0,0,ROUND(Q78/F78,0))</f>
        <v>0</v>
      </c>
      <c r="E78" s="796"/>
      <c r="F78" s="797"/>
      <c r="G78" s="798"/>
      <c r="H78" s="799"/>
      <c r="I78" s="797"/>
      <c r="J78" s="779" t="s">
        <v>381</v>
      </c>
      <c r="K78" s="779">
        <f>H78</f>
        <v>0</v>
      </c>
      <c r="L78" s="797"/>
      <c r="M78" s="797"/>
      <c r="N78" s="779" t="s">
        <v>381</v>
      </c>
      <c r="O78" s="779">
        <f>L78</f>
        <v>0</v>
      </c>
      <c r="P78" s="779">
        <f>H78+L78</f>
        <v>0</v>
      </c>
      <c r="Q78" s="779">
        <f>I78+M78</f>
        <v>0</v>
      </c>
      <c r="R78" s="779" t="s">
        <v>381</v>
      </c>
      <c r="S78" s="780">
        <f>P78</f>
        <v>0</v>
      </c>
    </row>
    <row r="79" spans="1:19" ht="18.75" hidden="1" customHeight="1" thickTop="1" x14ac:dyDescent="0.2">
      <c r="A79" s="790" t="s">
        <v>383</v>
      </c>
      <c r="B79" s="776" t="s">
        <v>381</v>
      </c>
      <c r="C79" s="777">
        <f>IF(E79+G79=0, 0, ROUND((P79-Q79)/(G79+E79)/12,0))</f>
        <v>0</v>
      </c>
      <c r="D79" s="777">
        <f>IF(F79=0,0,ROUND(Q79/F79,0))</f>
        <v>0</v>
      </c>
      <c r="E79" s="796"/>
      <c r="F79" s="797"/>
      <c r="G79" s="798"/>
      <c r="H79" s="799"/>
      <c r="I79" s="797"/>
      <c r="J79" s="779" t="s">
        <v>381</v>
      </c>
      <c r="K79" s="779">
        <f>H79</f>
        <v>0</v>
      </c>
      <c r="L79" s="797"/>
      <c r="M79" s="797"/>
      <c r="N79" s="779" t="s">
        <v>381</v>
      </c>
      <c r="O79" s="779">
        <f>L79</f>
        <v>0</v>
      </c>
      <c r="P79" s="779">
        <f>H79+L79</f>
        <v>0</v>
      </c>
      <c r="Q79" s="779">
        <f>I79+M79</f>
        <v>0</v>
      </c>
      <c r="R79" s="779" t="s">
        <v>381</v>
      </c>
      <c r="S79" s="780">
        <f>P79</f>
        <v>0</v>
      </c>
    </row>
    <row r="80" spans="1:19" ht="18.75" hidden="1" customHeight="1" thickTop="1" x14ac:dyDescent="0.2">
      <c r="A80" s="790" t="s">
        <v>384</v>
      </c>
      <c r="B80" s="776" t="s">
        <v>381</v>
      </c>
      <c r="C80" s="777" t="s">
        <v>381</v>
      </c>
      <c r="D80" s="777" t="s">
        <v>381</v>
      </c>
      <c r="E80" s="778" t="s">
        <v>381</v>
      </c>
      <c r="F80" s="779" t="s">
        <v>381</v>
      </c>
      <c r="G80" s="780" t="s">
        <v>381</v>
      </c>
      <c r="H80" s="781" t="s">
        <v>381</v>
      </c>
      <c r="I80" s="779" t="s">
        <v>381</v>
      </c>
      <c r="J80" s="797"/>
      <c r="K80" s="779">
        <f>J80</f>
        <v>0</v>
      </c>
      <c r="L80" s="779" t="s">
        <v>381</v>
      </c>
      <c r="M80" s="779" t="s">
        <v>381</v>
      </c>
      <c r="N80" s="797"/>
      <c r="O80" s="779">
        <f>N80</f>
        <v>0</v>
      </c>
      <c r="P80" s="779" t="s">
        <v>381</v>
      </c>
      <c r="Q80" s="779" t="s">
        <v>381</v>
      </c>
      <c r="R80" s="779">
        <f>J80+N80</f>
        <v>0</v>
      </c>
      <c r="S80" s="780">
        <f>R80</f>
        <v>0</v>
      </c>
    </row>
    <row r="81" spans="1:19" ht="18.75" hidden="1" customHeight="1" thickTop="1" x14ac:dyDescent="0.2">
      <c r="A81" s="792" t="s">
        <v>1026</v>
      </c>
      <c r="B81" s="793"/>
      <c r="C81" s="777">
        <f>IF(E81+G81=0, 0, ROUND((P81-Q81)/(G81+E81)/12,0))</f>
        <v>0</v>
      </c>
      <c r="D81" s="777">
        <f>IF(F81=0,0,ROUND(Q81/F81,0))</f>
        <v>0</v>
      </c>
      <c r="E81" s="778">
        <f>E82+E83</f>
        <v>0</v>
      </c>
      <c r="F81" s="779">
        <f>F82+F83</f>
        <v>0</v>
      </c>
      <c r="G81" s="780">
        <f>G82+G83</f>
        <v>0</v>
      </c>
      <c r="H81" s="781">
        <f>H82+H83</f>
        <v>0</v>
      </c>
      <c r="I81" s="779">
        <f>I82+I83</f>
        <v>0</v>
      </c>
      <c r="J81" s="779">
        <f>J84</f>
        <v>0</v>
      </c>
      <c r="K81" s="779">
        <f>IF(H81+J81=K82+K83+K84,H81+J81,"CHYBA")</f>
        <v>0</v>
      </c>
      <c r="L81" s="779">
        <f>L82+L83</f>
        <v>0</v>
      </c>
      <c r="M81" s="779">
        <f>M82+M83</f>
        <v>0</v>
      </c>
      <c r="N81" s="779">
        <f>N84</f>
        <v>0</v>
      </c>
      <c r="O81" s="779">
        <f>IF(L81+N81=O82+O83+O84,L81+N81,"CHYBA")</f>
        <v>0</v>
      </c>
      <c r="P81" s="779">
        <f>P82+P83</f>
        <v>0</v>
      </c>
      <c r="Q81" s="779">
        <f>Q82+Q83</f>
        <v>0</v>
      </c>
      <c r="R81" s="779">
        <f>R84</f>
        <v>0</v>
      </c>
      <c r="S81" s="780">
        <f>IF(P81+R81=S82+S83+S84,P81+R81,"CHYBA")</f>
        <v>0</v>
      </c>
    </row>
    <row r="82" spans="1:19" ht="18.75" hidden="1" customHeight="1" thickTop="1" x14ac:dyDescent="0.2">
      <c r="A82" s="790" t="s">
        <v>382</v>
      </c>
      <c r="B82" s="776" t="s">
        <v>381</v>
      </c>
      <c r="C82" s="777">
        <f>IF(E82+G82=0, 0, ROUND((P82-Q82)/(G82+E82)/12,0))</f>
        <v>0</v>
      </c>
      <c r="D82" s="777">
        <f>IF(F82=0,0,ROUND(Q82/F82,0))</f>
        <v>0</v>
      </c>
      <c r="E82" s="796"/>
      <c r="F82" s="797"/>
      <c r="G82" s="798"/>
      <c r="H82" s="799"/>
      <c r="I82" s="797"/>
      <c r="J82" s="779" t="s">
        <v>381</v>
      </c>
      <c r="K82" s="779">
        <f>H82</f>
        <v>0</v>
      </c>
      <c r="L82" s="797"/>
      <c r="M82" s="797"/>
      <c r="N82" s="779" t="s">
        <v>381</v>
      </c>
      <c r="O82" s="779">
        <f>L82</f>
        <v>0</v>
      </c>
      <c r="P82" s="779">
        <f>H82+L82</f>
        <v>0</v>
      </c>
      <c r="Q82" s="779">
        <f>I82+M82</f>
        <v>0</v>
      </c>
      <c r="R82" s="779" t="s">
        <v>381</v>
      </c>
      <c r="S82" s="780">
        <f>P82</f>
        <v>0</v>
      </c>
    </row>
    <row r="83" spans="1:19" ht="18.75" hidden="1" customHeight="1" thickTop="1" x14ac:dyDescent="0.2">
      <c r="A83" s="790" t="s">
        <v>383</v>
      </c>
      <c r="B83" s="776" t="s">
        <v>381</v>
      </c>
      <c r="C83" s="777">
        <f>IF(E83+G83=0, 0, ROUND((P83-Q83)/(G83+E83)/12,0))</f>
        <v>0</v>
      </c>
      <c r="D83" s="777">
        <f>IF(F83=0,0,ROUND(Q83/F83,0))</f>
        <v>0</v>
      </c>
      <c r="E83" s="796"/>
      <c r="F83" s="797"/>
      <c r="G83" s="798"/>
      <c r="H83" s="799"/>
      <c r="I83" s="797"/>
      <c r="J83" s="779" t="s">
        <v>381</v>
      </c>
      <c r="K83" s="779">
        <f>H83</f>
        <v>0</v>
      </c>
      <c r="L83" s="797"/>
      <c r="M83" s="797"/>
      <c r="N83" s="779" t="s">
        <v>381</v>
      </c>
      <c r="O83" s="779">
        <f>L83</f>
        <v>0</v>
      </c>
      <c r="P83" s="779">
        <f>H83+L83</f>
        <v>0</v>
      </c>
      <c r="Q83" s="779">
        <f>I83+M83</f>
        <v>0</v>
      </c>
      <c r="R83" s="779" t="s">
        <v>381</v>
      </c>
      <c r="S83" s="780">
        <f>P83</f>
        <v>0</v>
      </c>
    </row>
    <row r="84" spans="1:19" ht="18.75" hidden="1" customHeight="1" thickTop="1" x14ac:dyDescent="0.2">
      <c r="A84" s="790" t="s">
        <v>384</v>
      </c>
      <c r="B84" s="776" t="s">
        <v>381</v>
      </c>
      <c r="C84" s="777" t="s">
        <v>381</v>
      </c>
      <c r="D84" s="777" t="s">
        <v>381</v>
      </c>
      <c r="E84" s="778" t="s">
        <v>381</v>
      </c>
      <c r="F84" s="779" t="s">
        <v>381</v>
      </c>
      <c r="G84" s="780" t="s">
        <v>381</v>
      </c>
      <c r="H84" s="781" t="s">
        <v>381</v>
      </c>
      <c r="I84" s="779" t="s">
        <v>381</v>
      </c>
      <c r="J84" s="797"/>
      <c r="K84" s="779">
        <f>J84</f>
        <v>0</v>
      </c>
      <c r="L84" s="779" t="s">
        <v>381</v>
      </c>
      <c r="M84" s="779" t="s">
        <v>381</v>
      </c>
      <c r="N84" s="797"/>
      <c r="O84" s="779">
        <f>N84</f>
        <v>0</v>
      </c>
      <c r="P84" s="779" t="s">
        <v>381</v>
      </c>
      <c r="Q84" s="779" t="s">
        <v>381</v>
      </c>
      <c r="R84" s="779">
        <f>J84+N84</f>
        <v>0</v>
      </c>
      <c r="S84" s="780">
        <f>R84</f>
        <v>0</v>
      </c>
    </row>
    <row r="85" spans="1:19" ht="18.75" hidden="1" customHeight="1" thickTop="1" x14ac:dyDescent="0.2">
      <c r="A85" s="792" t="s">
        <v>1026</v>
      </c>
      <c r="B85" s="793"/>
      <c r="C85" s="777">
        <f>IF(E85+G85=0, 0, ROUND((P85-Q85)/(G85+E85)/12,0))</f>
        <v>0</v>
      </c>
      <c r="D85" s="777">
        <f>IF(F85=0,0,ROUND(Q85/F85,0))</f>
        <v>0</v>
      </c>
      <c r="E85" s="778">
        <f>E86+E87</f>
        <v>0</v>
      </c>
      <c r="F85" s="779">
        <f>F86+F87</f>
        <v>0</v>
      </c>
      <c r="G85" s="780">
        <f>G86+G87</f>
        <v>0</v>
      </c>
      <c r="H85" s="781">
        <f>H86+H87</f>
        <v>0</v>
      </c>
      <c r="I85" s="779">
        <f>I86+I87</f>
        <v>0</v>
      </c>
      <c r="J85" s="779">
        <f>J88</f>
        <v>0</v>
      </c>
      <c r="K85" s="779">
        <f>IF(H85+J85=K86+K87+K88,H85+J85,"CHYBA")</f>
        <v>0</v>
      </c>
      <c r="L85" s="779">
        <f>L86+L87</f>
        <v>0</v>
      </c>
      <c r="M85" s="779">
        <f>M86+M87</f>
        <v>0</v>
      </c>
      <c r="N85" s="779">
        <f>N88</f>
        <v>0</v>
      </c>
      <c r="O85" s="779">
        <f>IF(L85+N85=O86+O87+O88,L85+N85,"CHYBA")</f>
        <v>0</v>
      </c>
      <c r="P85" s="779">
        <f>P86+P87</f>
        <v>0</v>
      </c>
      <c r="Q85" s="779">
        <f>Q86+Q87</f>
        <v>0</v>
      </c>
      <c r="R85" s="779">
        <f>R88</f>
        <v>0</v>
      </c>
      <c r="S85" s="780">
        <f>IF(P85+R85=S86+S87+S88,P85+R85,"CHYBA")</f>
        <v>0</v>
      </c>
    </row>
    <row r="86" spans="1:19" ht="18.75" hidden="1" customHeight="1" thickTop="1" x14ac:dyDescent="0.2">
      <c r="A86" s="790" t="s">
        <v>382</v>
      </c>
      <c r="B86" s="776" t="s">
        <v>381</v>
      </c>
      <c r="C86" s="777">
        <f>IF(E86+G86=0, 0, ROUND((P86-Q86)/(G86+E86)/12,0))</f>
        <v>0</v>
      </c>
      <c r="D86" s="777">
        <f>IF(F86=0,0,ROUND(Q86/F86,0))</f>
        <v>0</v>
      </c>
      <c r="E86" s="796"/>
      <c r="F86" s="797"/>
      <c r="G86" s="798"/>
      <c r="H86" s="799"/>
      <c r="I86" s="797"/>
      <c r="J86" s="779" t="s">
        <v>381</v>
      </c>
      <c r="K86" s="779">
        <f>H86</f>
        <v>0</v>
      </c>
      <c r="L86" s="797"/>
      <c r="M86" s="797"/>
      <c r="N86" s="779" t="s">
        <v>381</v>
      </c>
      <c r="O86" s="779">
        <f>L86</f>
        <v>0</v>
      </c>
      <c r="P86" s="779">
        <f>H86+L86</f>
        <v>0</v>
      </c>
      <c r="Q86" s="779">
        <f>I86+M86</f>
        <v>0</v>
      </c>
      <c r="R86" s="779" t="s">
        <v>381</v>
      </c>
      <c r="S86" s="780">
        <f>P86</f>
        <v>0</v>
      </c>
    </row>
    <row r="87" spans="1:19" ht="18.75" hidden="1" customHeight="1" thickTop="1" x14ac:dyDescent="0.2">
      <c r="A87" s="790" t="s">
        <v>383</v>
      </c>
      <c r="B87" s="776" t="s">
        <v>381</v>
      </c>
      <c r="C87" s="777">
        <f>IF(E87+G87=0, 0, ROUND((P87-Q87)/(G87+E87)/12,0))</f>
        <v>0</v>
      </c>
      <c r="D87" s="777">
        <f>IF(F87=0,0,ROUND(Q87/F87,0))</f>
        <v>0</v>
      </c>
      <c r="E87" s="796"/>
      <c r="F87" s="797"/>
      <c r="G87" s="798"/>
      <c r="H87" s="799"/>
      <c r="I87" s="797"/>
      <c r="J87" s="779" t="s">
        <v>381</v>
      </c>
      <c r="K87" s="779">
        <f>H87</f>
        <v>0</v>
      </c>
      <c r="L87" s="797"/>
      <c r="M87" s="797"/>
      <c r="N87" s="779" t="s">
        <v>381</v>
      </c>
      <c r="O87" s="779">
        <f>L87</f>
        <v>0</v>
      </c>
      <c r="P87" s="779">
        <f>H87+L87</f>
        <v>0</v>
      </c>
      <c r="Q87" s="779">
        <f>I87+M87</f>
        <v>0</v>
      </c>
      <c r="R87" s="779" t="s">
        <v>381</v>
      </c>
      <c r="S87" s="780">
        <f>P87</f>
        <v>0</v>
      </c>
    </row>
    <row r="88" spans="1:19" ht="18.75" hidden="1" customHeight="1" thickTop="1" x14ac:dyDescent="0.2">
      <c r="A88" s="790" t="s">
        <v>384</v>
      </c>
      <c r="B88" s="776" t="s">
        <v>381</v>
      </c>
      <c r="C88" s="777" t="s">
        <v>381</v>
      </c>
      <c r="D88" s="777" t="s">
        <v>381</v>
      </c>
      <c r="E88" s="778" t="s">
        <v>381</v>
      </c>
      <c r="F88" s="779" t="s">
        <v>381</v>
      </c>
      <c r="G88" s="780" t="s">
        <v>381</v>
      </c>
      <c r="H88" s="781" t="s">
        <v>381</v>
      </c>
      <c r="I88" s="779" t="s">
        <v>381</v>
      </c>
      <c r="J88" s="797"/>
      <c r="K88" s="779">
        <f>J88</f>
        <v>0</v>
      </c>
      <c r="L88" s="779" t="s">
        <v>381</v>
      </c>
      <c r="M88" s="779" t="s">
        <v>381</v>
      </c>
      <c r="N88" s="797"/>
      <c r="O88" s="779">
        <f>N88</f>
        <v>0</v>
      </c>
      <c r="P88" s="779" t="s">
        <v>381</v>
      </c>
      <c r="Q88" s="779" t="s">
        <v>381</v>
      </c>
      <c r="R88" s="779">
        <f>J88+N88</f>
        <v>0</v>
      </c>
      <c r="S88" s="780">
        <f>R88</f>
        <v>0</v>
      </c>
    </row>
    <row r="89" spans="1:19" ht="18.75" hidden="1" customHeight="1" thickTop="1" x14ac:dyDescent="0.2">
      <c r="A89" s="792" t="s">
        <v>1026</v>
      </c>
      <c r="B89" s="793"/>
      <c r="C89" s="777">
        <f>IF(E89+G89=0, 0, ROUND((P89-Q89)/(G89+E89)/12,0))</f>
        <v>0</v>
      </c>
      <c r="D89" s="777">
        <f>IF(F89=0,0,ROUND(Q89/F89,0))</f>
        <v>0</v>
      </c>
      <c r="E89" s="778">
        <f>E90+E91</f>
        <v>0</v>
      </c>
      <c r="F89" s="779">
        <f>F90+F91</f>
        <v>0</v>
      </c>
      <c r="G89" s="780">
        <f>G90+G91</f>
        <v>0</v>
      </c>
      <c r="H89" s="781">
        <f>H90+H91</f>
        <v>0</v>
      </c>
      <c r="I89" s="779">
        <f>I90+I91</f>
        <v>0</v>
      </c>
      <c r="J89" s="779">
        <f>J92</f>
        <v>0</v>
      </c>
      <c r="K89" s="779">
        <f>IF(H89+J89=K90+K91+K92,H89+J89,"CHYBA")</f>
        <v>0</v>
      </c>
      <c r="L89" s="779">
        <f>L90+L91</f>
        <v>0</v>
      </c>
      <c r="M89" s="779">
        <f>M90+M91</f>
        <v>0</v>
      </c>
      <c r="N89" s="779">
        <f>N92</f>
        <v>0</v>
      </c>
      <c r="O89" s="779">
        <f>IF(L89+N89=O90+O91+O92,L89+N89,"CHYBA")</f>
        <v>0</v>
      </c>
      <c r="P89" s="779">
        <f>P90+P91</f>
        <v>0</v>
      </c>
      <c r="Q89" s="779">
        <f>Q90+Q91</f>
        <v>0</v>
      </c>
      <c r="R89" s="779">
        <f>R92</f>
        <v>0</v>
      </c>
      <c r="S89" s="780">
        <f>IF(P89+R89=S90+S91+S92,P89+R89,"CHYBA")</f>
        <v>0</v>
      </c>
    </row>
    <row r="90" spans="1:19" ht="18.75" hidden="1" customHeight="1" thickTop="1" x14ac:dyDescent="0.2">
      <c r="A90" s="790" t="s">
        <v>382</v>
      </c>
      <c r="B90" s="776" t="s">
        <v>381</v>
      </c>
      <c r="C90" s="777">
        <f>IF(E90+G90=0, 0, ROUND((P90-Q90)/(G90+E90)/12,0))</f>
        <v>0</v>
      </c>
      <c r="D90" s="777">
        <f>IF(F90=0,0,ROUND(Q90/F90,0))</f>
        <v>0</v>
      </c>
      <c r="E90" s="796"/>
      <c r="F90" s="797"/>
      <c r="G90" s="798"/>
      <c r="H90" s="799"/>
      <c r="I90" s="797"/>
      <c r="J90" s="779" t="s">
        <v>381</v>
      </c>
      <c r="K90" s="779">
        <f>H90</f>
        <v>0</v>
      </c>
      <c r="L90" s="797"/>
      <c r="M90" s="797"/>
      <c r="N90" s="779" t="s">
        <v>381</v>
      </c>
      <c r="O90" s="779">
        <f>L90</f>
        <v>0</v>
      </c>
      <c r="P90" s="779">
        <f>H90+L90</f>
        <v>0</v>
      </c>
      <c r="Q90" s="779">
        <f>I90+M90</f>
        <v>0</v>
      </c>
      <c r="R90" s="779" t="s">
        <v>381</v>
      </c>
      <c r="S90" s="780">
        <f>P90</f>
        <v>0</v>
      </c>
    </row>
    <row r="91" spans="1:19" ht="18.75" hidden="1" customHeight="1" thickTop="1" x14ac:dyDescent="0.2">
      <c r="A91" s="790" t="s">
        <v>383</v>
      </c>
      <c r="B91" s="776" t="s">
        <v>381</v>
      </c>
      <c r="C91" s="777">
        <f>IF(E91+G91=0, 0, ROUND((P91-Q91)/(G91+E91)/12,0))</f>
        <v>0</v>
      </c>
      <c r="D91" s="777">
        <f>IF(F91=0,0,ROUND(Q91/F91,0))</f>
        <v>0</v>
      </c>
      <c r="E91" s="796"/>
      <c r="F91" s="797"/>
      <c r="G91" s="798"/>
      <c r="H91" s="799"/>
      <c r="I91" s="797"/>
      <c r="J91" s="779" t="s">
        <v>381</v>
      </c>
      <c r="K91" s="779">
        <f>H91</f>
        <v>0</v>
      </c>
      <c r="L91" s="797"/>
      <c r="M91" s="797"/>
      <c r="N91" s="779" t="s">
        <v>381</v>
      </c>
      <c r="O91" s="779">
        <f>L91</f>
        <v>0</v>
      </c>
      <c r="P91" s="779">
        <f>H91+L91</f>
        <v>0</v>
      </c>
      <c r="Q91" s="779">
        <f>I91+M91</f>
        <v>0</v>
      </c>
      <c r="R91" s="779" t="s">
        <v>381</v>
      </c>
      <c r="S91" s="780">
        <f>P91</f>
        <v>0</v>
      </c>
    </row>
    <row r="92" spans="1:19" ht="18.75" hidden="1" customHeight="1" thickTop="1" x14ac:dyDescent="0.2">
      <c r="A92" s="790" t="s">
        <v>384</v>
      </c>
      <c r="B92" s="776" t="s">
        <v>381</v>
      </c>
      <c r="C92" s="777" t="s">
        <v>381</v>
      </c>
      <c r="D92" s="777" t="s">
        <v>381</v>
      </c>
      <c r="E92" s="778" t="s">
        <v>381</v>
      </c>
      <c r="F92" s="779" t="s">
        <v>381</v>
      </c>
      <c r="G92" s="780" t="s">
        <v>381</v>
      </c>
      <c r="H92" s="781" t="s">
        <v>381</v>
      </c>
      <c r="I92" s="779" t="s">
        <v>381</v>
      </c>
      <c r="J92" s="797"/>
      <c r="K92" s="779">
        <f>J92</f>
        <v>0</v>
      </c>
      <c r="L92" s="779" t="s">
        <v>381</v>
      </c>
      <c r="M92" s="779" t="s">
        <v>381</v>
      </c>
      <c r="N92" s="797"/>
      <c r="O92" s="779">
        <f>N92</f>
        <v>0</v>
      </c>
      <c r="P92" s="779" t="s">
        <v>381</v>
      </c>
      <c r="Q92" s="779" t="s">
        <v>381</v>
      </c>
      <c r="R92" s="779">
        <f>J92+N92</f>
        <v>0</v>
      </c>
      <c r="S92" s="780">
        <f>R92</f>
        <v>0</v>
      </c>
    </row>
    <row r="93" spans="1:19" ht="18.75" hidden="1" customHeight="1" thickTop="1" x14ac:dyDescent="0.2">
      <c r="A93" s="792" t="s">
        <v>1026</v>
      </c>
      <c r="B93" s="793"/>
      <c r="C93" s="777">
        <f>IF(E93+G93=0, 0, ROUND((P93-Q93)/(G93+E93)/12,0))</f>
        <v>0</v>
      </c>
      <c r="D93" s="777">
        <f>IF(F93=0,0,ROUND(Q93/F93,0))</f>
        <v>0</v>
      </c>
      <c r="E93" s="778">
        <f>E94+E95</f>
        <v>0</v>
      </c>
      <c r="F93" s="779">
        <f>F94+F95</f>
        <v>0</v>
      </c>
      <c r="G93" s="780">
        <f>G94+G95</f>
        <v>0</v>
      </c>
      <c r="H93" s="781">
        <f>H94+H95</f>
        <v>0</v>
      </c>
      <c r="I93" s="779">
        <f>I94+I95</f>
        <v>0</v>
      </c>
      <c r="J93" s="779">
        <f>J96</f>
        <v>0</v>
      </c>
      <c r="K93" s="779">
        <f>IF(H93+J93=K94+K95+K96,H93+J93,"CHYBA")</f>
        <v>0</v>
      </c>
      <c r="L93" s="779">
        <f>L94+L95</f>
        <v>0</v>
      </c>
      <c r="M93" s="779">
        <f>M94+M95</f>
        <v>0</v>
      </c>
      <c r="N93" s="779">
        <f>N96</f>
        <v>0</v>
      </c>
      <c r="O93" s="779">
        <f>IF(L93+N93=O94+O95+O96,L93+N93,"CHYBA")</f>
        <v>0</v>
      </c>
      <c r="P93" s="779">
        <f>P94+P95</f>
        <v>0</v>
      </c>
      <c r="Q93" s="779">
        <f>Q94+Q95</f>
        <v>0</v>
      </c>
      <c r="R93" s="779">
        <f>R96</f>
        <v>0</v>
      </c>
      <c r="S93" s="780">
        <f>IF(P93+R93=S94+S95+S96,P93+R93,"CHYBA")</f>
        <v>0</v>
      </c>
    </row>
    <row r="94" spans="1:19" ht="18.75" hidden="1" customHeight="1" thickTop="1" x14ac:dyDescent="0.2">
      <c r="A94" s="790" t="s">
        <v>382</v>
      </c>
      <c r="B94" s="776" t="s">
        <v>381</v>
      </c>
      <c r="C94" s="777">
        <f>IF(E94+G94=0, 0, ROUND((P94-Q94)/(G94+E94)/12,0))</f>
        <v>0</v>
      </c>
      <c r="D94" s="777">
        <f>IF(F94=0,0,ROUND(Q94/F94,0))</f>
        <v>0</v>
      </c>
      <c r="E94" s="796"/>
      <c r="F94" s="797"/>
      <c r="G94" s="798"/>
      <c r="H94" s="799"/>
      <c r="I94" s="797"/>
      <c r="J94" s="779" t="s">
        <v>381</v>
      </c>
      <c r="K94" s="779">
        <f>H94</f>
        <v>0</v>
      </c>
      <c r="L94" s="797"/>
      <c r="M94" s="797"/>
      <c r="N94" s="779" t="s">
        <v>381</v>
      </c>
      <c r="O94" s="779">
        <f>L94</f>
        <v>0</v>
      </c>
      <c r="P94" s="779">
        <f>H94+L94</f>
        <v>0</v>
      </c>
      <c r="Q94" s="779">
        <f>I94+M94</f>
        <v>0</v>
      </c>
      <c r="R94" s="779" t="s">
        <v>381</v>
      </c>
      <c r="S94" s="780">
        <f>P94</f>
        <v>0</v>
      </c>
    </row>
    <row r="95" spans="1:19" ht="18.75" hidden="1" customHeight="1" thickTop="1" x14ac:dyDescent="0.2">
      <c r="A95" s="790" t="s">
        <v>383</v>
      </c>
      <c r="B95" s="776" t="s">
        <v>381</v>
      </c>
      <c r="C95" s="777">
        <f>IF(E95+G95=0, 0, ROUND((P95-Q95)/(G95+E95)/12,0))</f>
        <v>0</v>
      </c>
      <c r="D95" s="777">
        <f>IF(F95=0,0,ROUND(Q95/F95,0))</f>
        <v>0</v>
      </c>
      <c r="E95" s="796"/>
      <c r="F95" s="797"/>
      <c r="G95" s="798"/>
      <c r="H95" s="799"/>
      <c r="I95" s="797"/>
      <c r="J95" s="779" t="s">
        <v>381</v>
      </c>
      <c r="K95" s="779">
        <f>H95</f>
        <v>0</v>
      </c>
      <c r="L95" s="797"/>
      <c r="M95" s="797"/>
      <c r="N95" s="779" t="s">
        <v>381</v>
      </c>
      <c r="O95" s="779">
        <f>L95</f>
        <v>0</v>
      </c>
      <c r="P95" s="779">
        <f>H95+L95</f>
        <v>0</v>
      </c>
      <c r="Q95" s="779">
        <f>I95+M95</f>
        <v>0</v>
      </c>
      <c r="R95" s="779" t="s">
        <v>381</v>
      </c>
      <c r="S95" s="780">
        <f>P95</f>
        <v>0</v>
      </c>
    </row>
    <row r="96" spans="1:19" ht="18.75" hidden="1" customHeight="1" thickTop="1" x14ac:dyDescent="0.2">
      <c r="A96" s="808" t="s">
        <v>384</v>
      </c>
      <c r="B96" s="809" t="s">
        <v>381</v>
      </c>
      <c r="C96" s="810" t="s">
        <v>381</v>
      </c>
      <c r="D96" s="810" t="s">
        <v>381</v>
      </c>
      <c r="E96" s="811" t="s">
        <v>381</v>
      </c>
      <c r="F96" s="812" t="s">
        <v>381</v>
      </c>
      <c r="G96" s="813" t="s">
        <v>381</v>
      </c>
      <c r="H96" s="814" t="s">
        <v>381</v>
      </c>
      <c r="I96" s="812" t="s">
        <v>381</v>
      </c>
      <c r="J96" s="815"/>
      <c r="K96" s="812">
        <f>J96</f>
        <v>0</v>
      </c>
      <c r="L96" s="812" t="s">
        <v>381</v>
      </c>
      <c r="M96" s="812" t="s">
        <v>381</v>
      </c>
      <c r="N96" s="815"/>
      <c r="O96" s="812">
        <f>N96</f>
        <v>0</v>
      </c>
      <c r="P96" s="812" t="s">
        <v>381</v>
      </c>
      <c r="Q96" s="812" t="s">
        <v>381</v>
      </c>
      <c r="R96" s="812">
        <f>J96+N96</f>
        <v>0</v>
      </c>
      <c r="S96" s="813">
        <f>R96</f>
        <v>0</v>
      </c>
    </row>
    <row r="97" spans="1:19" ht="18.75" hidden="1" customHeight="1" thickTop="1" x14ac:dyDescent="0.2">
      <c r="A97" s="816" t="s">
        <v>386</v>
      </c>
      <c r="B97" s="817" t="s">
        <v>381</v>
      </c>
      <c r="C97" s="818">
        <f>IF(E97+G97=0, 0, ROUND((P97-Q97)/(G97+E97)/12,0))</f>
        <v>0</v>
      </c>
      <c r="D97" s="818">
        <f>IF(F97=0,0,ROUND(Q97/F97,0))</f>
        <v>0</v>
      </c>
      <c r="E97" s="819">
        <f>E98+E99</f>
        <v>0</v>
      </c>
      <c r="F97" s="820">
        <f>F98+F99</f>
        <v>0</v>
      </c>
      <c r="G97" s="821">
        <f>G98+G99</f>
        <v>0</v>
      </c>
      <c r="H97" s="822">
        <f>H98+H99</f>
        <v>0</v>
      </c>
      <c r="I97" s="820">
        <f>I98+I99</f>
        <v>0</v>
      </c>
      <c r="J97" s="820">
        <f>J100</f>
        <v>0</v>
      </c>
      <c r="K97" s="820">
        <f>IF(H97+J97=K98+K99+K100,H97+J97,"CHYBA")</f>
        <v>0</v>
      </c>
      <c r="L97" s="820">
        <f>L98+L99</f>
        <v>0</v>
      </c>
      <c r="M97" s="820">
        <f>M98+M99</f>
        <v>0</v>
      </c>
      <c r="N97" s="820">
        <f>N100</f>
        <v>0</v>
      </c>
      <c r="O97" s="820">
        <f>IF(L97+N97=O98+O99+O100,L97+N97,"CHYBA")</f>
        <v>0</v>
      </c>
      <c r="P97" s="820">
        <f>P98+P99</f>
        <v>0</v>
      </c>
      <c r="Q97" s="820">
        <f>Q98+Q99</f>
        <v>0</v>
      </c>
      <c r="R97" s="820">
        <f>R100</f>
        <v>0</v>
      </c>
      <c r="S97" s="821">
        <f>IF(P97+R97=S98+S99+S100,P97+R97,"CHYBA")</f>
        <v>0</v>
      </c>
    </row>
    <row r="98" spans="1:19" ht="18.75" hidden="1" customHeight="1" thickTop="1" x14ac:dyDescent="0.2">
      <c r="A98" s="790" t="s">
        <v>382</v>
      </c>
      <c r="B98" s="776" t="s">
        <v>381</v>
      </c>
      <c r="C98" s="777">
        <f>IF(E98+G98=0, 0, ROUND((P98-Q98)/(G98+E98)/12,0))</f>
        <v>0</v>
      </c>
      <c r="D98" s="777">
        <f>IF(F98=0,0,ROUND(Q98/F98,0))</f>
        <v>0</v>
      </c>
      <c r="E98" s="778">
        <f t="shared" ref="E98:I99" si="4">E102+E106+E110+E114+E118+E122+E126</f>
        <v>0</v>
      </c>
      <c r="F98" s="779">
        <f t="shared" si="4"/>
        <v>0</v>
      </c>
      <c r="G98" s="780">
        <f t="shared" si="4"/>
        <v>0</v>
      </c>
      <c r="H98" s="781">
        <f t="shared" si="4"/>
        <v>0</v>
      </c>
      <c r="I98" s="779">
        <f t="shared" si="4"/>
        <v>0</v>
      </c>
      <c r="J98" s="779" t="s">
        <v>381</v>
      </c>
      <c r="K98" s="779">
        <f>H98</f>
        <v>0</v>
      </c>
      <c r="L98" s="779">
        <f>L102+L106+L110+L114+L118+L122+L126</f>
        <v>0</v>
      </c>
      <c r="M98" s="779">
        <f>M102+M106+M110+M114+M118+M122+M126</f>
        <v>0</v>
      </c>
      <c r="N98" s="779" t="s">
        <v>381</v>
      </c>
      <c r="O98" s="779">
        <f>L98</f>
        <v>0</v>
      </c>
      <c r="P98" s="779">
        <f>H98+L98</f>
        <v>0</v>
      </c>
      <c r="Q98" s="779">
        <f>I98+M98</f>
        <v>0</v>
      </c>
      <c r="R98" s="779" t="s">
        <v>381</v>
      </c>
      <c r="S98" s="780">
        <f>P98</f>
        <v>0</v>
      </c>
    </row>
    <row r="99" spans="1:19" ht="18.75" hidden="1" customHeight="1" thickTop="1" x14ac:dyDescent="0.2">
      <c r="A99" s="790" t="s">
        <v>383</v>
      </c>
      <c r="B99" s="776" t="s">
        <v>381</v>
      </c>
      <c r="C99" s="777">
        <f>IF(E99+G99=0, 0, ROUND((P99-Q99)/(G99+E99)/12,0))</f>
        <v>0</v>
      </c>
      <c r="D99" s="777">
        <f>IF(F99=0,0,ROUND(Q99/F99,0))</f>
        <v>0</v>
      </c>
      <c r="E99" s="778">
        <f t="shared" si="4"/>
        <v>0</v>
      </c>
      <c r="F99" s="779">
        <f t="shared" si="4"/>
        <v>0</v>
      </c>
      <c r="G99" s="780">
        <f t="shared" si="4"/>
        <v>0</v>
      </c>
      <c r="H99" s="781">
        <f t="shared" si="4"/>
        <v>0</v>
      </c>
      <c r="I99" s="779">
        <f t="shared" si="4"/>
        <v>0</v>
      </c>
      <c r="J99" s="779" t="s">
        <v>381</v>
      </c>
      <c r="K99" s="779">
        <f>H99</f>
        <v>0</v>
      </c>
      <c r="L99" s="779">
        <f>L103+L107+L111+L115+L119+L123+L127</f>
        <v>0</v>
      </c>
      <c r="M99" s="779">
        <f>M103+M107+M111+M115+M119+M123+M127</f>
        <v>0</v>
      </c>
      <c r="N99" s="779" t="s">
        <v>381</v>
      </c>
      <c r="O99" s="779">
        <f>L99</f>
        <v>0</v>
      </c>
      <c r="P99" s="779">
        <f>H99+L99</f>
        <v>0</v>
      </c>
      <c r="Q99" s="779">
        <f>I99+M99</f>
        <v>0</v>
      </c>
      <c r="R99" s="779" t="s">
        <v>381</v>
      </c>
      <c r="S99" s="780">
        <f>P99</f>
        <v>0</v>
      </c>
    </row>
    <row r="100" spans="1:19" ht="18.75" hidden="1" customHeight="1" thickTop="1" x14ac:dyDescent="0.2">
      <c r="A100" s="790" t="s">
        <v>384</v>
      </c>
      <c r="B100" s="776" t="s">
        <v>381</v>
      </c>
      <c r="C100" s="777" t="s">
        <v>381</v>
      </c>
      <c r="D100" s="777" t="s">
        <v>381</v>
      </c>
      <c r="E100" s="778" t="s">
        <v>381</v>
      </c>
      <c r="F100" s="779" t="s">
        <v>381</v>
      </c>
      <c r="G100" s="780" t="s">
        <v>381</v>
      </c>
      <c r="H100" s="781" t="s">
        <v>381</v>
      </c>
      <c r="I100" s="779" t="s">
        <v>381</v>
      </c>
      <c r="J100" s="779">
        <f>J104+J108+J112+J116+J120+J124+J128</f>
        <v>0</v>
      </c>
      <c r="K100" s="779">
        <f>J100</f>
        <v>0</v>
      </c>
      <c r="L100" s="779" t="s">
        <v>381</v>
      </c>
      <c r="M100" s="779" t="s">
        <v>381</v>
      </c>
      <c r="N100" s="779">
        <f>N104+N108+N112+N116+N120+N124+N128</f>
        <v>0</v>
      </c>
      <c r="O100" s="779">
        <f>N100</f>
        <v>0</v>
      </c>
      <c r="P100" s="779" t="s">
        <v>381</v>
      </c>
      <c r="Q100" s="779" t="s">
        <v>381</v>
      </c>
      <c r="R100" s="779">
        <f>J100+N100</f>
        <v>0</v>
      </c>
      <c r="S100" s="780">
        <f>R100</f>
        <v>0</v>
      </c>
    </row>
    <row r="101" spans="1:19" ht="18.75" hidden="1" customHeight="1" thickTop="1" x14ac:dyDescent="0.2">
      <c r="A101" s="792" t="s">
        <v>1026</v>
      </c>
      <c r="B101" s="793"/>
      <c r="C101" s="777">
        <f>IF(E101+G101=0, 0, ROUND((P101-Q101)/(G101+E101)/12,0))</f>
        <v>0</v>
      </c>
      <c r="D101" s="777">
        <f>IF(F101=0,0,ROUND(Q101/F101,0))</f>
        <v>0</v>
      </c>
      <c r="E101" s="778">
        <f>E102+E103</f>
        <v>0</v>
      </c>
      <c r="F101" s="779">
        <f>F102+F103</f>
        <v>0</v>
      </c>
      <c r="G101" s="780">
        <f>G102+G103</f>
        <v>0</v>
      </c>
      <c r="H101" s="794">
        <f>H102+H103</f>
        <v>0</v>
      </c>
      <c r="I101" s="795">
        <f>I102+I103</f>
        <v>0</v>
      </c>
      <c r="J101" s="795">
        <f>J104</f>
        <v>0</v>
      </c>
      <c r="K101" s="795">
        <f>IF(H101+J101=K102+K103+K104,H101+J101,"CHYBA")</f>
        <v>0</v>
      </c>
      <c r="L101" s="779">
        <f>L102+L103</f>
        <v>0</v>
      </c>
      <c r="M101" s="779">
        <f>M102+M103</f>
        <v>0</v>
      </c>
      <c r="N101" s="779">
        <f>N104</f>
        <v>0</v>
      </c>
      <c r="O101" s="779">
        <f>IF(L101+N101=O102+O103+O104,L101+N101,"CHYBA")</f>
        <v>0</v>
      </c>
      <c r="P101" s="779">
        <f>P102+P103</f>
        <v>0</v>
      </c>
      <c r="Q101" s="779">
        <f>Q102+Q103</f>
        <v>0</v>
      </c>
      <c r="R101" s="779">
        <f>R104</f>
        <v>0</v>
      </c>
      <c r="S101" s="780">
        <f>IF(P101+R101=S102+S103+S104,P101+R101,"CHYBA")</f>
        <v>0</v>
      </c>
    </row>
    <row r="102" spans="1:19" ht="18.75" hidden="1" customHeight="1" thickTop="1" x14ac:dyDescent="0.2">
      <c r="A102" s="790" t="s">
        <v>382</v>
      </c>
      <c r="B102" s="776" t="s">
        <v>381</v>
      </c>
      <c r="C102" s="777">
        <f>IF(E102+G102=0, 0, ROUND((P102-Q102)/(G102+E102)/12,0))</f>
        <v>0</v>
      </c>
      <c r="D102" s="777">
        <f>IF(F102=0,0,ROUND(Q102/F102,0))</f>
        <v>0</v>
      </c>
      <c r="E102" s="796"/>
      <c r="F102" s="797"/>
      <c r="G102" s="798"/>
      <c r="H102" s="799"/>
      <c r="I102" s="797"/>
      <c r="J102" s="795" t="s">
        <v>381</v>
      </c>
      <c r="K102" s="795">
        <f>H102</f>
        <v>0</v>
      </c>
      <c r="L102" s="797"/>
      <c r="M102" s="797"/>
      <c r="N102" s="779" t="s">
        <v>381</v>
      </c>
      <c r="O102" s="779">
        <f>L102</f>
        <v>0</v>
      </c>
      <c r="P102" s="779">
        <f>H102+L102</f>
        <v>0</v>
      </c>
      <c r="Q102" s="779">
        <f>I102+M102</f>
        <v>0</v>
      </c>
      <c r="R102" s="779" t="s">
        <v>381</v>
      </c>
      <c r="S102" s="780">
        <f>P102</f>
        <v>0</v>
      </c>
    </row>
    <row r="103" spans="1:19" ht="18.75" hidden="1" customHeight="1" thickTop="1" x14ac:dyDescent="0.2">
      <c r="A103" s="790" t="s">
        <v>383</v>
      </c>
      <c r="B103" s="776" t="s">
        <v>381</v>
      </c>
      <c r="C103" s="777">
        <f>IF(E103+G103=0, 0, ROUND((P103-Q103)/(G103+E103)/12,0))</f>
        <v>0</v>
      </c>
      <c r="D103" s="777">
        <f>IF(F103=0,0,ROUND(Q103/F103,0))</f>
        <v>0</v>
      </c>
      <c r="E103" s="796"/>
      <c r="F103" s="797"/>
      <c r="G103" s="798"/>
      <c r="H103" s="799"/>
      <c r="I103" s="797"/>
      <c r="J103" s="795" t="s">
        <v>381</v>
      </c>
      <c r="K103" s="795">
        <f>H103</f>
        <v>0</v>
      </c>
      <c r="L103" s="797"/>
      <c r="M103" s="797"/>
      <c r="N103" s="779" t="s">
        <v>381</v>
      </c>
      <c r="O103" s="779">
        <f>L103</f>
        <v>0</v>
      </c>
      <c r="P103" s="779">
        <f>H103+L103</f>
        <v>0</v>
      </c>
      <c r="Q103" s="779">
        <f>I103+M103</f>
        <v>0</v>
      </c>
      <c r="R103" s="779" t="s">
        <v>381</v>
      </c>
      <c r="S103" s="780">
        <f>P103</f>
        <v>0</v>
      </c>
    </row>
    <row r="104" spans="1:19" ht="18.75" hidden="1" customHeight="1" thickTop="1" x14ac:dyDescent="0.2">
      <c r="A104" s="790" t="s">
        <v>384</v>
      </c>
      <c r="B104" s="776" t="s">
        <v>381</v>
      </c>
      <c r="C104" s="777" t="s">
        <v>381</v>
      </c>
      <c r="D104" s="777" t="s">
        <v>381</v>
      </c>
      <c r="E104" s="778" t="s">
        <v>381</v>
      </c>
      <c r="F104" s="779" t="s">
        <v>381</v>
      </c>
      <c r="G104" s="780" t="s">
        <v>381</v>
      </c>
      <c r="H104" s="781" t="s">
        <v>381</v>
      </c>
      <c r="I104" s="779" t="s">
        <v>381</v>
      </c>
      <c r="J104" s="797"/>
      <c r="K104" s="795">
        <f>J104</f>
        <v>0</v>
      </c>
      <c r="L104" s="779" t="s">
        <v>381</v>
      </c>
      <c r="M104" s="779" t="s">
        <v>381</v>
      </c>
      <c r="N104" s="797"/>
      <c r="O104" s="779">
        <f>N104</f>
        <v>0</v>
      </c>
      <c r="P104" s="779" t="s">
        <v>381</v>
      </c>
      <c r="Q104" s="779" t="s">
        <v>381</v>
      </c>
      <c r="R104" s="779">
        <f>J104+N104</f>
        <v>0</v>
      </c>
      <c r="S104" s="780">
        <f>R104</f>
        <v>0</v>
      </c>
    </row>
    <row r="105" spans="1:19" ht="18.75" hidden="1" customHeight="1" thickTop="1" x14ac:dyDescent="0.2">
      <c r="A105" s="792" t="s">
        <v>1026</v>
      </c>
      <c r="B105" s="793"/>
      <c r="C105" s="777">
        <f>IF(E105+G105=0, 0, ROUND((P105-Q105)/(G105+E105)/12,0))</f>
        <v>0</v>
      </c>
      <c r="D105" s="777">
        <f>IF(F105=0,0,ROUND(Q105/F105,0))</f>
        <v>0</v>
      </c>
      <c r="E105" s="778">
        <f>E106+E107</f>
        <v>0</v>
      </c>
      <c r="F105" s="779">
        <f>F106+F107</f>
        <v>0</v>
      </c>
      <c r="G105" s="780">
        <f>G106+G107</f>
        <v>0</v>
      </c>
      <c r="H105" s="781">
        <f>H106+H107</f>
        <v>0</v>
      </c>
      <c r="I105" s="779">
        <f>I106+I107</f>
        <v>0</v>
      </c>
      <c r="J105" s="779">
        <f>J108</f>
        <v>0</v>
      </c>
      <c r="K105" s="779">
        <f>IF(H105+J105=K106+K107+K108,H105+J105,"CHYBA")</f>
        <v>0</v>
      </c>
      <c r="L105" s="779">
        <f>L106+L107</f>
        <v>0</v>
      </c>
      <c r="M105" s="779">
        <f>M106+M107</f>
        <v>0</v>
      </c>
      <c r="N105" s="779">
        <f>N108</f>
        <v>0</v>
      </c>
      <c r="O105" s="779">
        <f>IF(L105+N105=O106+O107+O108,L105+N105,"CHYBA")</f>
        <v>0</v>
      </c>
      <c r="P105" s="779">
        <f>P106+P107</f>
        <v>0</v>
      </c>
      <c r="Q105" s="779">
        <f>Q106+Q107</f>
        <v>0</v>
      </c>
      <c r="R105" s="779">
        <f>R108</f>
        <v>0</v>
      </c>
      <c r="S105" s="780">
        <f>IF(P105+R105=S106+S107+S108,P105+R105,"CHYBA")</f>
        <v>0</v>
      </c>
    </row>
    <row r="106" spans="1:19" ht="18.75" hidden="1" customHeight="1" thickTop="1" x14ac:dyDescent="0.2">
      <c r="A106" s="790" t="s">
        <v>382</v>
      </c>
      <c r="B106" s="776" t="s">
        <v>381</v>
      </c>
      <c r="C106" s="777">
        <f>IF(E106+G106=0, 0, ROUND((P106-Q106)/(G106+E106)/12,0))</f>
        <v>0</v>
      </c>
      <c r="D106" s="777">
        <f>IF(F106=0,0,ROUND(Q106/F106,0))</f>
        <v>0</v>
      </c>
      <c r="E106" s="796"/>
      <c r="F106" s="797"/>
      <c r="G106" s="798"/>
      <c r="H106" s="799"/>
      <c r="I106" s="797"/>
      <c r="J106" s="779" t="s">
        <v>381</v>
      </c>
      <c r="K106" s="779">
        <f>H106</f>
        <v>0</v>
      </c>
      <c r="L106" s="797"/>
      <c r="M106" s="797"/>
      <c r="N106" s="779" t="s">
        <v>381</v>
      </c>
      <c r="O106" s="779">
        <f>L106</f>
        <v>0</v>
      </c>
      <c r="P106" s="779">
        <f>H106+L106</f>
        <v>0</v>
      </c>
      <c r="Q106" s="779">
        <f>I106+M106</f>
        <v>0</v>
      </c>
      <c r="R106" s="779" t="s">
        <v>381</v>
      </c>
      <c r="S106" s="780">
        <f>P106</f>
        <v>0</v>
      </c>
    </row>
    <row r="107" spans="1:19" ht="18.75" hidden="1" customHeight="1" thickTop="1" x14ac:dyDescent="0.2">
      <c r="A107" s="790" t="s">
        <v>383</v>
      </c>
      <c r="B107" s="776" t="s">
        <v>381</v>
      </c>
      <c r="C107" s="777">
        <f>IF(E107+G107=0, 0, ROUND((P107-Q107)/(G107+E107)/12,0))</f>
        <v>0</v>
      </c>
      <c r="D107" s="777">
        <f>IF(F107=0,0,ROUND(Q107/F107,0))</f>
        <v>0</v>
      </c>
      <c r="E107" s="796"/>
      <c r="F107" s="797"/>
      <c r="G107" s="798"/>
      <c r="H107" s="799"/>
      <c r="I107" s="797"/>
      <c r="J107" s="779" t="s">
        <v>381</v>
      </c>
      <c r="K107" s="779">
        <f>H107</f>
        <v>0</v>
      </c>
      <c r="L107" s="797"/>
      <c r="M107" s="797"/>
      <c r="N107" s="779" t="s">
        <v>381</v>
      </c>
      <c r="O107" s="779">
        <f>L107</f>
        <v>0</v>
      </c>
      <c r="P107" s="779">
        <f>H107+L107</f>
        <v>0</v>
      </c>
      <c r="Q107" s="779">
        <f>I107+M107</f>
        <v>0</v>
      </c>
      <c r="R107" s="779" t="s">
        <v>381</v>
      </c>
      <c r="S107" s="780">
        <f>P107</f>
        <v>0</v>
      </c>
    </row>
    <row r="108" spans="1:19" ht="18.75" hidden="1" customHeight="1" thickTop="1" x14ac:dyDescent="0.2">
      <c r="A108" s="790" t="s">
        <v>384</v>
      </c>
      <c r="B108" s="776" t="s">
        <v>381</v>
      </c>
      <c r="C108" s="777" t="s">
        <v>381</v>
      </c>
      <c r="D108" s="777" t="s">
        <v>381</v>
      </c>
      <c r="E108" s="778" t="s">
        <v>381</v>
      </c>
      <c r="F108" s="779" t="s">
        <v>381</v>
      </c>
      <c r="G108" s="780" t="s">
        <v>381</v>
      </c>
      <c r="H108" s="781" t="s">
        <v>381</v>
      </c>
      <c r="I108" s="779" t="s">
        <v>381</v>
      </c>
      <c r="J108" s="797"/>
      <c r="K108" s="779">
        <f>J108</f>
        <v>0</v>
      </c>
      <c r="L108" s="779" t="s">
        <v>381</v>
      </c>
      <c r="M108" s="779" t="s">
        <v>381</v>
      </c>
      <c r="N108" s="797"/>
      <c r="O108" s="779">
        <f>N108</f>
        <v>0</v>
      </c>
      <c r="P108" s="779" t="s">
        <v>381</v>
      </c>
      <c r="Q108" s="779" t="s">
        <v>381</v>
      </c>
      <c r="R108" s="779">
        <f>J108+N108</f>
        <v>0</v>
      </c>
      <c r="S108" s="780">
        <f>R108</f>
        <v>0</v>
      </c>
    </row>
    <row r="109" spans="1:19" ht="18.75" hidden="1" customHeight="1" thickTop="1" x14ac:dyDescent="0.2">
      <c r="A109" s="792" t="s">
        <v>1026</v>
      </c>
      <c r="B109" s="793"/>
      <c r="C109" s="777">
        <f>IF(E109+G109=0, 0, ROUND((P109-Q109)/(G109+E109)/12,0))</f>
        <v>0</v>
      </c>
      <c r="D109" s="777">
        <f>IF(F109=0,0,ROUND(Q109/F109,0))</f>
        <v>0</v>
      </c>
      <c r="E109" s="778">
        <f>E110+E111</f>
        <v>0</v>
      </c>
      <c r="F109" s="779">
        <f>F110+F111</f>
        <v>0</v>
      </c>
      <c r="G109" s="780">
        <f>G110+G111</f>
        <v>0</v>
      </c>
      <c r="H109" s="781">
        <f>H110+H111</f>
        <v>0</v>
      </c>
      <c r="I109" s="779">
        <f>I110+I111</f>
        <v>0</v>
      </c>
      <c r="J109" s="779">
        <f>J112</f>
        <v>0</v>
      </c>
      <c r="K109" s="779">
        <f>IF(H109+J109=K110+K111+K112,H109+J109,"CHYBA")</f>
        <v>0</v>
      </c>
      <c r="L109" s="779">
        <f>L110+L111</f>
        <v>0</v>
      </c>
      <c r="M109" s="779">
        <f>M110+M111</f>
        <v>0</v>
      </c>
      <c r="N109" s="779">
        <f>N112</f>
        <v>0</v>
      </c>
      <c r="O109" s="779">
        <f>IF(L109+N109=O110+O111+O112,L109+N109,"CHYBA")</f>
        <v>0</v>
      </c>
      <c r="P109" s="779">
        <f>P110+P111</f>
        <v>0</v>
      </c>
      <c r="Q109" s="779">
        <f>Q110+Q111</f>
        <v>0</v>
      </c>
      <c r="R109" s="779">
        <f>R112</f>
        <v>0</v>
      </c>
      <c r="S109" s="780">
        <f>IF(P109+R109=S110+S111+S112,P109+R109,"CHYBA")</f>
        <v>0</v>
      </c>
    </row>
    <row r="110" spans="1:19" ht="18.75" hidden="1" customHeight="1" thickTop="1" x14ac:dyDescent="0.2">
      <c r="A110" s="790" t="s">
        <v>382</v>
      </c>
      <c r="B110" s="776" t="s">
        <v>381</v>
      </c>
      <c r="C110" s="777">
        <f>IF(E110+G110=0, 0, ROUND((P110-Q110)/(G110+E110)/12,0))</f>
        <v>0</v>
      </c>
      <c r="D110" s="777">
        <f>IF(F110=0,0,ROUND(Q110/F110,0))</f>
        <v>0</v>
      </c>
      <c r="E110" s="796"/>
      <c r="F110" s="797"/>
      <c r="G110" s="798"/>
      <c r="H110" s="799"/>
      <c r="I110" s="797"/>
      <c r="J110" s="779" t="s">
        <v>381</v>
      </c>
      <c r="K110" s="779">
        <f>H110</f>
        <v>0</v>
      </c>
      <c r="L110" s="797"/>
      <c r="M110" s="797"/>
      <c r="N110" s="779" t="s">
        <v>381</v>
      </c>
      <c r="O110" s="779">
        <f>L110</f>
        <v>0</v>
      </c>
      <c r="P110" s="779">
        <f>H110+L110</f>
        <v>0</v>
      </c>
      <c r="Q110" s="779">
        <f>I110+M110</f>
        <v>0</v>
      </c>
      <c r="R110" s="779" t="s">
        <v>381</v>
      </c>
      <c r="S110" s="780">
        <f>P110</f>
        <v>0</v>
      </c>
    </row>
    <row r="111" spans="1:19" ht="18.75" hidden="1" customHeight="1" thickTop="1" x14ac:dyDescent="0.2">
      <c r="A111" s="790" t="s">
        <v>383</v>
      </c>
      <c r="B111" s="776" t="s">
        <v>381</v>
      </c>
      <c r="C111" s="777">
        <f>IF(E111+G111=0, 0, ROUND((P111-Q111)/(G111+E111)/12,0))</f>
        <v>0</v>
      </c>
      <c r="D111" s="777">
        <f>IF(F111=0,0,ROUND(Q111/F111,0))</f>
        <v>0</v>
      </c>
      <c r="E111" s="796"/>
      <c r="F111" s="797"/>
      <c r="G111" s="798"/>
      <c r="H111" s="799"/>
      <c r="I111" s="797"/>
      <c r="J111" s="779" t="s">
        <v>381</v>
      </c>
      <c r="K111" s="779">
        <f>H111</f>
        <v>0</v>
      </c>
      <c r="L111" s="797"/>
      <c r="M111" s="797"/>
      <c r="N111" s="779" t="s">
        <v>381</v>
      </c>
      <c r="O111" s="779">
        <f>L111</f>
        <v>0</v>
      </c>
      <c r="P111" s="779">
        <f>H111+L111</f>
        <v>0</v>
      </c>
      <c r="Q111" s="779">
        <f>I111+M111</f>
        <v>0</v>
      </c>
      <c r="R111" s="779" t="s">
        <v>381</v>
      </c>
      <c r="S111" s="780">
        <f>P111</f>
        <v>0</v>
      </c>
    </row>
    <row r="112" spans="1:19" ht="18.75" hidden="1" customHeight="1" thickTop="1" x14ac:dyDescent="0.2">
      <c r="A112" s="790" t="s">
        <v>384</v>
      </c>
      <c r="B112" s="776" t="s">
        <v>381</v>
      </c>
      <c r="C112" s="777" t="s">
        <v>381</v>
      </c>
      <c r="D112" s="777" t="s">
        <v>381</v>
      </c>
      <c r="E112" s="778" t="s">
        <v>381</v>
      </c>
      <c r="F112" s="779" t="s">
        <v>381</v>
      </c>
      <c r="G112" s="780" t="s">
        <v>381</v>
      </c>
      <c r="H112" s="781" t="s">
        <v>381</v>
      </c>
      <c r="I112" s="779" t="s">
        <v>381</v>
      </c>
      <c r="J112" s="797"/>
      <c r="K112" s="779">
        <f>J112</f>
        <v>0</v>
      </c>
      <c r="L112" s="779" t="s">
        <v>381</v>
      </c>
      <c r="M112" s="779" t="s">
        <v>381</v>
      </c>
      <c r="N112" s="797"/>
      <c r="O112" s="779">
        <f>N112</f>
        <v>0</v>
      </c>
      <c r="P112" s="779" t="s">
        <v>381</v>
      </c>
      <c r="Q112" s="779" t="s">
        <v>381</v>
      </c>
      <c r="R112" s="779">
        <f>J112+N112</f>
        <v>0</v>
      </c>
      <c r="S112" s="780">
        <f>R112</f>
        <v>0</v>
      </c>
    </row>
    <row r="113" spans="1:19" ht="18.75" hidden="1" customHeight="1" thickTop="1" x14ac:dyDescent="0.2">
      <c r="A113" s="792" t="s">
        <v>1026</v>
      </c>
      <c r="B113" s="793"/>
      <c r="C113" s="777">
        <f>IF(E113+G113=0, 0, ROUND((P113-Q113)/(G113+E113)/12,0))</f>
        <v>0</v>
      </c>
      <c r="D113" s="777">
        <f>IF(F113=0,0,ROUND(Q113/F113,0))</f>
        <v>0</v>
      </c>
      <c r="E113" s="778">
        <f>E114+E115</f>
        <v>0</v>
      </c>
      <c r="F113" s="779">
        <f>F114+F115</f>
        <v>0</v>
      </c>
      <c r="G113" s="780">
        <f>G114+G115</f>
        <v>0</v>
      </c>
      <c r="H113" s="781">
        <f>H114+H115</f>
        <v>0</v>
      </c>
      <c r="I113" s="779">
        <f>I114+I115</f>
        <v>0</v>
      </c>
      <c r="J113" s="779">
        <f>J116</f>
        <v>0</v>
      </c>
      <c r="K113" s="779">
        <f>IF(H113+J113=K114+K115+K116,H113+J113,"CHYBA")</f>
        <v>0</v>
      </c>
      <c r="L113" s="779">
        <f>L114+L115</f>
        <v>0</v>
      </c>
      <c r="M113" s="779">
        <f>M114+M115</f>
        <v>0</v>
      </c>
      <c r="N113" s="779">
        <f>N116</f>
        <v>0</v>
      </c>
      <c r="O113" s="779">
        <f>IF(L113+N113=O114+O115+O116,L113+N113,"CHYBA")</f>
        <v>0</v>
      </c>
      <c r="P113" s="779">
        <f>P114+P115</f>
        <v>0</v>
      </c>
      <c r="Q113" s="779">
        <f>Q114+Q115</f>
        <v>0</v>
      </c>
      <c r="R113" s="779">
        <f>R116</f>
        <v>0</v>
      </c>
      <c r="S113" s="780">
        <f>IF(P113+R113=S114+S115+S116,P113+R113,"CHYBA")</f>
        <v>0</v>
      </c>
    </row>
    <row r="114" spans="1:19" ht="18.75" hidden="1" customHeight="1" thickTop="1" x14ac:dyDescent="0.2">
      <c r="A114" s="790" t="s">
        <v>382</v>
      </c>
      <c r="B114" s="776" t="s">
        <v>381</v>
      </c>
      <c r="C114" s="777">
        <f>IF(E114+G114=0, 0, ROUND((P114-Q114)/(G114+E114)/12,0))</f>
        <v>0</v>
      </c>
      <c r="D114" s="777">
        <f>IF(F114=0,0,ROUND(Q114/F114,0))</f>
        <v>0</v>
      </c>
      <c r="E114" s="796"/>
      <c r="F114" s="797"/>
      <c r="G114" s="798"/>
      <c r="H114" s="799"/>
      <c r="I114" s="797"/>
      <c r="J114" s="779" t="s">
        <v>381</v>
      </c>
      <c r="K114" s="779">
        <f>H114</f>
        <v>0</v>
      </c>
      <c r="L114" s="797"/>
      <c r="M114" s="797"/>
      <c r="N114" s="779" t="s">
        <v>381</v>
      </c>
      <c r="O114" s="779">
        <f>L114</f>
        <v>0</v>
      </c>
      <c r="P114" s="779">
        <f>H114+L114</f>
        <v>0</v>
      </c>
      <c r="Q114" s="779">
        <f>I114+M114</f>
        <v>0</v>
      </c>
      <c r="R114" s="779" t="s">
        <v>381</v>
      </c>
      <c r="S114" s="780">
        <f>P114</f>
        <v>0</v>
      </c>
    </row>
    <row r="115" spans="1:19" ht="18.75" hidden="1" customHeight="1" thickTop="1" x14ac:dyDescent="0.2">
      <c r="A115" s="790" t="s">
        <v>383</v>
      </c>
      <c r="B115" s="776" t="s">
        <v>381</v>
      </c>
      <c r="C115" s="777">
        <f>IF(E115+G115=0, 0, ROUND((P115-Q115)/(G115+E115)/12,0))</f>
        <v>0</v>
      </c>
      <c r="D115" s="777">
        <f>IF(F115=0,0,ROUND(Q115/F115,0))</f>
        <v>0</v>
      </c>
      <c r="E115" s="796"/>
      <c r="F115" s="797"/>
      <c r="G115" s="798"/>
      <c r="H115" s="799"/>
      <c r="I115" s="797"/>
      <c r="J115" s="779" t="s">
        <v>381</v>
      </c>
      <c r="K115" s="779">
        <f>H115</f>
        <v>0</v>
      </c>
      <c r="L115" s="797"/>
      <c r="M115" s="797"/>
      <c r="N115" s="779" t="s">
        <v>381</v>
      </c>
      <c r="O115" s="779">
        <f>L115</f>
        <v>0</v>
      </c>
      <c r="P115" s="779">
        <f>H115+L115</f>
        <v>0</v>
      </c>
      <c r="Q115" s="779">
        <f>I115+M115</f>
        <v>0</v>
      </c>
      <c r="R115" s="779" t="s">
        <v>381</v>
      </c>
      <c r="S115" s="780">
        <f>P115</f>
        <v>0</v>
      </c>
    </row>
    <row r="116" spans="1:19" ht="18.75" hidden="1" customHeight="1" thickTop="1" x14ac:dyDescent="0.2">
      <c r="A116" s="790" t="s">
        <v>384</v>
      </c>
      <c r="B116" s="776" t="s">
        <v>381</v>
      </c>
      <c r="C116" s="777" t="s">
        <v>381</v>
      </c>
      <c r="D116" s="777" t="s">
        <v>381</v>
      </c>
      <c r="E116" s="778" t="s">
        <v>381</v>
      </c>
      <c r="F116" s="779" t="s">
        <v>381</v>
      </c>
      <c r="G116" s="780" t="s">
        <v>381</v>
      </c>
      <c r="H116" s="781" t="s">
        <v>381</v>
      </c>
      <c r="I116" s="779" t="s">
        <v>381</v>
      </c>
      <c r="J116" s="797"/>
      <c r="K116" s="779">
        <f>J116</f>
        <v>0</v>
      </c>
      <c r="L116" s="779" t="s">
        <v>381</v>
      </c>
      <c r="M116" s="779" t="s">
        <v>381</v>
      </c>
      <c r="N116" s="797"/>
      <c r="O116" s="779">
        <f>N116</f>
        <v>0</v>
      </c>
      <c r="P116" s="779" t="s">
        <v>381</v>
      </c>
      <c r="Q116" s="779" t="s">
        <v>381</v>
      </c>
      <c r="R116" s="779">
        <f>J116+N116</f>
        <v>0</v>
      </c>
      <c r="S116" s="780">
        <f>R116</f>
        <v>0</v>
      </c>
    </row>
    <row r="117" spans="1:19" ht="18.75" hidden="1" customHeight="1" thickTop="1" x14ac:dyDescent="0.2">
      <c r="A117" s="792" t="s">
        <v>1026</v>
      </c>
      <c r="B117" s="793"/>
      <c r="C117" s="777">
        <f>IF(E117+G117=0, 0, ROUND((P117-Q117)/(G117+E117)/12,0))</f>
        <v>0</v>
      </c>
      <c r="D117" s="777">
        <f>IF(F117=0,0,ROUND(Q117/F117,0))</f>
        <v>0</v>
      </c>
      <c r="E117" s="778">
        <f>E118+E119</f>
        <v>0</v>
      </c>
      <c r="F117" s="779">
        <f>F118+F119</f>
        <v>0</v>
      </c>
      <c r="G117" s="780">
        <f>G118+G119</f>
        <v>0</v>
      </c>
      <c r="H117" s="781">
        <f>H118+H119</f>
        <v>0</v>
      </c>
      <c r="I117" s="779">
        <f>I118+I119</f>
        <v>0</v>
      </c>
      <c r="J117" s="779">
        <f>J120</f>
        <v>0</v>
      </c>
      <c r="K117" s="779">
        <f>IF(H117+J117=K118+K119+K120,H117+J117,"CHYBA")</f>
        <v>0</v>
      </c>
      <c r="L117" s="779">
        <f>L118+L119</f>
        <v>0</v>
      </c>
      <c r="M117" s="779">
        <f>M118+M119</f>
        <v>0</v>
      </c>
      <c r="N117" s="779">
        <f>N120</f>
        <v>0</v>
      </c>
      <c r="O117" s="779">
        <f>IF(L117+N117=O118+O119+O120,L117+N117,"CHYBA")</f>
        <v>0</v>
      </c>
      <c r="P117" s="779">
        <f>P118+P119</f>
        <v>0</v>
      </c>
      <c r="Q117" s="779">
        <f>Q118+Q119</f>
        <v>0</v>
      </c>
      <c r="R117" s="779">
        <f>R120</f>
        <v>0</v>
      </c>
      <c r="S117" s="780">
        <f>IF(P117+R117=S118+S119+S120,P117+R117,"CHYBA")</f>
        <v>0</v>
      </c>
    </row>
    <row r="118" spans="1:19" ht="18.75" hidden="1" customHeight="1" thickTop="1" x14ac:dyDescent="0.2">
      <c r="A118" s="790" t="s">
        <v>382</v>
      </c>
      <c r="B118" s="776" t="s">
        <v>381</v>
      </c>
      <c r="C118" s="777">
        <f>IF(E118+G118=0, 0, ROUND((P118-Q118)/(G118+E118)/12,0))</f>
        <v>0</v>
      </c>
      <c r="D118" s="777">
        <f>IF(F118=0,0,ROUND(Q118/F118,0))</f>
        <v>0</v>
      </c>
      <c r="E118" s="796"/>
      <c r="F118" s="797"/>
      <c r="G118" s="798"/>
      <c r="H118" s="799"/>
      <c r="I118" s="797"/>
      <c r="J118" s="779" t="s">
        <v>381</v>
      </c>
      <c r="K118" s="779">
        <f>H118</f>
        <v>0</v>
      </c>
      <c r="L118" s="797"/>
      <c r="M118" s="797"/>
      <c r="N118" s="779" t="s">
        <v>381</v>
      </c>
      <c r="O118" s="779">
        <f>L118</f>
        <v>0</v>
      </c>
      <c r="P118" s="779">
        <f>H118+L118</f>
        <v>0</v>
      </c>
      <c r="Q118" s="779">
        <f>I118+M118</f>
        <v>0</v>
      </c>
      <c r="R118" s="779" t="s">
        <v>381</v>
      </c>
      <c r="S118" s="780">
        <f>P118</f>
        <v>0</v>
      </c>
    </row>
    <row r="119" spans="1:19" ht="18.75" hidden="1" customHeight="1" thickTop="1" x14ac:dyDescent="0.2">
      <c r="A119" s="790" t="s">
        <v>383</v>
      </c>
      <c r="B119" s="776" t="s">
        <v>381</v>
      </c>
      <c r="C119" s="777">
        <f>IF(E119+G119=0, 0, ROUND((P119-Q119)/(G119+E119)/12,0))</f>
        <v>0</v>
      </c>
      <c r="D119" s="777">
        <f>IF(F119=0,0,ROUND(Q119/F119,0))</f>
        <v>0</v>
      </c>
      <c r="E119" s="796"/>
      <c r="F119" s="797"/>
      <c r="G119" s="798"/>
      <c r="H119" s="799"/>
      <c r="I119" s="797"/>
      <c r="J119" s="779" t="s">
        <v>381</v>
      </c>
      <c r="K119" s="779">
        <f>H119</f>
        <v>0</v>
      </c>
      <c r="L119" s="797"/>
      <c r="M119" s="797"/>
      <c r="N119" s="779" t="s">
        <v>381</v>
      </c>
      <c r="O119" s="779">
        <f>L119</f>
        <v>0</v>
      </c>
      <c r="P119" s="779">
        <f>H119+L119</f>
        <v>0</v>
      </c>
      <c r="Q119" s="779">
        <f>I119+M119</f>
        <v>0</v>
      </c>
      <c r="R119" s="779" t="s">
        <v>381</v>
      </c>
      <c r="S119" s="780">
        <f>P119</f>
        <v>0</v>
      </c>
    </row>
    <row r="120" spans="1:19" ht="18.75" hidden="1" customHeight="1" thickTop="1" x14ac:dyDescent="0.2">
      <c r="A120" s="790" t="s">
        <v>384</v>
      </c>
      <c r="B120" s="776" t="s">
        <v>381</v>
      </c>
      <c r="C120" s="777" t="s">
        <v>381</v>
      </c>
      <c r="D120" s="777" t="s">
        <v>381</v>
      </c>
      <c r="E120" s="778" t="s">
        <v>381</v>
      </c>
      <c r="F120" s="779" t="s">
        <v>381</v>
      </c>
      <c r="G120" s="780" t="s">
        <v>381</v>
      </c>
      <c r="H120" s="781" t="s">
        <v>381</v>
      </c>
      <c r="I120" s="779" t="s">
        <v>381</v>
      </c>
      <c r="J120" s="797"/>
      <c r="K120" s="779">
        <f>J120</f>
        <v>0</v>
      </c>
      <c r="L120" s="779" t="s">
        <v>381</v>
      </c>
      <c r="M120" s="779" t="s">
        <v>381</v>
      </c>
      <c r="N120" s="797"/>
      <c r="O120" s="779">
        <f>N120</f>
        <v>0</v>
      </c>
      <c r="P120" s="779" t="s">
        <v>381</v>
      </c>
      <c r="Q120" s="779" t="s">
        <v>381</v>
      </c>
      <c r="R120" s="779">
        <f>J120+N120</f>
        <v>0</v>
      </c>
      <c r="S120" s="780">
        <f>R120</f>
        <v>0</v>
      </c>
    </row>
    <row r="121" spans="1:19" ht="18.75" hidden="1" customHeight="1" thickTop="1" x14ac:dyDescent="0.2">
      <c r="A121" s="792" t="s">
        <v>1026</v>
      </c>
      <c r="B121" s="793"/>
      <c r="C121" s="777">
        <f>IF(E121+G121=0, 0, ROUND((P121-Q121)/(G121+E121)/12,0))</f>
        <v>0</v>
      </c>
      <c r="D121" s="777">
        <f>IF(F121=0,0,ROUND(Q121/F121,0))</f>
        <v>0</v>
      </c>
      <c r="E121" s="778">
        <f>E122+E123</f>
        <v>0</v>
      </c>
      <c r="F121" s="779">
        <f>F122+F123</f>
        <v>0</v>
      </c>
      <c r="G121" s="780">
        <f>G122+G123</f>
        <v>0</v>
      </c>
      <c r="H121" s="781">
        <f>H122+H123</f>
        <v>0</v>
      </c>
      <c r="I121" s="779">
        <f>I122+I123</f>
        <v>0</v>
      </c>
      <c r="J121" s="779">
        <f>J124</f>
        <v>0</v>
      </c>
      <c r="K121" s="779">
        <f>IF(H121+J121=K122+K123+K124,H121+J121,"CHYBA")</f>
        <v>0</v>
      </c>
      <c r="L121" s="779">
        <f>L122+L123</f>
        <v>0</v>
      </c>
      <c r="M121" s="779">
        <f>M122+M123</f>
        <v>0</v>
      </c>
      <c r="N121" s="779">
        <f>N124</f>
        <v>0</v>
      </c>
      <c r="O121" s="779">
        <f>IF(L121+N121=O122+O123+O124,L121+N121,"CHYBA")</f>
        <v>0</v>
      </c>
      <c r="P121" s="779">
        <f>P122+P123</f>
        <v>0</v>
      </c>
      <c r="Q121" s="779">
        <f>Q122+Q123</f>
        <v>0</v>
      </c>
      <c r="R121" s="779">
        <f>R124</f>
        <v>0</v>
      </c>
      <c r="S121" s="780">
        <f>IF(P121+R121=S122+S123+S124,P121+R121,"CHYBA")</f>
        <v>0</v>
      </c>
    </row>
    <row r="122" spans="1:19" ht="18.75" hidden="1" customHeight="1" thickTop="1" x14ac:dyDescent="0.2">
      <c r="A122" s="790" t="s">
        <v>382</v>
      </c>
      <c r="B122" s="776" t="s">
        <v>381</v>
      </c>
      <c r="C122" s="777">
        <f>IF(E122+G122=0, 0, ROUND((P122-Q122)/(G122+E122)/12,0))</f>
        <v>0</v>
      </c>
      <c r="D122" s="777">
        <f>IF(F122=0,0,ROUND(Q122/F122,0))</f>
        <v>0</v>
      </c>
      <c r="E122" s="796"/>
      <c r="F122" s="797"/>
      <c r="G122" s="798"/>
      <c r="H122" s="799"/>
      <c r="I122" s="797"/>
      <c r="J122" s="779" t="s">
        <v>381</v>
      </c>
      <c r="K122" s="779">
        <f>H122</f>
        <v>0</v>
      </c>
      <c r="L122" s="797"/>
      <c r="M122" s="797"/>
      <c r="N122" s="779" t="s">
        <v>381</v>
      </c>
      <c r="O122" s="779">
        <f>L122</f>
        <v>0</v>
      </c>
      <c r="P122" s="779">
        <f>H122+L122</f>
        <v>0</v>
      </c>
      <c r="Q122" s="779">
        <f>I122+M122</f>
        <v>0</v>
      </c>
      <c r="R122" s="779" t="s">
        <v>381</v>
      </c>
      <c r="S122" s="780">
        <f>P122</f>
        <v>0</v>
      </c>
    </row>
    <row r="123" spans="1:19" ht="18.75" hidden="1" customHeight="1" thickTop="1" x14ac:dyDescent="0.2">
      <c r="A123" s="790" t="s">
        <v>383</v>
      </c>
      <c r="B123" s="776" t="s">
        <v>381</v>
      </c>
      <c r="C123" s="777">
        <f>IF(E123+G123=0, 0, ROUND((P123-Q123)/(G123+E123)/12,0))</f>
        <v>0</v>
      </c>
      <c r="D123" s="777">
        <f>IF(F123=0,0,ROUND(Q123/F123,0))</f>
        <v>0</v>
      </c>
      <c r="E123" s="796"/>
      <c r="F123" s="797"/>
      <c r="G123" s="798"/>
      <c r="H123" s="799"/>
      <c r="I123" s="797"/>
      <c r="J123" s="779" t="s">
        <v>381</v>
      </c>
      <c r="K123" s="779">
        <f>H123</f>
        <v>0</v>
      </c>
      <c r="L123" s="797"/>
      <c r="M123" s="797"/>
      <c r="N123" s="779" t="s">
        <v>381</v>
      </c>
      <c r="O123" s="779">
        <f>L123</f>
        <v>0</v>
      </c>
      <c r="P123" s="779">
        <f>H123+L123</f>
        <v>0</v>
      </c>
      <c r="Q123" s="779">
        <f>I123+M123</f>
        <v>0</v>
      </c>
      <c r="R123" s="779" t="s">
        <v>381</v>
      </c>
      <c r="S123" s="780">
        <f>P123</f>
        <v>0</v>
      </c>
    </row>
    <row r="124" spans="1:19" ht="18.75" hidden="1" customHeight="1" thickTop="1" x14ac:dyDescent="0.2">
      <c r="A124" s="790" t="s">
        <v>384</v>
      </c>
      <c r="B124" s="776" t="s">
        <v>381</v>
      </c>
      <c r="C124" s="777" t="s">
        <v>381</v>
      </c>
      <c r="D124" s="777" t="s">
        <v>381</v>
      </c>
      <c r="E124" s="778" t="s">
        <v>381</v>
      </c>
      <c r="F124" s="779" t="s">
        <v>381</v>
      </c>
      <c r="G124" s="780" t="s">
        <v>381</v>
      </c>
      <c r="H124" s="781" t="s">
        <v>381</v>
      </c>
      <c r="I124" s="779" t="s">
        <v>381</v>
      </c>
      <c r="J124" s="797"/>
      <c r="K124" s="779">
        <f>J124</f>
        <v>0</v>
      </c>
      <c r="L124" s="779" t="s">
        <v>381</v>
      </c>
      <c r="M124" s="779" t="s">
        <v>381</v>
      </c>
      <c r="N124" s="797"/>
      <c r="O124" s="779">
        <f>N124</f>
        <v>0</v>
      </c>
      <c r="P124" s="779" t="s">
        <v>381</v>
      </c>
      <c r="Q124" s="779" t="s">
        <v>381</v>
      </c>
      <c r="R124" s="779">
        <f>J124+N124</f>
        <v>0</v>
      </c>
      <c r="S124" s="780">
        <f>R124</f>
        <v>0</v>
      </c>
    </row>
    <row r="125" spans="1:19" ht="18.75" hidden="1" customHeight="1" thickTop="1" x14ac:dyDescent="0.2">
      <c r="A125" s="792" t="s">
        <v>1026</v>
      </c>
      <c r="B125" s="793"/>
      <c r="C125" s="777">
        <f>IF(E125+G125=0, 0, ROUND((P125-Q125)/(G125+E125)/12,0))</f>
        <v>0</v>
      </c>
      <c r="D125" s="777">
        <f>IF(F125=0,0,ROUND(Q125/F125,0))</f>
        <v>0</v>
      </c>
      <c r="E125" s="778">
        <f>E126+E127</f>
        <v>0</v>
      </c>
      <c r="F125" s="779">
        <f>F126+F127</f>
        <v>0</v>
      </c>
      <c r="G125" s="780">
        <f>G126+G127</f>
        <v>0</v>
      </c>
      <c r="H125" s="781">
        <f>H126+H127</f>
        <v>0</v>
      </c>
      <c r="I125" s="779">
        <f>I126+I127</f>
        <v>0</v>
      </c>
      <c r="J125" s="779">
        <f>J128</f>
        <v>0</v>
      </c>
      <c r="K125" s="779">
        <f>IF(H125+J125=K126+K127+K128,H125+J125,"CHYBA")</f>
        <v>0</v>
      </c>
      <c r="L125" s="779">
        <f>L126+L127</f>
        <v>0</v>
      </c>
      <c r="M125" s="779">
        <f>M126+M127</f>
        <v>0</v>
      </c>
      <c r="N125" s="779">
        <f>N128</f>
        <v>0</v>
      </c>
      <c r="O125" s="779">
        <f>IF(L125+N125=O126+O127+O128,L125+N125,"CHYBA")</f>
        <v>0</v>
      </c>
      <c r="P125" s="779">
        <f>P126+P127</f>
        <v>0</v>
      </c>
      <c r="Q125" s="779">
        <f>Q126+Q127</f>
        <v>0</v>
      </c>
      <c r="R125" s="779">
        <f>R128</f>
        <v>0</v>
      </c>
      <c r="S125" s="780">
        <f>IF(P125+R125=S126+S127+S128,P125+R125,"CHYBA")</f>
        <v>0</v>
      </c>
    </row>
    <row r="126" spans="1:19" ht="18.75" hidden="1" customHeight="1" thickTop="1" x14ac:dyDescent="0.2">
      <c r="A126" s="790" t="s">
        <v>382</v>
      </c>
      <c r="B126" s="776" t="s">
        <v>381</v>
      </c>
      <c r="C126" s="777">
        <f>IF(E126+G126=0, 0, ROUND((P126-Q126)/(G126+E126)/12,0))</f>
        <v>0</v>
      </c>
      <c r="D126" s="777">
        <f>IF(F126=0,0,ROUND(Q126/F126,0))</f>
        <v>0</v>
      </c>
      <c r="E126" s="796"/>
      <c r="F126" s="797"/>
      <c r="G126" s="798"/>
      <c r="H126" s="799"/>
      <c r="I126" s="797"/>
      <c r="J126" s="779" t="s">
        <v>381</v>
      </c>
      <c r="K126" s="779">
        <f>H126</f>
        <v>0</v>
      </c>
      <c r="L126" s="797"/>
      <c r="M126" s="797"/>
      <c r="N126" s="779" t="s">
        <v>381</v>
      </c>
      <c r="O126" s="779">
        <f>L126</f>
        <v>0</v>
      </c>
      <c r="P126" s="779">
        <f>H126+L126</f>
        <v>0</v>
      </c>
      <c r="Q126" s="779">
        <f>I126+M126</f>
        <v>0</v>
      </c>
      <c r="R126" s="779" t="s">
        <v>381</v>
      </c>
      <c r="S126" s="780">
        <f>P126</f>
        <v>0</v>
      </c>
    </row>
    <row r="127" spans="1:19" ht="18.75" hidden="1" customHeight="1" thickTop="1" x14ac:dyDescent="0.2">
      <c r="A127" s="790" t="s">
        <v>383</v>
      </c>
      <c r="B127" s="776" t="s">
        <v>381</v>
      </c>
      <c r="C127" s="777">
        <f>IF(E127+G127=0, 0, ROUND((P127-Q127)/(G127+E127)/12,0))</f>
        <v>0</v>
      </c>
      <c r="D127" s="777">
        <f>IF(F127=0,0,ROUND(Q127/F127,0))</f>
        <v>0</v>
      </c>
      <c r="E127" s="796"/>
      <c r="F127" s="797"/>
      <c r="G127" s="798"/>
      <c r="H127" s="799"/>
      <c r="I127" s="797"/>
      <c r="J127" s="779" t="s">
        <v>381</v>
      </c>
      <c r="K127" s="779">
        <f>H127</f>
        <v>0</v>
      </c>
      <c r="L127" s="797"/>
      <c r="M127" s="797"/>
      <c r="N127" s="779" t="s">
        <v>381</v>
      </c>
      <c r="O127" s="779">
        <f>L127</f>
        <v>0</v>
      </c>
      <c r="P127" s="779">
        <f>H127+L127</f>
        <v>0</v>
      </c>
      <c r="Q127" s="779">
        <f>I127+M127</f>
        <v>0</v>
      </c>
      <c r="R127" s="779" t="s">
        <v>381</v>
      </c>
      <c r="S127" s="780">
        <f>P127</f>
        <v>0</v>
      </c>
    </row>
    <row r="128" spans="1:19" ht="18.75" hidden="1" customHeight="1" thickTop="1" x14ac:dyDescent="0.2">
      <c r="A128" s="808" t="s">
        <v>384</v>
      </c>
      <c r="B128" s="809" t="s">
        <v>381</v>
      </c>
      <c r="C128" s="810" t="s">
        <v>381</v>
      </c>
      <c r="D128" s="810" t="s">
        <v>381</v>
      </c>
      <c r="E128" s="811" t="s">
        <v>381</v>
      </c>
      <c r="F128" s="812" t="s">
        <v>381</v>
      </c>
      <c r="G128" s="813" t="s">
        <v>381</v>
      </c>
      <c r="H128" s="814" t="s">
        <v>381</v>
      </c>
      <c r="I128" s="812" t="s">
        <v>381</v>
      </c>
      <c r="J128" s="815"/>
      <c r="K128" s="812">
        <f>J128</f>
        <v>0</v>
      </c>
      <c r="L128" s="812" t="s">
        <v>381</v>
      </c>
      <c r="M128" s="812" t="s">
        <v>381</v>
      </c>
      <c r="N128" s="815"/>
      <c r="O128" s="812">
        <f>N128</f>
        <v>0</v>
      </c>
      <c r="P128" s="812" t="s">
        <v>381</v>
      </c>
      <c r="Q128" s="812" t="s">
        <v>381</v>
      </c>
      <c r="R128" s="812">
        <f>J128+N128</f>
        <v>0</v>
      </c>
      <c r="S128" s="813">
        <f>R128</f>
        <v>0</v>
      </c>
    </row>
    <row r="129" spans="1:19" ht="18.75" hidden="1" customHeight="1" thickTop="1" x14ac:dyDescent="0.2">
      <c r="A129" s="816" t="s">
        <v>386</v>
      </c>
      <c r="B129" s="817" t="s">
        <v>381</v>
      </c>
      <c r="C129" s="818">
        <f>IF(E129+G129=0, 0, ROUND((P129-Q129)/(G129+E129)/12,0))</f>
        <v>0</v>
      </c>
      <c r="D129" s="818">
        <f>IF(F129=0,0,ROUND(Q129/F129,0))</f>
        <v>0</v>
      </c>
      <c r="E129" s="819">
        <f>E130+E131</f>
        <v>0</v>
      </c>
      <c r="F129" s="820">
        <f>F130+F131</f>
        <v>0</v>
      </c>
      <c r="G129" s="821">
        <f>G130+G131</f>
        <v>0</v>
      </c>
      <c r="H129" s="822">
        <f>H130+H131</f>
        <v>0</v>
      </c>
      <c r="I129" s="820">
        <f>I130+I131</f>
        <v>0</v>
      </c>
      <c r="J129" s="820">
        <f>J132</f>
        <v>0</v>
      </c>
      <c r="K129" s="820">
        <f>IF(H129+J129=K130+K131+K132,H129+J129,"CHYBA")</f>
        <v>0</v>
      </c>
      <c r="L129" s="820">
        <f>L130+L131</f>
        <v>0</v>
      </c>
      <c r="M129" s="820">
        <f>M130+M131</f>
        <v>0</v>
      </c>
      <c r="N129" s="820">
        <f>N132</f>
        <v>0</v>
      </c>
      <c r="O129" s="820">
        <f>IF(L129+N129=O130+O131+O132,L129+N129,"CHYBA")</f>
        <v>0</v>
      </c>
      <c r="P129" s="820">
        <f>P130+P131</f>
        <v>0</v>
      </c>
      <c r="Q129" s="820">
        <f>Q130+Q131</f>
        <v>0</v>
      </c>
      <c r="R129" s="820">
        <f>R132</f>
        <v>0</v>
      </c>
      <c r="S129" s="821">
        <f>IF(P129+R129=S130+S131+S132,P129+R129,"CHYBA")</f>
        <v>0</v>
      </c>
    </row>
    <row r="130" spans="1:19" ht="18.75" hidden="1" customHeight="1" thickTop="1" x14ac:dyDescent="0.2">
      <c r="A130" s="790" t="s">
        <v>382</v>
      </c>
      <c r="B130" s="776" t="s">
        <v>381</v>
      </c>
      <c r="C130" s="777">
        <f>IF(E130+G130=0, 0, ROUND((P130-Q130)/(G130+E130)/12,0))</f>
        <v>0</v>
      </c>
      <c r="D130" s="777">
        <f>IF(F130=0,0,ROUND(Q130/F130,0))</f>
        <v>0</v>
      </c>
      <c r="E130" s="778">
        <f t="shared" ref="E130:I131" si="5">E134+E138+E142+E146+E150+E154+E158</f>
        <v>0</v>
      </c>
      <c r="F130" s="779">
        <f t="shared" si="5"/>
        <v>0</v>
      </c>
      <c r="G130" s="780">
        <f t="shared" si="5"/>
        <v>0</v>
      </c>
      <c r="H130" s="781">
        <f t="shared" si="5"/>
        <v>0</v>
      </c>
      <c r="I130" s="779">
        <f t="shared" si="5"/>
        <v>0</v>
      </c>
      <c r="J130" s="779" t="s">
        <v>381</v>
      </c>
      <c r="K130" s="779">
        <f>H130</f>
        <v>0</v>
      </c>
      <c r="L130" s="779">
        <f>L134+L138+L142+L146+L150+L154+L158</f>
        <v>0</v>
      </c>
      <c r="M130" s="779">
        <f>M134+M138+M142+M146+M150+M154+M158</f>
        <v>0</v>
      </c>
      <c r="N130" s="779" t="s">
        <v>381</v>
      </c>
      <c r="O130" s="779">
        <f>L130</f>
        <v>0</v>
      </c>
      <c r="P130" s="779">
        <f>H130+L130</f>
        <v>0</v>
      </c>
      <c r="Q130" s="779">
        <f>I130+M130</f>
        <v>0</v>
      </c>
      <c r="R130" s="779" t="s">
        <v>381</v>
      </c>
      <c r="S130" s="780">
        <f>P130</f>
        <v>0</v>
      </c>
    </row>
    <row r="131" spans="1:19" ht="18.75" hidden="1" customHeight="1" thickTop="1" x14ac:dyDescent="0.2">
      <c r="A131" s="790" t="s">
        <v>383</v>
      </c>
      <c r="B131" s="776" t="s">
        <v>381</v>
      </c>
      <c r="C131" s="777">
        <f>IF(E131+G131=0, 0, ROUND((P131-Q131)/(G131+E131)/12,0))</f>
        <v>0</v>
      </c>
      <c r="D131" s="777">
        <f>IF(F131=0,0,ROUND(Q131/F131,0))</f>
        <v>0</v>
      </c>
      <c r="E131" s="778">
        <f t="shared" si="5"/>
        <v>0</v>
      </c>
      <c r="F131" s="779">
        <f t="shared" si="5"/>
        <v>0</v>
      </c>
      <c r="G131" s="780">
        <f t="shared" si="5"/>
        <v>0</v>
      </c>
      <c r="H131" s="781">
        <f t="shared" si="5"/>
        <v>0</v>
      </c>
      <c r="I131" s="779">
        <f t="shared" si="5"/>
        <v>0</v>
      </c>
      <c r="J131" s="779" t="s">
        <v>381</v>
      </c>
      <c r="K131" s="779">
        <f>H131</f>
        <v>0</v>
      </c>
      <c r="L131" s="779">
        <f>L135+L139+L143+L147+L151+L155+L159</f>
        <v>0</v>
      </c>
      <c r="M131" s="779">
        <f>M135+M139+M143+M147+M151+M155+M159</f>
        <v>0</v>
      </c>
      <c r="N131" s="779" t="s">
        <v>381</v>
      </c>
      <c r="O131" s="779">
        <f>L131</f>
        <v>0</v>
      </c>
      <c r="P131" s="779">
        <f>H131+L131</f>
        <v>0</v>
      </c>
      <c r="Q131" s="779">
        <f>I131+M131</f>
        <v>0</v>
      </c>
      <c r="R131" s="779" t="s">
        <v>381</v>
      </c>
      <c r="S131" s="780">
        <f>P131</f>
        <v>0</v>
      </c>
    </row>
    <row r="132" spans="1:19" ht="18.75" hidden="1" customHeight="1" thickTop="1" x14ac:dyDescent="0.2">
      <c r="A132" s="790" t="s">
        <v>384</v>
      </c>
      <c r="B132" s="776" t="s">
        <v>381</v>
      </c>
      <c r="C132" s="777" t="s">
        <v>381</v>
      </c>
      <c r="D132" s="777" t="s">
        <v>381</v>
      </c>
      <c r="E132" s="778" t="s">
        <v>381</v>
      </c>
      <c r="F132" s="779" t="s">
        <v>381</v>
      </c>
      <c r="G132" s="780" t="s">
        <v>381</v>
      </c>
      <c r="H132" s="781" t="s">
        <v>381</v>
      </c>
      <c r="I132" s="779" t="s">
        <v>381</v>
      </c>
      <c r="J132" s="779">
        <f>J136+J140+J144+J148+J152+J156+J160</f>
        <v>0</v>
      </c>
      <c r="K132" s="779">
        <f>J132</f>
        <v>0</v>
      </c>
      <c r="L132" s="779" t="s">
        <v>381</v>
      </c>
      <c r="M132" s="779" t="s">
        <v>381</v>
      </c>
      <c r="N132" s="779">
        <f>N136+N140+N144+N148+N152+N156+N160</f>
        <v>0</v>
      </c>
      <c r="O132" s="779">
        <f>N132</f>
        <v>0</v>
      </c>
      <c r="P132" s="779" t="s">
        <v>381</v>
      </c>
      <c r="Q132" s="779" t="s">
        <v>381</v>
      </c>
      <c r="R132" s="779">
        <f>J132+N132</f>
        <v>0</v>
      </c>
      <c r="S132" s="780">
        <f>R132</f>
        <v>0</v>
      </c>
    </row>
    <row r="133" spans="1:19" ht="18.75" hidden="1" customHeight="1" thickTop="1" x14ac:dyDescent="0.2">
      <c r="A133" s="792" t="s">
        <v>1026</v>
      </c>
      <c r="B133" s="793"/>
      <c r="C133" s="777">
        <f>IF(E133+G133=0, 0, ROUND((P133-Q133)/(G133+E133)/12,0))</f>
        <v>0</v>
      </c>
      <c r="D133" s="777">
        <f>IF(F133=0,0,ROUND(Q133/F133,0))</f>
        <v>0</v>
      </c>
      <c r="E133" s="778">
        <f>E134+E135</f>
        <v>0</v>
      </c>
      <c r="F133" s="779">
        <f>F134+F135</f>
        <v>0</v>
      </c>
      <c r="G133" s="780">
        <f>G134+G135</f>
        <v>0</v>
      </c>
      <c r="H133" s="794">
        <f>H134+H135</f>
        <v>0</v>
      </c>
      <c r="I133" s="795">
        <f>I134+I135</f>
        <v>0</v>
      </c>
      <c r="J133" s="795">
        <f>J136</f>
        <v>0</v>
      </c>
      <c r="K133" s="795">
        <f>IF(H133+J133=K134+K135+K136,H133+J133,"CHYBA")</f>
        <v>0</v>
      </c>
      <c r="L133" s="779">
        <f>L134+L135</f>
        <v>0</v>
      </c>
      <c r="M133" s="779">
        <f>M134+M135</f>
        <v>0</v>
      </c>
      <c r="N133" s="779">
        <f>N136</f>
        <v>0</v>
      </c>
      <c r="O133" s="779">
        <f>IF(L133+N133=O134+O135+O136,L133+N133,"CHYBA")</f>
        <v>0</v>
      </c>
      <c r="P133" s="779">
        <f>P134+P135</f>
        <v>0</v>
      </c>
      <c r="Q133" s="779">
        <f>Q134+Q135</f>
        <v>0</v>
      </c>
      <c r="R133" s="779">
        <f>R136</f>
        <v>0</v>
      </c>
      <c r="S133" s="780">
        <f>IF(P133+R133=S134+S135+S136,P133+R133,"CHYBA")</f>
        <v>0</v>
      </c>
    </row>
    <row r="134" spans="1:19" ht="18.75" hidden="1" customHeight="1" thickTop="1" x14ac:dyDescent="0.2">
      <c r="A134" s="790" t="s">
        <v>382</v>
      </c>
      <c r="B134" s="776" t="s">
        <v>381</v>
      </c>
      <c r="C134" s="777">
        <f>IF(E134+G134=0, 0, ROUND((P134-Q134)/(G134+E134)/12,0))</f>
        <v>0</v>
      </c>
      <c r="D134" s="777">
        <f>IF(F134=0,0,ROUND(Q134/F134,0))</f>
        <v>0</v>
      </c>
      <c r="E134" s="796"/>
      <c r="F134" s="797"/>
      <c r="G134" s="798"/>
      <c r="H134" s="799"/>
      <c r="I134" s="797"/>
      <c r="J134" s="795" t="s">
        <v>381</v>
      </c>
      <c r="K134" s="795">
        <f>H134</f>
        <v>0</v>
      </c>
      <c r="L134" s="797"/>
      <c r="M134" s="797"/>
      <c r="N134" s="779" t="s">
        <v>381</v>
      </c>
      <c r="O134" s="779">
        <f>L134</f>
        <v>0</v>
      </c>
      <c r="P134" s="779">
        <f>H134+L134</f>
        <v>0</v>
      </c>
      <c r="Q134" s="779">
        <f>I134+M134</f>
        <v>0</v>
      </c>
      <c r="R134" s="779" t="s">
        <v>381</v>
      </c>
      <c r="S134" s="780">
        <f>P134</f>
        <v>0</v>
      </c>
    </row>
    <row r="135" spans="1:19" ht="18.75" hidden="1" customHeight="1" thickTop="1" x14ac:dyDescent="0.2">
      <c r="A135" s="790" t="s">
        <v>383</v>
      </c>
      <c r="B135" s="776" t="s">
        <v>381</v>
      </c>
      <c r="C135" s="777">
        <f>IF(E135+G135=0, 0, ROUND((P135-Q135)/(G135+E135)/12,0))</f>
        <v>0</v>
      </c>
      <c r="D135" s="777">
        <f>IF(F135=0,0,ROUND(Q135/F135,0))</f>
        <v>0</v>
      </c>
      <c r="E135" s="796"/>
      <c r="F135" s="797"/>
      <c r="G135" s="798"/>
      <c r="H135" s="799"/>
      <c r="I135" s="797"/>
      <c r="J135" s="795" t="s">
        <v>381</v>
      </c>
      <c r="K135" s="795">
        <f>H135</f>
        <v>0</v>
      </c>
      <c r="L135" s="797"/>
      <c r="M135" s="797"/>
      <c r="N135" s="779" t="s">
        <v>381</v>
      </c>
      <c r="O135" s="779">
        <f>L135</f>
        <v>0</v>
      </c>
      <c r="P135" s="779">
        <f>H135+L135</f>
        <v>0</v>
      </c>
      <c r="Q135" s="779">
        <f>I135+M135</f>
        <v>0</v>
      </c>
      <c r="R135" s="779" t="s">
        <v>381</v>
      </c>
      <c r="S135" s="780">
        <f>P135</f>
        <v>0</v>
      </c>
    </row>
    <row r="136" spans="1:19" ht="18.75" hidden="1" customHeight="1" thickTop="1" x14ac:dyDescent="0.2">
      <c r="A136" s="790" t="s">
        <v>384</v>
      </c>
      <c r="B136" s="776" t="s">
        <v>381</v>
      </c>
      <c r="C136" s="777" t="s">
        <v>381</v>
      </c>
      <c r="D136" s="777" t="s">
        <v>381</v>
      </c>
      <c r="E136" s="778" t="s">
        <v>381</v>
      </c>
      <c r="F136" s="779" t="s">
        <v>381</v>
      </c>
      <c r="G136" s="780" t="s">
        <v>381</v>
      </c>
      <c r="H136" s="781" t="s">
        <v>381</v>
      </c>
      <c r="I136" s="779" t="s">
        <v>381</v>
      </c>
      <c r="J136" s="797"/>
      <c r="K136" s="795">
        <f>J136</f>
        <v>0</v>
      </c>
      <c r="L136" s="779" t="s">
        <v>381</v>
      </c>
      <c r="M136" s="779" t="s">
        <v>381</v>
      </c>
      <c r="N136" s="797"/>
      <c r="O136" s="779">
        <f>N136</f>
        <v>0</v>
      </c>
      <c r="P136" s="779" t="s">
        <v>381</v>
      </c>
      <c r="Q136" s="779" t="s">
        <v>381</v>
      </c>
      <c r="R136" s="779">
        <f>J136+N136</f>
        <v>0</v>
      </c>
      <c r="S136" s="780">
        <f>R136</f>
        <v>0</v>
      </c>
    </row>
    <row r="137" spans="1:19" ht="18.75" hidden="1" customHeight="1" thickTop="1" x14ac:dyDescent="0.2">
      <c r="A137" s="792" t="s">
        <v>1026</v>
      </c>
      <c r="B137" s="793"/>
      <c r="C137" s="777">
        <f>IF(E137+G137=0, 0, ROUND((P137-Q137)/(G137+E137)/12,0))</f>
        <v>0</v>
      </c>
      <c r="D137" s="777">
        <f>IF(F137=0,0,ROUND(Q137/F137,0))</f>
        <v>0</v>
      </c>
      <c r="E137" s="778">
        <f>E138+E139</f>
        <v>0</v>
      </c>
      <c r="F137" s="779">
        <f>F138+F139</f>
        <v>0</v>
      </c>
      <c r="G137" s="780">
        <f>G138+G139</f>
        <v>0</v>
      </c>
      <c r="H137" s="781">
        <f>H138+H139</f>
        <v>0</v>
      </c>
      <c r="I137" s="779">
        <f>I138+I139</f>
        <v>0</v>
      </c>
      <c r="J137" s="779">
        <f>J140</f>
        <v>0</v>
      </c>
      <c r="K137" s="779">
        <f>IF(H137+J137=K138+K139+K140,H137+J137,"CHYBA")</f>
        <v>0</v>
      </c>
      <c r="L137" s="779">
        <f>L138+L139</f>
        <v>0</v>
      </c>
      <c r="M137" s="779">
        <f>M138+M139</f>
        <v>0</v>
      </c>
      <c r="N137" s="779">
        <f>N140</f>
        <v>0</v>
      </c>
      <c r="O137" s="779">
        <f>IF(L137+N137=O138+O139+O140,L137+N137,"CHYBA")</f>
        <v>0</v>
      </c>
      <c r="P137" s="779">
        <f>P138+P139</f>
        <v>0</v>
      </c>
      <c r="Q137" s="779">
        <f>Q138+Q139</f>
        <v>0</v>
      </c>
      <c r="R137" s="779">
        <f>R140</f>
        <v>0</v>
      </c>
      <c r="S137" s="780">
        <f>IF(P137+R137=S138+S139+S140,P137+R137,"CHYBA")</f>
        <v>0</v>
      </c>
    </row>
    <row r="138" spans="1:19" ht="18.75" hidden="1" customHeight="1" thickTop="1" x14ac:dyDescent="0.2">
      <c r="A138" s="790" t="s">
        <v>382</v>
      </c>
      <c r="B138" s="776" t="s">
        <v>381</v>
      </c>
      <c r="C138" s="777">
        <f>IF(E138+G138=0, 0, ROUND((P138-Q138)/(G138+E138)/12,0))</f>
        <v>0</v>
      </c>
      <c r="D138" s="777">
        <f>IF(F138=0,0,ROUND(Q138/F138,0))</f>
        <v>0</v>
      </c>
      <c r="E138" s="796"/>
      <c r="F138" s="797"/>
      <c r="G138" s="798"/>
      <c r="H138" s="799"/>
      <c r="I138" s="797"/>
      <c r="J138" s="779" t="s">
        <v>381</v>
      </c>
      <c r="K138" s="779">
        <f>H138</f>
        <v>0</v>
      </c>
      <c r="L138" s="797"/>
      <c r="M138" s="797"/>
      <c r="N138" s="779" t="s">
        <v>381</v>
      </c>
      <c r="O138" s="779">
        <f>L138</f>
        <v>0</v>
      </c>
      <c r="P138" s="779">
        <f>H138+L138</f>
        <v>0</v>
      </c>
      <c r="Q138" s="779">
        <f>I138+M138</f>
        <v>0</v>
      </c>
      <c r="R138" s="779" t="s">
        <v>381</v>
      </c>
      <c r="S138" s="780">
        <f>P138</f>
        <v>0</v>
      </c>
    </row>
    <row r="139" spans="1:19" ht="18.75" hidden="1" customHeight="1" thickTop="1" x14ac:dyDescent="0.2">
      <c r="A139" s="790" t="s">
        <v>383</v>
      </c>
      <c r="B139" s="776" t="s">
        <v>381</v>
      </c>
      <c r="C139" s="777">
        <f>IF(E139+G139=0, 0, ROUND((P139-Q139)/(G139+E139)/12,0))</f>
        <v>0</v>
      </c>
      <c r="D139" s="777">
        <f>IF(F139=0,0,ROUND(Q139/F139,0))</f>
        <v>0</v>
      </c>
      <c r="E139" s="796"/>
      <c r="F139" s="797"/>
      <c r="G139" s="798"/>
      <c r="H139" s="799"/>
      <c r="I139" s="797"/>
      <c r="J139" s="779" t="s">
        <v>381</v>
      </c>
      <c r="K139" s="779">
        <f>H139</f>
        <v>0</v>
      </c>
      <c r="L139" s="797"/>
      <c r="M139" s="797"/>
      <c r="N139" s="779" t="s">
        <v>381</v>
      </c>
      <c r="O139" s="779">
        <f>L139</f>
        <v>0</v>
      </c>
      <c r="P139" s="779">
        <f>H139+L139</f>
        <v>0</v>
      </c>
      <c r="Q139" s="779">
        <f>I139+M139</f>
        <v>0</v>
      </c>
      <c r="R139" s="779" t="s">
        <v>381</v>
      </c>
      <c r="S139" s="780">
        <f>P139</f>
        <v>0</v>
      </c>
    </row>
    <row r="140" spans="1:19" ht="18.75" hidden="1" customHeight="1" thickTop="1" x14ac:dyDescent="0.2">
      <c r="A140" s="790" t="s">
        <v>384</v>
      </c>
      <c r="B140" s="776" t="s">
        <v>381</v>
      </c>
      <c r="C140" s="777" t="s">
        <v>381</v>
      </c>
      <c r="D140" s="777" t="s">
        <v>381</v>
      </c>
      <c r="E140" s="778" t="s">
        <v>381</v>
      </c>
      <c r="F140" s="779" t="s">
        <v>381</v>
      </c>
      <c r="G140" s="780" t="s">
        <v>381</v>
      </c>
      <c r="H140" s="781" t="s">
        <v>381</v>
      </c>
      <c r="I140" s="779" t="s">
        <v>381</v>
      </c>
      <c r="J140" s="797"/>
      <c r="K140" s="779">
        <f>J140</f>
        <v>0</v>
      </c>
      <c r="L140" s="779" t="s">
        <v>381</v>
      </c>
      <c r="M140" s="779" t="s">
        <v>381</v>
      </c>
      <c r="N140" s="797"/>
      <c r="O140" s="779">
        <f>N140</f>
        <v>0</v>
      </c>
      <c r="P140" s="779" t="s">
        <v>381</v>
      </c>
      <c r="Q140" s="779" t="s">
        <v>381</v>
      </c>
      <c r="R140" s="779">
        <f>J140+N140</f>
        <v>0</v>
      </c>
      <c r="S140" s="780">
        <f>R140</f>
        <v>0</v>
      </c>
    </row>
    <row r="141" spans="1:19" ht="18.75" hidden="1" customHeight="1" thickTop="1" x14ac:dyDescent="0.2">
      <c r="A141" s="792" t="s">
        <v>1026</v>
      </c>
      <c r="B141" s="793"/>
      <c r="C141" s="777">
        <f>IF(E141+G141=0, 0, ROUND((P141-Q141)/(G141+E141)/12,0))</f>
        <v>0</v>
      </c>
      <c r="D141" s="777">
        <f>IF(F141=0,0,ROUND(Q141/F141,0))</f>
        <v>0</v>
      </c>
      <c r="E141" s="778">
        <f>E142+E143</f>
        <v>0</v>
      </c>
      <c r="F141" s="779">
        <f>F142+F143</f>
        <v>0</v>
      </c>
      <c r="G141" s="780">
        <f>G142+G143</f>
        <v>0</v>
      </c>
      <c r="H141" s="781">
        <f>H142+H143</f>
        <v>0</v>
      </c>
      <c r="I141" s="779">
        <f>I142+I143</f>
        <v>0</v>
      </c>
      <c r="J141" s="779">
        <f>J144</f>
        <v>0</v>
      </c>
      <c r="K141" s="779">
        <f>IF(H141+J141=K142+K143+K144,H141+J141,"CHYBA")</f>
        <v>0</v>
      </c>
      <c r="L141" s="779">
        <f>L142+L143</f>
        <v>0</v>
      </c>
      <c r="M141" s="779">
        <f>M142+M143</f>
        <v>0</v>
      </c>
      <c r="N141" s="779">
        <f>N144</f>
        <v>0</v>
      </c>
      <c r="O141" s="779">
        <f>IF(L141+N141=O142+O143+O144,L141+N141,"CHYBA")</f>
        <v>0</v>
      </c>
      <c r="P141" s="779">
        <f>P142+P143</f>
        <v>0</v>
      </c>
      <c r="Q141" s="779">
        <f>Q142+Q143</f>
        <v>0</v>
      </c>
      <c r="R141" s="779">
        <f>R144</f>
        <v>0</v>
      </c>
      <c r="S141" s="780">
        <f>IF(P141+R141=S142+S143+S144,P141+R141,"CHYBA")</f>
        <v>0</v>
      </c>
    </row>
    <row r="142" spans="1:19" ht="18.75" hidden="1" customHeight="1" thickTop="1" x14ac:dyDescent="0.2">
      <c r="A142" s="790" t="s">
        <v>382</v>
      </c>
      <c r="B142" s="776" t="s">
        <v>381</v>
      </c>
      <c r="C142" s="777">
        <f>IF(E142+G142=0, 0, ROUND((P142-Q142)/(G142+E142)/12,0))</f>
        <v>0</v>
      </c>
      <c r="D142" s="777">
        <f>IF(F142=0,0,ROUND(Q142/F142,0))</f>
        <v>0</v>
      </c>
      <c r="E142" s="796"/>
      <c r="F142" s="797"/>
      <c r="G142" s="798"/>
      <c r="H142" s="799"/>
      <c r="I142" s="797"/>
      <c r="J142" s="779" t="s">
        <v>381</v>
      </c>
      <c r="K142" s="779">
        <f>H142</f>
        <v>0</v>
      </c>
      <c r="L142" s="797"/>
      <c r="M142" s="797"/>
      <c r="N142" s="779" t="s">
        <v>381</v>
      </c>
      <c r="O142" s="779">
        <f>L142</f>
        <v>0</v>
      </c>
      <c r="P142" s="779">
        <f>H142+L142</f>
        <v>0</v>
      </c>
      <c r="Q142" s="779">
        <f>I142+M142</f>
        <v>0</v>
      </c>
      <c r="R142" s="779" t="s">
        <v>381</v>
      </c>
      <c r="S142" s="780">
        <f>P142</f>
        <v>0</v>
      </c>
    </row>
    <row r="143" spans="1:19" ht="18.75" hidden="1" customHeight="1" thickTop="1" x14ac:dyDescent="0.2">
      <c r="A143" s="790" t="s">
        <v>383</v>
      </c>
      <c r="B143" s="776" t="s">
        <v>381</v>
      </c>
      <c r="C143" s="777">
        <f>IF(E143+G143=0, 0, ROUND((P143-Q143)/(G143+E143)/12,0))</f>
        <v>0</v>
      </c>
      <c r="D143" s="777">
        <f>IF(F143=0,0,ROUND(Q143/F143,0))</f>
        <v>0</v>
      </c>
      <c r="E143" s="796"/>
      <c r="F143" s="797"/>
      <c r="G143" s="798"/>
      <c r="H143" s="799"/>
      <c r="I143" s="797"/>
      <c r="J143" s="779" t="s">
        <v>381</v>
      </c>
      <c r="K143" s="779">
        <f>H143</f>
        <v>0</v>
      </c>
      <c r="L143" s="797"/>
      <c r="M143" s="797"/>
      <c r="N143" s="779" t="s">
        <v>381</v>
      </c>
      <c r="O143" s="779">
        <f>L143</f>
        <v>0</v>
      </c>
      <c r="P143" s="779">
        <f>H143+L143</f>
        <v>0</v>
      </c>
      <c r="Q143" s="779">
        <f>I143+M143</f>
        <v>0</v>
      </c>
      <c r="R143" s="779" t="s">
        <v>381</v>
      </c>
      <c r="S143" s="780">
        <f>P143</f>
        <v>0</v>
      </c>
    </row>
    <row r="144" spans="1:19" ht="18.75" hidden="1" customHeight="1" thickTop="1" x14ac:dyDescent="0.2">
      <c r="A144" s="790" t="s">
        <v>384</v>
      </c>
      <c r="B144" s="776" t="s">
        <v>381</v>
      </c>
      <c r="C144" s="777" t="s">
        <v>381</v>
      </c>
      <c r="D144" s="777" t="s">
        <v>381</v>
      </c>
      <c r="E144" s="778" t="s">
        <v>381</v>
      </c>
      <c r="F144" s="779" t="s">
        <v>381</v>
      </c>
      <c r="G144" s="780" t="s">
        <v>381</v>
      </c>
      <c r="H144" s="781" t="s">
        <v>381</v>
      </c>
      <c r="I144" s="779" t="s">
        <v>381</v>
      </c>
      <c r="J144" s="797"/>
      <c r="K144" s="779">
        <f>J144</f>
        <v>0</v>
      </c>
      <c r="L144" s="779" t="s">
        <v>381</v>
      </c>
      <c r="M144" s="779" t="s">
        <v>381</v>
      </c>
      <c r="N144" s="797"/>
      <c r="O144" s="779">
        <f>N144</f>
        <v>0</v>
      </c>
      <c r="P144" s="779" t="s">
        <v>381</v>
      </c>
      <c r="Q144" s="779" t="s">
        <v>381</v>
      </c>
      <c r="R144" s="779">
        <f>J144+N144</f>
        <v>0</v>
      </c>
      <c r="S144" s="780">
        <f>R144</f>
        <v>0</v>
      </c>
    </row>
    <row r="145" spans="1:19" ht="18.75" hidden="1" customHeight="1" thickTop="1" x14ac:dyDescent="0.2">
      <c r="A145" s="792" t="s">
        <v>1026</v>
      </c>
      <c r="B145" s="793"/>
      <c r="C145" s="777">
        <f>IF(E145+G145=0, 0, ROUND((P145-Q145)/(G145+E145)/12,0))</f>
        <v>0</v>
      </c>
      <c r="D145" s="777">
        <f>IF(F145=0,0,ROUND(Q145/F145,0))</f>
        <v>0</v>
      </c>
      <c r="E145" s="778">
        <f>E146+E147</f>
        <v>0</v>
      </c>
      <c r="F145" s="779">
        <f>F146+F147</f>
        <v>0</v>
      </c>
      <c r="G145" s="780">
        <f>G146+G147</f>
        <v>0</v>
      </c>
      <c r="H145" s="781">
        <f>H146+H147</f>
        <v>0</v>
      </c>
      <c r="I145" s="779">
        <f>I146+I147</f>
        <v>0</v>
      </c>
      <c r="J145" s="779">
        <f>J148</f>
        <v>0</v>
      </c>
      <c r="K145" s="779">
        <f>IF(H145+J145=K146+K147+K148,H145+J145,"CHYBA")</f>
        <v>0</v>
      </c>
      <c r="L145" s="779">
        <f>L146+L147</f>
        <v>0</v>
      </c>
      <c r="M145" s="779">
        <f>M146+M147</f>
        <v>0</v>
      </c>
      <c r="N145" s="779">
        <f>N148</f>
        <v>0</v>
      </c>
      <c r="O145" s="779">
        <f>IF(L145+N145=O146+O147+O148,L145+N145,"CHYBA")</f>
        <v>0</v>
      </c>
      <c r="P145" s="779">
        <f>P146+P147</f>
        <v>0</v>
      </c>
      <c r="Q145" s="779">
        <f>Q146+Q147</f>
        <v>0</v>
      </c>
      <c r="R145" s="779">
        <f>R148</f>
        <v>0</v>
      </c>
      <c r="S145" s="780">
        <f>IF(P145+R145=S146+S147+S148,P145+R145,"CHYBA")</f>
        <v>0</v>
      </c>
    </row>
    <row r="146" spans="1:19" ht="18.75" hidden="1" customHeight="1" thickTop="1" x14ac:dyDescent="0.2">
      <c r="A146" s="790" t="s">
        <v>382</v>
      </c>
      <c r="B146" s="776" t="s">
        <v>381</v>
      </c>
      <c r="C146" s="777">
        <f>IF(E146+G146=0, 0, ROUND((P146-Q146)/(G146+E146)/12,0))</f>
        <v>0</v>
      </c>
      <c r="D146" s="777">
        <f>IF(F146=0,0,ROUND(Q146/F146,0))</f>
        <v>0</v>
      </c>
      <c r="E146" s="796"/>
      <c r="F146" s="797"/>
      <c r="G146" s="798"/>
      <c r="H146" s="799"/>
      <c r="I146" s="797"/>
      <c r="J146" s="779" t="s">
        <v>381</v>
      </c>
      <c r="K146" s="779">
        <f>H146</f>
        <v>0</v>
      </c>
      <c r="L146" s="797"/>
      <c r="M146" s="797"/>
      <c r="N146" s="779" t="s">
        <v>381</v>
      </c>
      <c r="O146" s="779">
        <f>L146</f>
        <v>0</v>
      </c>
      <c r="P146" s="779">
        <f>H146+L146</f>
        <v>0</v>
      </c>
      <c r="Q146" s="779">
        <f>I146+M146</f>
        <v>0</v>
      </c>
      <c r="R146" s="779" t="s">
        <v>381</v>
      </c>
      <c r="S146" s="780">
        <f>P146</f>
        <v>0</v>
      </c>
    </row>
    <row r="147" spans="1:19" ht="18.75" hidden="1" customHeight="1" thickTop="1" x14ac:dyDescent="0.2">
      <c r="A147" s="790" t="s">
        <v>383</v>
      </c>
      <c r="B147" s="776" t="s">
        <v>381</v>
      </c>
      <c r="C147" s="777">
        <f>IF(E147+G147=0, 0, ROUND((P147-Q147)/(G147+E147)/12,0))</f>
        <v>0</v>
      </c>
      <c r="D147" s="777">
        <f>IF(F147=0,0,ROUND(Q147/F147,0))</f>
        <v>0</v>
      </c>
      <c r="E147" s="796"/>
      <c r="F147" s="797"/>
      <c r="G147" s="798"/>
      <c r="H147" s="799"/>
      <c r="I147" s="797"/>
      <c r="J147" s="779" t="s">
        <v>381</v>
      </c>
      <c r="K147" s="779">
        <f>H147</f>
        <v>0</v>
      </c>
      <c r="L147" s="797"/>
      <c r="M147" s="797"/>
      <c r="N147" s="779" t="s">
        <v>381</v>
      </c>
      <c r="O147" s="779">
        <f>L147</f>
        <v>0</v>
      </c>
      <c r="P147" s="779">
        <f>H147+L147</f>
        <v>0</v>
      </c>
      <c r="Q147" s="779">
        <f>I147+M147</f>
        <v>0</v>
      </c>
      <c r="R147" s="779" t="s">
        <v>381</v>
      </c>
      <c r="S147" s="780">
        <f>P147</f>
        <v>0</v>
      </c>
    </row>
    <row r="148" spans="1:19" ht="18.75" hidden="1" customHeight="1" thickTop="1" x14ac:dyDescent="0.2">
      <c r="A148" s="790" t="s">
        <v>384</v>
      </c>
      <c r="B148" s="776" t="s">
        <v>381</v>
      </c>
      <c r="C148" s="777" t="s">
        <v>381</v>
      </c>
      <c r="D148" s="777" t="s">
        <v>381</v>
      </c>
      <c r="E148" s="778" t="s">
        <v>381</v>
      </c>
      <c r="F148" s="779" t="s">
        <v>381</v>
      </c>
      <c r="G148" s="780" t="s">
        <v>381</v>
      </c>
      <c r="H148" s="781" t="s">
        <v>381</v>
      </c>
      <c r="I148" s="779" t="s">
        <v>381</v>
      </c>
      <c r="J148" s="797"/>
      <c r="K148" s="779">
        <f>J148</f>
        <v>0</v>
      </c>
      <c r="L148" s="779" t="s">
        <v>381</v>
      </c>
      <c r="M148" s="779" t="s">
        <v>381</v>
      </c>
      <c r="N148" s="797"/>
      <c r="O148" s="779">
        <f>N148</f>
        <v>0</v>
      </c>
      <c r="P148" s="779" t="s">
        <v>381</v>
      </c>
      <c r="Q148" s="779" t="s">
        <v>381</v>
      </c>
      <c r="R148" s="779">
        <f>J148+N148</f>
        <v>0</v>
      </c>
      <c r="S148" s="780">
        <f>R148</f>
        <v>0</v>
      </c>
    </row>
    <row r="149" spans="1:19" ht="18.75" hidden="1" customHeight="1" thickTop="1" x14ac:dyDescent="0.2">
      <c r="A149" s="792" t="s">
        <v>1026</v>
      </c>
      <c r="B149" s="793"/>
      <c r="C149" s="777">
        <f>IF(E149+G149=0, 0, ROUND((P149-Q149)/(G149+E149)/12,0))</f>
        <v>0</v>
      </c>
      <c r="D149" s="777">
        <f>IF(F149=0,0,ROUND(Q149/F149,0))</f>
        <v>0</v>
      </c>
      <c r="E149" s="778">
        <f>E150+E151</f>
        <v>0</v>
      </c>
      <c r="F149" s="779">
        <f>F150+F151</f>
        <v>0</v>
      </c>
      <c r="G149" s="780">
        <f>G150+G151</f>
        <v>0</v>
      </c>
      <c r="H149" s="781">
        <f>H150+H151</f>
        <v>0</v>
      </c>
      <c r="I149" s="779">
        <f>I150+I151</f>
        <v>0</v>
      </c>
      <c r="J149" s="779">
        <f>J152</f>
        <v>0</v>
      </c>
      <c r="K149" s="779">
        <f>IF(H149+J149=K150+K151+K152,H149+J149,"CHYBA")</f>
        <v>0</v>
      </c>
      <c r="L149" s="779">
        <f>L150+L151</f>
        <v>0</v>
      </c>
      <c r="M149" s="779">
        <f>M150+M151</f>
        <v>0</v>
      </c>
      <c r="N149" s="779">
        <f>N152</f>
        <v>0</v>
      </c>
      <c r="O149" s="779">
        <f>IF(L149+N149=O150+O151+O152,L149+N149,"CHYBA")</f>
        <v>0</v>
      </c>
      <c r="P149" s="779">
        <f>P150+P151</f>
        <v>0</v>
      </c>
      <c r="Q149" s="779">
        <f>Q150+Q151</f>
        <v>0</v>
      </c>
      <c r="R149" s="779">
        <f>R152</f>
        <v>0</v>
      </c>
      <c r="S149" s="780">
        <f>IF(P149+R149=S150+S151+S152,P149+R149,"CHYBA")</f>
        <v>0</v>
      </c>
    </row>
    <row r="150" spans="1:19" ht="18.75" hidden="1" customHeight="1" thickTop="1" x14ac:dyDescent="0.2">
      <c r="A150" s="790" t="s">
        <v>382</v>
      </c>
      <c r="B150" s="776" t="s">
        <v>381</v>
      </c>
      <c r="C150" s="777">
        <f>IF(E150+G150=0, 0, ROUND((P150-Q150)/(G150+E150)/12,0))</f>
        <v>0</v>
      </c>
      <c r="D150" s="777">
        <f>IF(F150=0,0,ROUND(Q150/F150,0))</f>
        <v>0</v>
      </c>
      <c r="E150" s="796"/>
      <c r="F150" s="797"/>
      <c r="G150" s="798"/>
      <c r="H150" s="799"/>
      <c r="I150" s="797"/>
      <c r="J150" s="779" t="s">
        <v>381</v>
      </c>
      <c r="K150" s="779">
        <f>H150</f>
        <v>0</v>
      </c>
      <c r="L150" s="797"/>
      <c r="M150" s="797"/>
      <c r="N150" s="779" t="s">
        <v>381</v>
      </c>
      <c r="O150" s="779">
        <f>L150</f>
        <v>0</v>
      </c>
      <c r="P150" s="779">
        <f>H150+L150</f>
        <v>0</v>
      </c>
      <c r="Q150" s="779">
        <f>I150+M150</f>
        <v>0</v>
      </c>
      <c r="R150" s="779" t="s">
        <v>381</v>
      </c>
      <c r="S150" s="780">
        <f>P150</f>
        <v>0</v>
      </c>
    </row>
    <row r="151" spans="1:19" ht="18.75" hidden="1" customHeight="1" thickTop="1" x14ac:dyDescent="0.2">
      <c r="A151" s="790" t="s">
        <v>383</v>
      </c>
      <c r="B151" s="776" t="s">
        <v>381</v>
      </c>
      <c r="C151" s="777">
        <f>IF(E151+G151=0, 0, ROUND((P151-Q151)/(G151+E151)/12,0))</f>
        <v>0</v>
      </c>
      <c r="D151" s="777">
        <f>IF(F151=0,0,ROUND(Q151/F151,0))</f>
        <v>0</v>
      </c>
      <c r="E151" s="796"/>
      <c r="F151" s="797"/>
      <c r="G151" s="798"/>
      <c r="H151" s="799"/>
      <c r="I151" s="797"/>
      <c r="J151" s="779" t="s">
        <v>381</v>
      </c>
      <c r="K151" s="779">
        <f>H151</f>
        <v>0</v>
      </c>
      <c r="L151" s="797"/>
      <c r="M151" s="797"/>
      <c r="N151" s="779" t="s">
        <v>381</v>
      </c>
      <c r="O151" s="779">
        <f>L151</f>
        <v>0</v>
      </c>
      <c r="P151" s="779">
        <f>H151+L151</f>
        <v>0</v>
      </c>
      <c r="Q151" s="779">
        <f>I151+M151</f>
        <v>0</v>
      </c>
      <c r="R151" s="779" t="s">
        <v>381</v>
      </c>
      <c r="S151" s="780">
        <f>P151</f>
        <v>0</v>
      </c>
    </row>
    <row r="152" spans="1:19" ht="18.75" hidden="1" customHeight="1" thickTop="1" x14ac:dyDescent="0.2">
      <c r="A152" s="790" t="s">
        <v>384</v>
      </c>
      <c r="B152" s="776" t="s">
        <v>381</v>
      </c>
      <c r="C152" s="777" t="s">
        <v>381</v>
      </c>
      <c r="D152" s="777" t="s">
        <v>381</v>
      </c>
      <c r="E152" s="778" t="s">
        <v>381</v>
      </c>
      <c r="F152" s="779" t="s">
        <v>381</v>
      </c>
      <c r="G152" s="780" t="s">
        <v>381</v>
      </c>
      <c r="H152" s="781" t="s">
        <v>381</v>
      </c>
      <c r="I152" s="779" t="s">
        <v>381</v>
      </c>
      <c r="J152" s="797"/>
      <c r="K152" s="779">
        <f>J152</f>
        <v>0</v>
      </c>
      <c r="L152" s="779" t="s">
        <v>381</v>
      </c>
      <c r="M152" s="779" t="s">
        <v>381</v>
      </c>
      <c r="N152" s="797"/>
      <c r="O152" s="779">
        <f>N152</f>
        <v>0</v>
      </c>
      <c r="P152" s="779" t="s">
        <v>381</v>
      </c>
      <c r="Q152" s="779" t="s">
        <v>381</v>
      </c>
      <c r="R152" s="779">
        <f>J152+N152</f>
        <v>0</v>
      </c>
      <c r="S152" s="780">
        <f>R152</f>
        <v>0</v>
      </c>
    </row>
    <row r="153" spans="1:19" ht="18.75" hidden="1" customHeight="1" thickTop="1" x14ac:dyDescent="0.2">
      <c r="A153" s="792" t="s">
        <v>1026</v>
      </c>
      <c r="B153" s="793"/>
      <c r="C153" s="777">
        <f>IF(E153+G153=0, 0, ROUND((P153-Q153)/(G153+E153)/12,0))</f>
        <v>0</v>
      </c>
      <c r="D153" s="777">
        <f>IF(F153=0,0,ROUND(Q153/F153,0))</f>
        <v>0</v>
      </c>
      <c r="E153" s="778">
        <f>E154+E155</f>
        <v>0</v>
      </c>
      <c r="F153" s="779">
        <f>F154+F155</f>
        <v>0</v>
      </c>
      <c r="G153" s="780">
        <f>G154+G155</f>
        <v>0</v>
      </c>
      <c r="H153" s="781">
        <f>H154+H155</f>
        <v>0</v>
      </c>
      <c r="I153" s="779">
        <f>I154+I155</f>
        <v>0</v>
      </c>
      <c r="J153" s="779">
        <f>J156</f>
        <v>0</v>
      </c>
      <c r="K153" s="779">
        <f>IF(H153+J153=K154+K155+K156,H153+J153,"CHYBA")</f>
        <v>0</v>
      </c>
      <c r="L153" s="779">
        <f>L154+L155</f>
        <v>0</v>
      </c>
      <c r="M153" s="779">
        <f>M154+M155</f>
        <v>0</v>
      </c>
      <c r="N153" s="779">
        <f>N156</f>
        <v>0</v>
      </c>
      <c r="O153" s="779">
        <f>IF(L153+N153=O154+O155+O156,L153+N153,"CHYBA")</f>
        <v>0</v>
      </c>
      <c r="P153" s="779">
        <f>P154+P155</f>
        <v>0</v>
      </c>
      <c r="Q153" s="779">
        <f>Q154+Q155</f>
        <v>0</v>
      </c>
      <c r="R153" s="779">
        <f>R156</f>
        <v>0</v>
      </c>
      <c r="S153" s="780">
        <f>IF(P153+R153=S154+S155+S156,P153+R153,"CHYBA")</f>
        <v>0</v>
      </c>
    </row>
    <row r="154" spans="1:19" ht="18.75" hidden="1" customHeight="1" thickTop="1" x14ac:dyDescent="0.2">
      <c r="A154" s="790" t="s">
        <v>382</v>
      </c>
      <c r="B154" s="776" t="s">
        <v>381</v>
      </c>
      <c r="C154" s="777">
        <f>IF(E154+G154=0, 0, ROUND((P154-Q154)/(G154+E154)/12,0))</f>
        <v>0</v>
      </c>
      <c r="D154" s="777">
        <f>IF(F154=0,0,ROUND(Q154/F154,0))</f>
        <v>0</v>
      </c>
      <c r="E154" s="796"/>
      <c r="F154" s="797"/>
      <c r="G154" s="798"/>
      <c r="H154" s="799"/>
      <c r="I154" s="797"/>
      <c r="J154" s="779" t="s">
        <v>381</v>
      </c>
      <c r="K154" s="779">
        <f>H154</f>
        <v>0</v>
      </c>
      <c r="L154" s="797"/>
      <c r="M154" s="797"/>
      <c r="N154" s="779" t="s">
        <v>381</v>
      </c>
      <c r="O154" s="779">
        <f>L154</f>
        <v>0</v>
      </c>
      <c r="P154" s="779">
        <f>H154+L154</f>
        <v>0</v>
      </c>
      <c r="Q154" s="779">
        <f>I154+M154</f>
        <v>0</v>
      </c>
      <c r="R154" s="779" t="s">
        <v>381</v>
      </c>
      <c r="S154" s="780">
        <f>P154</f>
        <v>0</v>
      </c>
    </row>
    <row r="155" spans="1:19" ht="18.75" hidden="1" customHeight="1" thickTop="1" x14ac:dyDescent="0.2">
      <c r="A155" s="790" t="s">
        <v>383</v>
      </c>
      <c r="B155" s="776" t="s">
        <v>381</v>
      </c>
      <c r="C155" s="777">
        <f>IF(E155+G155=0, 0, ROUND((P155-Q155)/(G155+E155)/12,0))</f>
        <v>0</v>
      </c>
      <c r="D155" s="777">
        <f>IF(F155=0,0,ROUND(Q155/F155,0))</f>
        <v>0</v>
      </c>
      <c r="E155" s="796"/>
      <c r="F155" s="797"/>
      <c r="G155" s="798"/>
      <c r="H155" s="799"/>
      <c r="I155" s="797"/>
      <c r="J155" s="779" t="s">
        <v>381</v>
      </c>
      <c r="K155" s="779">
        <f>H155</f>
        <v>0</v>
      </c>
      <c r="L155" s="797"/>
      <c r="M155" s="797"/>
      <c r="N155" s="779" t="s">
        <v>381</v>
      </c>
      <c r="O155" s="779">
        <f>L155</f>
        <v>0</v>
      </c>
      <c r="P155" s="779">
        <f>H155+L155</f>
        <v>0</v>
      </c>
      <c r="Q155" s="779">
        <f>I155+M155</f>
        <v>0</v>
      </c>
      <c r="R155" s="779" t="s">
        <v>381</v>
      </c>
      <c r="S155" s="780">
        <f>P155</f>
        <v>0</v>
      </c>
    </row>
    <row r="156" spans="1:19" ht="18.75" hidden="1" customHeight="1" thickTop="1" x14ac:dyDescent="0.2">
      <c r="A156" s="790" t="s">
        <v>384</v>
      </c>
      <c r="B156" s="776" t="s">
        <v>381</v>
      </c>
      <c r="C156" s="777" t="s">
        <v>381</v>
      </c>
      <c r="D156" s="777" t="s">
        <v>381</v>
      </c>
      <c r="E156" s="778" t="s">
        <v>381</v>
      </c>
      <c r="F156" s="779" t="s">
        <v>381</v>
      </c>
      <c r="G156" s="780" t="s">
        <v>381</v>
      </c>
      <c r="H156" s="781" t="s">
        <v>381</v>
      </c>
      <c r="I156" s="779" t="s">
        <v>381</v>
      </c>
      <c r="J156" s="797"/>
      <c r="K156" s="779">
        <f>J156</f>
        <v>0</v>
      </c>
      <c r="L156" s="779" t="s">
        <v>381</v>
      </c>
      <c r="M156" s="779" t="s">
        <v>381</v>
      </c>
      <c r="N156" s="797"/>
      <c r="O156" s="779">
        <f>N156</f>
        <v>0</v>
      </c>
      <c r="P156" s="779" t="s">
        <v>381</v>
      </c>
      <c r="Q156" s="779" t="s">
        <v>381</v>
      </c>
      <c r="R156" s="779">
        <f>J156+N156</f>
        <v>0</v>
      </c>
      <c r="S156" s="780">
        <f>R156</f>
        <v>0</v>
      </c>
    </row>
    <row r="157" spans="1:19" ht="18.75" hidden="1" customHeight="1" thickTop="1" x14ac:dyDescent="0.2">
      <c r="A157" s="792" t="s">
        <v>1026</v>
      </c>
      <c r="B157" s="793"/>
      <c r="C157" s="777">
        <f>IF(E157+G157=0, 0, ROUND((P157-Q157)/(G157+E157)/12,0))</f>
        <v>0</v>
      </c>
      <c r="D157" s="777">
        <f>IF(F157=0,0,ROUND(Q157/F157,0))</f>
        <v>0</v>
      </c>
      <c r="E157" s="778">
        <f>E158+E159</f>
        <v>0</v>
      </c>
      <c r="F157" s="779">
        <f>F158+F159</f>
        <v>0</v>
      </c>
      <c r="G157" s="780">
        <f>G158+G159</f>
        <v>0</v>
      </c>
      <c r="H157" s="781">
        <f>H158+H159</f>
        <v>0</v>
      </c>
      <c r="I157" s="779">
        <f>I158+I159</f>
        <v>0</v>
      </c>
      <c r="J157" s="779">
        <f>J160</f>
        <v>0</v>
      </c>
      <c r="K157" s="779">
        <f>IF(H157+J157=K158+K159+K160,H157+J157,"CHYBA")</f>
        <v>0</v>
      </c>
      <c r="L157" s="779">
        <f>L158+L159</f>
        <v>0</v>
      </c>
      <c r="M157" s="779">
        <f>M158+M159</f>
        <v>0</v>
      </c>
      <c r="N157" s="779">
        <f>N160</f>
        <v>0</v>
      </c>
      <c r="O157" s="779">
        <f>IF(L157+N157=O158+O159+O160,L157+N157,"CHYBA")</f>
        <v>0</v>
      </c>
      <c r="P157" s="779">
        <f>P158+P159</f>
        <v>0</v>
      </c>
      <c r="Q157" s="779">
        <f>Q158+Q159</f>
        <v>0</v>
      </c>
      <c r="R157" s="779">
        <f>R160</f>
        <v>0</v>
      </c>
      <c r="S157" s="780">
        <f>IF(P157+R157=S158+S159+S160,P157+R157,"CHYBA")</f>
        <v>0</v>
      </c>
    </row>
    <row r="158" spans="1:19" ht="18.75" hidden="1" customHeight="1" thickTop="1" x14ac:dyDescent="0.2">
      <c r="A158" s="790" t="s">
        <v>382</v>
      </c>
      <c r="B158" s="776" t="s">
        <v>381</v>
      </c>
      <c r="C158" s="777">
        <f>IF(E158+G158=0, 0, ROUND((P158-Q158)/(G158+E158)/12,0))</f>
        <v>0</v>
      </c>
      <c r="D158" s="777">
        <f>IF(F158=0,0,ROUND(Q158/F158,0))</f>
        <v>0</v>
      </c>
      <c r="E158" s="796"/>
      <c r="F158" s="797"/>
      <c r="G158" s="798"/>
      <c r="H158" s="799"/>
      <c r="I158" s="797"/>
      <c r="J158" s="779" t="s">
        <v>381</v>
      </c>
      <c r="K158" s="779">
        <f>H158</f>
        <v>0</v>
      </c>
      <c r="L158" s="797"/>
      <c r="M158" s="797"/>
      <c r="N158" s="779" t="s">
        <v>381</v>
      </c>
      <c r="O158" s="779">
        <f>L158</f>
        <v>0</v>
      </c>
      <c r="P158" s="779">
        <f>H158+L158</f>
        <v>0</v>
      </c>
      <c r="Q158" s="779">
        <f>I158+M158</f>
        <v>0</v>
      </c>
      <c r="R158" s="779" t="s">
        <v>381</v>
      </c>
      <c r="S158" s="780">
        <f>P158</f>
        <v>0</v>
      </c>
    </row>
    <row r="159" spans="1:19" ht="18.75" hidden="1" customHeight="1" thickTop="1" x14ac:dyDescent="0.2">
      <c r="A159" s="790" t="s">
        <v>383</v>
      </c>
      <c r="B159" s="776" t="s">
        <v>381</v>
      </c>
      <c r="C159" s="777">
        <f>IF(E159+G159=0, 0, ROUND((P159-Q159)/(G159+E159)/12,0))</f>
        <v>0</v>
      </c>
      <c r="D159" s="777">
        <f>IF(F159=0,0,ROUND(Q159/F159,0))</f>
        <v>0</v>
      </c>
      <c r="E159" s="796"/>
      <c r="F159" s="797"/>
      <c r="G159" s="798"/>
      <c r="H159" s="799"/>
      <c r="I159" s="797"/>
      <c r="J159" s="779" t="s">
        <v>381</v>
      </c>
      <c r="K159" s="779">
        <f>H159</f>
        <v>0</v>
      </c>
      <c r="L159" s="797"/>
      <c r="M159" s="797"/>
      <c r="N159" s="779" t="s">
        <v>381</v>
      </c>
      <c r="O159" s="779">
        <f>L159</f>
        <v>0</v>
      </c>
      <c r="P159" s="779">
        <f>H159+L159</f>
        <v>0</v>
      </c>
      <c r="Q159" s="779">
        <f>I159+M159</f>
        <v>0</v>
      </c>
      <c r="R159" s="779" t="s">
        <v>381</v>
      </c>
      <c r="S159" s="780">
        <f>P159</f>
        <v>0</v>
      </c>
    </row>
    <row r="160" spans="1:19" ht="18.75" hidden="1" customHeight="1" thickTop="1" x14ac:dyDescent="0.2">
      <c r="A160" s="808" t="s">
        <v>384</v>
      </c>
      <c r="B160" s="809" t="s">
        <v>381</v>
      </c>
      <c r="C160" s="810" t="s">
        <v>381</v>
      </c>
      <c r="D160" s="810" t="s">
        <v>381</v>
      </c>
      <c r="E160" s="811" t="s">
        <v>381</v>
      </c>
      <c r="F160" s="812" t="s">
        <v>381</v>
      </c>
      <c r="G160" s="813" t="s">
        <v>381</v>
      </c>
      <c r="H160" s="814" t="s">
        <v>381</v>
      </c>
      <c r="I160" s="812" t="s">
        <v>381</v>
      </c>
      <c r="J160" s="815"/>
      <c r="K160" s="812">
        <f>J160</f>
        <v>0</v>
      </c>
      <c r="L160" s="812" t="s">
        <v>381</v>
      </c>
      <c r="M160" s="812" t="s">
        <v>381</v>
      </c>
      <c r="N160" s="815"/>
      <c r="O160" s="812">
        <f>N160</f>
        <v>0</v>
      </c>
      <c r="P160" s="812" t="s">
        <v>381</v>
      </c>
      <c r="Q160" s="812" t="s">
        <v>381</v>
      </c>
      <c r="R160" s="812">
        <f>J160+N160</f>
        <v>0</v>
      </c>
      <c r="S160" s="813">
        <f>R160</f>
        <v>0</v>
      </c>
    </row>
    <row r="161" spans="1:19" ht="18.75" hidden="1" customHeight="1" thickTop="1" x14ac:dyDescent="0.2">
      <c r="A161" s="816" t="s">
        <v>386</v>
      </c>
      <c r="B161" s="817" t="s">
        <v>381</v>
      </c>
      <c r="C161" s="818">
        <f>IF(E161+G161=0, 0, ROUND((P161-Q161)/(G161+E161)/12,0))</f>
        <v>0</v>
      </c>
      <c r="D161" s="818">
        <f>IF(F161=0,0,ROUND(Q161/F161,0))</f>
        <v>0</v>
      </c>
      <c r="E161" s="819">
        <f>E162+E163</f>
        <v>0</v>
      </c>
      <c r="F161" s="820">
        <f>F162+F163</f>
        <v>0</v>
      </c>
      <c r="G161" s="821">
        <f>G162+G163</f>
        <v>0</v>
      </c>
      <c r="H161" s="822">
        <f>H162+H163</f>
        <v>0</v>
      </c>
      <c r="I161" s="820">
        <f>I162+I163</f>
        <v>0</v>
      </c>
      <c r="J161" s="820">
        <f>J164</f>
        <v>0</v>
      </c>
      <c r="K161" s="820">
        <f>IF(H161+J161=K162+K163+K164,H161+J161,"CHYBA")</f>
        <v>0</v>
      </c>
      <c r="L161" s="820">
        <f>L162+L163</f>
        <v>0</v>
      </c>
      <c r="M161" s="820">
        <f>M162+M163</f>
        <v>0</v>
      </c>
      <c r="N161" s="820">
        <f>N164</f>
        <v>0</v>
      </c>
      <c r="O161" s="820">
        <f>IF(L161+N161=O162+O163+O164,L161+N161,"CHYBA")</f>
        <v>0</v>
      </c>
      <c r="P161" s="820">
        <f>P162+P163</f>
        <v>0</v>
      </c>
      <c r="Q161" s="820">
        <f>Q162+Q163</f>
        <v>0</v>
      </c>
      <c r="R161" s="820">
        <f>R164</f>
        <v>0</v>
      </c>
      <c r="S161" s="821">
        <f>IF(P161+R161=S162+S163+S164,P161+R161,"CHYBA")</f>
        <v>0</v>
      </c>
    </row>
    <row r="162" spans="1:19" ht="18.75" hidden="1" customHeight="1" thickTop="1" x14ac:dyDescent="0.2">
      <c r="A162" s="790" t="s">
        <v>382</v>
      </c>
      <c r="B162" s="776" t="s">
        <v>381</v>
      </c>
      <c r="C162" s="777">
        <f>IF(E162+G162=0, 0, ROUND((P162-Q162)/(G162+E162)/12,0))</f>
        <v>0</v>
      </c>
      <c r="D162" s="777">
        <f>IF(F162=0,0,ROUND(Q162/F162,0))</f>
        <v>0</v>
      </c>
      <c r="E162" s="778">
        <f t="shared" ref="E162:I163" si="6">E166+E170+E174+E178+E182+E186+E190</f>
        <v>0</v>
      </c>
      <c r="F162" s="779">
        <f t="shared" si="6"/>
        <v>0</v>
      </c>
      <c r="G162" s="780">
        <f t="shared" si="6"/>
        <v>0</v>
      </c>
      <c r="H162" s="781">
        <f t="shared" si="6"/>
        <v>0</v>
      </c>
      <c r="I162" s="779">
        <f t="shared" si="6"/>
        <v>0</v>
      </c>
      <c r="J162" s="779" t="s">
        <v>381</v>
      </c>
      <c r="K162" s="779">
        <f>H162</f>
        <v>0</v>
      </c>
      <c r="L162" s="779">
        <f>L166+L170+L174+L178+L182+L186+L190</f>
        <v>0</v>
      </c>
      <c r="M162" s="779">
        <f>M166+M170+M174+M178+M182+M186+M190</f>
        <v>0</v>
      </c>
      <c r="N162" s="779" t="s">
        <v>381</v>
      </c>
      <c r="O162" s="779">
        <f>L162</f>
        <v>0</v>
      </c>
      <c r="P162" s="779">
        <f>H162+L162</f>
        <v>0</v>
      </c>
      <c r="Q162" s="779">
        <f>I162+M162</f>
        <v>0</v>
      </c>
      <c r="R162" s="779" t="s">
        <v>381</v>
      </c>
      <c r="S162" s="780">
        <f>P162</f>
        <v>0</v>
      </c>
    </row>
    <row r="163" spans="1:19" ht="18.75" hidden="1" customHeight="1" thickTop="1" x14ac:dyDescent="0.2">
      <c r="A163" s="790" t="s">
        <v>383</v>
      </c>
      <c r="B163" s="776" t="s">
        <v>381</v>
      </c>
      <c r="C163" s="777">
        <f>IF(E163+G163=0, 0, ROUND((P163-Q163)/(G163+E163)/12,0))</f>
        <v>0</v>
      </c>
      <c r="D163" s="777">
        <f>IF(F163=0,0,ROUND(Q163/F163,0))</f>
        <v>0</v>
      </c>
      <c r="E163" s="778">
        <f t="shared" si="6"/>
        <v>0</v>
      </c>
      <c r="F163" s="779">
        <f t="shared" si="6"/>
        <v>0</v>
      </c>
      <c r="G163" s="780">
        <f t="shared" si="6"/>
        <v>0</v>
      </c>
      <c r="H163" s="781">
        <f t="shared" si="6"/>
        <v>0</v>
      </c>
      <c r="I163" s="779">
        <f t="shared" si="6"/>
        <v>0</v>
      </c>
      <c r="J163" s="779" t="s">
        <v>381</v>
      </c>
      <c r="K163" s="779">
        <f>H163</f>
        <v>0</v>
      </c>
      <c r="L163" s="779">
        <f>L167+L171+L175+L179+L183+L187+L191</f>
        <v>0</v>
      </c>
      <c r="M163" s="779">
        <f>M167+M171+M175+M179+M183+M187+M191</f>
        <v>0</v>
      </c>
      <c r="N163" s="779" t="s">
        <v>381</v>
      </c>
      <c r="O163" s="779">
        <f>L163</f>
        <v>0</v>
      </c>
      <c r="P163" s="779">
        <f>H163+L163</f>
        <v>0</v>
      </c>
      <c r="Q163" s="779">
        <f>I163+M163</f>
        <v>0</v>
      </c>
      <c r="R163" s="779" t="s">
        <v>381</v>
      </c>
      <c r="S163" s="780">
        <f>P163</f>
        <v>0</v>
      </c>
    </row>
    <row r="164" spans="1:19" ht="18.75" hidden="1" customHeight="1" thickTop="1" x14ac:dyDescent="0.2">
      <c r="A164" s="790" t="s">
        <v>384</v>
      </c>
      <c r="B164" s="776" t="s">
        <v>381</v>
      </c>
      <c r="C164" s="777" t="s">
        <v>381</v>
      </c>
      <c r="D164" s="777" t="s">
        <v>381</v>
      </c>
      <c r="E164" s="778" t="s">
        <v>381</v>
      </c>
      <c r="F164" s="779" t="s">
        <v>381</v>
      </c>
      <c r="G164" s="780" t="s">
        <v>381</v>
      </c>
      <c r="H164" s="781" t="s">
        <v>381</v>
      </c>
      <c r="I164" s="779" t="s">
        <v>381</v>
      </c>
      <c r="J164" s="779">
        <f>J168+J172+J176+J180+J184+J188+J192</f>
        <v>0</v>
      </c>
      <c r="K164" s="779">
        <f>J164</f>
        <v>0</v>
      </c>
      <c r="L164" s="779" t="s">
        <v>381</v>
      </c>
      <c r="M164" s="779" t="s">
        <v>381</v>
      </c>
      <c r="N164" s="779">
        <f>N168+N172+N176+N180+N184+N188+N192</f>
        <v>0</v>
      </c>
      <c r="O164" s="779">
        <f>N164</f>
        <v>0</v>
      </c>
      <c r="P164" s="779" t="s">
        <v>381</v>
      </c>
      <c r="Q164" s="779" t="s">
        <v>381</v>
      </c>
      <c r="R164" s="779">
        <f>J164+N164</f>
        <v>0</v>
      </c>
      <c r="S164" s="780">
        <f>R164</f>
        <v>0</v>
      </c>
    </row>
    <row r="165" spans="1:19" ht="18.75" hidden="1" customHeight="1" thickTop="1" x14ac:dyDescent="0.2">
      <c r="A165" s="792" t="s">
        <v>1026</v>
      </c>
      <c r="B165" s="793"/>
      <c r="C165" s="777">
        <f>IF(E165+G165=0, 0, ROUND((P165-Q165)/(G165+E165)/12,0))</f>
        <v>0</v>
      </c>
      <c r="D165" s="777">
        <f>IF(F165=0,0,ROUND(Q165/F165,0))</f>
        <v>0</v>
      </c>
      <c r="E165" s="778">
        <f>E166+E167</f>
        <v>0</v>
      </c>
      <c r="F165" s="779">
        <f>F166+F167</f>
        <v>0</v>
      </c>
      <c r="G165" s="780">
        <f>G166+G167</f>
        <v>0</v>
      </c>
      <c r="H165" s="794">
        <f>H166+H167</f>
        <v>0</v>
      </c>
      <c r="I165" s="795">
        <f>I166+I167</f>
        <v>0</v>
      </c>
      <c r="J165" s="795">
        <f>J168</f>
        <v>0</v>
      </c>
      <c r="K165" s="795">
        <f>IF(H165+J165=K166+K167+K168,H165+J165,"CHYBA")</f>
        <v>0</v>
      </c>
      <c r="L165" s="779">
        <f>L166+L167</f>
        <v>0</v>
      </c>
      <c r="M165" s="779">
        <f>M166+M167</f>
        <v>0</v>
      </c>
      <c r="N165" s="779">
        <f>N168</f>
        <v>0</v>
      </c>
      <c r="O165" s="779">
        <f>IF(L165+N165=O166+O167+O168,L165+N165,"CHYBA")</f>
        <v>0</v>
      </c>
      <c r="P165" s="779">
        <f>P166+P167</f>
        <v>0</v>
      </c>
      <c r="Q165" s="779">
        <f>Q166+Q167</f>
        <v>0</v>
      </c>
      <c r="R165" s="779">
        <f>R168</f>
        <v>0</v>
      </c>
      <c r="S165" s="780">
        <f>IF(P165+R165=S166+S167+S168,P165+R165,"CHYBA")</f>
        <v>0</v>
      </c>
    </row>
    <row r="166" spans="1:19" ht="18.75" hidden="1" customHeight="1" thickTop="1" x14ac:dyDescent="0.2">
      <c r="A166" s="790" t="s">
        <v>382</v>
      </c>
      <c r="B166" s="776" t="s">
        <v>381</v>
      </c>
      <c r="C166" s="777">
        <f>IF(E166+G166=0, 0, ROUND((P166-Q166)/(G166+E166)/12,0))</f>
        <v>0</v>
      </c>
      <c r="D166" s="777">
        <f>IF(F166=0,0,ROUND(Q166/F166,0))</f>
        <v>0</v>
      </c>
      <c r="E166" s="796"/>
      <c r="F166" s="797"/>
      <c r="G166" s="798"/>
      <c r="H166" s="799"/>
      <c r="I166" s="797"/>
      <c r="J166" s="795" t="s">
        <v>381</v>
      </c>
      <c r="K166" s="795">
        <f>H166</f>
        <v>0</v>
      </c>
      <c r="L166" s="797"/>
      <c r="M166" s="797"/>
      <c r="N166" s="779" t="s">
        <v>381</v>
      </c>
      <c r="O166" s="779">
        <f>L166</f>
        <v>0</v>
      </c>
      <c r="P166" s="779">
        <f>H166+L166</f>
        <v>0</v>
      </c>
      <c r="Q166" s="779">
        <f>I166+M166</f>
        <v>0</v>
      </c>
      <c r="R166" s="779" t="s">
        <v>381</v>
      </c>
      <c r="S166" s="780">
        <f>P166</f>
        <v>0</v>
      </c>
    </row>
    <row r="167" spans="1:19" ht="18.75" hidden="1" customHeight="1" thickTop="1" x14ac:dyDescent="0.2">
      <c r="A167" s="790" t="s">
        <v>383</v>
      </c>
      <c r="B167" s="776" t="s">
        <v>381</v>
      </c>
      <c r="C167" s="777">
        <f>IF(E167+G167=0, 0, ROUND((P167-Q167)/(G167+E167)/12,0))</f>
        <v>0</v>
      </c>
      <c r="D167" s="777">
        <f>IF(F167=0,0,ROUND(Q167/F167,0))</f>
        <v>0</v>
      </c>
      <c r="E167" s="796"/>
      <c r="F167" s="797"/>
      <c r="G167" s="798"/>
      <c r="H167" s="799"/>
      <c r="I167" s="797"/>
      <c r="J167" s="795" t="s">
        <v>381</v>
      </c>
      <c r="K167" s="795">
        <f>H167</f>
        <v>0</v>
      </c>
      <c r="L167" s="797"/>
      <c r="M167" s="797"/>
      <c r="N167" s="779" t="s">
        <v>381</v>
      </c>
      <c r="O167" s="779">
        <f>L167</f>
        <v>0</v>
      </c>
      <c r="P167" s="779">
        <f>H167+L167</f>
        <v>0</v>
      </c>
      <c r="Q167" s="779">
        <f>I167+M167</f>
        <v>0</v>
      </c>
      <c r="R167" s="779" t="s">
        <v>381</v>
      </c>
      <c r="S167" s="780">
        <f>P167</f>
        <v>0</v>
      </c>
    </row>
    <row r="168" spans="1:19" ht="18.75" hidden="1" customHeight="1" thickTop="1" x14ac:dyDescent="0.2">
      <c r="A168" s="790" t="s">
        <v>384</v>
      </c>
      <c r="B168" s="776" t="s">
        <v>381</v>
      </c>
      <c r="C168" s="777" t="s">
        <v>381</v>
      </c>
      <c r="D168" s="777" t="s">
        <v>381</v>
      </c>
      <c r="E168" s="778" t="s">
        <v>381</v>
      </c>
      <c r="F168" s="779" t="s">
        <v>381</v>
      </c>
      <c r="G168" s="780" t="s">
        <v>381</v>
      </c>
      <c r="H168" s="781" t="s">
        <v>381</v>
      </c>
      <c r="I168" s="779" t="s">
        <v>381</v>
      </c>
      <c r="J168" s="797"/>
      <c r="K168" s="795">
        <f>J168</f>
        <v>0</v>
      </c>
      <c r="L168" s="779" t="s">
        <v>381</v>
      </c>
      <c r="M168" s="779" t="s">
        <v>381</v>
      </c>
      <c r="N168" s="797"/>
      <c r="O168" s="779">
        <f>N168</f>
        <v>0</v>
      </c>
      <c r="P168" s="779" t="s">
        <v>381</v>
      </c>
      <c r="Q168" s="779" t="s">
        <v>381</v>
      </c>
      <c r="R168" s="779">
        <f>J168+N168</f>
        <v>0</v>
      </c>
      <c r="S168" s="780">
        <f>R168</f>
        <v>0</v>
      </c>
    </row>
    <row r="169" spans="1:19" ht="18.75" hidden="1" customHeight="1" thickTop="1" x14ac:dyDescent="0.2">
      <c r="A169" s="792" t="s">
        <v>1026</v>
      </c>
      <c r="B169" s="793"/>
      <c r="C169" s="777">
        <f>IF(E169+G169=0, 0, ROUND((P169-Q169)/(G169+E169)/12,0))</f>
        <v>0</v>
      </c>
      <c r="D169" s="777">
        <f>IF(F169=0,0,ROUND(Q169/F169,0))</f>
        <v>0</v>
      </c>
      <c r="E169" s="778">
        <f>E170+E171</f>
        <v>0</v>
      </c>
      <c r="F169" s="779">
        <f>F170+F171</f>
        <v>0</v>
      </c>
      <c r="G169" s="780">
        <f>G170+G171</f>
        <v>0</v>
      </c>
      <c r="H169" s="781">
        <f>H170+H171</f>
        <v>0</v>
      </c>
      <c r="I169" s="779">
        <f>I170+I171</f>
        <v>0</v>
      </c>
      <c r="J169" s="779">
        <f>J172</f>
        <v>0</v>
      </c>
      <c r="K169" s="779">
        <f>IF(H169+J169=K170+K171+K172,H169+J169,"CHYBA")</f>
        <v>0</v>
      </c>
      <c r="L169" s="779">
        <f>L170+L171</f>
        <v>0</v>
      </c>
      <c r="M169" s="779">
        <f>M170+M171</f>
        <v>0</v>
      </c>
      <c r="N169" s="779">
        <f>N172</f>
        <v>0</v>
      </c>
      <c r="O169" s="779">
        <f>IF(L169+N169=O170+O171+O172,L169+N169,"CHYBA")</f>
        <v>0</v>
      </c>
      <c r="P169" s="779">
        <f>P170+P171</f>
        <v>0</v>
      </c>
      <c r="Q169" s="779">
        <f>Q170+Q171</f>
        <v>0</v>
      </c>
      <c r="R169" s="779">
        <f>R172</f>
        <v>0</v>
      </c>
      <c r="S169" s="780">
        <f>IF(P169+R169=S170+S171+S172,P169+R169,"CHYBA")</f>
        <v>0</v>
      </c>
    </row>
    <row r="170" spans="1:19" ht="18.75" hidden="1" customHeight="1" thickTop="1" x14ac:dyDescent="0.2">
      <c r="A170" s="790" t="s">
        <v>382</v>
      </c>
      <c r="B170" s="776" t="s">
        <v>381</v>
      </c>
      <c r="C170" s="777">
        <f>IF(E170+G170=0, 0, ROUND((P170-Q170)/(G170+E170)/12,0))</f>
        <v>0</v>
      </c>
      <c r="D170" s="777">
        <f>IF(F170=0,0,ROUND(Q170/F170,0))</f>
        <v>0</v>
      </c>
      <c r="E170" s="796"/>
      <c r="F170" s="797"/>
      <c r="G170" s="798"/>
      <c r="H170" s="799"/>
      <c r="I170" s="797"/>
      <c r="J170" s="779" t="s">
        <v>381</v>
      </c>
      <c r="K170" s="779">
        <f>H170</f>
        <v>0</v>
      </c>
      <c r="L170" s="797"/>
      <c r="M170" s="797"/>
      <c r="N170" s="779" t="s">
        <v>381</v>
      </c>
      <c r="O170" s="779">
        <f>L170</f>
        <v>0</v>
      </c>
      <c r="P170" s="779">
        <f>H170+L170</f>
        <v>0</v>
      </c>
      <c r="Q170" s="779">
        <f>I170+M170</f>
        <v>0</v>
      </c>
      <c r="R170" s="779" t="s">
        <v>381</v>
      </c>
      <c r="S170" s="780">
        <f>P170</f>
        <v>0</v>
      </c>
    </row>
    <row r="171" spans="1:19" ht="18.75" hidden="1" customHeight="1" thickTop="1" x14ac:dyDescent="0.2">
      <c r="A171" s="790" t="s">
        <v>383</v>
      </c>
      <c r="B171" s="776" t="s">
        <v>381</v>
      </c>
      <c r="C171" s="777">
        <f>IF(E171+G171=0, 0, ROUND((P171-Q171)/(G171+E171)/12,0))</f>
        <v>0</v>
      </c>
      <c r="D171" s="777">
        <f>IF(F171=0,0,ROUND(Q171/F171,0))</f>
        <v>0</v>
      </c>
      <c r="E171" s="796"/>
      <c r="F171" s="797"/>
      <c r="G171" s="798"/>
      <c r="H171" s="799"/>
      <c r="I171" s="797"/>
      <c r="J171" s="779" t="s">
        <v>381</v>
      </c>
      <c r="K171" s="779">
        <f>H171</f>
        <v>0</v>
      </c>
      <c r="L171" s="797"/>
      <c r="M171" s="797"/>
      <c r="N171" s="779" t="s">
        <v>381</v>
      </c>
      <c r="O171" s="779">
        <f>L171</f>
        <v>0</v>
      </c>
      <c r="P171" s="779">
        <f>H171+L171</f>
        <v>0</v>
      </c>
      <c r="Q171" s="779">
        <f>I171+M171</f>
        <v>0</v>
      </c>
      <c r="R171" s="779" t="s">
        <v>381</v>
      </c>
      <c r="S171" s="780">
        <f>P171</f>
        <v>0</v>
      </c>
    </row>
    <row r="172" spans="1:19" ht="18.75" hidden="1" customHeight="1" thickTop="1" x14ac:dyDescent="0.2">
      <c r="A172" s="790" t="s">
        <v>384</v>
      </c>
      <c r="B172" s="776" t="s">
        <v>381</v>
      </c>
      <c r="C172" s="777" t="s">
        <v>381</v>
      </c>
      <c r="D172" s="777" t="s">
        <v>381</v>
      </c>
      <c r="E172" s="778" t="s">
        <v>381</v>
      </c>
      <c r="F172" s="779" t="s">
        <v>381</v>
      </c>
      <c r="G172" s="780" t="s">
        <v>381</v>
      </c>
      <c r="H172" s="781" t="s">
        <v>381</v>
      </c>
      <c r="I172" s="779" t="s">
        <v>381</v>
      </c>
      <c r="J172" s="797"/>
      <c r="K172" s="779">
        <f>J172</f>
        <v>0</v>
      </c>
      <c r="L172" s="779" t="s">
        <v>381</v>
      </c>
      <c r="M172" s="779" t="s">
        <v>381</v>
      </c>
      <c r="N172" s="797"/>
      <c r="O172" s="779">
        <f>N172</f>
        <v>0</v>
      </c>
      <c r="P172" s="779" t="s">
        <v>381</v>
      </c>
      <c r="Q172" s="779" t="s">
        <v>381</v>
      </c>
      <c r="R172" s="779">
        <f>J172+N172</f>
        <v>0</v>
      </c>
      <c r="S172" s="780">
        <f>R172</f>
        <v>0</v>
      </c>
    </row>
    <row r="173" spans="1:19" ht="18.75" hidden="1" customHeight="1" thickTop="1" x14ac:dyDescent="0.2">
      <c r="A173" s="792" t="s">
        <v>1026</v>
      </c>
      <c r="B173" s="793"/>
      <c r="C173" s="777">
        <f>IF(E173+G173=0, 0, ROUND((P173-Q173)/(G173+E173)/12,0))</f>
        <v>0</v>
      </c>
      <c r="D173" s="777">
        <f>IF(F173=0,0,ROUND(Q173/F173,0))</f>
        <v>0</v>
      </c>
      <c r="E173" s="778">
        <f>E174+E175</f>
        <v>0</v>
      </c>
      <c r="F173" s="779">
        <f>F174+F175</f>
        <v>0</v>
      </c>
      <c r="G173" s="780">
        <f>G174+G175</f>
        <v>0</v>
      </c>
      <c r="H173" s="781">
        <f>H174+H175</f>
        <v>0</v>
      </c>
      <c r="I173" s="779">
        <f>I174+I175</f>
        <v>0</v>
      </c>
      <c r="J173" s="779">
        <f>J176</f>
        <v>0</v>
      </c>
      <c r="K173" s="779">
        <f>IF(H173+J173=K174+K175+K176,H173+J173,"CHYBA")</f>
        <v>0</v>
      </c>
      <c r="L173" s="779">
        <f>L174+L175</f>
        <v>0</v>
      </c>
      <c r="M173" s="779">
        <f>M174+M175</f>
        <v>0</v>
      </c>
      <c r="N173" s="779">
        <f>N176</f>
        <v>0</v>
      </c>
      <c r="O173" s="779">
        <f>IF(L173+N173=O174+O175+O176,L173+N173,"CHYBA")</f>
        <v>0</v>
      </c>
      <c r="P173" s="779">
        <f>P174+P175</f>
        <v>0</v>
      </c>
      <c r="Q173" s="779">
        <f>Q174+Q175</f>
        <v>0</v>
      </c>
      <c r="R173" s="779">
        <f>R176</f>
        <v>0</v>
      </c>
      <c r="S173" s="780">
        <f>IF(P173+R173=S174+S175+S176,P173+R173,"CHYBA")</f>
        <v>0</v>
      </c>
    </row>
    <row r="174" spans="1:19" ht="18.75" hidden="1" customHeight="1" thickTop="1" x14ac:dyDescent="0.2">
      <c r="A174" s="790" t="s">
        <v>382</v>
      </c>
      <c r="B174" s="776" t="s">
        <v>381</v>
      </c>
      <c r="C174" s="777">
        <f>IF(E174+G174=0, 0, ROUND((P174-Q174)/(G174+E174)/12,0))</f>
        <v>0</v>
      </c>
      <c r="D174" s="777">
        <f>IF(F174=0,0,ROUND(Q174/F174,0))</f>
        <v>0</v>
      </c>
      <c r="E174" s="796"/>
      <c r="F174" s="797"/>
      <c r="G174" s="798"/>
      <c r="H174" s="799"/>
      <c r="I174" s="797"/>
      <c r="J174" s="779" t="s">
        <v>381</v>
      </c>
      <c r="K174" s="779">
        <f>H174</f>
        <v>0</v>
      </c>
      <c r="L174" s="797"/>
      <c r="M174" s="797"/>
      <c r="N174" s="779" t="s">
        <v>381</v>
      </c>
      <c r="O174" s="779">
        <f>L174</f>
        <v>0</v>
      </c>
      <c r="P174" s="779">
        <f>H174+L174</f>
        <v>0</v>
      </c>
      <c r="Q174" s="779">
        <f>I174+M174</f>
        <v>0</v>
      </c>
      <c r="R174" s="779" t="s">
        <v>381</v>
      </c>
      <c r="S174" s="780">
        <f>P174</f>
        <v>0</v>
      </c>
    </row>
    <row r="175" spans="1:19" ht="18.75" hidden="1" customHeight="1" thickTop="1" x14ac:dyDescent="0.2">
      <c r="A175" s="790" t="s">
        <v>383</v>
      </c>
      <c r="B175" s="776" t="s">
        <v>381</v>
      </c>
      <c r="C175" s="777">
        <f>IF(E175+G175=0, 0, ROUND((P175-Q175)/(G175+E175)/12,0))</f>
        <v>0</v>
      </c>
      <c r="D175" s="777">
        <f>IF(F175=0,0,ROUND(Q175/F175,0))</f>
        <v>0</v>
      </c>
      <c r="E175" s="796"/>
      <c r="F175" s="797"/>
      <c r="G175" s="798"/>
      <c r="H175" s="799"/>
      <c r="I175" s="797"/>
      <c r="J175" s="779" t="s">
        <v>381</v>
      </c>
      <c r="K175" s="779">
        <f>H175</f>
        <v>0</v>
      </c>
      <c r="L175" s="797"/>
      <c r="M175" s="797"/>
      <c r="N175" s="779" t="s">
        <v>381</v>
      </c>
      <c r="O175" s="779">
        <f>L175</f>
        <v>0</v>
      </c>
      <c r="P175" s="779">
        <f>H175+L175</f>
        <v>0</v>
      </c>
      <c r="Q175" s="779">
        <f>I175+M175</f>
        <v>0</v>
      </c>
      <c r="R175" s="779" t="s">
        <v>381</v>
      </c>
      <c r="S175" s="780">
        <f>P175</f>
        <v>0</v>
      </c>
    </row>
    <row r="176" spans="1:19" ht="18.75" hidden="1" customHeight="1" thickTop="1" x14ac:dyDescent="0.2">
      <c r="A176" s="790" t="s">
        <v>384</v>
      </c>
      <c r="B176" s="776" t="s">
        <v>381</v>
      </c>
      <c r="C176" s="777" t="s">
        <v>381</v>
      </c>
      <c r="D176" s="777" t="s">
        <v>381</v>
      </c>
      <c r="E176" s="778" t="s">
        <v>381</v>
      </c>
      <c r="F176" s="779" t="s">
        <v>381</v>
      </c>
      <c r="G176" s="780" t="s">
        <v>381</v>
      </c>
      <c r="H176" s="781" t="s">
        <v>381</v>
      </c>
      <c r="I176" s="779" t="s">
        <v>381</v>
      </c>
      <c r="J176" s="797"/>
      <c r="K176" s="779">
        <f>J176</f>
        <v>0</v>
      </c>
      <c r="L176" s="779" t="s">
        <v>381</v>
      </c>
      <c r="M176" s="779" t="s">
        <v>381</v>
      </c>
      <c r="N176" s="797"/>
      <c r="O176" s="779">
        <f>N176</f>
        <v>0</v>
      </c>
      <c r="P176" s="779" t="s">
        <v>381</v>
      </c>
      <c r="Q176" s="779" t="s">
        <v>381</v>
      </c>
      <c r="R176" s="779">
        <f>J176+N176</f>
        <v>0</v>
      </c>
      <c r="S176" s="780">
        <f>R176</f>
        <v>0</v>
      </c>
    </row>
    <row r="177" spans="1:19" ht="18.75" hidden="1" customHeight="1" thickTop="1" x14ac:dyDescent="0.2">
      <c r="A177" s="792" t="s">
        <v>1026</v>
      </c>
      <c r="B177" s="793"/>
      <c r="C177" s="777">
        <f>IF(E177+G177=0, 0, ROUND((P177-Q177)/(G177+E177)/12,0))</f>
        <v>0</v>
      </c>
      <c r="D177" s="777">
        <f>IF(F177=0,0,ROUND(Q177/F177,0))</f>
        <v>0</v>
      </c>
      <c r="E177" s="778">
        <f>E178+E179</f>
        <v>0</v>
      </c>
      <c r="F177" s="779">
        <f>F178+F179</f>
        <v>0</v>
      </c>
      <c r="G177" s="780">
        <f>G178+G179</f>
        <v>0</v>
      </c>
      <c r="H177" s="781">
        <f>H178+H179</f>
        <v>0</v>
      </c>
      <c r="I177" s="779">
        <f>I178+I179</f>
        <v>0</v>
      </c>
      <c r="J177" s="779">
        <f>J180</f>
        <v>0</v>
      </c>
      <c r="K177" s="779">
        <f>IF(H177+J177=K178+K179+K180,H177+J177,"CHYBA")</f>
        <v>0</v>
      </c>
      <c r="L177" s="779">
        <f>L178+L179</f>
        <v>0</v>
      </c>
      <c r="M177" s="779">
        <f>M178+M179</f>
        <v>0</v>
      </c>
      <c r="N177" s="779">
        <f>N180</f>
        <v>0</v>
      </c>
      <c r="O177" s="779">
        <f>IF(L177+N177=O178+O179+O180,L177+N177,"CHYBA")</f>
        <v>0</v>
      </c>
      <c r="P177" s="779">
        <f>P178+P179</f>
        <v>0</v>
      </c>
      <c r="Q177" s="779">
        <f>Q178+Q179</f>
        <v>0</v>
      </c>
      <c r="R177" s="779">
        <f>R180</f>
        <v>0</v>
      </c>
      <c r="S177" s="780">
        <f>IF(P177+R177=S178+S179+S180,P177+R177,"CHYBA")</f>
        <v>0</v>
      </c>
    </row>
    <row r="178" spans="1:19" ht="18.75" hidden="1" customHeight="1" thickTop="1" x14ac:dyDescent="0.2">
      <c r="A178" s="790" t="s">
        <v>382</v>
      </c>
      <c r="B178" s="776" t="s">
        <v>381</v>
      </c>
      <c r="C178" s="777">
        <f>IF(E178+G178=0, 0, ROUND((P178-Q178)/(G178+E178)/12,0))</f>
        <v>0</v>
      </c>
      <c r="D178" s="777">
        <f>IF(F178=0,0,ROUND(Q178/F178,0))</f>
        <v>0</v>
      </c>
      <c r="E178" s="796"/>
      <c r="F178" s="797"/>
      <c r="G178" s="798"/>
      <c r="H178" s="799"/>
      <c r="I178" s="797"/>
      <c r="J178" s="779" t="s">
        <v>381</v>
      </c>
      <c r="K178" s="779">
        <f>H178</f>
        <v>0</v>
      </c>
      <c r="L178" s="797"/>
      <c r="M178" s="797"/>
      <c r="N178" s="779" t="s">
        <v>381</v>
      </c>
      <c r="O178" s="779">
        <f>L178</f>
        <v>0</v>
      </c>
      <c r="P178" s="779">
        <f>H178+L178</f>
        <v>0</v>
      </c>
      <c r="Q178" s="779">
        <f>I178+M178</f>
        <v>0</v>
      </c>
      <c r="R178" s="779" t="s">
        <v>381</v>
      </c>
      <c r="S178" s="780">
        <f>P178</f>
        <v>0</v>
      </c>
    </row>
    <row r="179" spans="1:19" ht="18.75" hidden="1" customHeight="1" thickTop="1" x14ac:dyDescent="0.2">
      <c r="A179" s="790" t="s">
        <v>383</v>
      </c>
      <c r="B179" s="776" t="s">
        <v>381</v>
      </c>
      <c r="C179" s="777">
        <f>IF(E179+G179=0, 0, ROUND((P179-Q179)/(G179+E179)/12,0))</f>
        <v>0</v>
      </c>
      <c r="D179" s="777">
        <f>IF(F179=0,0,ROUND(Q179/F179,0))</f>
        <v>0</v>
      </c>
      <c r="E179" s="796"/>
      <c r="F179" s="797"/>
      <c r="G179" s="798"/>
      <c r="H179" s="799"/>
      <c r="I179" s="797"/>
      <c r="J179" s="779" t="s">
        <v>381</v>
      </c>
      <c r="K179" s="779">
        <f>H179</f>
        <v>0</v>
      </c>
      <c r="L179" s="797"/>
      <c r="M179" s="797"/>
      <c r="N179" s="779" t="s">
        <v>381</v>
      </c>
      <c r="O179" s="779">
        <f>L179</f>
        <v>0</v>
      </c>
      <c r="P179" s="779">
        <f>H179+L179</f>
        <v>0</v>
      </c>
      <c r="Q179" s="779">
        <f>I179+M179</f>
        <v>0</v>
      </c>
      <c r="R179" s="779" t="s">
        <v>381</v>
      </c>
      <c r="S179" s="780">
        <f>P179</f>
        <v>0</v>
      </c>
    </row>
    <row r="180" spans="1:19" ht="18.75" hidden="1" customHeight="1" thickTop="1" x14ac:dyDescent="0.2">
      <c r="A180" s="790" t="s">
        <v>384</v>
      </c>
      <c r="B180" s="776" t="s">
        <v>381</v>
      </c>
      <c r="C180" s="777" t="s">
        <v>381</v>
      </c>
      <c r="D180" s="777" t="s">
        <v>381</v>
      </c>
      <c r="E180" s="778" t="s">
        <v>381</v>
      </c>
      <c r="F180" s="779" t="s">
        <v>381</v>
      </c>
      <c r="G180" s="780" t="s">
        <v>381</v>
      </c>
      <c r="H180" s="781" t="s">
        <v>381</v>
      </c>
      <c r="I180" s="779" t="s">
        <v>381</v>
      </c>
      <c r="J180" s="797"/>
      <c r="K180" s="779">
        <f>J180</f>
        <v>0</v>
      </c>
      <c r="L180" s="779" t="s">
        <v>381</v>
      </c>
      <c r="M180" s="779" t="s">
        <v>381</v>
      </c>
      <c r="N180" s="797"/>
      <c r="O180" s="779">
        <f>N180</f>
        <v>0</v>
      </c>
      <c r="P180" s="779" t="s">
        <v>381</v>
      </c>
      <c r="Q180" s="779" t="s">
        <v>381</v>
      </c>
      <c r="R180" s="779">
        <f>J180+N180</f>
        <v>0</v>
      </c>
      <c r="S180" s="780">
        <f>R180</f>
        <v>0</v>
      </c>
    </row>
    <row r="181" spans="1:19" ht="18.75" hidden="1" customHeight="1" thickTop="1" x14ac:dyDescent="0.2">
      <c r="A181" s="792" t="s">
        <v>1026</v>
      </c>
      <c r="B181" s="793"/>
      <c r="C181" s="777">
        <f>IF(E181+G181=0, 0, ROUND((P181-Q181)/(G181+E181)/12,0))</f>
        <v>0</v>
      </c>
      <c r="D181" s="777">
        <f>IF(F181=0,0,ROUND(Q181/F181,0))</f>
        <v>0</v>
      </c>
      <c r="E181" s="778">
        <f>E182+E183</f>
        <v>0</v>
      </c>
      <c r="F181" s="779">
        <f>F182+F183</f>
        <v>0</v>
      </c>
      <c r="G181" s="780">
        <f>G182+G183</f>
        <v>0</v>
      </c>
      <c r="H181" s="781">
        <f>H182+H183</f>
        <v>0</v>
      </c>
      <c r="I181" s="779">
        <f>I182+I183</f>
        <v>0</v>
      </c>
      <c r="J181" s="779">
        <f>J184</f>
        <v>0</v>
      </c>
      <c r="K181" s="779">
        <f>IF(H181+J181=K182+K183+K184,H181+J181,"CHYBA")</f>
        <v>0</v>
      </c>
      <c r="L181" s="779">
        <f>L182+L183</f>
        <v>0</v>
      </c>
      <c r="M181" s="779">
        <f>M182+M183</f>
        <v>0</v>
      </c>
      <c r="N181" s="779">
        <f>N184</f>
        <v>0</v>
      </c>
      <c r="O181" s="779">
        <f>IF(L181+N181=O182+O183+O184,L181+N181,"CHYBA")</f>
        <v>0</v>
      </c>
      <c r="P181" s="779">
        <f>P182+P183</f>
        <v>0</v>
      </c>
      <c r="Q181" s="779">
        <f>Q182+Q183</f>
        <v>0</v>
      </c>
      <c r="R181" s="779">
        <f>R184</f>
        <v>0</v>
      </c>
      <c r="S181" s="780">
        <f>IF(P181+R181=S182+S183+S184,P181+R181,"CHYBA")</f>
        <v>0</v>
      </c>
    </row>
    <row r="182" spans="1:19" ht="18.75" hidden="1" customHeight="1" thickTop="1" x14ac:dyDescent="0.2">
      <c r="A182" s="790" t="s">
        <v>382</v>
      </c>
      <c r="B182" s="776" t="s">
        <v>381</v>
      </c>
      <c r="C182" s="777">
        <f>IF(E182+G182=0, 0, ROUND((P182-Q182)/(G182+E182)/12,0))</f>
        <v>0</v>
      </c>
      <c r="D182" s="777">
        <f>IF(F182=0,0,ROUND(Q182/F182,0))</f>
        <v>0</v>
      </c>
      <c r="E182" s="796"/>
      <c r="F182" s="797"/>
      <c r="G182" s="798"/>
      <c r="H182" s="799"/>
      <c r="I182" s="797"/>
      <c r="J182" s="779" t="s">
        <v>381</v>
      </c>
      <c r="K182" s="779">
        <f>H182</f>
        <v>0</v>
      </c>
      <c r="L182" s="797"/>
      <c r="M182" s="797"/>
      <c r="N182" s="779" t="s">
        <v>381</v>
      </c>
      <c r="O182" s="779">
        <f>L182</f>
        <v>0</v>
      </c>
      <c r="P182" s="779">
        <f>H182+L182</f>
        <v>0</v>
      </c>
      <c r="Q182" s="779">
        <f>I182+M182</f>
        <v>0</v>
      </c>
      <c r="R182" s="779" t="s">
        <v>381</v>
      </c>
      <c r="S182" s="780">
        <f>P182</f>
        <v>0</v>
      </c>
    </row>
    <row r="183" spans="1:19" ht="18.75" hidden="1" customHeight="1" thickTop="1" x14ac:dyDescent="0.2">
      <c r="A183" s="790" t="s">
        <v>383</v>
      </c>
      <c r="B183" s="776" t="s">
        <v>381</v>
      </c>
      <c r="C183" s="777">
        <f>IF(E183+G183=0, 0, ROUND((P183-Q183)/(G183+E183)/12,0))</f>
        <v>0</v>
      </c>
      <c r="D183" s="777">
        <f>IF(F183=0,0,ROUND(Q183/F183,0))</f>
        <v>0</v>
      </c>
      <c r="E183" s="796"/>
      <c r="F183" s="797"/>
      <c r="G183" s="798"/>
      <c r="H183" s="799"/>
      <c r="I183" s="797"/>
      <c r="J183" s="779" t="s">
        <v>381</v>
      </c>
      <c r="K183" s="779">
        <f>H183</f>
        <v>0</v>
      </c>
      <c r="L183" s="797"/>
      <c r="M183" s="797"/>
      <c r="N183" s="779" t="s">
        <v>381</v>
      </c>
      <c r="O183" s="779">
        <f>L183</f>
        <v>0</v>
      </c>
      <c r="P183" s="779">
        <f>H183+L183</f>
        <v>0</v>
      </c>
      <c r="Q183" s="779">
        <f>I183+M183</f>
        <v>0</v>
      </c>
      <c r="R183" s="779" t="s">
        <v>381</v>
      </c>
      <c r="S183" s="780">
        <f>P183</f>
        <v>0</v>
      </c>
    </row>
    <row r="184" spans="1:19" ht="18.75" hidden="1" customHeight="1" thickTop="1" x14ac:dyDescent="0.2">
      <c r="A184" s="790" t="s">
        <v>384</v>
      </c>
      <c r="B184" s="776" t="s">
        <v>381</v>
      </c>
      <c r="C184" s="777" t="s">
        <v>381</v>
      </c>
      <c r="D184" s="777" t="s">
        <v>381</v>
      </c>
      <c r="E184" s="778" t="s">
        <v>381</v>
      </c>
      <c r="F184" s="779" t="s">
        <v>381</v>
      </c>
      <c r="G184" s="780" t="s">
        <v>381</v>
      </c>
      <c r="H184" s="781" t="s">
        <v>381</v>
      </c>
      <c r="I184" s="779" t="s">
        <v>381</v>
      </c>
      <c r="J184" s="797"/>
      <c r="K184" s="779">
        <f>J184</f>
        <v>0</v>
      </c>
      <c r="L184" s="779" t="s">
        <v>381</v>
      </c>
      <c r="M184" s="779" t="s">
        <v>381</v>
      </c>
      <c r="N184" s="797"/>
      <c r="O184" s="779">
        <f>N184</f>
        <v>0</v>
      </c>
      <c r="P184" s="779" t="s">
        <v>381</v>
      </c>
      <c r="Q184" s="779" t="s">
        <v>381</v>
      </c>
      <c r="R184" s="779">
        <f>J184+N184</f>
        <v>0</v>
      </c>
      <c r="S184" s="780">
        <f>R184</f>
        <v>0</v>
      </c>
    </row>
    <row r="185" spans="1:19" ht="18.75" hidden="1" customHeight="1" thickTop="1" x14ac:dyDescent="0.2">
      <c r="A185" s="792" t="s">
        <v>1026</v>
      </c>
      <c r="B185" s="793"/>
      <c r="C185" s="777">
        <f>IF(E185+G185=0, 0, ROUND((P185-Q185)/(G185+E185)/12,0))</f>
        <v>0</v>
      </c>
      <c r="D185" s="777">
        <f>IF(F185=0,0,ROUND(Q185/F185,0))</f>
        <v>0</v>
      </c>
      <c r="E185" s="778">
        <f>E186+E187</f>
        <v>0</v>
      </c>
      <c r="F185" s="779">
        <f>F186+F187</f>
        <v>0</v>
      </c>
      <c r="G185" s="780">
        <f>G186+G187</f>
        <v>0</v>
      </c>
      <c r="H185" s="781">
        <f>H186+H187</f>
        <v>0</v>
      </c>
      <c r="I185" s="779">
        <f>I186+I187</f>
        <v>0</v>
      </c>
      <c r="J185" s="779">
        <f>J188</f>
        <v>0</v>
      </c>
      <c r="K185" s="779">
        <f>IF(H185+J185=K186+K187+K188,H185+J185,"CHYBA")</f>
        <v>0</v>
      </c>
      <c r="L185" s="779">
        <f>L186+L187</f>
        <v>0</v>
      </c>
      <c r="M185" s="779">
        <f>M186+M187</f>
        <v>0</v>
      </c>
      <c r="N185" s="779">
        <f>N188</f>
        <v>0</v>
      </c>
      <c r="O185" s="779">
        <f>IF(L185+N185=O186+O187+O188,L185+N185,"CHYBA")</f>
        <v>0</v>
      </c>
      <c r="P185" s="779">
        <f>P186+P187</f>
        <v>0</v>
      </c>
      <c r="Q185" s="779">
        <f>Q186+Q187</f>
        <v>0</v>
      </c>
      <c r="R185" s="779">
        <f>R188</f>
        <v>0</v>
      </c>
      <c r="S185" s="780">
        <f>IF(P185+R185=S186+S187+S188,P185+R185,"CHYBA")</f>
        <v>0</v>
      </c>
    </row>
    <row r="186" spans="1:19" ht="18.75" hidden="1" customHeight="1" thickTop="1" x14ac:dyDescent="0.2">
      <c r="A186" s="790" t="s">
        <v>382</v>
      </c>
      <c r="B186" s="776" t="s">
        <v>381</v>
      </c>
      <c r="C186" s="777">
        <f>IF(E186+G186=0, 0, ROUND((P186-Q186)/(G186+E186)/12,0))</f>
        <v>0</v>
      </c>
      <c r="D186" s="777">
        <f>IF(F186=0,0,ROUND(Q186/F186,0))</f>
        <v>0</v>
      </c>
      <c r="E186" s="796"/>
      <c r="F186" s="797"/>
      <c r="G186" s="798"/>
      <c r="H186" s="799"/>
      <c r="I186" s="797"/>
      <c r="J186" s="779" t="s">
        <v>381</v>
      </c>
      <c r="K186" s="779">
        <f>H186</f>
        <v>0</v>
      </c>
      <c r="L186" s="797"/>
      <c r="M186" s="797"/>
      <c r="N186" s="779" t="s">
        <v>381</v>
      </c>
      <c r="O186" s="779">
        <f>L186</f>
        <v>0</v>
      </c>
      <c r="P186" s="779">
        <f>H186+L186</f>
        <v>0</v>
      </c>
      <c r="Q186" s="779">
        <f>I186+M186</f>
        <v>0</v>
      </c>
      <c r="R186" s="779" t="s">
        <v>381</v>
      </c>
      <c r="S186" s="780">
        <f>P186</f>
        <v>0</v>
      </c>
    </row>
    <row r="187" spans="1:19" ht="18.75" hidden="1" customHeight="1" thickTop="1" x14ac:dyDescent="0.2">
      <c r="A187" s="790" t="s">
        <v>383</v>
      </c>
      <c r="B187" s="776" t="s">
        <v>381</v>
      </c>
      <c r="C187" s="777">
        <f>IF(E187+G187=0, 0, ROUND((P187-Q187)/(G187+E187)/12,0))</f>
        <v>0</v>
      </c>
      <c r="D187" s="777">
        <f>IF(F187=0,0,ROUND(Q187/F187,0))</f>
        <v>0</v>
      </c>
      <c r="E187" s="796"/>
      <c r="F187" s="797"/>
      <c r="G187" s="798"/>
      <c r="H187" s="799"/>
      <c r="I187" s="797"/>
      <c r="J187" s="779" t="s">
        <v>381</v>
      </c>
      <c r="K187" s="779">
        <f>H187</f>
        <v>0</v>
      </c>
      <c r="L187" s="797"/>
      <c r="M187" s="797"/>
      <c r="N187" s="779" t="s">
        <v>381</v>
      </c>
      <c r="O187" s="779">
        <f>L187</f>
        <v>0</v>
      </c>
      <c r="P187" s="779">
        <f>H187+L187</f>
        <v>0</v>
      </c>
      <c r="Q187" s="779">
        <f>I187+M187</f>
        <v>0</v>
      </c>
      <c r="R187" s="779" t="s">
        <v>381</v>
      </c>
      <c r="S187" s="780">
        <f>P187</f>
        <v>0</v>
      </c>
    </row>
    <row r="188" spans="1:19" ht="18.75" hidden="1" customHeight="1" thickTop="1" x14ac:dyDescent="0.2">
      <c r="A188" s="790" t="s">
        <v>384</v>
      </c>
      <c r="B188" s="776" t="s">
        <v>381</v>
      </c>
      <c r="C188" s="777" t="s">
        <v>381</v>
      </c>
      <c r="D188" s="777" t="s">
        <v>381</v>
      </c>
      <c r="E188" s="778" t="s">
        <v>381</v>
      </c>
      <c r="F188" s="779" t="s">
        <v>381</v>
      </c>
      <c r="G188" s="780" t="s">
        <v>381</v>
      </c>
      <c r="H188" s="781" t="s">
        <v>381</v>
      </c>
      <c r="I188" s="779" t="s">
        <v>381</v>
      </c>
      <c r="J188" s="797"/>
      <c r="K188" s="779">
        <f>J188</f>
        <v>0</v>
      </c>
      <c r="L188" s="779" t="s">
        <v>381</v>
      </c>
      <c r="M188" s="779" t="s">
        <v>381</v>
      </c>
      <c r="N188" s="797"/>
      <c r="O188" s="779">
        <f>N188</f>
        <v>0</v>
      </c>
      <c r="P188" s="779" t="s">
        <v>381</v>
      </c>
      <c r="Q188" s="779" t="s">
        <v>381</v>
      </c>
      <c r="R188" s="779">
        <f>J188+N188</f>
        <v>0</v>
      </c>
      <c r="S188" s="780">
        <f>R188</f>
        <v>0</v>
      </c>
    </row>
    <row r="189" spans="1:19" ht="18.75" hidden="1" customHeight="1" thickTop="1" x14ac:dyDescent="0.2">
      <c r="A189" s="792" t="s">
        <v>1026</v>
      </c>
      <c r="B189" s="793"/>
      <c r="C189" s="777">
        <f>IF(E189+G189=0, 0, ROUND((P189-Q189)/(G189+E189)/12,0))</f>
        <v>0</v>
      </c>
      <c r="D189" s="777">
        <f>IF(F189=0,0,ROUND(Q189/F189,0))</f>
        <v>0</v>
      </c>
      <c r="E189" s="778">
        <f>E190+E191</f>
        <v>0</v>
      </c>
      <c r="F189" s="779">
        <f>F190+F191</f>
        <v>0</v>
      </c>
      <c r="G189" s="780">
        <f>G190+G191</f>
        <v>0</v>
      </c>
      <c r="H189" s="781">
        <f>H190+H191</f>
        <v>0</v>
      </c>
      <c r="I189" s="779">
        <f>I190+I191</f>
        <v>0</v>
      </c>
      <c r="J189" s="779">
        <f>J192</f>
        <v>0</v>
      </c>
      <c r="K189" s="779">
        <f>IF(H189+J189=K190+K191+K192,H189+J189,"CHYBA")</f>
        <v>0</v>
      </c>
      <c r="L189" s="779">
        <f>L190+L191</f>
        <v>0</v>
      </c>
      <c r="M189" s="779">
        <f>M190+M191</f>
        <v>0</v>
      </c>
      <c r="N189" s="779">
        <f>N192</f>
        <v>0</v>
      </c>
      <c r="O189" s="779">
        <f>IF(L189+N189=O190+O191+O192,L189+N189,"CHYBA")</f>
        <v>0</v>
      </c>
      <c r="P189" s="779">
        <f>P190+P191</f>
        <v>0</v>
      </c>
      <c r="Q189" s="779">
        <f>Q190+Q191</f>
        <v>0</v>
      </c>
      <c r="R189" s="779">
        <f>R192</f>
        <v>0</v>
      </c>
      <c r="S189" s="780">
        <f>IF(P189+R189=S190+S191+S192,P189+R189,"CHYBA")</f>
        <v>0</v>
      </c>
    </row>
    <row r="190" spans="1:19" ht="18.75" hidden="1" customHeight="1" thickTop="1" x14ac:dyDescent="0.2">
      <c r="A190" s="790" t="s">
        <v>382</v>
      </c>
      <c r="B190" s="776" t="s">
        <v>381</v>
      </c>
      <c r="C190" s="777">
        <f>IF(E190+G190=0, 0, ROUND((P190-Q190)/(G190+E190)/12,0))</f>
        <v>0</v>
      </c>
      <c r="D190" s="777">
        <f>IF(F190=0,0,ROUND(Q190/F190,0))</f>
        <v>0</v>
      </c>
      <c r="E190" s="796"/>
      <c r="F190" s="797"/>
      <c r="G190" s="798"/>
      <c r="H190" s="799"/>
      <c r="I190" s="797"/>
      <c r="J190" s="779" t="s">
        <v>381</v>
      </c>
      <c r="K190" s="779">
        <f>H190</f>
        <v>0</v>
      </c>
      <c r="L190" s="797"/>
      <c r="M190" s="797"/>
      <c r="N190" s="779" t="s">
        <v>381</v>
      </c>
      <c r="O190" s="779">
        <f>L190</f>
        <v>0</v>
      </c>
      <c r="P190" s="779">
        <f>H190+L190</f>
        <v>0</v>
      </c>
      <c r="Q190" s="779">
        <f>I190+M190</f>
        <v>0</v>
      </c>
      <c r="R190" s="779" t="s">
        <v>381</v>
      </c>
      <c r="S190" s="780">
        <f>P190</f>
        <v>0</v>
      </c>
    </row>
    <row r="191" spans="1:19" ht="18.75" hidden="1" customHeight="1" thickTop="1" x14ac:dyDescent="0.2">
      <c r="A191" s="790" t="s">
        <v>383</v>
      </c>
      <c r="B191" s="776" t="s">
        <v>381</v>
      </c>
      <c r="C191" s="777">
        <f>IF(E191+G191=0, 0, ROUND((P191-Q191)/(G191+E191)/12,0))</f>
        <v>0</v>
      </c>
      <c r="D191" s="777">
        <f>IF(F191=0,0,ROUND(Q191/F191,0))</f>
        <v>0</v>
      </c>
      <c r="E191" s="796"/>
      <c r="F191" s="797"/>
      <c r="G191" s="798"/>
      <c r="H191" s="799"/>
      <c r="I191" s="797"/>
      <c r="J191" s="779" t="s">
        <v>381</v>
      </c>
      <c r="K191" s="779">
        <f>H191</f>
        <v>0</v>
      </c>
      <c r="L191" s="797"/>
      <c r="M191" s="797"/>
      <c r="N191" s="779" t="s">
        <v>381</v>
      </c>
      <c r="O191" s="779">
        <f>L191</f>
        <v>0</v>
      </c>
      <c r="P191" s="779">
        <f>H191+L191</f>
        <v>0</v>
      </c>
      <c r="Q191" s="779">
        <f>I191+M191</f>
        <v>0</v>
      </c>
      <c r="R191" s="779" t="s">
        <v>381</v>
      </c>
      <c r="S191" s="780">
        <f>P191</f>
        <v>0</v>
      </c>
    </row>
    <row r="192" spans="1:19" ht="18.75" hidden="1" customHeight="1" thickTop="1" x14ac:dyDescent="0.2">
      <c r="A192" s="808" t="s">
        <v>384</v>
      </c>
      <c r="B192" s="809" t="s">
        <v>381</v>
      </c>
      <c r="C192" s="810" t="s">
        <v>381</v>
      </c>
      <c r="D192" s="810" t="s">
        <v>381</v>
      </c>
      <c r="E192" s="811" t="s">
        <v>381</v>
      </c>
      <c r="F192" s="812" t="s">
        <v>381</v>
      </c>
      <c r="G192" s="813" t="s">
        <v>381</v>
      </c>
      <c r="H192" s="814" t="s">
        <v>381</v>
      </c>
      <c r="I192" s="812" t="s">
        <v>381</v>
      </c>
      <c r="J192" s="815"/>
      <c r="K192" s="812">
        <f>J192</f>
        <v>0</v>
      </c>
      <c r="L192" s="812" t="s">
        <v>381</v>
      </c>
      <c r="M192" s="812" t="s">
        <v>381</v>
      </c>
      <c r="N192" s="815"/>
      <c r="O192" s="812">
        <f>N192</f>
        <v>0</v>
      </c>
      <c r="P192" s="812" t="s">
        <v>381</v>
      </c>
      <c r="Q192" s="812" t="s">
        <v>381</v>
      </c>
      <c r="R192" s="812">
        <f>J192+N192</f>
        <v>0</v>
      </c>
      <c r="S192" s="813">
        <f>R192</f>
        <v>0</v>
      </c>
    </row>
    <row r="193" spans="1:19" ht="18.75" hidden="1" customHeight="1" thickTop="1" x14ac:dyDescent="0.2">
      <c r="A193" s="816" t="s">
        <v>386</v>
      </c>
      <c r="B193" s="817" t="s">
        <v>381</v>
      </c>
      <c r="C193" s="818">
        <f>IF(E193+G193=0, 0, ROUND((P193-Q193)/(G193+E193)/12,0))</f>
        <v>0</v>
      </c>
      <c r="D193" s="818">
        <f>IF(F193=0,0,ROUND(Q193/F193,0))</f>
        <v>0</v>
      </c>
      <c r="E193" s="819">
        <f>E194+E195</f>
        <v>0</v>
      </c>
      <c r="F193" s="820">
        <f>F194+F195</f>
        <v>0</v>
      </c>
      <c r="G193" s="821">
        <f>G194+G195</f>
        <v>0</v>
      </c>
      <c r="H193" s="822">
        <f>H194+H195</f>
        <v>0</v>
      </c>
      <c r="I193" s="820">
        <f>I194+I195</f>
        <v>0</v>
      </c>
      <c r="J193" s="820">
        <f>J196</f>
        <v>0</v>
      </c>
      <c r="K193" s="820">
        <f>IF(H193+J193=K194+K195+K196,H193+J193,"CHYBA")</f>
        <v>0</v>
      </c>
      <c r="L193" s="820">
        <f>L194+L195</f>
        <v>0</v>
      </c>
      <c r="M193" s="820">
        <f>M194+M195</f>
        <v>0</v>
      </c>
      <c r="N193" s="820">
        <f>N196</f>
        <v>0</v>
      </c>
      <c r="O193" s="820">
        <f>IF(L193+N193=O194+O195+O196,L193+N193,"CHYBA")</f>
        <v>0</v>
      </c>
      <c r="P193" s="820">
        <f>P194+P195</f>
        <v>0</v>
      </c>
      <c r="Q193" s="820">
        <f>Q194+Q195</f>
        <v>0</v>
      </c>
      <c r="R193" s="820">
        <f>R196</f>
        <v>0</v>
      </c>
      <c r="S193" s="821">
        <f>IF(P193+R193=S194+S195+S196,P193+R193,"CHYBA")</f>
        <v>0</v>
      </c>
    </row>
    <row r="194" spans="1:19" ht="18.75" hidden="1" customHeight="1" thickTop="1" x14ac:dyDescent="0.2">
      <c r="A194" s="790" t="s">
        <v>382</v>
      </c>
      <c r="B194" s="776" t="s">
        <v>381</v>
      </c>
      <c r="C194" s="777">
        <f>IF(E194+G194=0, 0, ROUND((P194-Q194)/(G194+E194)/12,0))</f>
        <v>0</v>
      </c>
      <c r="D194" s="777">
        <f>IF(F194=0,0,ROUND(Q194/F194,0))</f>
        <v>0</v>
      </c>
      <c r="E194" s="778">
        <f t="shared" ref="E194:I195" si="7">E198+E202+E206+E210+E214+E218+E222</f>
        <v>0</v>
      </c>
      <c r="F194" s="779">
        <f t="shared" si="7"/>
        <v>0</v>
      </c>
      <c r="G194" s="780">
        <f t="shared" si="7"/>
        <v>0</v>
      </c>
      <c r="H194" s="781">
        <f t="shared" si="7"/>
        <v>0</v>
      </c>
      <c r="I194" s="779">
        <f t="shared" si="7"/>
        <v>0</v>
      </c>
      <c r="J194" s="779" t="s">
        <v>381</v>
      </c>
      <c r="K194" s="779">
        <f>H194</f>
        <v>0</v>
      </c>
      <c r="L194" s="779">
        <f>L198+L202+L206+L210+L214+L218+L222</f>
        <v>0</v>
      </c>
      <c r="M194" s="779">
        <f>M198+M202+M206+M210+M214+M218+M222</f>
        <v>0</v>
      </c>
      <c r="N194" s="779" t="s">
        <v>381</v>
      </c>
      <c r="O194" s="779">
        <f>L194</f>
        <v>0</v>
      </c>
      <c r="P194" s="779">
        <f>H194+L194</f>
        <v>0</v>
      </c>
      <c r="Q194" s="779">
        <f>I194+M194</f>
        <v>0</v>
      </c>
      <c r="R194" s="779" t="s">
        <v>381</v>
      </c>
      <c r="S194" s="780">
        <f>P194</f>
        <v>0</v>
      </c>
    </row>
    <row r="195" spans="1:19" ht="18.75" hidden="1" customHeight="1" thickTop="1" x14ac:dyDescent="0.2">
      <c r="A195" s="790" t="s">
        <v>383</v>
      </c>
      <c r="B195" s="776" t="s">
        <v>381</v>
      </c>
      <c r="C195" s="777">
        <f>IF(E195+G195=0, 0, ROUND((P195-Q195)/(G195+E195)/12,0))</f>
        <v>0</v>
      </c>
      <c r="D195" s="777">
        <f>IF(F195=0,0,ROUND(Q195/F195,0))</f>
        <v>0</v>
      </c>
      <c r="E195" s="778">
        <f t="shared" si="7"/>
        <v>0</v>
      </c>
      <c r="F195" s="779">
        <f t="shared" si="7"/>
        <v>0</v>
      </c>
      <c r="G195" s="780">
        <f t="shared" si="7"/>
        <v>0</v>
      </c>
      <c r="H195" s="781">
        <f t="shared" si="7"/>
        <v>0</v>
      </c>
      <c r="I195" s="779">
        <f t="shared" si="7"/>
        <v>0</v>
      </c>
      <c r="J195" s="779" t="s">
        <v>381</v>
      </c>
      <c r="K195" s="779">
        <f>H195</f>
        <v>0</v>
      </c>
      <c r="L195" s="779">
        <f>L199+L203+L207+L211+L215+L219+L223</f>
        <v>0</v>
      </c>
      <c r="M195" s="779">
        <f>M199+M203+M207+M211+M215+M219+M223</f>
        <v>0</v>
      </c>
      <c r="N195" s="779" t="s">
        <v>381</v>
      </c>
      <c r="O195" s="779">
        <f>L195</f>
        <v>0</v>
      </c>
      <c r="P195" s="779">
        <f>H195+L195</f>
        <v>0</v>
      </c>
      <c r="Q195" s="779">
        <f>I195+M195</f>
        <v>0</v>
      </c>
      <c r="R195" s="779" t="s">
        <v>381</v>
      </c>
      <c r="S195" s="780">
        <f>P195</f>
        <v>0</v>
      </c>
    </row>
    <row r="196" spans="1:19" ht="18.75" hidden="1" customHeight="1" thickTop="1" x14ac:dyDescent="0.2">
      <c r="A196" s="790" t="s">
        <v>384</v>
      </c>
      <c r="B196" s="776" t="s">
        <v>381</v>
      </c>
      <c r="C196" s="777" t="s">
        <v>381</v>
      </c>
      <c r="D196" s="777" t="s">
        <v>381</v>
      </c>
      <c r="E196" s="778" t="s">
        <v>381</v>
      </c>
      <c r="F196" s="779" t="s">
        <v>381</v>
      </c>
      <c r="G196" s="780" t="s">
        <v>381</v>
      </c>
      <c r="H196" s="781" t="s">
        <v>381</v>
      </c>
      <c r="I196" s="779" t="s">
        <v>381</v>
      </c>
      <c r="J196" s="779">
        <f>J200+J204+J208+J212+J216+J220+J224</f>
        <v>0</v>
      </c>
      <c r="K196" s="779">
        <f>J196</f>
        <v>0</v>
      </c>
      <c r="L196" s="779" t="s">
        <v>381</v>
      </c>
      <c r="M196" s="779" t="s">
        <v>381</v>
      </c>
      <c r="N196" s="779">
        <f>N200+N204+N208+N212+N216+N220+N224</f>
        <v>0</v>
      </c>
      <c r="O196" s="779">
        <f>N196</f>
        <v>0</v>
      </c>
      <c r="P196" s="779" t="s">
        <v>381</v>
      </c>
      <c r="Q196" s="779" t="s">
        <v>381</v>
      </c>
      <c r="R196" s="779">
        <f>J196+N196</f>
        <v>0</v>
      </c>
      <c r="S196" s="780">
        <f>R196</f>
        <v>0</v>
      </c>
    </row>
    <row r="197" spans="1:19" ht="18.75" hidden="1" customHeight="1" thickTop="1" x14ac:dyDescent="0.2">
      <c r="A197" s="792" t="s">
        <v>1026</v>
      </c>
      <c r="B197" s="793"/>
      <c r="C197" s="777">
        <f>IF(E197+G197=0, 0, ROUND((P197-Q197)/(G197+E197)/12,0))</f>
        <v>0</v>
      </c>
      <c r="D197" s="777">
        <f>IF(F197=0,0,ROUND(Q197/F197,0))</f>
        <v>0</v>
      </c>
      <c r="E197" s="778">
        <f>E198+E199</f>
        <v>0</v>
      </c>
      <c r="F197" s="779">
        <f>F198+F199</f>
        <v>0</v>
      </c>
      <c r="G197" s="780">
        <f>G198+G199</f>
        <v>0</v>
      </c>
      <c r="H197" s="794">
        <f>H198+H199</f>
        <v>0</v>
      </c>
      <c r="I197" s="795">
        <f>I198+I199</f>
        <v>0</v>
      </c>
      <c r="J197" s="795">
        <f>J200</f>
        <v>0</v>
      </c>
      <c r="K197" s="795">
        <f>IF(H197+J197=K198+K199+K200,H197+J197,"CHYBA")</f>
        <v>0</v>
      </c>
      <c r="L197" s="779">
        <f>L198+L199</f>
        <v>0</v>
      </c>
      <c r="M197" s="779">
        <f>M198+M199</f>
        <v>0</v>
      </c>
      <c r="N197" s="779">
        <f>N200</f>
        <v>0</v>
      </c>
      <c r="O197" s="779">
        <f>IF(L197+N197=O198+O199+O200,L197+N197,"CHYBA")</f>
        <v>0</v>
      </c>
      <c r="P197" s="779">
        <f>P198+P199</f>
        <v>0</v>
      </c>
      <c r="Q197" s="779">
        <f>Q198+Q199</f>
        <v>0</v>
      </c>
      <c r="R197" s="779">
        <f>R200</f>
        <v>0</v>
      </c>
      <c r="S197" s="780">
        <f>IF(P197+R197=S198+S199+S200,P197+R197,"CHYBA")</f>
        <v>0</v>
      </c>
    </row>
    <row r="198" spans="1:19" ht="18.75" hidden="1" customHeight="1" thickTop="1" x14ac:dyDescent="0.2">
      <c r="A198" s="790" t="s">
        <v>382</v>
      </c>
      <c r="B198" s="776" t="s">
        <v>381</v>
      </c>
      <c r="C198" s="777">
        <f>IF(E198+G198=0, 0, ROUND((P198-Q198)/(G198+E198)/12,0))</f>
        <v>0</v>
      </c>
      <c r="D198" s="777">
        <f>IF(F198=0,0,ROUND(Q198/F198,0))</f>
        <v>0</v>
      </c>
      <c r="E198" s="796"/>
      <c r="F198" s="797"/>
      <c r="G198" s="798"/>
      <c r="H198" s="799"/>
      <c r="I198" s="797"/>
      <c r="J198" s="795" t="s">
        <v>381</v>
      </c>
      <c r="K198" s="795">
        <f>H198</f>
        <v>0</v>
      </c>
      <c r="L198" s="797"/>
      <c r="M198" s="797"/>
      <c r="N198" s="779" t="s">
        <v>381</v>
      </c>
      <c r="O198" s="779">
        <f>L198</f>
        <v>0</v>
      </c>
      <c r="P198" s="779">
        <f>H198+L198</f>
        <v>0</v>
      </c>
      <c r="Q198" s="779">
        <f>I198+M198</f>
        <v>0</v>
      </c>
      <c r="R198" s="779" t="s">
        <v>381</v>
      </c>
      <c r="S198" s="780">
        <f>P198</f>
        <v>0</v>
      </c>
    </row>
    <row r="199" spans="1:19" ht="18.75" hidden="1" customHeight="1" thickTop="1" x14ac:dyDescent="0.2">
      <c r="A199" s="790" t="s">
        <v>383</v>
      </c>
      <c r="B199" s="776" t="s">
        <v>381</v>
      </c>
      <c r="C199" s="777">
        <f>IF(E199+G199=0, 0, ROUND((P199-Q199)/(G199+E199)/12,0))</f>
        <v>0</v>
      </c>
      <c r="D199" s="777">
        <f>IF(F199=0,0,ROUND(Q199/F199,0))</f>
        <v>0</v>
      </c>
      <c r="E199" s="796"/>
      <c r="F199" s="797"/>
      <c r="G199" s="798"/>
      <c r="H199" s="799"/>
      <c r="I199" s="797"/>
      <c r="J199" s="795" t="s">
        <v>381</v>
      </c>
      <c r="K199" s="795">
        <f>H199</f>
        <v>0</v>
      </c>
      <c r="L199" s="797"/>
      <c r="M199" s="797"/>
      <c r="N199" s="779" t="s">
        <v>381</v>
      </c>
      <c r="O199" s="779">
        <f>L199</f>
        <v>0</v>
      </c>
      <c r="P199" s="779">
        <f>H199+L199</f>
        <v>0</v>
      </c>
      <c r="Q199" s="779">
        <f>I199+M199</f>
        <v>0</v>
      </c>
      <c r="R199" s="779" t="s">
        <v>381</v>
      </c>
      <c r="S199" s="780">
        <f>P199</f>
        <v>0</v>
      </c>
    </row>
    <row r="200" spans="1:19" ht="18.75" hidden="1" customHeight="1" thickTop="1" x14ac:dyDescent="0.2">
      <c r="A200" s="790" t="s">
        <v>384</v>
      </c>
      <c r="B200" s="776" t="s">
        <v>381</v>
      </c>
      <c r="C200" s="777" t="s">
        <v>381</v>
      </c>
      <c r="D200" s="777" t="s">
        <v>381</v>
      </c>
      <c r="E200" s="778" t="s">
        <v>381</v>
      </c>
      <c r="F200" s="779" t="s">
        <v>381</v>
      </c>
      <c r="G200" s="780" t="s">
        <v>381</v>
      </c>
      <c r="H200" s="781" t="s">
        <v>381</v>
      </c>
      <c r="I200" s="779" t="s">
        <v>381</v>
      </c>
      <c r="J200" s="797"/>
      <c r="K200" s="795">
        <f>J200</f>
        <v>0</v>
      </c>
      <c r="L200" s="779" t="s">
        <v>381</v>
      </c>
      <c r="M200" s="779" t="s">
        <v>381</v>
      </c>
      <c r="N200" s="797"/>
      <c r="O200" s="779">
        <f>N200</f>
        <v>0</v>
      </c>
      <c r="P200" s="779" t="s">
        <v>381</v>
      </c>
      <c r="Q200" s="779" t="s">
        <v>381</v>
      </c>
      <c r="R200" s="779">
        <f>J200+N200</f>
        <v>0</v>
      </c>
      <c r="S200" s="780">
        <f>R200</f>
        <v>0</v>
      </c>
    </row>
    <row r="201" spans="1:19" ht="18.75" hidden="1" customHeight="1" thickTop="1" x14ac:dyDescent="0.2">
      <c r="A201" s="792" t="s">
        <v>1026</v>
      </c>
      <c r="B201" s="793"/>
      <c r="C201" s="777">
        <f>IF(E201+G201=0, 0, ROUND((P201-Q201)/(G201+E201)/12,0))</f>
        <v>0</v>
      </c>
      <c r="D201" s="777">
        <f>IF(F201=0,0,ROUND(Q201/F201,0))</f>
        <v>0</v>
      </c>
      <c r="E201" s="778">
        <f>E202+E203</f>
        <v>0</v>
      </c>
      <c r="F201" s="779">
        <f>F202+F203</f>
        <v>0</v>
      </c>
      <c r="G201" s="780">
        <f>G202+G203</f>
        <v>0</v>
      </c>
      <c r="H201" s="781">
        <f>H202+H203</f>
        <v>0</v>
      </c>
      <c r="I201" s="779">
        <f>I202+I203</f>
        <v>0</v>
      </c>
      <c r="J201" s="779">
        <f>J204</f>
        <v>0</v>
      </c>
      <c r="K201" s="779">
        <f>IF(H201+J201=K202+K203+K204,H201+J201,"CHYBA")</f>
        <v>0</v>
      </c>
      <c r="L201" s="779">
        <f>L202+L203</f>
        <v>0</v>
      </c>
      <c r="M201" s="779">
        <f>M202+M203</f>
        <v>0</v>
      </c>
      <c r="N201" s="779">
        <f>N204</f>
        <v>0</v>
      </c>
      <c r="O201" s="779">
        <f>IF(L201+N201=O202+O203+O204,L201+N201,"CHYBA")</f>
        <v>0</v>
      </c>
      <c r="P201" s="779">
        <f>P202+P203</f>
        <v>0</v>
      </c>
      <c r="Q201" s="779">
        <f>Q202+Q203</f>
        <v>0</v>
      </c>
      <c r="R201" s="779">
        <f>R204</f>
        <v>0</v>
      </c>
      <c r="S201" s="780">
        <f>IF(P201+R201=S202+S203+S204,P201+R201,"CHYBA")</f>
        <v>0</v>
      </c>
    </row>
    <row r="202" spans="1:19" ht="18.75" hidden="1" customHeight="1" thickTop="1" x14ac:dyDescent="0.2">
      <c r="A202" s="790" t="s">
        <v>382</v>
      </c>
      <c r="B202" s="776" t="s">
        <v>381</v>
      </c>
      <c r="C202" s="777">
        <f>IF(E202+G202=0, 0, ROUND((P202-Q202)/(G202+E202)/12,0))</f>
        <v>0</v>
      </c>
      <c r="D202" s="777">
        <f>IF(F202=0,0,ROUND(Q202/F202,0))</f>
        <v>0</v>
      </c>
      <c r="E202" s="796"/>
      <c r="F202" s="797"/>
      <c r="G202" s="798"/>
      <c r="H202" s="799"/>
      <c r="I202" s="797"/>
      <c r="J202" s="779" t="s">
        <v>381</v>
      </c>
      <c r="K202" s="779">
        <f>H202</f>
        <v>0</v>
      </c>
      <c r="L202" s="797"/>
      <c r="M202" s="797"/>
      <c r="N202" s="779" t="s">
        <v>381</v>
      </c>
      <c r="O202" s="779">
        <f>L202</f>
        <v>0</v>
      </c>
      <c r="P202" s="779">
        <f>H202+L202</f>
        <v>0</v>
      </c>
      <c r="Q202" s="779">
        <f>I202+M202</f>
        <v>0</v>
      </c>
      <c r="R202" s="779" t="s">
        <v>381</v>
      </c>
      <c r="S202" s="780">
        <f>P202</f>
        <v>0</v>
      </c>
    </row>
    <row r="203" spans="1:19" ht="18.75" hidden="1" customHeight="1" thickTop="1" x14ac:dyDescent="0.2">
      <c r="A203" s="790" t="s">
        <v>383</v>
      </c>
      <c r="B203" s="776" t="s">
        <v>381</v>
      </c>
      <c r="C203" s="777">
        <f>IF(E203+G203=0, 0, ROUND((P203-Q203)/(G203+E203)/12,0))</f>
        <v>0</v>
      </c>
      <c r="D203" s="777">
        <f>IF(F203=0,0,ROUND(Q203/F203,0))</f>
        <v>0</v>
      </c>
      <c r="E203" s="796"/>
      <c r="F203" s="797"/>
      <c r="G203" s="798"/>
      <c r="H203" s="799"/>
      <c r="I203" s="797"/>
      <c r="J203" s="779" t="s">
        <v>381</v>
      </c>
      <c r="K203" s="779">
        <f>H203</f>
        <v>0</v>
      </c>
      <c r="L203" s="797"/>
      <c r="M203" s="797"/>
      <c r="N203" s="779" t="s">
        <v>381</v>
      </c>
      <c r="O203" s="779">
        <f>L203</f>
        <v>0</v>
      </c>
      <c r="P203" s="779">
        <f>H203+L203</f>
        <v>0</v>
      </c>
      <c r="Q203" s="779">
        <f>I203+M203</f>
        <v>0</v>
      </c>
      <c r="R203" s="779" t="s">
        <v>381</v>
      </c>
      <c r="S203" s="780">
        <f>P203</f>
        <v>0</v>
      </c>
    </row>
    <row r="204" spans="1:19" ht="18.75" hidden="1" customHeight="1" thickTop="1" x14ac:dyDescent="0.2">
      <c r="A204" s="790" t="s">
        <v>384</v>
      </c>
      <c r="B204" s="776" t="s">
        <v>381</v>
      </c>
      <c r="C204" s="777" t="s">
        <v>381</v>
      </c>
      <c r="D204" s="777" t="s">
        <v>381</v>
      </c>
      <c r="E204" s="778" t="s">
        <v>381</v>
      </c>
      <c r="F204" s="779" t="s">
        <v>381</v>
      </c>
      <c r="G204" s="780" t="s">
        <v>381</v>
      </c>
      <c r="H204" s="781" t="s">
        <v>381</v>
      </c>
      <c r="I204" s="779" t="s">
        <v>381</v>
      </c>
      <c r="J204" s="797"/>
      <c r="K204" s="779">
        <f>J204</f>
        <v>0</v>
      </c>
      <c r="L204" s="779" t="s">
        <v>381</v>
      </c>
      <c r="M204" s="779" t="s">
        <v>381</v>
      </c>
      <c r="N204" s="797"/>
      <c r="O204" s="779">
        <f>N204</f>
        <v>0</v>
      </c>
      <c r="P204" s="779" t="s">
        <v>381</v>
      </c>
      <c r="Q204" s="779" t="s">
        <v>381</v>
      </c>
      <c r="R204" s="779">
        <f>J204+N204</f>
        <v>0</v>
      </c>
      <c r="S204" s="780">
        <f>R204</f>
        <v>0</v>
      </c>
    </row>
    <row r="205" spans="1:19" ht="18.75" hidden="1" customHeight="1" thickTop="1" x14ac:dyDescent="0.2">
      <c r="A205" s="792" t="s">
        <v>1026</v>
      </c>
      <c r="B205" s="793"/>
      <c r="C205" s="777">
        <f>IF(E205+G205=0, 0, ROUND((P205-Q205)/(G205+E205)/12,0))</f>
        <v>0</v>
      </c>
      <c r="D205" s="777">
        <f>IF(F205=0,0,ROUND(Q205/F205,0))</f>
        <v>0</v>
      </c>
      <c r="E205" s="778">
        <f>E206+E207</f>
        <v>0</v>
      </c>
      <c r="F205" s="779">
        <f>F206+F207</f>
        <v>0</v>
      </c>
      <c r="G205" s="780">
        <f>G206+G207</f>
        <v>0</v>
      </c>
      <c r="H205" s="781">
        <f>H206+H207</f>
        <v>0</v>
      </c>
      <c r="I205" s="779">
        <f>I206+I207</f>
        <v>0</v>
      </c>
      <c r="J205" s="779">
        <f>J208</f>
        <v>0</v>
      </c>
      <c r="K205" s="779">
        <f>IF(H205+J205=K206+K207+K208,H205+J205,"CHYBA")</f>
        <v>0</v>
      </c>
      <c r="L205" s="779">
        <f>L206+L207</f>
        <v>0</v>
      </c>
      <c r="M205" s="779">
        <f>M206+M207</f>
        <v>0</v>
      </c>
      <c r="N205" s="779">
        <f>N208</f>
        <v>0</v>
      </c>
      <c r="O205" s="779">
        <f>IF(L205+N205=O206+O207+O208,L205+N205,"CHYBA")</f>
        <v>0</v>
      </c>
      <c r="P205" s="779">
        <f>P206+P207</f>
        <v>0</v>
      </c>
      <c r="Q205" s="779">
        <f>Q206+Q207</f>
        <v>0</v>
      </c>
      <c r="R205" s="779">
        <f>R208</f>
        <v>0</v>
      </c>
      <c r="S205" s="780">
        <f>IF(P205+R205=S206+S207+S208,P205+R205,"CHYBA")</f>
        <v>0</v>
      </c>
    </row>
    <row r="206" spans="1:19" ht="18.75" hidden="1" customHeight="1" thickTop="1" x14ac:dyDescent="0.2">
      <c r="A206" s="790" t="s">
        <v>382</v>
      </c>
      <c r="B206" s="776" t="s">
        <v>381</v>
      </c>
      <c r="C206" s="777">
        <f>IF(E206+G206=0, 0, ROUND((P206-Q206)/(G206+E206)/12,0))</f>
        <v>0</v>
      </c>
      <c r="D206" s="777">
        <f>IF(F206=0,0,ROUND(Q206/F206,0))</f>
        <v>0</v>
      </c>
      <c r="E206" s="796"/>
      <c r="F206" s="797"/>
      <c r="G206" s="798"/>
      <c r="H206" s="799"/>
      <c r="I206" s="797"/>
      <c r="J206" s="779" t="s">
        <v>381</v>
      </c>
      <c r="K206" s="779">
        <f>H206</f>
        <v>0</v>
      </c>
      <c r="L206" s="797"/>
      <c r="M206" s="797"/>
      <c r="N206" s="779" t="s">
        <v>381</v>
      </c>
      <c r="O206" s="779">
        <f>L206</f>
        <v>0</v>
      </c>
      <c r="P206" s="779">
        <f>H206+L206</f>
        <v>0</v>
      </c>
      <c r="Q206" s="779">
        <f>I206+M206</f>
        <v>0</v>
      </c>
      <c r="R206" s="779" t="s">
        <v>381</v>
      </c>
      <c r="S206" s="780">
        <f>P206</f>
        <v>0</v>
      </c>
    </row>
    <row r="207" spans="1:19" ht="18.75" hidden="1" customHeight="1" thickTop="1" x14ac:dyDescent="0.2">
      <c r="A207" s="790" t="s">
        <v>383</v>
      </c>
      <c r="B207" s="776" t="s">
        <v>381</v>
      </c>
      <c r="C207" s="777">
        <f>IF(E207+G207=0, 0, ROUND((P207-Q207)/(G207+E207)/12,0))</f>
        <v>0</v>
      </c>
      <c r="D207" s="777">
        <f>IF(F207=0,0,ROUND(Q207/F207,0))</f>
        <v>0</v>
      </c>
      <c r="E207" s="796"/>
      <c r="F207" s="797"/>
      <c r="G207" s="798"/>
      <c r="H207" s="799"/>
      <c r="I207" s="797"/>
      <c r="J207" s="779" t="s">
        <v>381</v>
      </c>
      <c r="K207" s="779">
        <f>H207</f>
        <v>0</v>
      </c>
      <c r="L207" s="797"/>
      <c r="M207" s="797"/>
      <c r="N207" s="779" t="s">
        <v>381</v>
      </c>
      <c r="O207" s="779">
        <f>L207</f>
        <v>0</v>
      </c>
      <c r="P207" s="779">
        <f>H207+L207</f>
        <v>0</v>
      </c>
      <c r="Q207" s="779">
        <f>I207+M207</f>
        <v>0</v>
      </c>
      <c r="R207" s="779" t="s">
        <v>381</v>
      </c>
      <c r="S207" s="780">
        <f>P207</f>
        <v>0</v>
      </c>
    </row>
    <row r="208" spans="1:19" ht="18.75" hidden="1" customHeight="1" thickTop="1" x14ac:dyDescent="0.2">
      <c r="A208" s="790" t="s">
        <v>384</v>
      </c>
      <c r="B208" s="776" t="s">
        <v>381</v>
      </c>
      <c r="C208" s="777" t="s">
        <v>381</v>
      </c>
      <c r="D208" s="777" t="s">
        <v>381</v>
      </c>
      <c r="E208" s="778" t="s">
        <v>381</v>
      </c>
      <c r="F208" s="779" t="s">
        <v>381</v>
      </c>
      <c r="G208" s="780" t="s">
        <v>381</v>
      </c>
      <c r="H208" s="781" t="s">
        <v>381</v>
      </c>
      <c r="I208" s="779" t="s">
        <v>381</v>
      </c>
      <c r="J208" s="797"/>
      <c r="K208" s="779">
        <f>J208</f>
        <v>0</v>
      </c>
      <c r="L208" s="779" t="s">
        <v>381</v>
      </c>
      <c r="M208" s="779" t="s">
        <v>381</v>
      </c>
      <c r="N208" s="797"/>
      <c r="O208" s="779">
        <f>N208</f>
        <v>0</v>
      </c>
      <c r="P208" s="779" t="s">
        <v>381</v>
      </c>
      <c r="Q208" s="779" t="s">
        <v>381</v>
      </c>
      <c r="R208" s="779">
        <f>J208+N208</f>
        <v>0</v>
      </c>
      <c r="S208" s="780">
        <f>R208</f>
        <v>0</v>
      </c>
    </row>
    <row r="209" spans="1:19" ht="18.75" hidden="1" customHeight="1" thickTop="1" x14ac:dyDescent="0.2">
      <c r="A209" s="792" t="s">
        <v>1026</v>
      </c>
      <c r="B209" s="793"/>
      <c r="C209" s="777">
        <f>IF(E209+G209=0, 0, ROUND((P209-Q209)/(G209+E209)/12,0))</f>
        <v>0</v>
      </c>
      <c r="D209" s="777">
        <f>IF(F209=0,0,ROUND(Q209/F209,0))</f>
        <v>0</v>
      </c>
      <c r="E209" s="778">
        <f>E210+E211</f>
        <v>0</v>
      </c>
      <c r="F209" s="779">
        <f>F210+F211</f>
        <v>0</v>
      </c>
      <c r="G209" s="780">
        <f>G210+G211</f>
        <v>0</v>
      </c>
      <c r="H209" s="781">
        <f>H210+H211</f>
        <v>0</v>
      </c>
      <c r="I209" s="779">
        <f>I210+I211</f>
        <v>0</v>
      </c>
      <c r="J209" s="779">
        <f>J212</f>
        <v>0</v>
      </c>
      <c r="K209" s="779">
        <f>IF(H209+J209=K210+K211+K212,H209+J209,"CHYBA")</f>
        <v>0</v>
      </c>
      <c r="L209" s="779">
        <f>L210+L211</f>
        <v>0</v>
      </c>
      <c r="M209" s="779">
        <f>M210+M211</f>
        <v>0</v>
      </c>
      <c r="N209" s="779">
        <f>N212</f>
        <v>0</v>
      </c>
      <c r="O209" s="779">
        <f>IF(L209+N209=O210+O211+O212,L209+N209,"CHYBA")</f>
        <v>0</v>
      </c>
      <c r="P209" s="779">
        <f>P210+P211</f>
        <v>0</v>
      </c>
      <c r="Q209" s="779">
        <f>Q210+Q211</f>
        <v>0</v>
      </c>
      <c r="R209" s="779">
        <f>R212</f>
        <v>0</v>
      </c>
      <c r="S209" s="780">
        <f>IF(P209+R209=S210+S211+S212,P209+R209,"CHYBA")</f>
        <v>0</v>
      </c>
    </row>
    <row r="210" spans="1:19" ht="18.75" hidden="1" customHeight="1" thickTop="1" x14ac:dyDescent="0.2">
      <c r="A210" s="790" t="s">
        <v>382</v>
      </c>
      <c r="B210" s="776" t="s">
        <v>381</v>
      </c>
      <c r="C210" s="777">
        <f>IF(E210+G210=0, 0, ROUND((P210-Q210)/(G210+E210)/12,0))</f>
        <v>0</v>
      </c>
      <c r="D210" s="777">
        <f>IF(F210=0,0,ROUND(Q210/F210,0))</f>
        <v>0</v>
      </c>
      <c r="E210" s="796"/>
      <c r="F210" s="797"/>
      <c r="G210" s="798"/>
      <c r="H210" s="799"/>
      <c r="I210" s="797"/>
      <c r="J210" s="779" t="s">
        <v>381</v>
      </c>
      <c r="K210" s="779">
        <f>H210</f>
        <v>0</v>
      </c>
      <c r="L210" s="797"/>
      <c r="M210" s="797"/>
      <c r="N210" s="779" t="s">
        <v>381</v>
      </c>
      <c r="O210" s="779">
        <f>L210</f>
        <v>0</v>
      </c>
      <c r="P210" s="779">
        <f>H210+L210</f>
        <v>0</v>
      </c>
      <c r="Q210" s="779">
        <f>I210+M210</f>
        <v>0</v>
      </c>
      <c r="R210" s="779" t="s">
        <v>381</v>
      </c>
      <c r="S210" s="780">
        <f>P210</f>
        <v>0</v>
      </c>
    </row>
    <row r="211" spans="1:19" ht="18.75" hidden="1" customHeight="1" thickTop="1" x14ac:dyDescent="0.2">
      <c r="A211" s="790" t="s">
        <v>383</v>
      </c>
      <c r="B211" s="776" t="s">
        <v>381</v>
      </c>
      <c r="C211" s="777">
        <f>IF(E211+G211=0, 0, ROUND((P211-Q211)/(G211+E211)/12,0))</f>
        <v>0</v>
      </c>
      <c r="D211" s="777">
        <f>IF(F211=0,0,ROUND(Q211/F211,0))</f>
        <v>0</v>
      </c>
      <c r="E211" s="796"/>
      <c r="F211" s="797"/>
      <c r="G211" s="798"/>
      <c r="H211" s="799"/>
      <c r="I211" s="797"/>
      <c r="J211" s="779" t="s">
        <v>381</v>
      </c>
      <c r="K211" s="779">
        <f>H211</f>
        <v>0</v>
      </c>
      <c r="L211" s="797"/>
      <c r="M211" s="797"/>
      <c r="N211" s="779" t="s">
        <v>381</v>
      </c>
      <c r="O211" s="779">
        <f>L211</f>
        <v>0</v>
      </c>
      <c r="P211" s="779">
        <f>H211+L211</f>
        <v>0</v>
      </c>
      <c r="Q211" s="779">
        <f>I211+M211</f>
        <v>0</v>
      </c>
      <c r="R211" s="779" t="s">
        <v>381</v>
      </c>
      <c r="S211" s="780">
        <f>P211</f>
        <v>0</v>
      </c>
    </row>
    <row r="212" spans="1:19" ht="18.75" hidden="1" customHeight="1" thickTop="1" x14ac:dyDescent="0.2">
      <c r="A212" s="790" t="s">
        <v>384</v>
      </c>
      <c r="B212" s="776" t="s">
        <v>381</v>
      </c>
      <c r="C212" s="777" t="s">
        <v>381</v>
      </c>
      <c r="D212" s="777" t="s">
        <v>381</v>
      </c>
      <c r="E212" s="778" t="s">
        <v>381</v>
      </c>
      <c r="F212" s="779" t="s">
        <v>381</v>
      </c>
      <c r="G212" s="780" t="s">
        <v>381</v>
      </c>
      <c r="H212" s="781" t="s">
        <v>381</v>
      </c>
      <c r="I212" s="779" t="s">
        <v>381</v>
      </c>
      <c r="J212" s="797"/>
      <c r="K212" s="779">
        <f>J212</f>
        <v>0</v>
      </c>
      <c r="L212" s="779" t="s">
        <v>381</v>
      </c>
      <c r="M212" s="779" t="s">
        <v>381</v>
      </c>
      <c r="N212" s="797"/>
      <c r="O212" s="779">
        <f>N212</f>
        <v>0</v>
      </c>
      <c r="P212" s="779" t="s">
        <v>381</v>
      </c>
      <c r="Q212" s="779" t="s">
        <v>381</v>
      </c>
      <c r="R212" s="779">
        <f>J212+N212</f>
        <v>0</v>
      </c>
      <c r="S212" s="780">
        <f>R212</f>
        <v>0</v>
      </c>
    </row>
    <row r="213" spans="1:19" ht="18.75" hidden="1" customHeight="1" thickTop="1" x14ac:dyDescent="0.2">
      <c r="A213" s="792" t="s">
        <v>1026</v>
      </c>
      <c r="B213" s="793"/>
      <c r="C213" s="777">
        <f>IF(E213+G213=0, 0, ROUND((P213-Q213)/(G213+E213)/12,0))</f>
        <v>0</v>
      </c>
      <c r="D213" s="777">
        <f>IF(F213=0,0,ROUND(Q213/F213,0))</f>
        <v>0</v>
      </c>
      <c r="E213" s="778">
        <f>E214+E215</f>
        <v>0</v>
      </c>
      <c r="F213" s="779">
        <f>F214+F215</f>
        <v>0</v>
      </c>
      <c r="G213" s="780">
        <f>G214+G215</f>
        <v>0</v>
      </c>
      <c r="H213" s="781">
        <f>H214+H215</f>
        <v>0</v>
      </c>
      <c r="I213" s="779">
        <f>I214+I215</f>
        <v>0</v>
      </c>
      <c r="J213" s="779">
        <f>J216</f>
        <v>0</v>
      </c>
      <c r="K213" s="779">
        <f>IF(H213+J213=K214+K215+K216,H213+J213,"CHYBA")</f>
        <v>0</v>
      </c>
      <c r="L213" s="779">
        <f>L214+L215</f>
        <v>0</v>
      </c>
      <c r="M213" s="779">
        <f>M214+M215</f>
        <v>0</v>
      </c>
      <c r="N213" s="779">
        <f>N216</f>
        <v>0</v>
      </c>
      <c r="O213" s="779">
        <f>IF(L213+N213=O214+O215+O216,L213+N213,"CHYBA")</f>
        <v>0</v>
      </c>
      <c r="P213" s="779">
        <f>P214+P215</f>
        <v>0</v>
      </c>
      <c r="Q213" s="779">
        <f>Q214+Q215</f>
        <v>0</v>
      </c>
      <c r="R213" s="779">
        <f>R216</f>
        <v>0</v>
      </c>
      <c r="S213" s="780">
        <f>IF(P213+R213=S214+S215+S216,P213+R213,"CHYBA")</f>
        <v>0</v>
      </c>
    </row>
    <row r="214" spans="1:19" ht="18.75" hidden="1" customHeight="1" thickTop="1" x14ac:dyDescent="0.2">
      <c r="A214" s="790" t="s">
        <v>382</v>
      </c>
      <c r="B214" s="776" t="s">
        <v>381</v>
      </c>
      <c r="C214" s="777">
        <f>IF(E214+G214=0, 0, ROUND((P214-Q214)/(G214+E214)/12,0))</f>
        <v>0</v>
      </c>
      <c r="D214" s="777">
        <f>IF(F214=0,0,ROUND(Q214/F214,0))</f>
        <v>0</v>
      </c>
      <c r="E214" s="796"/>
      <c r="F214" s="797"/>
      <c r="G214" s="798"/>
      <c r="H214" s="799"/>
      <c r="I214" s="797"/>
      <c r="J214" s="779" t="s">
        <v>381</v>
      </c>
      <c r="K214" s="779">
        <f>H214</f>
        <v>0</v>
      </c>
      <c r="L214" s="797"/>
      <c r="M214" s="797"/>
      <c r="N214" s="779" t="s">
        <v>381</v>
      </c>
      <c r="O214" s="779">
        <f>L214</f>
        <v>0</v>
      </c>
      <c r="P214" s="779">
        <f>H214+L214</f>
        <v>0</v>
      </c>
      <c r="Q214" s="779">
        <f>I214+M214</f>
        <v>0</v>
      </c>
      <c r="R214" s="779" t="s">
        <v>381</v>
      </c>
      <c r="S214" s="780">
        <f>P214</f>
        <v>0</v>
      </c>
    </row>
    <row r="215" spans="1:19" ht="18.75" hidden="1" customHeight="1" thickTop="1" x14ac:dyDescent="0.2">
      <c r="A215" s="790" t="s">
        <v>383</v>
      </c>
      <c r="B215" s="776" t="s">
        <v>381</v>
      </c>
      <c r="C215" s="777">
        <f>IF(E215+G215=0, 0, ROUND((P215-Q215)/(G215+E215)/12,0))</f>
        <v>0</v>
      </c>
      <c r="D215" s="777">
        <f>IF(F215=0,0,ROUND(Q215/F215,0))</f>
        <v>0</v>
      </c>
      <c r="E215" s="796"/>
      <c r="F215" s="797"/>
      <c r="G215" s="798"/>
      <c r="H215" s="799"/>
      <c r="I215" s="797"/>
      <c r="J215" s="779" t="s">
        <v>381</v>
      </c>
      <c r="K215" s="779">
        <f>H215</f>
        <v>0</v>
      </c>
      <c r="L215" s="797"/>
      <c r="M215" s="797"/>
      <c r="N215" s="779" t="s">
        <v>381</v>
      </c>
      <c r="O215" s="779">
        <f>L215</f>
        <v>0</v>
      </c>
      <c r="P215" s="779">
        <f>H215+L215</f>
        <v>0</v>
      </c>
      <c r="Q215" s="779">
        <f>I215+M215</f>
        <v>0</v>
      </c>
      <c r="R215" s="779" t="s">
        <v>381</v>
      </c>
      <c r="S215" s="780">
        <f>P215</f>
        <v>0</v>
      </c>
    </row>
    <row r="216" spans="1:19" ht="18.75" hidden="1" customHeight="1" thickTop="1" x14ac:dyDescent="0.2">
      <c r="A216" s="790" t="s">
        <v>384</v>
      </c>
      <c r="B216" s="776" t="s">
        <v>381</v>
      </c>
      <c r="C216" s="777" t="s">
        <v>381</v>
      </c>
      <c r="D216" s="777" t="s">
        <v>381</v>
      </c>
      <c r="E216" s="778" t="s">
        <v>381</v>
      </c>
      <c r="F216" s="779" t="s">
        <v>381</v>
      </c>
      <c r="G216" s="780" t="s">
        <v>381</v>
      </c>
      <c r="H216" s="781" t="s">
        <v>381</v>
      </c>
      <c r="I216" s="779" t="s">
        <v>381</v>
      </c>
      <c r="J216" s="797"/>
      <c r="K216" s="779">
        <f>J216</f>
        <v>0</v>
      </c>
      <c r="L216" s="779" t="s">
        <v>381</v>
      </c>
      <c r="M216" s="779" t="s">
        <v>381</v>
      </c>
      <c r="N216" s="797"/>
      <c r="O216" s="779">
        <f>N216</f>
        <v>0</v>
      </c>
      <c r="P216" s="779" t="s">
        <v>381</v>
      </c>
      <c r="Q216" s="779" t="s">
        <v>381</v>
      </c>
      <c r="R216" s="779">
        <f>J216+N216</f>
        <v>0</v>
      </c>
      <c r="S216" s="780">
        <f>R216</f>
        <v>0</v>
      </c>
    </row>
    <row r="217" spans="1:19" ht="18.75" hidden="1" customHeight="1" thickTop="1" x14ac:dyDescent="0.2">
      <c r="A217" s="792" t="s">
        <v>1026</v>
      </c>
      <c r="B217" s="793"/>
      <c r="C217" s="777">
        <f>IF(E217+G217=0, 0, ROUND((P217-Q217)/(G217+E217)/12,0))</f>
        <v>0</v>
      </c>
      <c r="D217" s="777">
        <f>IF(F217=0,0,ROUND(Q217/F217,0))</f>
        <v>0</v>
      </c>
      <c r="E217" s="778">
        <f>E218+E219</f>
        <v>0</v>
      </c>
      <c r="F217" s="779">
        <f>F218+F219</f>
        <v>0</v>
      </c>
      <c r="G217" s="780">
        <f>G218+G219</f>
        <v>0</v>
      </c>
      <c r="H217" s="781">
        <f>H218+H219</f>
        <v>0</v>
      </c>
      <c r="I217" s="779">
        <f>I218+I219</f>
        <v>0</v>
      </c>
      <c r="J217" s="779">
        <f>J220</f>
        <v>0</v>
      </c>
      <c r="K217" s="779">
        <f>IF(H217+J217=K218+K219+K220,H217+J217,"CHYBA")</f>
        <v>0</v>
      </c>
      <c r="L217" s="779">
        <f>L218+L219</f>
        <v>0</v>
      </c>
      <c r="M217" s="779">
        <f>M218+M219</f>
        <v>0</v>
      </c>
      <c r="N217" s="779">
        <f>N220</f>
        <v>0</v>
      </c>
      <c r="O217" s="779">
        <f>IF(L217+N217=O218+O219+O220,L217+N217,"CHYBA")</f>
        <v>0</v>
      </c>
      <c r="P217" s="779">
        <f>P218+P219</f>
        <v>0</v>
      </c>
      <c r="Q217" s="779">
        <f>Q218+Q219</f>
        <v>0</v>
      </c>
      <c r="R217" s="779">
        <f>R220</f>
        <v>0</v>
      </c>
      <c r="S217" s="780">
        <f>IF(P217+R217=S218+S219+S220,P217+R217,"CHYBA")</f>
        <v>0</v>
      </c>
    </row>
    <row r="218" spans="1:19" ht="18.75" hidden="1" customHeight="1" thickTop="1" x14ac:dyDescent="0.2">
      <c r="A218" s="790" t="s">
        <v>382</v>
      </c>
      <c r="B218" s="776" t="s">
        <v>381</v>
      </c>
      <c r="C218" s="777">
        <f>IF(E218+G218=0, 0, ROUND((P218-Q218)/(G218+E218)/12,0))</f>
        <v>0</v>
      </c>
      <c r="D218" s="777">
        <f>IF(F218=0,0,ROUND(Q218/F218,0))</f>
        <v>0</v>
      </c>
      <c r="E218" s="796"/>
      <c r="F218" s="797"/>
      <c r="G218" s="798"/>
      <c r="H218" s="799"/>
      <c r="I218" s="797"/>
      <c r="J218" s="779" t="s">
        <v>381</v>
      </c>
      <c r="K218" s="779">
        <f>H218</f>
        <v>0</v>
      </c>
      <c r="L218" s="797"/>
      <c r="M218" s="797"/>
      <c r="N218" s="779" t="s">
        <v>381</v>
      </c>
      <c r="O218" s="779">
        <f>L218</f>
        <v>0</v>
      </c>
      <c r="P218" s="779">
        <f>H218+L218</f>
        <v>0</v>
      </c>
      <c r="Q218" s="779">
        <f>I218+M218</f>
        <v>0</v>
      </c>
      <c r="R218" s="779" t="s">
        <v>381</v>
      </c>
      <c r="S218" s="780">
        <f>P218</f>
        <v>0</v>
      </c>
    </row>
    <row r="219" spans="1:19" ht="18.75" hidden="1" customHeight="1" thickTop="1" x14ac:dyDescent="0.2">
      <c r="A219" s="790" t="s">
        <v>383</v>
      </c>
      <c r="B219" s="776" t="s">
        <v>381</v>
      </c>
      <c r="C219" s="777">
        <f>IF(E219+G219=0, 0, ROUND((P219-Q219)/(G219+E219)/12,0))</f>
        <v>0</v>
      </c>
      <c r="D219" s="777">
        <f>IF(F219=0,0,ROUND(Q219/F219,0))</f>
        <v>0</v>
      </c>
      <c r="E219" s="796"/>
      <c r="F219" s="797"/>
      <c r="G219" s="798"/>
      <c r="H219" s="799"/>
      <c r="I219" s="797"/>
      <c r="J219" s="779" t="s">
        <v>381</v>
      </c>
      <c r="K219" s="779">
        <f>H219</f>
        <v>0</v>
      </c>
      <c r="L219" s="797"/>
      <c r="M219" s="797"/>
      <c r="N219" s="779" t="s">
        <v>381</v>
      </c>
      <c r="O219" s="779">
        <f>L219</f>
        <v>0</v>
      </c>
      <c r="P219" s="779">
        <f>H219+L219</f>
        <v>0</v>
      </c>
      <c r="Q219" s="779">
        <f>I219+M219</f>
        <v>0</v>
      </c>
      <c r="R219" s="779" t="s">
        <v>381</v>
      </c>
      <c r="S219" s="780">
        <f>P219</f>
        <v>0</v>
      </c>
    </row>
    <row r="220" spans="1:19" ht="18.75" hidden="1" customHeight="1" thickTop="1" x14ac:dyDescent="0.2">
      <c r="A220" s="790" t="s">
        <v>384</v>
      </c>
      <c r="B220" s="776" t="s">
        <v>381</v>
      </c>
      <c r="C220" s="777" t="s">
        <v>381</v>
      </c>
      <c r="D220" s="777" t="s">
        <v>381</v>
      </c>
      <c r="E220" s="778" t="s">
        <v>381</v>
      </c>
      <c r="F220" s="779" t="s">
        <v>381</v>
      </c>
      <c r="G220" s="780" t="s">
        <v>381</v>
      </c>
      <c r="H220" s="781" t="s">
        <v>381</v>
      </c>
      <c r="I220" s="779" t="s">
        <v>381</v>
      </c>
      <c r="J220" s="797"/>
      <c r="K220" s="779">
        <f>J220</f>
        <v>0</v>
      </c>
      <c r="L220" s="779" t="s">
        <v>381</v>
      </c>
      <c r="M220" s="779" t="s">
        <v>381</v>
      </c>
      <c r="N220" s="797"/>
      <c r="O220" s="779">
        <f>N220</f>
        <v>0</v>
      </c>
      <c r="P220" s="779" t="s">
        <v>381</v>
      </c>
      <c r="Q220" s="779" t="s">
        <v>381</v>
      </c>
      <c r="R220" s="779">
        <f>J220+N220</f>
        <v>0</v>
      </c>
      <c r="S220" s="780">
        <f>R220</f>
        <v>0</v>
      </c>
    </row>
    <row r="221" spans="1:19" ht="18.75" hidden="1" customHeight="1" thickTop="1" x14ac:dyDescent="0.2">
      <c r="A221" s="792" t="s">
        <v>1026</v>
      </c>
      <c r="B221" s="793"/>
      <c r="C221" s="777">
        <f>IF(E221+G221=0, 0, ROUND((P221-Q221)/(G221+E221)/12,0))</f>
        <v>0</v>
      </c>
      <c r="D221" s="777">
        <f>IF(F221=0,0,ROUND(Q221/F221,0))</f>
        <v>0</v>
      </c>
      <c r="E221" s="778">
        <f>E222+E223</f>
        <v>0</v>
      </c>
      <c r="F221" s="779">
        <f>F222+F223</f>
        <v>0</v>
      </c>
      <c r="G221" s="780">
        <f>G222+G223</f>
        <v>0</v>
      </c>
      <c r="H221" s="781">
        <f>H222+H223</f>
        <v>0</v>
      </c>
      <c r="I221" s="779">
        <f>I222+I223</f>
        <v>0</v>
      </c>
      <c r="J221" s="779">
        <f>J224</f>
        <v>0</v>
      </c>
      <c r="K221" s="779">
        <f>IF(H221+J221=K222+K223+K224,H221+J221,"CHYBA")</f>
        <v>0</v>
      </c>
      <c r="L221" s="779">
        <f>L222+L223</f>
        <v>0</v>
      </c>
      <c r="M221" s="779">
        <f>M222+M223</f>
        <v>0</v>
      </c>
      <c r="N221" s="779">
        <f>N224</f>
        <v>0</v>
      </c>
      <c r="O221" s="779">
        <f>IF(L221+N221=O222+O223+O224,L221+N221,"CHYBA")</f>
        <v>0</v>
      </c>
      <c r="P221" s="779">
        <f>P222+P223</f>
        <v>0</v>
      </c>
      <c r="Q221" s="779">
        <f>Q222+Q223</f>
        <v>0</v>
      </c>
      <c r="R221" s="779">
        <f>R224</f>
        <v>0</v>
      </c>
      <c r="S221" s="780">
        <f>IF(P221+R221=S222+S223+S224,P221+R221,"CHYBA")</f>
        <v>0</v>
      </c>
    </row>
    <row r="222" spans="1:19" ht="18.75" hidden="1" customHeight="1" thickTop="1" x14ac:dyDescent="0.2">
      <c r="A222" s="790" t="s">
        <v>382</v>
      </c>
      <c r="B222" s="776" t="s">
        <v>381</v>
      </c>
      <c r="C222" s="777">
        <f>IF(E222+G222=0, 0, ROUND((P222-Q222)/(G222+E222)/12,0))</f>
        <v>0</v>
      </c>
      <c r="D222" s="777">
        <f>IF(F222=0,0,ROUND(Q222/F222,0))</f>
        <v>0</v>
      </c>
      <c r="E222" s="796"/>
      <c r="F222" s="797"/>
      <c r="G222" s="798"/>
      <c r="H222" s="799"/>
      <c r="I222" s="797"/>
      <c r="J222" s="779" t="s">
        <v>381</v>
      </c>
      <c r="K222" s="779">
        <f>H222</f>
        <v>0</v>
      </c>
      <c r="L222" s="797"/>
      <c r="M222" s="797"/>
      <c r="N222" s="779" t="s">
        <v>381</v>
      </c>
      <c r="O222" s="779">
        <f>L222</f>
        <v>0</v>
      </c>
      <c r="P222" s="779">
        <f>H222+L222</f>
        <v>0</v>
      </c>
      <c r="Q222" s="779">
        <f>I222+M222</f>
        <v>0</v>
      </c>
      <c r="R222" s="779" t="s">
        <v>381</v>
      </c>
      <c r="S222" s="780">
        <f>P222</f>
        <v>0</v>
      </c>
    </row>
    <row r="223" spans="1:19" ht="18.75" hidden="1" customHeight="1" thickTop="1" x14ac:dyDescent="0.2">
      <c r="A223" s="790" t="s">
        <v>383</v>
      </c>
      <c r="B223" s="776" t="s">
        <v>381</v>
      </c>
      <c r="C223" s="777">
        <f>IF(E223+G223=0, 0, ROUND((P223-Q223)/(G223+E223)/12,0))</f>
        <v>0</v>
      </c>
      <c r="D223" s="777">
        <f>IF(F223=0,0,ROUND(Q223/F223,0))</f>
        <v>0</v>
      </c>
      <c r="E223" s="796"/>
      <c r="F223" s="797"/>
      <c r="G223" s="798"/>
      <c r="H223" s="799"/>
      <c r="I223" s="797"/>
      <c r="J223" s="779" t="s">
        <v>381</v>
      </c>
      <c r="K223" s="779">
        <f>H223</f>
        <v>0</v>
      </c>
      <c r="L223" s="797"/>
      <c r="M223" s="797"/>
      <c r="N223" s="779" t="s">
        <v>381</v>
      </c>
      <c r="O223" s="779">
        <f>L223</f>
        <v>0</v>
      </c>
      <c r="P223" s="779">
        <f>H223+L223</f>
        <v>0</v>
      </c>
      <c r="Q223" s="779">
        <f>I223+M223</f>
        <v>0</v>
      </c>
      <c r="R223" s="779" t="s">
        <v>381</v>
      </c>
      <c r="S223" s="780">
        <f>P223</f>
        <v>0</v>
      </c>
    </row>
    <row r="224" spans="1:19" ht="18.75" hidden="1" customHeight="1" thickTop="1" x14ac:dyDescent="0.2">
      <c r="A224" s="808" t="s">
        <v>384</v>
      </c>
      <c r="B224" s="809" t="s">
        <v>381</v>
      </c>
      <c r="C224" s="810" t="s">
        <v>381</v>
      </c>
      <c r="D224" s="810" t="s">
        <v>381</v>
      </c>
      <c r="E224" s="811" t="s">
        <v>381</v>
      </c>
      <c r="F224" s="812" t="s">
        <v>381</v>
      </c>
      <c r="G224" s="813" t="s">
        <v>381</v>
      </c>
      <c r="H224" s="814" t="s">
        <v>381</v>
      </c>
      <c r="I224" s="812" t="s">
        <v>381</v>
      </c>
      <c r="J224" s="815"/>
      <c r="K224" s="812">
        <f>J224</f>
        <v>0</v>
      </c>
      <c r="L224" s="812" t="s">
        <v>381</v>
      </c>
      <c r="M224" s="812" t="s">
        <v>381</v>
      </c>
      <c r="N224" s="815"/>
      <c r="O224" s="812">
        <f>N224</f>
        <v>0</v>
      </c>
      <c r="P224" s="812" t="s">
        <v>381</v>
      </c>
      <c r="Q224" s="812" t="s">
        <v>381</v>
      </c>
      <c r="R224" s="812">
        <f>J224+N224</f>
        <v>0</v>
      </c>
      <c r="S224" s="813">
        <f>R224</f>
        <v>0</v>
      </c>
    </row>
    <row r="225" spans="1:19" ht="18.75" hidden="1" customHeight="1" thickTop="1" x14ac:dyDescent="0.2">
      <c r="A225" s="816" t="s">
        <v>386</v>
      </c>
      <c r="B225" s="817" t="s">
        <v>381</v>
      </c>
      <c r="C225" s="818">
        <f>IF(E225+G225=0, 0, ROUND((P225-Q225)/(G225+E225)/12,0))</f>
        <v>0</v>
      </c>
      <c r="D225" s="818">
        <f>IF(F225=0,0,ROUND(Q225/F225,0))</f>
        <v>0</v>
      </c>
      <c r="E225" s="819">
        <f>E226+E227</f>
        <v>0</v>
      </c>
      <c r="F225" s="820">
        <f>F226+F227</f>
        <v>0</v>
      </c>
      <c r="G225" s="821">
        <f>G226+G227</f>
        <v>0</v>
      </c>
      <c r="H225" s="822">
        <f>H226+H227</f>
        <v>0</v>
      </c>
      <c r="I225" s="820">
        <f>I226+I227</f>
        <v>0</v>
      </c>
      <c r="J225" s="820">
        <f>J228</f>
        <v>0</v>
      </c>
      <c r="K225" s="820">
        <f>IF(H225+J225=K226+K227+K228,H225+J225,"CHYBA")</f>
        <v>0</v>
      </c>
      <c r="L225" s="820">
        <f>L226+L227</f>
        <v>0</v>
      </c>
      <c r="M225" s="820">
        <f>M226+M227</f>
        <v>0</v>
      </c>
      <c r="N225" s="820">
        <f>N228</f>
        <v>0</v>
      </c>
      <c r="O225" s="820">
        <f>IF(L225+N225=O226+O227+O228,L225+N225,"CHYBA")</f>
        <v>0</v>
      </c>
      <c r="P225" s="820">
        <f>P226+P227</f>
        <v>0</v>
      </c>
      <c r="Q225" s="820">
        <f>Q226+Q227</f>
        <v>0</v>
      </c>
      <c r="R225" s="820">
        <f>R228</f>
        <v>0</v>
      </c>
      <c r="S225" s="821">
        <f>IF(P225+R225=S226+S227+S228,P225+R225,"CHYBA")</f>
        <v>0</v>
      </c>
    </row>
    <row r="226" spans="1:19" ht="18.75" hidden="1" customHeight="1" thickTop="1" x14ac:dyDescent="0.2">
      <c r="A226" s="790" t="s">
        <v>382</v>
      </c>
      <c r="B226" s="776" t="s">
        <v>381</v>
      </c>
      <c r="C226" s="777">
        <f>IF(E226+G226=0, 0, ROUND((P226-Q226)/(G226+E226)/12,0))</f>
        <v>0</v>
      </c>
      <c r="D226" s="777">
        <f>IF(F226=0,0,ROUND(Q226/F226,0))</f>
        <v>0</v>
      </c>
      <c r="E226" s="778">
        <f t="shared" ref="E226:I227" si="8">E230+E234+E238+E242+E246+E250+E254</f>
        <v>0</v>
      </c>
      <c r="F226" s="779">
        <f t="shared" si="8"/>
        <v>0</v>
      </c>
      <c r="G226" s="780">
        <f t="shared" si="8"/>
        <v>0</v>
      </c>
      <c r="H226" s="781">
        <f t="shared" si="8"/>
        <v>0</v>
      </c>
      <c r="I226" s="779">
        <f t="shared" si="8"/>
        <v>0</v>
      </c>
      <c r="J226" s="779" t="s">
        <v>381</v>
      </c>
      <c r="K226" s="779">
        <f>H226</f>
        <v>0</v>
      </c>
      <c r="L226" s="779">
        <f>L230+L234+L238+L242+L246+L250+L254</f>
        <v>0</v>
      </c>
      <c r="M226" s="779">
        <f>M230+M234+M238+M242+M246+M250+M254</f>
        <v>0</v>
      </c>
      <c r="N226" s="779" t="s">
        <v>381</v>
      </c>
      <c r="O226" s="779">
        <f>L226</f>
        <v>0</v>
      </c>
      <c r="P226" s="779">
        <f>H226+L226</f>
        <v>0</v>
      </c>
      <c r="Q226" s="779">
        <f>I226+M226</f>
        <v>0</v>
      </c>
      <c r="R226" s="779" t="s">
        <v>381</v>
      </c>
      <c r="S226" s="780">
        <f>P226</f>
        <v>0</v>
      </c>
    </row>
    <row r="227" spans="1:19" ht="18.75" hidden="1" customHeight="1" thickTop="1" x14ac:dyDescent="0.2">
      <c r="A227" s="790" t="s">
        <v>383</v>
      </c>
      <c r="B227" s="776" t="s">
        <v>381</v>
      </c>
      <c r="C227" s="777">
        <f>IF(E227+G227=0, 0, ROUND((P227-Q227)/(G227+E227)/12,0))</f>
        <v>0</v>
      </c>
      <c r="D227" s="777">
        <f>IF(F227=0,0,ROUND(Q227/F227,0))</f>
        <v>0</v>
      </c>
      <c r="E227" s="778">
        <f t="shared" si="8"/>
        <v>0</v>
      </c>
      <c r="F227" s="779">
        <f t="shared" si="8"/>
        <v>0</v>
      </c>
      <c r="G227" s="780">
        <f t="shared" si="8"/>
        <v>0</v>
      </c>
      <c r="H227" s="781">
        <f t="shared" si="8"/>
        <v>0</v>
      </c>
      <c r="I227" s="779">
        <f t="shared" si="8"/>
        <v>0</v>
      </c>
      <c r="J227" s="779" t="s">
        <v>381</v>
      </c>
      <c r="K227" s="779">
        <f>H227</f>
        <v>0</v>
      </c>
      <c r="L227" s="779">
        <f>L231+L235+L239+L243+L247+L251+L255</f>
        <v>0</v>
      </c>
      <c r="M227" s="779">
        <f>M231+M235+M239+M243+M247+M251+M255</f>
        <v>0</v>
      </c>
      <c r="N227" s="779" t="s">
        <v>381</v>
      </c>
      <c r="O227" s="779">
        <f>L227</f>
        <v>0</v>
      </c>
      <c r="P227" s="779">
        <f>H227+L227</f>
        <v>0</v>
      </c>
      <c r="Q227" s="779">
        <f>I227+M227</f>
        <v>0</v>
      </c>
      <c r="R227" s="779" t="s">
        <v>381</v>
      </c>
      <c r="S227" s="780">
        <f>P227</f>
        <v>0</v>
      </c>
    </row>
    <row r="228" spans="1:19" ht="18.75" hidden="1" customHeight="1" thickTop="1" x14ac:dyDescent="0.2">
      <c r="A228" s="790" t="s">
        <v>384</v>
      </c>
      <c r="B228" s="776" t="s">
        <v>381</v>
      </c>
      <c r="C228" s="777" t="s">
        <v>381</v>
      </c>
      <c r="D228" s="777" t="s">
        <v>381</v>
      </c>
      <c r="E228" s="778" t="s">
        <v>381</v>
      </c>
      <c r="F228" s="779" t="s">
        <v>381</v>
      </c>
      <c r="G228" s="780" t="s">
        <v>381</v>
      </c>
      <c r="H228" s="781" t="s">
        <v>381</v>
      </c>
      <c r="I228" s="779" t="s">
        <v>381</v>
      </c>
      <c r="J228" s="779">
        <f>J232+J236+J240+J244+J248+J252+J256</f>
        <v>0</v>
      </c>
      <c r="K228" s="779">
        <f>J228</f>
        <v>0</v>
      </c>
      <c r="L228" s="779" t="s">
        <v>381</v>
      </c>
      <c r="M228" s="779" t="s">
        <v>381</v>
      </c>
      <c r="N228" s="779">
        <f>N232+N236+N240+N244+N248+N252+N256</f>
        <v>0</v>
      </c>
      <c r="O228" s="779">
        <f>N228</f>
        <v>0</v>
      </c>
      <c r="P228" s="779" t="s">
        <v>381</v>
      </c>
      <c r="Q228" s="779" t="s">
        <v>381</v>
      </c>
      <c r="R228" s="779">
        <f>J228+N228</f>
        <v>0</v>
      </c>
      <c r="S228" s="780">
        <f>R228</f>
        <v>0</v>
      </c>
    </row>
    <row r="229" spans="1:19" ht="18.75" hidden="1" customHeight="1" thickTop="1" x14ac:dyDescent="0.2">
      <c r="A229" s="792" t="s">
        <v>1026</v>
      </c>
      <c r="B229" s="793"/>
      <c r="C229" s="777">
        <f>IF(E229+G229=0, 0, ROUND((P229-Q229)/(G229+E229)/12,0))</f>
        <v>0</v>
      </c>
      <c r="D229" s="777">
        <f>IF(F229=0,0,ROUND(Q229/F229,0))</f>
        <v>0</v>
      </c>
      <c r="E229" s="778">
        <f>E230+E231</f>
        <v>0</v>
      </c>
      <c r="F229" s="779">
        <f>F230+F231</f>
        <v>0</v>
      </c>
      <c r="G229" s="780">
        <f>G230+G231</f>
        <v>0</v>
      </c>
      <c r="H229" s="794">
        <f>H230+H231</f>
        <v>0</v>
      </c>
      <c r="I229" s="795">
        <f>I230+I231</f>
        <v>0</v>
      </c>
      <c r="J229" s="795">
        <f>J232</f>
        <v>0</v>
      </c>
      <c r="K229" s="795">
        <f>IF(H229+J229=K230+K231+K232,H229+J229,"CHYBA")</f>
        <v>0</v>
      </c>
      <c r="L229" s="779">
        <f>L230+L231</f>
        <v>0</v>
      </c>
      <c r="M229" s="779">
        <f>M230+M231</f>
        <v>0</v>
      </c>
      <c r="N229" s="779">
        <f>N232</f>
        <v>0</v>
      </c>
      <c r="O229" s="779">
        <f>IF(L229+N229=O230+O231+O232,L229+N229,"CHYBA")</f>
        <v>0</v>
      </c>
      <c r="P229" s="779">
        <f>P230+P231</f>
        <v>0</v>
      </c>
      <c r="Q229" s="779">
        <f>Q230+Q231</f>
        <v>0</v>
      </c>
      <c r="R229" s="779">
        <f>R232</f>
        <v>0</v>
      </c>
      <c r="S229" s="780">
        <f>IF(P229+R229=S230+S231+S232,P229+R229,"CHYBA")</f>
        <v>0</v>
      </c>
    </row>
    <row r="230" spans="1:19" ht="18.75" hidden="1" customHeight="1" thickTop="1" x14ac:dyDescent="0.2">
      <c r="A230" s="790" t="s">
        <v>382</v>
      </c>
      <c r="B230" s="776" t="s">
        <v>381</v>
      </c>
      <c r="C230" s="777">
        <f>IF(E230+G230=0, 0, ROUND((P230-Q230)/(G230+E230)/12,0))</f>
        <v>0</v>
      </c>
      <c r="D230" s="777">
        <f>IF(F230=0,0,ROUND(Q230/F230,0))</f>
        <v>0</v>
      </c>
      <c r="E230" s="796"/>
      <c r="F230" s="797"/>
      <c r="G230" s="798"/>
      <c r="H230" s="799"/>
      <c r="I230" s="797"/>
      <c r="J230" s="795" t="s">
        <v>381</v>
      </c>
      <c r="K230" s="795">
        <f>H230</f>
        <v>0</v>
      </c>
      <c r="L230" s="797"/>
      <c r="M230" s="797"/>
      <c r="N230" s="779" t="s">
        <v>381</v>
      </c>
      <c r="O230" s="779">
        <f>L230</f>
        <v>0</v>
      </c>
      <c r="P230" s="779">
        <f>H230+L230</f>
        <v>0</v>
      </c>
      <c r="Q230" s="779">
        <f>I230+M230</f>
        <v>0</v>
      </c>
      <c r="R230" s="779" t="s">
        <v>381</v>
      </c>
      <c r="S230" s="780">
        <f>P230</f>
        <v>0</v>
      </c>
    </row>
    <row r="231" spans="1:19" ht="18.75" hidden="1" customHeight="1" thickTop="1" x14ac:dyDescent="0.2">
      <c r="A231" s="790" t="s">
        <v>383</v>
      </c>
      <c r="B231" s="776" t="s">
        <v>381</v>
      </c>
      <c r="C231" s="777">
        <f>IF(E231+G231=0, 0, ROUND((P231-Q231)/(G231+E231)/12,0))</f>
        <v>0</v>
      </c>
      <c r="D231" s="777">
        <f>IF(F231=0,0,ROUND(Q231/F231,0))</f>
        <v>0</v>
      </c>
      <c r="E231" s="796"/>
      <c r="F231" s="797"/>
      <c r="G231" s="798"/>
      <c r="H231" s="799"/>
      <c r="I231" s="797"/>
      <c r="J231" s="795" t="s">
        <v>381</v>
      </c>
      <c r="K231" s="795">
        <f>H231</f>
        <v>0</v>
      </c>
      <c r="L231" s="797"/>
      <c r="M231" s="797"/>
      <c r="N231" s="779" t="s">
        <v>381</v>
      </c>
      <c r="O231" s="779">
        <f>L231</f>
        <v>0</v>
      </c>
      <c r="P231" s="779">
        <f>H231+L231</f>
        <v>0</v>
      </c>
      <c r="Q231" s="779">
        <f>I231+M231</f>
        <v>0</v>
      </c>
      <c r="R231" s="779" t="s">
        <v>381</v>
      </c>
      <c r="S231" s="780">
        <f>P231</f>
        <v>0</v>
      </c>
    </row>
    <row r="232" spans="1:19" ht="18.75" hidden="1" customHeight="1" thickTop="1" x14ac:dyDescent="0.2">
      <c r="A232" s="790" t="s">
        <v>384</v>
      </c>
      <c r="B232" s="776" t="s">
        <v>381</v>
      </c>
      <c r="C232" s="777" t="s">
        <v>381</v>
      </c>
      <c r="D232" s="777" t="s">
        <v>381</v>
      </c>
      <c r="E232" s="778" t="s">
        <v>381</v>
      </c>
      <c r="F232" s="779" t="s">
        <v>381</v>
      </c>
      <c r="G232" s="780" t="s">
        <v>381</v>
      </c>
      <c r="H232" s="781" t="s">
        <v>381</v>
      </c>
      <c r="I232" s="779" t="s">
        <v>381</v>
      </c>
      <c r="J232" s="797"/>
      <c r="K232" s="795">
        <f>J232</f>
        <v>0</v>
      </c>
      <c r="L232" s="779" t="s">
        <v>381</v>
      </c>
      <c r="M232" s="779" t="s">
        <v>381</v>
      </c>
      <c r="N232" s="797"/>
      <c r="O232" s="779">
        <f>N232</f>
        <v>0</v>
      </c>
      <c r="P232" s="779" t="s">
        <v>381</v>
      </c>
      <c r="Q232" s="779" t="s">
        <v>381</v>
      </c>
      <c r="R232" s="779">
        <f>J232+N232</f>
        <v>0</v>
      </c>
      <c r="S232" s="780">
        <f>R232</f>
        <v>0</v>
      </c>
    </row>
    <row r="233" spans="1:19" ht="18.75" hidden="1" customHeight="1" thickTop="1" x14ac:dyDescent="0.2">
      <c r="A233" s="792" t="s">
        <v>1026</v>
      </c>
      <c r="B233" s="793"/>
      <c r="C233" s="777">
        <f>IF(E233+G233=0, 0, ROUND((P233-Q233)/(G233+E233)/12,0))</f>
        <v>0</v>
      </c>
      <c r="D233" s="777">
        <f>IF(F233=0,0,ROUND(Q233/F233,0))</f>
        <v>0</v>
      </c>
      <c r="E233" s="778">
        <f>E234+E235</f>
        <v>0</v>
      </c>
      <c r="F233" s="779">
        <f>F234+F235</f>
        <v>0</v>
      </c>
      <c r="G233" s="780">
        <f>G234+G235</f>
        <v>0</v>
      </c>
      <c r="H233" s="781">
        <f>H234+H235</f>
        <v>0</v>
      </c>
      <c r="I233" s="779">
        <f>I234+I235</f>
        <v>0</v>
      </c>
      <c r="J233" s="779">
        <f>J236</f>
        <v>0</v>
      </c>
      <c r="K233" s="779">
        <f>IF(H233+J233=K234+K235+K236,H233+J233,"CHYBA")</f>
        <v>0</v>
      </c>
      <c r="L233" s="779">
        <f>L234+L235</f>
        <v>0</v>
      </c>
      <c r="M233" s="779">
        <f>M234+M235</f>
        <v>0</v>
      </c>
      <c r="N233" s="779">
        <f>N236</f>
        <v>0</v>
      </c>
      <c r="O233" s="779">
        <f>IF(L233+N233=O234+O235+O236,L233+N233,"CHYBA")</f>
        <v>0</v>
      </c>
      <c r="P233" s="779">
        <f>P234+P235</f>
        <v>0</v>
      </c>
      <c r="Q233" s="779">
        <f>Q234+Q235</f>
        <v>0</v>
      </c>
      <c r="R233" s="779">
        <f>R236</f>
        <v>0</v>
      </c>
      <c r="S233" s="780">
        <f>IF(P233+R233=S234+S235+S236,P233+R233,"CHYBA")</f>
        <v>0</v>
      </c>
    </row>
    <row r="234" spans="1:19" ht="18.75" hidden="1" customHeight="1" thickTop="1" x14ac:dyDescent="0.2">
      <c r="A234" s="790" t="s">
        <v>382</v>
      </c>
      <c r="B234" s="776" t="s">
        <v>381</v>
      </c>
      <c r="C234" s="777">
        <f>IF(E234+G234=0, 0, ROUND((P234-Q234)/(G234+E234)/12,0))</f>
        <v>0</v>
      </c>
      <c r="D234" s="777">
        <f>IF(F234=0,0,ROUND(Q234/F234,0))</f>
        <v>0</v>
      </c>
      <c r="E234" s="796"/>
      <c r="F234" s="797"/>
      <c r="G234" s="798"/>
      <c r="H234" s="799"/>
      <c r="I234" s="797"/>
      <c r="J234" s="779" t="s">
        <v>381</v>
      </c>
      <c r="K234" s="779">
        <f>H234</f>
        <v>0</v>
      </c>
      <c r="L234" s="797"/>
      <c r="M234" s="797"/>
      <c r="N234" s="779" t="s">
        <v>381</v>
      </c>
      <c r="O234" s="779">
        <f>L234</f>
        <v>0</v>
      </c>
      <c r="P234" s="779">
        <f>H234+L234</f>
        <v>0</v>
      </c>
      <c r="Q234" s="779">
        <f>I234+M234</f>
        <v>0</v>
      </c>
      <c r="R234" s="779" t="s">
        <v>381</v>
      </c>
      <c r="S234" s="780">
        <f>P234</f>
        <v>0</v>
      </c>
    </row>
    <row r="235" spans="1:19" ht="18.75" hidden="1" customHeight="1" thickTop="1" x14ac:dyDescent="0.2">
      <c r="A235" s="790" t="s">
        <v>383</v>
      </c>
      <c r="B235" s="776" t="s">
        <v>381</v>
      </c>
      <c r="C235" s="777">
        <f>IF(E235+G235=0, 0, ROUND((P235-Q235)/(G235+E235)/12,0))</f>
        <v>0</v>
      </c>
      <c r="D235" s="777">
        <f>IF(F235=0,0,ROUND(Q235/F235,0))</f>
        <v>0</v>
      </c>
      <c r="E235" s="796"/>
      <c r="F235" s="797"/>
      <c r="G235" s="798"/>
      <c r="H235" s="799"/>
      <c r="I235" s="797"/>
      <c r="J235" s="779" t="s">
        <v>381</v>
      </c>
      <c r="K235" s="779">
        <f>H235</f>
        <v>0</v>
      </c>
      <c r="L235" s="797"/>
      <c r="M235" s="797"/>
      <c r="N235" s="779" t="s">
        <v>381</v>
      </c>
      <c r="O235" s="779">
        <f>L235</f>
        <v>0</v>
      </c>
      <c r="P235" s="779">
        <f>H235+L235</f>
        <v>0</v>
      </c>
      <c r="Q235" s="779">
        <f>I235+M235</f>
        <v>0</v>
      </c>
      <c r="R235" s="779" t="s">
        <v>381</v>
      </c>
      <c r="S235" s="780">
        <f>P235</f>
        <v>0</v>
      </c>
    </row>
    <row r="236" spans="1:19" ht="18.75" hidden="1" customHeight="1" thickTop="1" x14ac:dyDescent="0.2">
      <c r="A236" s="790" t="s">
        <v>384</v>
      </c>
      <c r="B236" s="776" t="s">
        <v>381</v>
      </c>
      <c r="C236" s="777" t="s">
        <v>381</v>
      </c>
      <c r="D236" s="777" t="s">
        <v>381</v>
      </c>
      <c r="E236" s="778" t="s">
        <v>381</v>
      </c>
      <c r="F236" s="779" t="s">
        <v>381</v>
      </c>
      <c r="G236" s="780" t="s">
        <v>381</v>
      </c>
      <c r="H236" s="781" t="s">
        <v>381</v>
      </c>
      <c r="I236" s="779" t="s">
        <v>381</v>
      </c>
      <c r="J236" s="797"/>
      <c r="K236" s="779">
        <f>J236</f>
        <v>0</v>
      </c>
      <c r="L236" s="779" t="s">
        <v>381</v>
      </c>
      <c r="M236" s="779" t="s">
        <v>381</v>
      </c>
      <c r="N236" s="797"/>
      <c r="O236" s="779">
        <f>N236</f>
        <v>0</v>
      </c>
      <c r="P236" s="779" t="s">
        <v>381</v>
      </c>
      <c r="Q236" s="779" t="s">
        <v>381</v>
      </c>
      <c r="R236" s="779">
        <f>J236+N236</f>
        <v>0</v>
      </c>
      <c r="S236" s="780">
        <f>R236</f>
        <v>0</v>
      </c>
    </row>
    <row r="237" spans="1:19" ht="18.75" hidden="1" customHeight="1" thickTop="1" x14ac:dyDescent="0.2">
      <c r="A237" s="792" t="s">
        <v>1026</v>
      </c>
      <c r="B237" s="793"/>
      <c r="C237" s="777">
        <f>IF(E237+G237=0, 0, ROUND((P237-Q237)/(G237+E237)/12,0))</f>
        <v>0</v>
      </c>
      <c r="D237" s="777">
        <f>IF(F237=0,0,ROUND(Q237/F237,0))</f>
        <v>0</v>
      </c>
      <c r="E237" s="778">
        <f>E238+E239</f>
        <v>0</v>
      </c>
      <c r="F237" s="779">
        <f>F238+F239</f>
        <v>0</v>
      </c>
      <c r="G237" s="780">
        <f>G238+G239</f>
        <v>0</v>
      </c>
      <c r="H237" s="781">
        <f>H238+H239</f>
        <v>0</v>
      </c>
      <c r="I237" s="779">
        <f>I238+I239</f>
        <v>0</v>
      </c>
      <c r="J237" s="779">
        <f>J240</f>
        <v>0</v>
      </c>
      <c r="K237" s="779">
        <f>IF(H237+J237=K238+K239+K240,H237+J237,"CHYBA")</f>
        <v>0</v>
      </c>
      <c r="L237" s="779">
        <f>L238+L239</f>
        <v>0</v>
      </c>
      <c r="M237" s="779">
        <f>M238+M239</f>
        <v>0</v>
      </c>
      <c r="N237" s="779">
        <f>N240</f>
        <v>0</v>
      </c>
      <c r="O237" s="779">
        <f>IF(L237+N237=O238+O239+O240,L237+N237,"CHYBA")</f>
        <v>0</v>
      </c>
      <c r="P237" s="779">
        <f>P238+P239</f>
        <v>0</v>
      </c>
      <c r="Q237" s="779">
        <f>Q238+Q239</f>
        <v>0</v>
      </c>
      <c r="R237" s="779">
        <f>R240</f>
        <v>0</v>
      </c>
      <c r="S237" s="780">
        <f>IF(P237+R237=S238+S239+S240,P237+R237,"CHYBA")</f>
        <v>0</v>
      </c>
    </row>
    <row r="238" spans="1:19" ht="18.75" hidden="1" customHeight="1" thickTop="1" x14ac:dyDescent="0.2">
      <c r="A238" s="790" t="s">
        <v>382</v>
      </c>
      <c r="B238" s="776" t="s">
        <v>381</v>
      </c>
      <c r="C238" s="777">
        <f>IF(E238+G238=0, 0, ROUND((P238-Q238)/(G238+E238)/12,0))</f>
        <v>0</v>
      </c>
      <c r="D238" s="777">
        <f>IF(F238=0,0,ROUND(Q238/F238,0))</f>
        <v>0</v>
      </c>
      <c r="E238" s="796"/>
      <c r="F238" s="797"/>
      <c r="G238" s="798"/>
      <c r="H238" s="799"/>
      <c r="I238" s="797"/>
      <c r="J238" s="779" t="s">
        <v>381</v>
      </c>
      <c r="K238" s="779">
        <f>H238</f>
        <v>0</v>
      </c>
      <c r="L238" s="797"/>
      <c r="M238" s="797"/>
      <c r="N238" s="779" t="s">
        <v>381</v>
      </c>
      <c r="O238" s="779">
        <f>L238</f>
        <v>0</v>
      </c>
      <c r="P238" s="779">
        <f>H238+L238</f>
        <v>0</v>
      </c>
      <c r="Q238" s="779">
        <f>I238+M238</f>
        <v>0</v>
      </c>
      <c r="R238" s="779" t="s">
        <v>381</v>
      </c>
      <c r="S238" s="780">
        <f>P238</f>
        <v>0</v>
      </c>
    </row>
    <row r="239" spans="1:19" ht="18.75" hidden="1" customHeight="1" thickTop="1" x14ac:dyDescent="0.2">
      <c r="A239" s="790" t="s">
        <v>383</v>
      </c>
      <c r="B239" s="776" t="s">
        <v>381</v>
      </c>
      <c r="C239" s="777">
        <f>IF(E239+G239=0, 0, ROUND((P239-Q239)/(G239+E239)/12,0))</f>
        <v>0</v>
      </c>
      <c r="D239" s="777">
        <f>IF(F239=0,0,ROUND(Q239/F239,0))</f>
        <v>0</v>
      </c>
      <c r="E239" s="796"/>
      <c r="F239" s="797"/>
      <c r="G239" s="798"/>
      <c r="H239" s="799"/>
      <c r="I239" s="797"/>
      <c r="J239" s="779" t="s">
        <v>381</v>
      </c>
      <c r="K239" s="779">
        <f>H239</f>
        <v>0</v>
      </c>
      <c r="L239" s="797"/>
      <c r="M239" s="797"/>
      <c r="N239" s="779" t="s">
        <v>381</v>
      </c>
      <c r="O239" s="779">
        <f>L239</f>
        <v>0</v>
      </c>
      <c r="P239" s="779">
        <f>H239+L239</f>
        <v>0</v>
      </c>
      <c r="Q239" s="779">
        <f>I239+M239</f>
        <v>0</v>
      </c>
      <c r="R239" s="779" t="s">
        <v>381</v>
      </c>
      <c r="S239" s="780">
        <f>P239</f>
        <v>0</v>
      </c>
    </row>
    <row r="240" spans="1:19" ht="18.75" hidden="1" customHeight="1" thickTop="1" x14ac:dyDescent="0.2">
      <c r="A240" s="790" t="s">
        <v>384</v>
      </c>
      <c r="B240" s="776" t="s">
        <v>381</v>
      </c>
      <c r="C240" s="777" t="s">
        <v>381</v>
      </c>
      <c r="D240" s="777" t="s">
        <v>381</v>
      </c>
      <c r="E240" s="778" t="s">
        <v>381</v>
      </c>
      <c r="F240" s="779" t="s">
        <v>381</v>
      </c>
      <c r="G240" s="780" t="s">
        <v>381</v>
      </c>
      <c r="H240" s="781" t="s">
        <v>381</v>
      </c>
      <c r="I240" s="779" t="s">
        <v>381</v>
      </c>
      <c r="J240" s="797"/>
      <c r="K240" s="779">
        <f>J240</f>
        <v>0</v>
      </c>
      <c r="L240" s="779" t="s">
        <v>381</v>
      </c>
      <c r="M240" s="779" t="s">
        <v>381</v>
      </c>
      <c r="N240" s="797"/>
      <c r="O240" s="779">
        <f>N240</f>
        <v>0</v>
      </c>
      <c r="P240" s="779" t="s">
        <v>381</v>
      </c>
      <c r="Q240" s="779" t="s">
        <v>381</v>
      </c>
      <c r="R240" s="779">
        <f>J240+N240</f>
        <v>0</v>
      </c>
      <c r="S240" s="780">
        <f>R240</f>
        <v>0</v>
      </c>
    </row>
    <row r="241" spans="1:19" ht="18.75" hidden="1" customHeight="1" thickTop="1" x14ac:dyDescent="0.2">
      <c r="A241" s="792" t="s">
        <v>1026</v>
      </c>
      <c r="B241" s="793"/>
      <c r="C241" s="777">
        <f>IF(E241+G241=0, 0, ROUND((P241-Q241)/(G241+E241)/12,0))</f>
        <v>0</v>
      </c>
      <c r="D241" s="777">
        <f>IF(F241=0,0,ROUND(Q241/F241,0))</f>
        <v>0</v>
      </c>
      <c r="E241" s="778">
        <f>E242+E243</f>
        <v>0</v>
      </c>
      <c r="F241" s="779">
        <f>F242+F243</f>
        <v>0</v>
      </c>
      <c r="G241" s="780">
        <f>G242+G243</f>
        <v>0</v>
      </c>
      <c r="H241" s="781">
        <f>H242+H243</f>
        <v>0</v>
      </c>
      <c r="I241" s="779">
        <f>I242+I243</f>
        <v>0</v>
      </c>
      <c r="J241" s="779">
        <f>J244</f>
        <v>0</v>
      </c>
      <c r="K241" s="779">
        <f>IF(H241+J241=K242+K243+K244,H241+J241,"CHYBA")</f>
        <v>0</v>
      </c>
      <c r="L241" s="779">
        <f>L242+L243</f>
        <v>0</v>
      </c>
      <c r="M241" s="779">
        <f>M242+M243</f>
        <v>0</v>
      </c>
      <c r="N241" s="779">
        <f>N244</f>
        <v>0</v>
      </c>
      <c r="O241" s="779">
        <f>IF(L241+N241=O242+O243+O244,L241+N241,"CHYBA")</f>
        <v>0</v>
      </c>
      <c r="P241" s="779">
        <f>P242+P243</f>
        <v>0</v>
      </c>
      <c r="Q241" s="779">
        <f>Q242+Q243</f>
        <v>0</v>
      </c>
      <c r="R241" s="779">
        <f>R244</f>
        <v>0</v>
      </c>
      <c r="S241" s="780">
        <f>IF(P241+R241=S242+S243+S244,P241+R241,"CHYBA")</f>
        <v>0</v>
      </c>
    </row>
    <row r="242" spans="1:19" ht="18.75" hidden="1" customHeight="1" thickTop="1" x14ac:dyDescent="0.2">
      <c r="A242" s="790" t="s">
        <v>382</v>
      </c>
      <c r="B242" s="776" t="s">
        <v>381</v>
      </c>
      <c r="C242" s="777">
        <f>IF(E242+G242=0, 0, ROUND((P242-Q242)/(G242+E242)/12,0))</f>
        <v>0</v>
      </c>
      <c r="D242" s="777">
        <f>IF(F242=0,0,ROUND(Q242/F242,0))</f>
        <v>0</v>
      </c>
      <c r="E242" s="796"/>
      <c r="F242" s="797"/>
      <c r="G242" s="798"/>
      <c r="H242" s="799"/>
      <c r="I242" s="797"/>
      <c r="J242" s="779" t="s">
        <v>381</v>
      </c>
      <c r="K242" s="779">
        <f>H242</f>
        <v>0</v>
      </c>
      <c r="L242" s="797"/>
      <c r="M242" s="797"/>
      <c r="N242" s="779" t="s">
        <v>381</v>
      </c>
      <c r="O242" s="779">
        <f>L242</f>
        <v>0</v>
      </c>
      <c r="P242" s="779">
        <f>H242+L242</f>
        <v>0</v>
      </c>
      <c r="Q242" s="779">
        <f>I242+M242</f>
        <v>0</v>
      </c>
      <c r="R242" s="779" t="s">
        <v>381</v>
      </c>
      <c r="S242" s="780">
        <f>P242</f>
        <v>0</v>
      </c>
    </row>
    <row r="243" spans="1:19" ht="18.75" hidden="1" customHeight="1" thickTop="1" x14ac:dyDescent="0.2">
      <c r="A243" s="790" t="s">
        <v>383</v>
      </c>
      <c r="B243" s="776" t="s">
        <v>381</v>
      </c>
      <c r="C243" s="777">
        <f>IF(E243+G243=0, 0, ROUND((P243-Q243)/(G243+E243)/12,0))</f>
        <v>0</v>
      </c>
      <c r="D243" s="777">
        <f>IF(F243=0,0,ROUND(Q243/F243,0))</f>
        <v>0</v>
      </c>
      <c r="E243" s="796"/>
      <c r="F243" s="797"/>
      <c r="G243" s="798"/>
      <c r="H243" s="799"/>
      <c r="I243" s="797"/>
      <c r="J243" s="779" t="s">
        <v>381</v>
      </c>
      <c r="K243" s="779">
        <f>H243</f>
        <v>0</v>
      </c>
      <c r="L243" s="797"/>
      <c r="M243" s="797"/>
      <c r="N243" s="779" t="s">
        <v>381</v>
      </c>
      <c r="O243" s="779">
        <f>L243</f>
        <v>0</v>
      </c>
      <c r="P243" s="779">
        <f>H243+L243</f>
        <v>0</v>
      </c>
      <c r="Q243" s="779">
        <f>I243+M243</f>
        <v>0</v>
      </c>
      <c r="R243" s="779" t="s">
        <v>381</v>
      </c>
      <c r="S243" s="780">
        <f>P243</f>
        <v>0</v>
      </c>
    </row>
    <row r="244" spans="1:19" ht="18.75" hidden="1" customHeight="1" thickTop="1" x14ac:dyDescent="0.2">
      <c r="A244" s="790" t="s">
        <v>384</v>
      </c>
      <c r="B244" s="776" t="s">
        <v>381</v>
      </c>
      <c r="C244" s="777" t="s">
        <v>381</v>
      </c>
      <c r="D244" s="777" t="s">
        <v>381</v>
      </c>
      <c r="E244" s="778" t="s">
        <v>381</v>
      </c>
      <c r="F244" s="779" t="s">
        <v>381</v>
      </c>
      <c r="G244" s="780" t="s">
        <v>381</v>
      </c>
      <c r="H244" s="781" t="s">
        <v>381</v>
      </c>
      <c r="I244" s="779" t="s">
        <v>381</v>
      </c>
      <c r="J244" s="797"/>
      <c r="K244" s="779">
        <f>J244</f>
        <v>0</v>
      </c>
      <c r="L244" s="779" t="s">
        <v>381</v>
      </c>
      <c r="M244" s="779" t="s">
        <v>381</v>
      </c>
      <c r="N244" s="797"/>
      <c r="O244" s="779">
        <f>N244</f>
        <v>0</v>
      </c>
      <c r="P244" s="779" t="s">
        <v>381</v>
      </c>
      <c r="Q244" s="779" t="s">
        <v>381</v>
      </c>
      <c r="R244" s="779">
        <f>J244+N244</f>
        <v>0</v>
      </c>
      <c r="S244" s="780">
        <f>R244</f>
        <v>0</v>
      </c>
    </row>
    <row r="245" spans="1:19" ht="18.75" hidden="1" customHeight="1" thickTop="1" x14ac:dyDescent="0.2">
      <c r="A245" s="792" t="s">
        <v>1026</v>
      </c>
      <c r="B245" s="793"/>
      <c r="C245" s="777">
        <f>IF(E245+G245=0, 0, ROUND((P245-Q245)/(G245+E245)/12,0))</f>
        <v>0</v>
      </c>
      <c r="D245" s="777">
        <f>IF(F245=0,0,ROUND(Q245/F245,0))</f>
        <v>0</v>
      </c>
      <c r="E245" s="778">
        <f>E246+E247</f>
        <v>0</v>
      </c>
      <c r="F245" s="779">
        <f>F246+F247</f>
        <v>0</v>
      </c>
      <c r="G245" s="780">
        <f>G246+G247</f>
        <v>0</v>
      </c>
      <c r="H245" s="781">
        <f>H246+H247</f>
        <v>0</v>
      </c>
      <c r="I245" s="779">
        <f>I246+I247</f>
        <v>0</v>
      </c>
      <c r="J245" s="779">
        <f>J248</f>
        <v>0</v>
      </c>
      <c r="K245" s="779">
        <f>IF(H245+J245=K246+K247+K248,H245+J245,"CHYBA")</f>
        <v>0</v>
      </c>
      <c r="L245" s="779">
        <f>L246+L247</f>
        <v>0</v>
      </c>
      <c r="M245" s="779">
        <f>M246+M247</f>
        <v>0</v>
      </c>
      <c r="N245" s="779">
        <f>N248</f>
        <v>0</v>
      </c>
      <c r="O245" s="779">
        <f>IF(L245+N245=O246+O247+O248,L245+N245,"CHYBA")</f>
        <v>0</v>
      </c>
      <c r="P245" s="779">
        <f>P246+P247</f>
        <v>0</v>
      </c>
      <c r="Q245" s="779">
        <f>Q246+Q247</f>
        <v>0</v>
      </c>
      <c r="R245" s="779">
        <f>R248</f>
        <v>0</v>
      </c>
      <c r="S245" s="780">
        <f>IF(P245+R245=S246+S247+S248,P245+R245,"CHYBA")</f>
        <v>0</v>
      </c>
    </row>
    <row r="246" spans="1:19" ht="18.75" hidden="1" customHeight="1" thickTop="1" x14ac:dyDescent="0.2">
      <c r="A246" s="790" t="s">
        <v>382</v>
      </c>
      <c r="B246" s="776" t="s">
        <v>381</v>
      </c>
      <c r="C246" s="777">
        <f>IF(E246+G246=0, 0, ROUND((P246-Q246)/(G246+E246)/12,0))</f>
        <v>0</v>
      </c>
      <c r="D246" s="777">
        <f>IF(F246=0,0,ROUND(Q246/F246,0))</f>
        <v>0</v>
      </c>
      <c r="E246" s="796"/>
      <c r="F246" s="797"/>
      <c r="G246" s="798"/>
      <c r="H246" s="799"/>
      <c r="I246" s="797"/>
      <c r="J246" s="779" t="s">
        <v>381</v>
      </c>
      <c r="K246" s="779">
        <f>H246</f>
        <v>0</v>
      </c>
      <c r="L246" s="797"/>
      <c r="M246" s="797"/>
      <c r="N246" s="779" t="s">
        <v>381</v>
      </c>
      <c r="O246" s="779">
        <f>L246</f>
        <v>0</v>
      </c>
      <c r="P246" s="779">
        <f>H246+L246</f>
        <v>0</v>
      </c>
      <c r="Q246" s="779">
        <f>I246+M246</f>
        <v>0</v>
      </c>
      <c r="R246" s="779" t="s">
        <v>381</v>
      </c>
      <c r="S246" s="780">
        <f>P246</f>
        <v>0</v>
      </c>
    </row>
    <row r="247" spans="1:19" ht="18.75" hidden="1" customHeight="1" thickTop="1" x14ac:dyDescent="0.2">
      <c r="A247" s="790" t="s">
        <v>383</v>
      </c>
      <c r="B247" s="776" t="s">
        <v>381</v>
      </c>
      <c r="C247" s="777">
        <f>IF(E247+G247=0, 0, ROUND((P247-Q247)/(G247+E247)/12,0))</f>
        <v>0</v>
      </c>
      <c r="D247" s="777">
        <f>IF(F247=0,0,ROUND(Q247/F247,0))</f>
        <v>0</v>
      </c>
      <c r="E247" s="796"/>
      <c r="F247" s="797"/>
      <c r="G247" s="798"/>
      <c r="H247" s="799"/>
      <c r="I247" s="797"/>
      <c r="J247" s="779" t="s">
        <v>381</v>
      </c>
      <c r="K247" s="779">
        <f>H247</f>
        <v>0</v>
      </c>
      <c r="L247" s="797"/>
      <c r="M247" s="797"/>
      <c r="N247" s="779" t="s">
        <v>381</v>
      </c>
      <c r="O247" s="779">
        <f>L247</f>
        <v>0</v>
      </c>
      <c r="P247" s="779">
        <f>H247+L247</f>
        <v>0</v>
      </c>
      <c r="Q247" s="779">
        <f>I247+M247</f>
        <v>0</v>
      </c>
      <c r="R247" s="779" t="s">
        <v>381</v>
      </c>
      <c r="S247" s="780">
        <f>P247</f>
        <v>0</v>
      </c>
    </row>
    <row r="248" spans="1:19" ht="18.75" hidden="1" customHeight="1" thickTop="1" x14ac:dyDescent="0.2">
      <c r="A248" s="790" t="s">
        <v>384</v>
      </c>
      <c r="B248" s="776" t="s">
        <v>381</v>
      </c>
      <c r="C248" s="777" t="s">
        <v>381</v>
      </c>
      <c r="D248" s="777" t="s">
        <v>381</v>
      </c>
      <c r="E248" s="778" t="s">
        <v>381</v>
      </c>
      <c r="F248" s="779" t="s">
        <v>381</v>
      </c>
      <c r="G248" s="780" t="s">
        <v>381</v>
      </c>
      <c r="H248" s="781" t="s">
        <v>381</v>
      </c>
      <c r="I248" s="779" t="s">
        <v>381</v>
      </c>
      <c r="J248" s="797"/>
      <c r="K248" s="779">
        <f>J248</f>
        <v>0</v>
      </c>
      <c r="L248" s="779" t="s">
        <v>381</v>
      </c>
      <c r="M248" s="779" t="s">
        <v>381</v>
      </c>
      <c r="N248" s="797"/>
      <c r="O248" s="779">
        <f>N248</f>
        <v>0</v>
      </c>
      <c r="P248" s="779" t="s">
        <v>381</v>
      </c>
      <c r="Q248" s="779" t="s">
        <v>381</v>
      </c>
      <c r="R248" s="779">
        <f>J248+N248</f>
        <v>0</v>
      </c>
      <c r="S248" s="780">
        <f>R248</f>
        <v>0</v>
      </c>
    </row>
    <row r="249" spans="1:19" ht="18.75" hidden="1" customHeight="1" thickTop="1" x14ac:dyDescent="0.2">
      <c r="A249" s="792" t="s">
        <v>1026</v>
      </c>
      <c r="B249" s="793"/>
      <c r="C249" s="777">
        <f>IF(E249+G249=0, 0, ROUND((P249-Q249)/(G249+E249)/12,0))</f>
        <v>0</v>
      </c>
      <c r="D249" s="777">
        <f>IF(F249=0,0,ROUND(Q249/F249,0))</f>
        <v>0</v>
      </c>
      <c r="E249" s="778">
        <f>E250+E251</f>
        <v>0</v>
      </c>
      <c r="F249" s="779">
        <f>F250+F251</f>
        <v>0</v>
      </c>
      <c r="G249" s="780">
        <f>G250+G251</f>
        <v>0</v>
      </c>
      <c r="H249" s="781">
        <f>H250+H251</f>
        <v>0</v>
      </c>
      <c r="I249" s="779">
        <f>I250+I251</f>
        <v>0</v>
      </c>
      <c r="J249" s="779">
        <f>J252</f>
        <v>0</v>
      </c>
      <c r="K249" s="779">
        <f>IF(H249+J249=K250+K251+K252,H249+J249,"CHYBA")</f>
        <v>0</v>
      </c>
      <c r="L249" s="779">
        <f>L250+L251</f>
        <v>0</v>
      </c>
      <c r="M249" s="779">
        <f>M250+M251</f>
        <v>0</v>
      </c>
      <c r="N249" s="779">
        <f>N252</f>
        <v>0</v>
      </c>
      <c r="O249" s="779">
        <f>IF(L249+N249=O250+O251+O252,L249+N249,"CHYBA")</f>
        <v>0</v>
      </c>
      <c r="P249" s="779">
        <f>P250+P251</f>
        <v>0</v>
      </c>
      <c r="Q249" s="779">
        <f>Q250+Q251</f>
        <v>0</v>
      </c>
      <c r="R249" s="779">
        <f>R252</f>
        <v>0</v>
      </c>
      <c r="S249" s="780">
        <f>IF(P249+R249=S250+S251+S252,P249+R249,"CHYBA")</f>
        <v>0</v>
      </c>
    </row>
    <row r="250" spans="1:19" ht="18.75" hidden="1" customHeight="1" thickTop="1" x14ac:dyDescent="0.2">
      <c r="A250" s="790" t="s">
        <v>382</v>
      </c>
      <c r="B250" s="776" t="s">
        <v>381</v>
      </c>
      <c r="C250" s="777">
        <f>IF(E250+G250=0, 0, ROUND((P250-Q250)/(G250+E250)/12,0))</f>
        <v>0</v>
      </c>
      <c r="D250" s="777">
        <f>IF(F250=0,0,ROUND(Q250/F250,0))</f>
        <v>0</v>
      </c>
      <c r="E250" s="796"/>
      <c r="F250" s="797"/>
      <c r="G250" s="798"/>
      <c r="H250" s="799"/>
      <c r="I250" s="797"/>
      <c r="J250" s="779" t="s">
        <v>381</v>
      </c>
      <c r="K250" s="779">
        <f>H250</f>
        <v>0</v>
      </c>
      <c r="L250" s="797"/>
      <c r="M250" s="797"/>
      <c r="N250" s="779" t="s">
        <v>381</v>
      </c>
      <c r="O250" s="779">
        <f>L250</f>
        <v>0</v>
      </c>
      <c r="P250" s="779">
        <f>H250+L250</f>
        <v>0</v>
      </c>
      <c r="Q250" s="779">
        <f>I250+M250</f>
        <v>0</v>
      </c>
      <c r="R250" s="779" t="s">
        <v>381</v>
      </c>
      <c r="S250" s="780">
        <f>P250</f>
        <v>0</v>
      </c>
    </row>
    <row r="251" spans="1:19" ht="18.75" hidden="1" customHeight="1" thickTop="1" x14ac:dyDescent="0.2">
      <c r="A251" s="790" t="s">
        <v>383</v>
      </c>
      <c r="B251" s="776" t="s">
        <v>381</v>
      </c>
      <c r="C251" s="777">
        <f>IF(E251+G251=0, 0, ROUND((P251-Q251)/(G251+E251)/12,0))</f>
        <v>0</v>
      </c>
      <c r="D251" s="777">
        <f>IF(F251=0,0,ROUND(Q251/F251,0))</f>
        <v>0</v>
      </c>
      <c r="E251" s="796"/>
      <c r="F251" s="797"/>
      <c r="G251" s="798"/>
      <c r="H251" s="799"/>
      <c r="I251" s="797"/>
      <c r="J251" s="779" t="s">
        <v>381</v>
      </c>
      <c r="K251" s="779">
        <f>H251</f>
        <v>0</v>
      </c>
      <c r="L251" s="797"/>
      <c r="M251" s="797"/>
      <c r="N251" s="779" t="s">
        <v>381</v>
      </c>
      <c r="O251" s="779">
        <f>L251</f>
        <v>0</v>
      </c>
      <c r="P251" s="779">
        <f>H251+L251</f>
        <v>0</v>
      </c>
      <c r="Q251" s="779">
        <f>I251+M251</f>
        <v>0</v>
      </c>
      <c r="R251" s="779" t="s">
        <v>381</v>
      </c>
      <c r="S251" s="780">
        <f>P251</f>
        <v>0</v>
      </c>
    </row>
    <row r="252" spans="1:19" ht="18.75" hidden="1" customHeight="1" thickTop="1" x14ac:dyDescent="0.2">
      <c r="A252" s="790" t="s">
        <v>384</v>
      </c>
      <c r="B252" s="776" t="s">
        <v>381</v>
      </c>
      <c r="C252" s="777" t="s">
        <v>381</v>
      </c>
      <c r="D252" s="777" t="s">
        <v>381</v>
      </c>
      <c r="E252" s="778" t="s">
        <v>381</v>
      </c>
      <c r="F252" s="779" t="s">
        <v>381</v>
      </c>
      <c r="G252" s="780" t="s">
        <v>381</v>
      </c>
      <c r="H252" s="781" t="s">
        <v>381</v>
      </c>
      <c r="I252" s="779" t="s">
        <v>381</v>
      </c>
      <c r="J252" s="797"/>
      <c r="K252" s="779">
        <f>J252</f>
        <v>0</v>
      </c>
      <c r="L252" s="779" t="s">
        <v>381</v>
      </c>
      <c r="M252" s="779" t="s">
        <v>381</v>
      </c>
      <c r="N252" s="797"/>
      <c r="O252" s="779">
        <f>N252</f>
        <v>0</v>
      </c>
      <c r="P252" s="779" t="s">
        <v>381</v>
      </c>
      <c r="Q252" s="779" t="s">
        <v>381</v>
      </c>
      <c r="R252" s="779">
        <f>J252+N252</f>
        <v>0</v>
      </c>
      <c r="S252" s="780">
        <f>R252</f>
        <v>0</v>
      </c>
    </row>
    <row r="253" spans="1:19" ht="18.75" hidden="1" customHeight="1" thickTop="1" x14ac:dyDescent="0.2">
      <c r="A253" s="792" t="s">
        <v>1026</v>
      </c>
      <c r="B253" s="793"/>
      <c r="C253" s="777">
        <f>IF(E253+G253=0, 0, ROUND((P253-Q253)/(G253+E253)/12,0))</f>
        <v>0</v>
      </c>
      <c r="D253" s="777">
        <f>IF(F253=0,0,ROUND(Q253/F253,0))</f>
        <v>0</v>
      </c>
      <c r="E253" s="778">
        <f>E254+E255</f>
        <v>0</v>
      </c>
      <c r="F253" s="779">
        <f>F254+F255</f>
        <v>0</v>
      </c>
      <c r="G253" s="780">
        <f>G254+G255</f>
        <v>0</v>
      </c>
      <c r="H253" s="781">
        <f>H254+H255</f>
        <v>0</v>
      </c>
      <c r="I253" s="779">
        <f>I254+I255</f>
        <v>0</v>
      </c>
      <c r="J253" s="779">
        <f>J256</f>
        <v>0</v>
      </c>
      <c r="K253" s="779">
        <f>IF(H253+J253=K254+K255+K256,H253+J253,"CHYBA")</f>
        <v>0</v>
      </c>
      <c r="L253" s="779">
        <f>L254+L255</f>
        <v>0</v>
      </c>
      <c r="M253" s="779">
        <f>M254+M255</f>
        <v>0</v>
      </c>
      <c r="N253" s="779">
        <f>N256</f>
        <v>0</v>
      </c>
      <c r="O253" s="779">
        <f>IF(L253+N253=O254+O255+O256,L253+N253,"CHYBA")</f>
        <v>0</v>
      </c>
      <c r="P253" s="779">
        <f>P254+P255</f>
        <v>0</v>
      </c>
      <c r="Q253" s="779">
        <f>Q254+Q255</f>
        <v>0</v>
      </c>
      <c r="R253" s="779">
        <f>R256</f>
        <v>0</v>
      </c>
      <c r="S253" s="780">
        <f>IF(P253+R253=S254+S255+S256,P253+R253,"CHYBA")</f>
        <v>0</v>
      </c>
    </row>
    <row r="254" spans="1:19" ht="18.75" hidden="1" customHeight="1" thickTop="1" x14ac:dyDescent="0.2">
      <c r="A254" s="790" t="s">
        <v>382</v>
      </c>
      <c r="B254" s="776" t="s">
        <v>381</v>
      </c>
      <c r="C254" s="777">
        <f>IF(E254+G254=0, 0, ROUND((P254-Q254)/(G254+E254)/12,0))</f>
        <v>0</v>
      </c>
      <c r="D254" s="777">
        <f>IF(F254=0,0,ROUND(Q254/F254,0))</f>
        <v>0</v>
      </c>
      <c r="E254" s="796"/>
      <c r="F254" s="797"/>
      <c r="G254" s="798"/>
      <c r="H254" s="799"/>
      <c r="I254" s="797"/>
      <c r="J254" s="779" t="s">
        <v>381</v>
      </c>
      <c r="K254" s="779">
        <f>H254</f>
        <v>0</v>
      </c>
      <c r="L254" s="797"/>
      <c r="M254" s="797"/>
      <c r="N254" s="779" t="s">
        <v>381</v>
      </c>
      <c r="O254" s="779">
        <f>L254</f>
        <v>0</v>
      </c>
      <c r="P254" s="779">
        <f>H254+L254</f>
        <v>0</v>
      </c>
      <c r="Q254" s="779">
        <f>I254+M254</f>
        <v>0</v>
      </c>
      <c r="R254" s="779" t="s">
        <v>381</v>
      </c>
      <c r="S254" s="780">
        <f>P254</f>
        <v>0</v>
      </c>
    </row>
    <row r="255" spans="1:19" ht="18.75" hidden="1" customHeight="1" thickTop="1" x14ac:dyDescent="0.2">
      <c r="A255" s="790" t="s">
        <v>383</v>
      </c>
      <c r="B255" s="776" t="s">
        <v>381</v>
      </c>
      <c r="C255" s="777">
        <f>IF(E255+G255=0, 0, ROUND((P255-Q255)/(G255+E255)/12,0))</f>
        <v>0</v>
      </c>
      <c r="D255" s="777">
        <f>IF(F255=0,0,ROUND(Q255/F255,0))</f>
        <v>0</v>
      </c>
      <c r="E255" s="796"/>
      <c r="F255" s="797"/>
      <c r="G255" s="798"/>
      <c r="H255" s="799"/>
      <c r="I255" s="797"/>
      <c r="J255" s="779" t="s">
        <v>381</v>
      </c>
      <c r="K255" s="779">
        <f>H255</f>
        <v>0</v>
      </c>
      <c r="L255" s="797"/>
      <c r="M255" s="797"/>
      <c r="N255" s="779" t="s">
        <v>381</v>
      </c>
      <c r="O255" s="779">
        <f>L255</f>
        <v>0</v>
      </c>
      <c r="P255" s="779">
        <f>H255+L255</f>
        <v>0</v>
      </c>
      <c r="Q255" s="779">
        <f>I255+M255</f>
        <v>0</v>
      </c>
      <c r="R255" s="779" t="s">
        <v>381</v>
      </c>
      <c r="S255" s="780">
        <f>P255</f>
        <v>0</v>
      </c>
    </row>
    <row r="256" spans="1:19" ht="18.75" hidden="1" customHeight="1" thickTop="1" x14ac:dyDescent="0.2">
      <c r="A256" s="808" t="s">
        <v>384</v>
      </c>
      <c r="B256" s="809" t="s">
        <v>381</v>
      </c>
      <c r="C256" s="810" t="s">
        <v>381</v>
      </c>
      <c r="D256" s="810" t="s">
        <v>381</v>
      </c>
      <c r="E256" s="811" t="s">
        <v>381</v>
      </c>
      <c r="F256" s="812" t="s">
        <v>381</v>
      </c>
      <c r="G256" s="813" t="s">
        <v>381</v>
      </c>
      <c r="H256" s="814" t="s">
        <v>381</v>
      </c>
      <c r="I256" s="812" t="s">
        <v>381</v>
      </c>
      <c r="J256" s="815"/>
      <c r="K256" s="812">
        <f>J256</f>
        <v>0</v>
      </c>
      <c r="L256" s="812" t="s">
        <v>381</v>
      </c>
      <c r="M256" s="812" t="s">
        <v>381</v>
      </c>
      <c r="N256" s="815"/>
      <c r="O256" s="812">
        <f>N256</f>
        <v>0</v>
      </c>
      <c r="P256" s="812" t="s">
        <v>381</v>
      </c>
      <c r="Q256" s="812" t="s">
        <v>381</v>
      </c>
      <c r="R256" s="812">
        <f>J256+N256</f>
        <v>0</v>
      </c>
      <c r="S256" s="813">
        <f>R256</f>
        <v>0</v>
      </c>
    </row>
    <row r="257" spans="1:19" ht="18.75" hidden="1" customHeight="1" thickTop="1" x14ac:dyDescent="0.2">
      <c r="A257" s="816" t="s">
        <v>386</v>
      </c>
      <c r="B257" s="817" t="s">
        <v>381</v>
      </c>
      <c r="C257" s="818">
        <f>IF(E257+G257=0, 0, ROUND((P257-Q257)/(G257+E257)/12,0))</f>
        <v>0</v>
      </c>
      <c r="D257" s="818">
        <f>IF(F257=0,0,ROUND(Q257/F257,0))</f>
        <v>0</v>
      </c>
      <c r="E257" s="819">
        <f>E258+E259</f>
        <v>0</v>
      </c>
      <c r="F257" s="820">
        <f>F258+F259</f>
        <v>0</v>
      </c>
      <c r="G257" s="821">
        <f>G258+G259</f>
        <v>0</v>
      </c>
      <c r="H257" s="822">
        <f>H258+H259</f>
        <v>0</v>
      </c>
      <c r="I257" s="820">
        <f>I258+I259</f>
        <v>0</v>
      </c>
      <c r="J257" s="820">
        <f>J260</f>
        <v>0</v>
      </c>
      <c r="K257" s="820">
        <f>IF(H257+J257=K258+K259+K260,H257+J257,"CHYBA")</f>
        <v>0</v>
      </c>
      <c r="L257" s="820">
        <f>L258+L259</f>
        <v>0</v>
      </c>
      <c r="M257" s="820">
        <f>M258+M259</f>
        <v>0</v>
      </c>
      <c r="N257" s="820">
        <f>N260</f>
        <v>0</v>
      </c>
      <c r="O257" s="820">
        <f>IF(L257+N257=O258+O259+O260,L257+N257,"CHYBA")</f>
        <v>0</v>
      </c>
      <c r="P257" s="820">
        <f>P258+P259</f>
        <v>0</v>
      </c>
      <c r="Q257" s="820">
        <f>Q258+Q259</f>
        <v>0</v>
      </c>
      <c r="R257" s="820">
        <f>R260</f>
        <v>0</v>
      </c>
      <c r="S257" s="821">
        <f>IF(P257+R257=S258+S259+S260,P257+R257,"CHYBA")</f>
        <v>0</v>
      </c>
    </row>
    <row r="258" spans="1:19" ht="18.75" hidden="1" customHeight="1" thickTop="1" x14ac:dyDescent="0.2">
      <c r="A258" s="790" t="s">
        <v>382</v>
      </c>
      <c r="B258" s="776" t="s">
        <v>381</v>
      </c>
      <c r="C258" s="777">
        <f>IF(E258+G258=0, 0, ROUND((P258-Q258)/(G258+E258)/12,0))</f>
        <v>0</v>
      </c>
      <c r="D258" s="777">
        <f>IF(F258=0,0,ROUND(Q258/F258,0))</f>
        <v>0</v>
      </c>
      <c r="E258" s="778">
        <f t="shared" ref="E258:I259" si="9">E262+E266+E270+E274+E278+E282+E286</f>
        <v>0</v>
      </c>
      <c r="F258" s="779">
        <f t="shared" si="9"/>
        <v>0</v>
      </c>
      <c r="G258" s="780">
        <f t="shared" si="9"/>
        <v>0</v>
      </c>
      <c r="H258" s="781">
        <f t="shared" si="9"/>
        <v>0</v>
      </c>
      <c r="I258" s="779">
        <f t="shared" si="9"/>
        <v>0</v>
      </c>
      <c r="J258" s="779" t="s">
        <v>381</v>
      </c>
      <c r="K258" s="779">
        <f>H258</f>
        <v>0</v>
      </c>
      <c r="L258" s="779">
        <f>L262+L266+L270+L274+L278+L282+L286</f>
        <v>0</v>
      </c>
      <c r="M258" s="779">
        <f>M262+M266+M270+M274+M278+M282+M286</f>
        <v>0</v>
      </c>
      <c r="N258" s="779" t="s">
        <v>381</v>
      </c>
      <c r="O258" s="779">
        <f>L258</f>
        <v>0</v>
      </c>
      <c r="P258" s="779">
        <f>H258+L258</f>
        <v>0</v>
      </c>
      <c r="Q258" s="779">
        <f>I258+M258</f>
        <v>0</v>
      </c>
      <c r="R258" s="779" t="s">
        <v>381</v>
      </c>
      <c r="S258" s="780">
        <f>P258</f>
        <v>0</v>
      </c>
    </row>
    <row r="259" spans="1:19" ht="18.75" hidden="1" customHeight="1" thickTop="1" x14ac:dyDescent="0.2">
      <c r="A259" s="790" t="s">
        <v>383</v>
      </c>
      <c r="B259" s="776" t="s">
        <v>381</v>
      </c>
      <c r="C259" s="777">
        <f>IF(E259+G259=0, 0, ROUND((P259-Q259)/(G259+E259)/12,0))</f>
        <v>0</v>
      </c>
      <c r="D259" s="777">
        <f>IF(F259=0,0,ROUND(Q259/F259,0))</f>
        <v>0</v>
      </c>
      <c r="E259" s="778">
        <f t="shared" si="9"/>
        <v>0</v>
      </c>
      <c r="F259" s="779">
        <f t="shared" si="9"/>
        <v>0</v>
      </c>
      <c r="G259" s="780">
        <f t="shared" si="9"/>
        <v>0</v>
      </c>
      <c r="H259" s="781">
        <f t="shared" si="9"/>
        <v>0</v>
      </c>
      <c r="I259" s="779">
        <f t="shared" si="9"/>
        <v>0</v>
      </c>
      <c r="J259" s="779" t="s">
        <v>381</v>
      </c>
      <c r="K259" s="779">
        <f>H259</f>
        <v>0</v>
      </c>
      <c r="L259" s="779">
        <f>L263+L267+L271+L275+L279+L283+L287</f>
        <v>0</v>
      </c>
      <c r="M259" s="779">
        <f>M263+M267+M271+M275+M279+M283+M287</f>
        <v>0</v>
      </c>
      <c r="N259" s="779" t="s">
        <v>381</v>
      </c>
      <c r="O259" s="779">
        <f>L259</f>
        <v>0</v>
      </c>
      <c r="P259" s="779">
        <f>H259+L259</f>
        <v>0</v>
      </c>
      <c r="Q259" s="779">
        <f>I259+M259</f>
        <v>0</v>
      </c>
      <c r="R259" s="779" t="s">
        <v>381</v>
      </c>
      <c r="S259" s="780">
        <f>P259</f>
        <v>0</v>
      </c>
    </row>
    <row r="260" spans="1:19" ht="18.75" hidden="1" customHeight="1" thickTop="1" x14ac:dyDescent="0.2">
      <c r="A260" s="790" t="s">
        <v>384</v>
      </c>
      <c r="B260" s="776" t="s">
        <v>381</v>
      </c>
      <c r="C260" s="777" t="s">
        <v>381</v>
      </c>
      <c r="D260" s="777" t="s">
        <v>381</v>
      </c>
      <c r="E260" s="778" t="s">
        <v>381</v>
      </c>
      <c r="F260" s="779" t="s">
        <v>381</v>
      </c>
      <c r="G260" s="780" t="s">
        <v>381</v>
      </c>
      <c r="H260" s="781" t="s">
        <v>381</v>
      </c>
      <c r="I260" s="779" t="s">
        <v>381</v>
      </c>
      <c r="J260" s="779">
        <f>J264+J268+J272+J276+J280+J284+J288</f>
        <v>0</v>
      </c>
      <c r="K260" s="779">
        <f>J260</f>
        <v>0</v>
      </c>
      <c r="L260" s="779" t="s">
        <v>381</v>
      </c>
      <c r="M260" s="779" t="s">
        <v>381</v>
      </c>
      <c r="N260" s="779">
        <f>N264+N268+N272+N276+N280+N284+N288</f>
        <v>0</v>
      </c>
      <c r="O260" s="779">
        <f>N260</f>
        <v>0</v>
      </c>
      <c r="P260" s="779" t="s">
        <v>381</v>
      </c>
      <c r="Q260" s="779" t="s">
        <v>381</v>
      </c>
      <c r="R260" s="779">
        <f>J260+N260</f>
        <v>0</v>
      </c>
      <c r="S260" s="780">
        <f>R260</f>
        <v>0</v>
      </c>
    </row>
    <row r="261" spans="1:19" ht="18.75" hidden="1" customHeight="1" thickTop="1" x14ac:dyDescent="0.2">
      <c r="A261" s="792" t="s">
        <v>1026</v>
      </c>
      <c r="B261" s="793"/>
      <c r="C261" s="777">
        <f>IF(E261+G261=0, 0, ROUND((P261-Q261)/(G261+E261)/12,0))</f>
        <v>0</v>
      </c>
      <c r="D261" s="777">
        <f>IF(F261=0,0,ROUND(Q261/F261,0))</f>
        <v>0</v>
      </c>
      <c r="E261" s="778">
        <f>E262+E263</f>
        <v>0</v>
      </c>
      <c r="F261" s="779">
        <f>F262+F263</f>
        <v>0</v>
      </c>
      <c r="G261" s="780">
        <f>G262+G263</f>
        <v>0</v>
      </c>
      <c r="H261" s="794">
        <f>H262+H263</f>
        <v>0</v>
      </c>
      <c r="I261" s="795">
        <f>I262+I263</f>
        <v>0</v>
      </c>
      <c r="J261" s="795">
        <f>J264</f>
        <v>0</v>
      </c>
      <c r="K261" s="795">
        <f>IF(H261+J261=K262+K263+K264,H261+J261,"CHYBA")</f>
        <v>0</v>
      </c>
      <c r="L261" s="779">
        <f>L262+L263</f>
        <v>0</v>
      </c>
      <c r="M261" s="779">
        <f>M262+M263</f>
        <v>0</v>
      </c>
      <c r="N261" s="779">
        <f>N264</f>
        <v>0</v>
      </c>
      <c r="O261" s="779">
        <f>IF(L261+N261=O262+O263+O264,L261+N261,"CHYBA")</f>
        <v>0</v>
      </c>
      <c r="P261" s="779">
        <f>P262+P263</f>
        <v>0</v>
      </c>
      <c r="Q261" s="779">
        <f>Q262+Q263</f>
        <v>0</v>
      </c>
      <c r="R261" s="779">
        <f>R264</f>
        <v>0</v>
      </c>
      <c r="S261" s="780">
        <f>IF(P261+R261=S262+S263+S264,P261+R261,"CHYBA")</f>
        <v>0</v>
      </c>
    </row>
    <row r="262" spans="1:19" ht="18.75" hidden="1" customHeight="1" thickTop="1" x14ac:dyDescent="0.2">
      <c r="A262" s="790" t="s">
        <v>382</v>
      </c>
      <c r="B262" s="776" t="s">
        <v>381</v>
      </c>
      <c r="C262" s="777">
        <f>IF(E262+G262=0, 0, ROUND((P262-Q262)/(G262+E262)/12,0))</f>
        <v>0</v>
      </c>
      <c r="D262" s="777">
        <f>IF(F262=0,0,ROUND(Q262/F262,0))</f>
        <v>0</v>
      </c>
      <c r="E262" s="796"/>
      <c r="F262" s="797"/>
      <c r="G262" s="798"/>
      <c r="H262" s="799"/>
      <c r="I262" s="797"/>
      <c r="J262" s="795" t="s">
        <v>381</v>
      </c>
      <c r="K262" s="795">
        <f>H262</f>
        <v>0</v>
      </c>
      <c r="L262" s="797"/>
      <c r="M262" s="797"/>
      <c r="N262" s="779" t="s">
        <v>381</v>
      </c>
      <c r="O262" s="779">
        <f>L262</f>
        <v>0</v>
      </c>
      <c r="P262" s="779">
        <f>H262+L262</f>
        <v>0</v>
      </c>
      <c r="Q262" s="779">
        <f>I262+M262</f>
        <v>0</v>
      </c>
      <c r="R262" s="779" t="s">
        <v>381</v>
      </c>
      <c r="S262" s="780">
        <f>P262</f>
        <v>0</v>
      </c>
    </row>
    <row r="263" spans="1:19" ht="18.75" hidden="1" customHeight="1" thickTop="1" x14ac:dyDescent="0.2">
      <c r="A263" s="790" t="s">
        <v>383</v>
      </c>
      <c r="B263" s="776" t="s">
        <v>381</v>
      </c>
      <c r="C263" s="777">
        <f>IF(E263+G263=0, 0, ROUND((P263-Q263)/(G263+E263)/12,0))</f>
        <v>0</v>
      </c>
      <c r="D263" s="777">
        <f>IF(F263=0,0,ROUND(Q263/F263,0))</f>
        <v>0</v>
      </c>
      <c r="E263" s="796"/>
      <c r="F263" s="797"/>
      <c r="G263" s="798"/>
      <c r="H263" s="799"/>
      <c r="I263" s="797"/>
      <c r="J263" s="795" t="s">
        <v>381</v>
      </c>
      <c r="K263" s="795">
        <f>H263</f>
        <v>0</v>
      </c>
      <c r="L263" s="797"/>
      <c r="M263" s="797"/>
      <c r="N263" s="779" t="s">
        <v>381</v>
      </c>
      <c r="O263" s="779">
        <f>L263</f>
        <v>0</v>
      </c>
      <c r="P263" s="779">
        <f>H263+L263</f>
        <v>0</v>
      </c>
      <c r="Q263" s="779">
        <f>I263+M263</f>
        <v>0</v>
      </c>
      <c r="R263" s="779" t="s">
        <v>381</v>
      </c>
      <c r="S263" s="780">
        <f>P263</f>
        <v>0</v>
      </c>
    </row>
    <row r="264" spans="1:19" ht="18.75" hidden="1" customHeight="1" thickTop="1" x14ac:dyDescent="0.2">
      <c r="A264" s="790" t="s">
        <v>384</v>
      </c>
      <c r="B264" s="776" t="s">
        <v>381</v>
      </c>
      <c r="C264" s="777" t="s">
        <v>381</v>
      </c>
      <c r="D264" s="777" t="s">
        <v>381</v>
      </c>
      <c r="E264" s="778" t="s">
        <v>381</v>
      </c>
      <c r="F264" s="779" t="s">
        <v>381</v>
      </c>
      <c r="G264" s="780" t="s">
        <v>381</v>
      </c>
      <c r="H264" s="781" t="s">
        <v>381</v>
      </c>
      <c r="I264" s="779" t="s">
        <v>381</v>
      </c>
      <c r="J264" s="797"/>
      <c r="K264" s="795">
        <f>J264</f>
        <v>0</v>
      </c>
      <c r="L264" s="779" t="s">
        <v>381</v>
      </c>
      <c r="M264" s="779" t="s">
        <v>381</v>
      </c>
      <c r="N264" s="797"/>
      <c r="O264" s="779">
        <f>N264</f>
        <v>0</v>
      </c>
      <c r="P264" s="779" t="s">
        <v>381</v>
      </c>
      <c r="Q264" s="779" t="s">
        <v>381</v>
      </c>
      <c r="R264" s="779">
        <f>J264+N264</f>
        <v>0</v>
      </c>
      <c r="S264" s="780">
        <f>R264</f>
        <v>0</v>
      </c>
    </row>
    <row r="265" spans="1:19" ht="18.75" hidden="1" customHeight="1" thickTop="1" x14ac:dyDescent="0.2">
      <c r="A265" s="792" t="s">
        <v>1026</v>
      </c>
      <c r="B265" s="793"/>
      <c r="C265" s="777">
        <f>IF(E265+G265=0, 0, ROUND((P265-Q265)/(G265+E265)/12,0))</f>
        <v>0</v>
      </c>
      <c r="D265" s="777">
        <f>IF(F265=0,0,ROUND(Q265/F265,0))</f>
        <v>0</v>
      </c>
      <c r="E265" s="778">
        <f>E266+E267</f>
        <v>0</v>
      </c>
      <c r="F265" s="779">
        <f>F266+F267</f>
        <v>0</v>
      </c>
      <c r="G265" s="780">
        <f>G266+G267</f>
        <v>0</v>
      </c>
      <c r="H265" s="781">
        <f>H266+H267</f>
        <v>0</v>
      </c>
      <c r="I265" s="779">
        <f>I266+I267</f>
        <v>0</v>
      </c>
      <c r="J265" s="779">
        <f>J268</f>
        <v>0</v>
      </c>
      <c r="K265" s="779">
        <f>IF(H265+J265=K266+K267+K268,H265+J265,"CHYBA")</f>
        <v>0</v>
      </c>
      <c r="L265" s="779">
        <f>L266+L267</f>
        <v>0</v>
      </c>
      <c r="M265" s="779">
        <f>M266+M267</f>
        <v>0</v>
      </c>
      <c r="N265" s="779">
        <f>N268</f>
        <v>0</v>
      </c>
      <c r="O265" s="779">
        <f>IF(L265+N265=O266+O267+O268,L265+N265,"CHYBA")</f>
        <v>0</v>
      </c>
      <c r="P265" s="779">
        <f>P266+P267</f>
        <v>0</v>
      </c>
      <c r="Q265" s="779">
        <f>Q266+Q267</f>
        <v>0</v>
      </c>
      <c r="R265" s="779">
        <f>R268</f>
        <v>0</v>
      </c>
      <c r="S265" s="780">
        <f>IF(P265+R265=S266+S267+S268,P265+R265,"CHYBA")</f>
        <v>0</v>
      </c>
    </row>
    <row r="266" spans="1:19" ht="18.75" hidden="1" customHeight="1" thickTop="1" x14ac:dyDescent="0.2">
      <c r="A266" s="790" t="s">
        <v>382</v>
      </c>
      <c r="B266" s="776" t="s">
        <v>381</v>
      </c>
      <c r="C266" s="777">
        <f>IF(E266+G266=0, 0, ROUND((P266-Q266)/(G266+E266)/12,0))</f>
        <v>0</v>
      </c>
      <c r="D266" s="777">
        <f>IF(F266=0,0,ROUND(Q266/F266,0))</f>
        <v>0</v>
      </c>
      <c r="E266" s="796"/>
      <c r="F266" s="797"/>
      <c r="G266" s="798"/>
      <c r="H266" s="799"/>
      <c r="I266" s="797"/>
      <c r="J266" s="779" t="s">
        <v>381</v>
      </c>
      <c r="K266" s="779">
        <f>H266</f>
        <v>0</v>
      </c>
      <c r="L266" s="797"/>
      <c r="M266" s="797"/>
      <c r="N266" s="779" t="s">
        <v>381</v>
      </c>
      <c r="O266" s="779">
        <f>L266</f>
        <v>0</v>
      </c>
      <c r="P266" s="779">
        <f>H266+L266</f>
        <v>0</v>
      </c>
      <c r="Q266" s="779">
        <f>I266+M266</f>
        <v>0</v>
      </c>
      <c r="R266" s="779" t="s">
        <v>381</v>
      </c>
      <c r="S266" s="780">
        <f>P266</f>
        <v>0</v>
      </c>
    </row>
    <row r="267" spans="1:19" ht="18.75" hidden="1" customHeight="1" thickTop="1" x14ac:dyDescent="0.2">
      <c r="A267" s="790" t="s">
        <v>383</v>
      </c>
      <c r="B267" s="776" t="s">
        <v>381</v>
      </c>
      <c r="C267" s="777">
        <f>IF(E267+G267=0, 0, ROUND((P267-Q267)/(G267+E267)/12,0))</f>
        <v>0</v>
      </c>
      <c r="D267" s="777">
        <f>IF(F267=0,0,ROUND(Q267/F267,0))</f>
        <v>0</v>
      </c>
      <c r="E267" s="796"/>
      <c r="F267" s="797"/>
      <c r="G267" s="798"/>
      <c r="H267" s="799"/>
      <c r="I267" s="797"/>
      <c r="J267" s="779" t="s">
        <v>381</v>
      </c>
      <c r="K267" s="779">
        <f>H267</f>
        <v>0</v>
      </c>
      <c r="L267" s="797"/>
      <c r="M267" s="797"/>
      <c r="N267" s="779" t="s">
        <v>381</v>
      </c>
      <c r="O267" s="779">
        <f>L267</f>
        <v>0</v>
      </c>
      <c r="P267" s="779">
        <f>H267+L267</f>
        <v>0</v>
      </c>
      <c r="Q267" s="779">
        <f>I267+M267</f>
        <v>0</v>
      </c>
      <c r="R267" s="779" t="s">
        <v>381</v>
      </c>
      <c r="S267" s="780">
        <f>P267</f>
        <v>0</v>
      </c>
    </row>
    <row r="268" spans="1:19" ht="18.75" hidden="1" customHeight="1" thickTop="1" x14ac:dyDescent="0.2">
      <c r="A268" s="790" t="s">
        <v>384</v>
      </c>
      <c r="B268" s="776" t="s">
        <v>381</v>
      </c>
      <c r="C268" s="777" t="s">
        <v>381</v>
      </c>
      <c r="D268" s="777" t="s">
        <v>381</v>
      </c>
      <c r="E268" s="778" t="s">
        <v>381</v>
      </c>
      <c r="F268" s="779" t="s">
        <v>381</v>
      </c>
      <c r="G268" s="780" t="s">
        <v>381</v>
      </c>
      <c r="H268" s="781" t="s">
        <v>381</v>
      </c>
      <c r="I268" s="779" t="s">
        <v>381</v>
      </c>
      <c r="J268" s="797"/>
      <c r="K268" s="779">
        <f>J268</f>
        <v>0</v>
      </c>
      <c r="L268" s="779" t="s">
        <v>381</v>
      </c>
      <c r="M268" s="779" t="s">
        <v>381</v>
      </c>
      <c r="N268" s="797"/>
      <c r="O268" s="779">
        <f>N268</f>
        <v>0</v>
      </c>
      <c r="P268" s="779" t="s">
        <v>381</v>
      </c>
      <c r="Q268" s="779" t="s">
        <v>381</v>
      </c>
      <c r="R268" s="779">
        <f>J268+N268</f>
        <v>0</v>
      </c>
      <c r="S268" s="780">
        <f>R268</f>
        <v>0</v>
      </c>
    </row>
    <row r="269" spans="1:19" ht="18.75" hidden="1" customHeight="1" thickTop="1" x14ac:dyDescent="0.2">
      <c r="A269" s="792" t="s">
        <v>1026</v>
      </c>
      <c r="B269" s="793"/>
      <c r="C269" s="777">
        <f>IF(E269+G269=0, 0, ROUND((P269-Q269)/(G269+E269)/12,0))</f>
        <v>0</v>
      </c>
      <c r="D269" s="777">
        <f>IF(F269=0,0,ROUND(Q269/F269,0))</f>
        <v>0</v>
      </c>
      <c r="E269" s="778">
        <f>E270+E271</f>
        <v>0</v>
      </c>
      <c r="F269" s="779">
        <f>F270+F271</f>
        <v>0</v>
      </c>
      <c r="G269" s="780">
        <f>G270+G271</f>
        <v>0</v>
      </c>
      <c r="H269" s="781">
        <f>H270+H271</f>
        <v>0</v>
      </c>
      <c r="I269" s="779">
        <f>I270+I271</f>
        <v>0</v>
      </c>
      <c r="J269" s="779">
        <f>J272</f>
        <v>0</v>
      </c>
      <c r="K269" s="779">
        <f>IF(H269+J269=K270+K271+K272,H269+J269,"CHYBA")</f>
        <v>0</v>
      </c>
      <c r="L269" s="779">
        <f>L270+L271</f>
        <v>0</v>
      </c>
      <c r="M269" s="779">
        <f>M270+M271</f>
        <v>0</v>
      </c>
      <c r="N269" s="779">
        <f>N272</f>
        <v>0</v>
      </c>
      <c r="O269" s="779">
        <f>IF(L269+N269=O270+O271+O272,L269+N269,"CHYBA")</f>
        <v>0</v>
      </c>
      <c r="P269" s="779">
        <f>P270+P271</f>
        <v>0</v>
      </c>
      <c r="Q269" s="779">
        <f>Q270+Q271</f>
        <v>0</v>
      </c>
      <c r="R269" s="779">
        <f>R272</f>
        <v>0</v>
      </c>
      <c r="S269" s="780">
        <f>IF(P269+R269=S270+S271+S272,P269+R269,"CHYBA")</f>
        <v>0</v>
      </c>
    </row>
    <row r="270" spans="1:19" ht="18.75" hidden="1" customHeight="1" thickTop="1" x14ac:dyDescent="0.2">
      <c r="A270" s="790" t="s">
        <v>382</v>
      </c>
      <c r="B270" s="776" t="s">
        <v>381</v>
      </c>
      <c r="C270" s="777">
        <f>IF(E270+G270=0, 0, ROUND((P270-Q270)/(G270+E270)/12,0))</f>
        <v>0</v>
      </c>
      <c r="D270" s="777">
        <f>IF(F270=0,0,ROUND(Q270/F270,0))</f>
        <v>0</v>
      </c>
      <c r="E270" s="796"/>
      <c r="F270" s="797"/>
      <c r="G270" s="798"/>
      <c r="H270" s="799"/>
      <c r="I270" s="797"/>
      <c r="J270" s="779" t="s">
        <v>381</v>
      </c>
      <c r="K270" s="779">
        <f>H270</f>
        <v>0</v>
      </c>
      <c r="L270" s="797"/>
      <c r="M270" s="797"/>
      <c r="N270" s="779" t="s">
        <v>381</v>
      </c>
      <c r="O270" s="779">
        <f>L270</f>
        <v>0</v>
      </c>
      <c r="P270" s="779">
        <f>H270+L270</f>
        <v>0</v>
      </c>
      <c r="Q270" s="779">
        <f>I270+M270</f>
        <v>0</v>
      </c>
      <c r="R270" s="779" t="s">
        <v>381</v>
      </c>
      <c r="S270" s="780">
        <f>P270</f>
        <v>0</v>
      </c>
    </row>
    <row r="271" spans="1:19" ht="18.75" hidden="1" customHeight="1" thickTop="1" x14ac:dyDescent="0.2">
      <c r="A271" s="790" t="s">
        <v>383</v>
      </c>
      <c r="B271" s="776" t="s">
        <v>381</v>
      </c>
      <c r="C271" s="777">
        <f>IF(E271+G271=0, 0, ROUND((P271-Q271)/(G271+E271)/12,0))</f>
        <v>0</v>
      </c>
      <c r="D271" s="777">
        <f>IF(F271=0,0,ROUND(Q271/F271,0))</f>
        <v>0</v>
      </c>
      <c r="E271" s="796"/>
      <c r="F271" s="797"/>
      <c r="G271" s="798"/>
      <c r="H271" s="799"/>
      <c r="I271" s="797"/>
      <c r="J271" s="779" t="s">
        <v>381</v>
      </c>
      <c r="K271" s="779">
        <f>H271</f>
        <v>0</v>
      </c>
      <c r="L271" s="797"/>
      <c r="M271" s="797"/>
      <c r="N271" s="779" t="s">
        <v>381</v>
      </c>
      <c r="O271" s="779">
        <f>L271</f>
        <v>0</v>
      </c>
      <c r="P271" s="779">
        <f>H271+L271</f>
        <v>0</v>
      </c>
      <c r="Q271" s="779">
        <f>I271+M271</f>
        <v>0</v>
      </c>
      <c r="R271" s="779" t="s">
        <v>381</v>
      </c>
      <c r="S271" s="780">
        <f>P271</f>
        <v>0</v>
      </c>
    </row>
    <row r="272" spans="1:19" ht="18.75" hidden="1" customHeight="1" thickTop="1" x14ac:dyDescent="0.2">
      <c r="A272" s="790" t="s">
        <v>384</v>
      </c>
      <c r="B272" s="776" t="s">
        <v>381</v>
      </c>
      <c r="C272" s="777" t="s">
        <v>381</v>
      </c>
      <c r="D272" s="777" t="s">
        <v>381</v>
      </c>
      <c r="E272" s="778" t="s">
        <v>381</v>
      </c>
      <c r="F272" s="779" t="s">
        <v>381</v>
      </c>
      <c r="G272" s="780" t="s">
        <v>381</v>
      </c>
      <c r="H272" s="781" t="s">
        <v>381</v>
      </c>
      <c r="I272" s="779" t="s">
        <v>381</v>
      </c>
      <c r="J272" s="797"/>
      <c r="K272" s="779">
        <f>J272</f>
        <v>0</v>
      </c>
      <c r="L272" s="779" t="s">
        <v>381</v>
      </c>
      <c r="M272" s="779" t="s">
        <v>381</v>
      </c>
      <c r="N272" s="797"/>
      <c r="O272" s="779">
        <f>N272</f>
        <v>0</v>
      </c>
      <c r="P272" s="779" t="s">
        <v>381</v>
      </c>
      <c r="Q272" s="779" t="s">
        <v>381</v>
      </c>
      <c r="R272" s="779">
        <f>J272+N272</f>
        <v>0</v>
      </c>
      <c r="S272" s="780">
        <f>R272</f>
        <v>0</v>
      </c>
    </row>
    <row r="273" spans="1:19" ht="18.75" hidden="1" customHeight="1" thickTop="1" x14ac:dyDescent="0.2">
      <c r="A273" s="792" t="s">
        <v>1026</v>
      </c>
      <c r="B273" s="793"/>
      <c r="C273" s="777">
        <f>IF(E273+G273=0, 0, ROUND((P273-Q273)/(G273+E273)/12,0))</f>
        <v>0</v>
      </c>
      <c r="D273" s="777">
        <f>IF(F273=0,0,ROUND(Q273/F273,0))</f>
        <v>0</v>
      </c>
      <c r="E273" s="778">
        <f>E274+E275</f>
        <v>0</v>
      </c>
      <c r="F273" s="779">
        <f>F274+F275</f>
        <v>0</v>
      </c>
      <c r="G273" s="780">
        <f>G274+G275</f>
        <v>0</v>
      </c>
      <c r="H273" s="781">
        <f>H274+H275</f>
        <v>0</v>
      </c>
      <c r="I273" s="779">
        <f>I274+I275</f>
        <v>0</v>
      </c>
      <c r="J273" s="779">
        <f>J276</f>
        <v>0</v>
      </c>
      <c r="K273" s="779">
        <f>IF(H273+J273=K274+K275+K276,H273+J273,"CHYBA")</f>
        <v>0</v>
      </c>
      <c r="L273" s="779">
        <f>L274+L275</f>
        <v>0</v>
      </c>
      <c r="M273" s="779">
        <f>M274+M275</f>
        <v>0</v>
      </c>
      <c r="N273" s="779">
        <f>N276</f>
        <v>0</v>
      </c>
      <c r="O273" s="779">
        <f>IF(L273+N273=O274+O275+O276,L273+N273,"CHYBA")</f>
        <v>0</v>
      </c>
      <c r="P273" s="779">
        <f>P274+P275</f>
        <v>0</v>
      </c>
      <c r="Q273" s="779">
        <f>Q274+Q275</f>
        <v>0</v>
      </c>
      <c r="R273" s="779">
        <f>R276</f>
        <v>0</v>
      </c>
      <c r="S273" s="780">
        <f>IF(P273+R273=S274+S275+S276,P273+R273,"CHYBA")</f>
        <v>0</v>
      </c>
    </row>
    <row r="274" spans="1:19" ht="18.75" hidden="1" customHeight="1" thickTop="1" x14ac:dyDescent="0.2">
      <c r="A274" s="790" t="s">
        <v>382</v>
      </c>
      <c r="B274" s="776" t="s">
        <v>381</v>
      </c>
      <c r="C274" s="777">
        <f>IF(E274+G274=0, 0, ROUND((P274-Q274)/(G274+E274)/12,0))</f>
        <v>0</v>
      </c>
      <c r="D274" s="777">
        <f>IF(F274=0,0,ROUND(Q274/F274,0))</f>
        <v>0</v>
      </c>
      <c r="E274" s="796"/>
      <c r="F274" s="797"/>
      <c r="G274" s="798"/>
      <c r="H274" s="799"/>
      <c r="I274" s="797"/>
      <c r="J274" s="779" t="s">
        <v>381</v>
      </c>
      <c r="K274" s="779">
        <f>H274</f>
        <v>0</v>
      </c>
      <c r="L274" s="797"/>
      <c r="M274" s="797"/>
      <c r="N274" s="779" t="s">
        <v>381</v>
      </c>
      <c r="O274" s="779">
        <f>L274</f>
        <v>0</v>
      </c>
      <c r="P274" s="779">
        <f>H274+L274</f>
        <v>0</v>
      </c>
      <c r="Q274" s="779">
        <f>I274+M274</f>
        <v>0</v>
      </c>
      <c r="R274" s="779" t="s">
        <v>381</v>
      </c>
      <c r="S274" s="780">
        <f>P274</f>
        <v>0</v>
      </c>
    </row>
    <row r="275" spans="1:19" ht="18.75" hidden="1" customHeight="1" thickTop="1" x14ac:dyDescent="0.2">
      <c r="A275" s="790" t="s">
        <v>383</v>
      </c>
      <c r="B275" s="776" t="s">
        <v>381</v>
      </c>
      <c r="C275" s="777">
        <f>IF(E275+G275=0, 0, ROUND((P275-Q275)/(G275+E275)/12,0))</f>
        <v>0</v>
      </c>
      <c r="D275" s="777">
        <f>IF(F275=0,0,ROUND(Q275/F275,0))</f>
        <v>0</v>
      </c>
      <c r="E275" s="796"/>
      <c r="F275" s="797"/>
      <c r="G275" s="798"/>
      <c r="H275" s="799"/>
      <c r="I275" s="797"/>
      <c r="J275" s="779" t="s">
        <v>381</v>
      </c>
      <c r="K275" s="779">
        <f>H275</f>
        <v>0</v>
      </c>
      <c r="L275" s="797"/>
      <c r="M275" s="797"/>
      <c r="N275" s="779" t="s">
        <v>381</v>
      </c>
      <c r="O275" s="779">
        <f>L275</f>
        <v>0</v>
      </c>
      <c r="P275" s="779">
        <f>H275+L275</f>
        <v>0</v>
      </c>
      <c r="Q275" s="779">
        <f>I275+M275</f>
        <v>0</v>
      </c>
      <c r="R275" s="779" t="s">
        <v>381</v>
      </c>
      <c r="S275" s="780">
        <f>P275</f>
        <v>0</v>
      </c>
    </row>
    <row r="276" spans="1:19" ht="18.75" hidden="1" customHeight="1" thickTop="1" x14ac:dyDescent="0.2">
      <c r="A276" s="790" t="s">
        <v>384</v>
      </c>
      <c r="B276" s="776" t="s">
        <v>381</v>
      </c>
      <c r="C276" s="777" t="s">
        <v>381</v>
      </c>
      <c r="D276" s="777" t="s">
        <v>381</v>
      </c>
      <c r="E276" s="778" t="s">
        <v>381</v>
      </c>
      <c r="F276" s="779" t="s">
        <v>381</v>
      </c>
      <c r="G276" s="780" t="s">
        <v>381</v>
      </c>
      <c r="H276" s="781" t="s">
        <v>381</v>
      </c>
      <c r="I276" s="779" t="s">
        <v>381</v>
      </c>
      <c r="J276" s="797"/>
      <c r="K276" s="779">
        <f>J276</f>
        <v>0</v>
      </c>
      <c r="L276" s="779" t="s">
        <v>381</v>
      </c>
      <c r="M276" s="779" t="s">
        <v>381</v>
      </c>
      <c r="N276" s="797"/>
      <c r="O276" s="779">
        <f>N276</f>
        <v>0</v>
      </c>
      <c r="P276" s="779" t="s">
        <v>381</v>
      </c>
      <c r="Q276" s="779" t="s">
        <v>381</v>
      </c>
      <c r="R276" s="779">
        <f>J276+N276</f>
        <v>0</v>
      </c>
      <c r="S276" s="780">
        <f>R276</f>
        <v>0</v>
      </c>
    </row>
    <row r="277" spans="1:19" ht="18.75" hidden="1" customHeight="1" thickTop="1" x14ac:dyDescent="0.2">
      <c r="A277" s="792" t="s">
        <v>1026</v>
      </c>
      <c r="B277" s="793"/>
      <c r="C277" s="777">
        <f>IF(E277+G277=0, 0, ROUND((P277-Q277)/(G277+E277)/12,0))</f>
        <v>0</v>
      </c>
      <c r="D277" s="777">
        <f>IF(F277=0,0,ROUND(Q277/F277,0))</f>
        <v>0</v>
      </c>
      <c r="E277" s="778">
        <f>E278+E279</f>
        <v>0</v>
      </c>
      <c r="F277" s="779">
        <f>F278+F279</f>
        <v>0</v>
      </c>
      <c r="G277" s="780">
        <f>G278+G279</f>
        <v>0</v>
      </c>
      <c r="H277" s="781">
        <f>H278+H279</f>
        <v>0</v>
      </c>
      <c r="I277" s="779">
        <f>I278+I279</f>
        <v>0</v>
      </c>
      <c r="J277" s="779">
        <f>J280</f>
        <v>0</v>
      </c>
      <c r="K277" s="779">
        <f>IF(H277+J277=K278+K279+K280,H277+J277,"CHYBA")</f>
        <v>0</v>
      </c>
      <c r="L277" s="779">
        <f>L278+L279</f>
        <v>0</v>
      </c>
      <c r="M277" s="779">
        <f>M278+M279</f>
        <v>0</v>
      </c>
      <c r="N277" s="779">
        <f>N280</f>
        <v>0</v>
      </c>
      <c r="O277" s="779">
        <f>IF(L277+N277=O278+O279+O280,L277+N277,"CHYBA")</f>
        <v>0</v>
      </c>
      <c r="P277" s="779">
        <f>P278+P279</f>
        <v>0</v>
      </c>
      <c r="Q277" s="779">
        <f>Q278+Q279</f>
        <v>0</v>
      </c>
      <c r="R277" s="779">
        <f>R280</f>
        <v>0</v>
      </c>
      <c r="S277" s="780">
        <f>IF(P277+R277=S278+S279+S280,P277+R277,"CHYBA")</f>
        <v>0</v>
      </c>
    </row>
    <row r="278" spans="1:19" ht="18.75" hidden="1" customHeight="1" thickTop="1" x14ac:dyDescent="0.2">
      <c r="A278" s="790" t="s">
        <v>382</v>
      </c>
      <c r="B278" s="776" t="s">
        <v>381</v>
      </c>
      <c r="C278" s="777">
        <f>IF(E278+G278=0, 0, ROUND((P278-Q278)/(G278+E278)/12,0))</f>
        <v>0</v>
      </c>
      <c r="D278" s="777">
        <f>IF(F278=0,0,ROUND(Q278/F278,0))</f>
        <v>0</v>
      </c>
      <c r="E278" s="796"/>
      <c r="F278" s="797"/>
      <c r="G278" s="798"/>
      <c r="H278" s="799"/>
      <c r="I278" s="797"/>
      <c r="J278" s="779" t="s">
        <v>381</v>
      </c>
      <c r="K278" s="779">
        <f>H278</f>
        <v>0</v>
      </c>
      <c r="L278" s="797"/>
      <c r="M278" s="797"/>
      <c r="N278" s="779" t="s">
        <v>381</v>
      </c>
      <c r="O278" s="779">
        <f>L278</f>
        <v>0</v>
      </c>
      <c r="P278" s="779">
        <f>H278+L278</f>
        <v>0</v>
      </c>
      <c r="Q278" s="779">
        <f>I278+M278</f>
        <v>0</v>
      </c>
      <c r="R278" s="779" t="s">
        <v>381</v>
      </c>
      <c r="S278" s="780">
        <f>P278</f>
        <v>0</v>
      </c>
    </row>
    <row r="279" spans="1:19" ht="18.75" hidden="1" customHeight="1" thickTop="1" x14ac:dyDescent="0.2">
      <c r="A279" s="790" t="s">
        <v>383</v>
      </c>
      <c r="B279" s="776" t="s">
        <v>381</v>
      </c>
      <c r="C279" s="777">
        <f>IF(E279+G279=0, 0, ROUND((P279-Q279)/(G279+E279)/12,0))</f>
        <v>0</v>
      </c>
      <c r="D279" s="777">
        <f>IF(F279=0,0,ROUND(Q279/F279,0))</f>
        <v>0</v>
      </c>
      <c r="E279" s="796"/>
      <c r="F279" s="797"/>
      <c r="G279" s="798"/>
      <c r="H279" s="799"/>
      <c r="I279" s="797"/>
      <c r="J279" s="779" t="s">
        <v>381</v>
      </c>
      <c r="K279" s="779">
        <f>H279</f>
        <v>0</v>
      </c>
      <c r="L279" s="797"/>
      <c r="M279" s="797"/>
      <c r="N279" s="779" t="s">
        <v>381</v>
      </c>
      <c r="O279" s="779">
        <f>L279</f>
        <v>0</v>
      </c>
      <c r="P279" s="779">
        <f>H279+L279</f>
        <v>0</v>
      </c>
      <c r="Q279" s="779">
        <f>I279+M279</f>
        <v>0</v>
      </c>
      <c r="R279" s="779" t="s">
        <v>381</v>
      </c>
      <c r="S279" s="780">
        <f>P279</f>
        <v>0</v>
      </c>
    </row>
    <row r="280" spans="1:19" ht="18.75" hidden="1" customHeight="1" thickTop="1" x14ac:dyDescent="0.2">
      <c r="A280" s="790" t="s">
        <v>384</v>
      </c>
      <c r="B280" s="776" t="s">
        <v>381</v>
      </c>
      <c r="C280" s="777" t="s">
        <v>381</v>
      </c>
      <c r="D280" s="777" t="s">
        <v>381</v>
      </c>
      <c r="E280" s="778" t="s">
        <v>381</v>
      </c>
      <c r="F280" s="779" t="s">
        <v>381</v>
      </c>
      <c r="G280" s="780" t="s">
        <v>381</v>
      </c>
      <c r="H280" s="781" t="s">
        <v>381</v>
      </c>
      <c r="I280" s="779" t="s">
        <v>381</v>
      </c>
      <c r="J280" s="797"/>
      <c r="K280" s="779">
        <f>J280</f>
        <v>0</v>
      </c>
      <c r="L280" s="779" t="s">
        <v>381</v>
      </c>
      <c r="M280" s="779" t="s">
        <v>381</v>
      </c>
      <c r="N280" s="797"/>
      <c r="O280" s="779">
        <f>N280</f>
        <v>0</v>
      </c>
      <c r="P280" s="779" t="s">
        <v>381</v>
      </c>
      <c r="Q280" s="779" t="s">
        <v>381</v>
      </c>
      <c r="R280" s="779">
        <f>J280+N280</f>
        <v>0</v>
      </c>
      <c r="S280" s="780">
        <f>R280</f>
        <v>0</v>
      </c>
    </row>
    <row r="281" spans="1:19" ht="18.75" hidden="1" customHeight="1" thickTop="1" x14ac:dyDescent="0.2">
      <c r="A281" s="792" t="s">
        <v>1026</v>
      </c>
      <c r="B281" s="793"/>
      <c r="C281" s="777">
        <f>IF(E281+G281=0, 0, ROUND((P281-Q281)/(G281+E281)/12,0))</f>
        <v>0</v>
      </c>
      <c r="D281" s="777">
        <f>IF(F281=0,0,ROUND(Q281/F281,0))</f>
        <v>0</v>
      </c>
      <c r="E281" s="778">
        <f>E282+E283</f>
        <v>0</v>
      </c>
      <c r="F281" s="779">
        <f>F282+F283</f>
        <v>0</v>
      </c>
      <c r="G281" s="780">
        <f>G282+G283</f>
        <v>0</v>
      </c>
      <c r="H281" s="781">
        <f>H282+H283</f>
        <v>0</v>
      </c>
      <c r="I281" s="779">
        <f>I282+I283</f>
        <v>0</v>
      </c>
      <c r="J281" s="779">
        <f>J284</f>
        <v>0</v>
      </c>
      <c r="K281" s="779">
        <f>IF(H281+J281=K282+K283+K284,H281+J281,"CHYBA")</f>
        <v>0</v>
      </c>
      <c r="L281" s="779">
        <f>L282+L283</f>
        <v>0</v>
      </c>
      <c r="M281" s="779">
        <f>M282+M283</f>
        <v>0</v>
      </c>
      <c r="N281" s="779">
        <f>N284</f>
        <v>0</v>
      </c>
      <c r="O281" s="779">
        <f>IF(L281+N281=O282+O283+O284,L281+N281,"CHYBA")</f>
        <v>0</v>
      </c>
      <c r="P281" s="779">
        <f>P282+P283</f>
        <v>0</v>
      </c>
      <c r="Q281" s="779">
        <f>Q282+Q283</f>
        <v>0</v>
      </c>
      <c r="R281" s="779">
        <f>R284</f>
        <v>0</v>
      </c>
      <c r="S281" s="780">
        <f>IF(P281+R281=S282+S283+S284,P281+R281,"CHYBA")</f>
        <v>0</v>
      </c>
    </row>
    <row r="282" spans="1:19" ht="18.75" hidden="1" customHeight="1" thickTop="1" x14ac:dyDescent="0.2">
      <c r="A282" s="790" t="s">
        <v>382</v>
      </c>
      <c r="B282" s="776" t="s">
        <v>381</v>
      </c>
      <c r="C282" s="777">
        <f>IF(E282+G282=0, 0, ROUND((P282-Q282)/(G282+E282)/12,0))</f>
        <v>0</v>
      </c>
      <c r="D282" s="777">
        <f>IF(F282=0,0,ROUND(Q282/F282,0))</f>
        <v>0</v>
      </c>
      <c r="E282" s="796"/>
      <c r="F282" s="797"/>
      <c r="G282" s="798"/>
      <c r="H282" s="799"/>
      <c r="I282" s="797"/>
      <c r="J282" s="779" t="s">
        <v>381</v>
      </c>
      <c r="K282" s="779">
        <f>H282</f>
        <v>0</v>
      </c>
      <c r="L282" s="797"/>
      <c r="M282" s="797"/>
      <c r="N282" s="779" t="s">
        <v>381</v>
      </c>
      <c r="O282" s="779">
        <f>L282</f>
        <v>0</v>
      </c>
      <c r="P282" s="779">
        <f>H282+L282</f>
        <v>0</v>
      </c>
      <c r="Q282" s="779">
        <f>I282+M282</f>
        <v>0</v>
      </c>
      <c r="R282" s="779" t="s">
        <v>381</v>
      </c>
      <c r="S282" s="780">
        <f>P282</f>
        <v>0</v>
      </c>
    </row>
    <row r="283" spans="1:19" ht="18.75" hidden="1" customHeight="1" thickTop="1" x14ac:dyDescent="0.2">
      <c r="A283" s="790" t="s">
        <v>383</v>
      </c>
      <c r="B283" s="776" t="s">
        <v>381</v>
      </c>
      <c r="C283" s="777">
        <f>IF(E283+G283=0, 0, ROUND((P283-Q283)/(G283+E283)/12,0))</f>
        <v>0</v>
      </c>
      <c r="D283" s="777">
        <f>IF(F283=0,0,ROUND(Q283/F283,0))</f>
        <v>0</v>
      </c>
      <c r="E283" s="796"/>
      <c r="F283" s="797"/>
      <c r="G283" s="798"/>
      <c r="H283" s="799"/>
      <c r="I283" s="797"/>
      <c r="J283" s="779" t="s">
        <v>381</v>
      </c>
      <c r="K283" s="779">
        <f>H283</f>
        <v>0</v>
      </c>
      <c r="L283" s="797"/>
      <c r="M283" s="797"/>
      <c r="N283" s="779" t="s">
        <v>381</v>
      </c>
      <c r="O283" s="779">
        <f>L283</f>
        <v>0</v>
      </c>
      <c r="P283" s="779">
        <f>H283+L283</f>
        <v>0</v>
      </c>
      <c r="Q283" s="779">
        <f>I283+M283</f>
        <v>0</v>
      </c>
      <c r="R283" s="779" t="s">
        <v>381</v>
      </c>
      <c r="S283" s="780">
        <f>P283</f>
        <v>0</v>
      </c>
    </row>
    <row r="284" spans="1:19" ht="18.75" hidden="1" customHeight="1" thickTop="1" x14ac:dyDescent="0.2">
      <c r="A284" s="790" t="s">
        <v>384</v>
      </c>
      <c r="B284" s="776" t="s">
        <v>381</v>
      </c>
      <c r="C284" s="777" t="s">
        <v>381</v>
      </c>
      <c r="D284" s="777" t="s">
        <v>381</v>
      </c>
      <c r="E284" s="778" t="s">
        <v>381</v>
      </c>
      <c r="F284" s="779" t="s">
        <v>381</v>
      </c>
      <c r="G284" s="780" t="s">
        <v>381</v>
      </c>
      <c r="H284" s="781" t="s">
        <v>381</v>
      </c>
      <c r="I284" s="779" t="s">
        <v>381</v>
      </c>
      <c r="J284" s="797"/>
      <c r="K284" s="779">
        <f>J284</f>
        <v>0</v>
      </c>
      <c r="L284" s="779" t="s">
        <v>381</v>
      </c>
      <c r="M284" s="779" t="s">
        <v>381</v>
      </c>
      <c r="N284" s="797"/>
      <c r="O284" s="779">
        <f>N284</f>
        <v>0</v>
      </c>
      <c r="P284" s="779" t="s">
        <v>381</v>
      </c>
      <c r="Q284" s="779" t="s">
        <v>381</v>
      </c>
      <c r="R284" s="779">
        <f>J284+N284</f>
        <v>0</v>
      </c>
      <c r="S284" s="780">
        <f>R284</f>
        <v>0</v>
      </c>
    </row>
    <row r="285" spans="1:19" ht="18.75" hidden="1" customHeight="1" thickTop="1" x14ac:dyDescent="0.2">
      <c r="A285" s="792" t="s">
        <v>1026</v>
      </c>
      <c r="B285" s="793"/>
      <c r="C285" s="777">
        <f>IF(E285+G285=0, 0, ROUND((P285-Q285)/(G285+E285)/12,0))</f>
        <v>0</v>
      </c>
      <c r="D285" s="777">
        <f>IF(F285=0,0,ROUND(Q285/F285,0))</f>
        <v>0</v>
      </c>
      <c r="E285" s="778">
        <f>E286+E287</f>
        <v>0</v>
      </c>
      <c r="F285" s="779">
        <f>F286+F287</f>
        <v>0</v>
      </c>
      <c r="G285" s="780">
        <f>G286+G287</f>
        <v>0</v>
      </c>
      <c r="H285" s="781">
        <f>H286+H287</f>
        <v>0</v>
      </c>
      <c r="I285" s="779">
        <f>I286+I287</f>
        <v>0</v>
      </c>
      <c r="J285" s="779">
        <f>J288</f>
        <v>0</v>
      </c>
      <c r="K285" s="779">
        <f>IF(H285+J285=K286+K287+K288,H285+J285,"CHYBA")</f>
        <v>0</v>
      </c>
      <c r="L285" s="779">
        <f>L286+L287</f>
        <v>0</v>
      </c>
      <c r="M285" s="779">
        <f>M286+M287</f>
        <v>0</v>
      </c>
      <c r="N285" s="779">
        <f>N288</f>
        <v>0</v>
      </c>
      <c r="O285" s="779">
        <f>IF(L285+N285=O286+O287+O288,L285+N285,"CHYBA")</f>
        <v>0</v>
      </c>
      <c r="P285" s="779">
        <f>P286+P287</f>
        <v>0</v>
      </c>
      <c r="Q285" s="779">
        <f>Q286+Q287</f>
        <v>0</v>
      </c>
      <c r="R285" s="779">
        <f>R288</f>
        <v>0</v>
      </c>
      <c r="S285" s="780">
        <f>IF(P285+R285=S286+S287+S288,P285+R285,"CHYBA")</f>
        <v>0</v>
      </c>
    </row>
    <row r="286" spans="1:19" ht="18.75" hidden="1" customHeight="1" thickTop="1" x14ac:dyDescent="0.2">
      <c r="A286" s="790" t="s">
        <v>382</v>
      </c>
      <c r="B286" s="776" t="s">
        <v>381</v>
      </c>
      <c r="C286" s="777">
        <f>IF(E286+G286=0, 0, ROUND((P286-Q286)/(G286+E286)/12,0))</f>
        <v>0</v>
      </c>
      <c r="D286" s="777">
        <f>IF(F286=0,0,ROUND(Q286/F286,0))</f>
        <v>0</v>
      </c>
      <c r="E286" s="796"/>
      <c r="F286" s="797"/>
      <c r="G286" s="798"/>
      <c r="H286" s="799"/>
      <c r="I286" s="797"/>
      <c r="J286" s="779" t="s">
        <v>381</v>
      </c>
      <c r="K286" s="779">
        <f>H286</f>
        <v>0</v>
      </c>
      <c r="L286" s="797"/>
      <c r="M286" s="797"/>
      <c r="N286" s="779" t="s">
        <v>381</v>
      </c>
      <c r="O286" s="779">
        <f>L286</f>
        <v>0</v>
      </c>
      <c r="P286" s="779">
        <f>H286+L286</f>
        <v>0</v>
      </c>
      <c r="Q286" s="779">
        <f>I286+M286</f>
        <v>0</v>
      </c>
      <c r="R286" s="779" t="s">
        <v>381</v>
      </c>
      <c r="S286" s="780">
        <f>P286</f>
        <v>0</v>
      </c>
    </row>
    <row r="287" spans="1:19" ht="18.75" hidden="1" customHeight="1" thickTop="1" x14ac:dyDescent="0.2">
      <c r="A287" s="790" t="s">
        <v>383</v>
      </c>
      <c r="B287" s="776" t="s">
        <v>381</v>
      </c>
      <c r="C287" s="777">
        <f>IF(E287+G287=0, 0, ROUND((P287-Q287)/(G287+E287)/12,0))</f>
        <v>0</v>
      </c>
      <c r="D287" s="777">
        <f>IF(F287=0,0,ROUND(Q287/F287,0))</f>
        <v>0</v>
      </c>
      <c r="E287" s="796"/>
      <c r="F287" s="797"/>
      <c r="G287" s="798"/>
      <c r="H287" s="799"/>
      <c r="I287" s="797"/>
      <c r="J287" s="779" t="s">
        <v>381</v>
      </c>
      <c r="K287" s="779">
        <f>H287</f>
        <v>0</v>
      </c>
      <c r="L287" s="797"/>
      <c r="M287" s="797"/>
      <c r="N287" s="779" t="s">
        <v>381</v>
      </c>
      <c r="O287" s="779">
        <f>L287</f>
        <v>0</v>
      </c>
      <c r="P287" s="779">
        <f>H287+L287</f>
        <v>0</v>
      </c>
      <c r="Q287" s="779">
        <f>I287+M287</f>
        <v>0</v>
      </c>
      <c r="R287" s="779" t="s">
        <v>381</v>
      </c>
      <c r="S287" s="780">
        <f>P287</f>
        <v>0</v>
      </c>
    </row>
    <row r="288" spans="1:19" ht="18.75" hidden="1" customHeight="1" thickTop="1" x14ac:dyDescent="0.2">
      <c r="A288" s="808" t="s">
        <v>384</v>
      </c>
      <c r="B288" s="809" t="s">
        <v>381</v>
      </c>
      <c r="C288" s="810" t="s">
        <v>381</v>
      </c>
      <c r="D288" s="810" t="s">
        <v>381</v>
      </c>
      <c r="E288" s="811" t="s">
        <v>381</v>
      </c>
      <c r="F288" s="812" t="s">
        <v>381</v>
      </c>
      <c r="G288" s="813" t="s">
        <v>381</v>
      </c>
      <c r="H288" s="814" t="s">
        <v>381</v>
      </c>
      <c r="I288" s="812" t="s">
        <v>381</v>
      </c>
      <c r="J288" s="815"/>
      <c r="K288" s="812">
        <f>J288</f>
        <v>0</v>
      </c>
      <c r="L288" s="812" t="s">
        <v>381</v>
      </c>
      <c r="M288" s="812" t="s">
        <v>381</v>
      </c>
      <c r="N288" s="815"/>
      <c r="O288" s="812">
        <f>N288</f>
        <v>0</v>
      </c>
      <c r="P288" s="812" t="s">
        <v>381</v>
      </c>
      <c r="Q288" s="812" t="s">
        <v>381</v>
      </c>
      <c r="R288" s="812">
        <f>J288+N288</f>
        <v>0</v>
      </c>
      <c r="S288" s="813">
        <f>R288</f>
        <v>0</v>
      </c>
    </row>
    <row r="289" spans="1:19" ht="18.75" hidden="1" customHeight="1" thickTop="1" x14ac:dyDescent="0.2">
      <c r="A289" s="816" t="s">
        <v>386</v>
      </c>
      <c r="B289" s="817" t="s">
        <v>381</v>
      </c>
      <c r="C289" s="818">
        <f>IF(E289+G289=0, 0, ROUND((P289-Q289)/(G289+E289)/12,0))</f>
        <v>0</v>
      </c>
      <c r="D289" s="818">
        <f>IF(F289=0,0,ROUND(Q289/F289,0))</f>
        <v>0</v>
      </c>
      <c r="E289" s="819">
        <f>E290+E291</f>
        <v>0</v>
      </c>
      <c r="F289" s="820">
        <f>F290+F291</f>
        <v>0</v>
      </c>
      <c r="G289" s="821">
        <f>G290+G291</f>
        <v>0</v>
      </c>
      <c r="H289" s="822">
        <f>H290+H291</f>
        <v>0</v>
      </c>
      <c r="I289" s="820">
        <f>I290+I291</f>
        <v>0</v>
      </c>
      <c r="J289" s="820">
        <f>J292</f>
        <v>0</v>
      </c>
      <c r="K289" s="820">
        <f>IF(H289+J289=K290+K291+K292,H289+J289,"CHYBA")</f>
        <v>0</v>
      </c>
      <c r="L289" s="820">
        <f>L290+L291</f>
        <v>0</v>
      </c>
      <c r="M289" s="820">
        <f>M290+M291</f>
        <v>0</v>
      </c>
      <c r="N289" s="820">
        <f>N292</f>
        <v>0</v>
      </c>
      <c r="O289" s="820">
        <f>IF(L289+N289=O290+O291+O292,L289+N289,"CHYBA")</f>
        <v>0</v>
      </c>
      <c r="P289" s="820">
        <f>P290+P291</f>
        <v>0</v>
      </c>
      <c r="Q289" s="820">
        <f>Q290+Q291</f>
        <v>0</v>
      </c>
      <c r="R289" s="820">
        <f>R292</f>
        <v>0</v>
      </c>
      <c r="S289" s="821">
        <f>IF(P289+R289=S290+S291+S292,P289+R289,"CHYBA")</f>
        <v>0</v>
      </c>
    </row>
    <row r="290" spans="1:19" ht="18.75" hidden="1" customHeight="1" thickTop="1" x14ac:dyDescent="0.2">
      <c r="A290" s="790" t="s">
        <v>382</v>
      </c>
      <c r="B290" s="776" t="s">
        <v>381</v>
      </c>
      <c r="C290" s="777">
        <f>IF(E290+G290=0, 0, ROUND((P290-Q290)/(G290+E290)/12,0))</f>
        <v>0</v>
      </c>
      <c r="D290" s="777">
        <f>IF(F290=0,0,ROUND(Q290/F290,0))</f>
        <v>0</v>
      </c>
      <c r="E290" s="778">
        <f t="shared" ref="E290:I291" si="10">E294+E298+E302+E306+E310+E314+E318</f>
        <v>0</v>
      </c>
      <c r="F290" s="779">
        <f t="shared" si="10"/>
        <v>0</v>
      </c>
      <c r="G290" s="780">
        <f t="shared" si="10"/>
        <v>0</v>
      </c>
      <c r="H290" s="781">
        <f t="shared" si="10"/>
        <v>0</v>
      </c>
      <c r="I290" s="779">
        <f t="shared" si="10"/>
        <v>0</v>
      </c>
      <c r="J290" s="779" t="s">
        <v>381</v>
      </c>
      <c r="K290" s="779">
        <f>H290</f>
        <v>0</v>
      </c>
      <c r="L290" s="779">
        <f>L294+L298+L302+L306+L310+L314+L318</f>
        <v>0</v>
      </c>
      <c r="M290" s="779">
        <f>M294+M298+M302+M306+M310+M314+M318</f>
        <v>0</v>
      </c>
      <c r="N290" s="779" t="s">
        <v>381</v>
      </c>
      <c r="O290" s="779">
        <f>L290</f>
        <v>0</v>
      </c>
      <c r="P290" s="779">
        <f>H290+L290</f>
        <v>0</v>
      </c>
      <c r="Q290" s="779">
        <f>I290+M290</f>
        <v>0</v>
      </c>
      <c r="R290" s="779" t="s">
        <v>381</v>
      </c>
      <c r="S290" s="780">
        <f>P290</f>
        <v>0</v>
      </c>
    </row>
    <row r="291" spans="1:19" ht="18.75" hidden="1" customHeight="1" thickTop="1" x14ac:dyDescent="0.2">
      <c r="A291" s="790" t="s">
        <v>383</v>
      </c>
      <c r="B291" s="776" t="s">
        <v>381</v>
      </c>
      <c r="C291" s="777">
        <f>IF(E291+G291=0, 0, ROUND((P291-Q291)/(G291+E291)/12,0))</f>
        <v>0</v>
      </c>
      <c r="D291" s="777">
        <f>IF(F291=0,0,ROUND(Q291/F291,0))</f>
        <v>0</v>
      </c>
      <c r="E291" s="778">
        <f t="shared" si="10"/>
        <v>0</v>
      </c>
      <c r="F291" s="779">
        <f t="shared" si="10"/>
        <v>0</v>
      </c>
      <c r="G291" s="780">
        <f t="shared" si="10"/>
        <v>0</v>
      </c>
      <c r="H291" s="781">
        <f t="shared" si="10"/>
        <v>0</v>
      </c>
      <c r="I291" s="779">
        <f t="shared" si="10"/>
        <v>0</v>
      </c>
      <c r="J291" s="779" t="s">
        <v>381</v>
      </c>
      <c r="K291" s="779">
        <f>H291</f>
        <v>0</v>
      </c>
      <c r="L291" s="779">
        <f>L295+L299+L303+L307+L311+L315+L319</f>
        <v>0</v>
      </c>
      <c r="M291" s="779">
        <f>M295+M299+M303+M307+M311+M315+M319</f>
        <v>0</v>
      </c>
      <c r="N291" s="779" t="s">
        <v>381</v>
      </c>
      <c r="O291" s="779">
        <f>L291</f>
        <v>0</v>
      </c>
      <c r="P291" s="779">
        <f>H291+L291</f>
        <v>0</v>
      </c>
      <c r="Q291" s="779">
        <f>I291+M291</f>
        <v>0</v>
      </c>
      <c r="R291" s="779" t="s">
        <v>381</v>
      </c>
      <c r="S291" s="780">
        <f>P291</f>
        <v>0</v>
      </c>
    </row>
    <row r="292" spans="1:19" ht="18.75" hidden="1" customHeight="1" thickTop="1" x14ac:dyDescent="0.2">
      <c r="A292" s="790" t="s">
        <v>384</v>
      </c>
      <c r="B292" s="776" t="s">
        <v>381</v>
      </c>
      <c r="C292" s="777" t="s">
        <v>381</v>
      </c>
      <c r="D292" s="777" t="s">
        <v>381</v>
      </c>
      <c r="E292" s="778" t="s">
        <v>381</v>
      </c>
      <c r="F292" s="779" t="s">
        <v>381</v>
      </c>
      <c r="G292" s="780" t="s">
        <v>381</v>
      </c>
      <c r="H292" s="781" t="s">
        <v>381</v>
      </c>
      <c r="I292" s="779" t="s">
        <v>381</v>
      </c>
      <c r="J292" s="779">
        <f>J296+J300+J304+J308+J312+J316+J320</f>
        <v>0</v>
      </c>
      <c r="K292" s="779">
        <f>J292</f>
        <v>0</v>
      </c>
      <c r="L292" s="779" t="s">
        <v>381</v>
      </c>
      <c r="M292" s="779" t="s">
        <v>381</v>
      </c>
      <c r="N292" s="779">
        <f>N296+N300+N304+N308+N312+N316+N320</f>
        <v>0</v>
      </c>
      <c r="O292" s="779">
        <f>N292</f>
        <v>0</v>
      </c>
      <c r="P292" s="779" t="s">
        <v>381</v>
      </c>
      <c r="Q292" s="779" t="s">
        <v>381</v>
      </c>
      <c r="R292" s="779">
        <f>J292+N292</f>
        <v>0</v>
      </c>
      <c r="S292" s="780">
        <f>R292</f>
        <v>0</v>
      </c>
    </row>
    <row r="293" spans="1:19" ht="18.75" hidden="1" customHeight="1" thickTop="1" x14ac:dyDescent="0.2">
      <c r="A293" s="792" t="s">
        <v>1026</v>
      </c>
      <c r="B293" s="793"/>
      <c r="C293" s="777">
        <f>IF(E293+G293=0, 0, ROUND((P293-Q293)/(G293+E293)/12,0))</f>
        <v>0</v>
      </c>
      <c r="D293" s="777">
        <f>IF(F293=0,0,ROUND(Q293/F293,0))</f>
        <v>0</v>
      </c>
      <c r="E293" s="778">
        <f>E294+E295</f>
        <v>0</v>
      </c>
      <c r="F293" s="779">
        <f>F294+F295</f>
        <v>0</v>
      </c>
      <c r="G293" s="780">
        <f>G294+G295</f>
        <v>0</v>
      </c>
      <c r="H293" s="794">
        <f>H294+H295</f>
        <v>0</v>
      </c>
      <c r="I293" s="795">
        <f>I294+I295</f>
        <v>0</v>
      </c>
      <c r="J293" s="795">
        <f>J296</f>
        <v>0</v>
      </c>
      <c r="K293" s="795">
        <f>IF(H293+J293=K294+K295+K296,H293+J293,"CHYBA")</f>
        <v>0</v>
      </c>
      <c r="L293" s="779">
        <f>L294+L295</f>
        <v>0</v>
      </c>
      <c r="M293" s="779">
        <f>M294+M295</f>
        <v>0</v>
      </c>
      <c r="N293" s="779">
        <f>N296</f>
        <v>0</v>
      </c>
      <c r="O293" s="779">
        <f>IF(L293+N293=O294+O295+O296,L293+N293,"CHYBA")</f>
        <v>0</v>
      </c>
      <c r="P293" s="779">
        <f>P294+P295</f>
        <v>0</v>
      </c>
      <c r="Q293" s="779">
        <f>Q294+Q295</f>
        <v>0</v>
      </c>
      <c r="R293" s="779">
        <f>R296</f>
        <v>0</v>
      </c>
      <c r="S293" s="780">
        <f>IF(P293+R293=S294+S295+S296,P293+R293,"CHYBA")</f>
        <v>0</v>
      </c>
    </row>
    <row r="294" spans="1:19" ht="18.75" hidden="1" customHeight="1" thickTop="1" x14ac:dyDescent="0.2">
      <c r="A294" s="790" t="s">
        <v>382</v>
      </c>
      <c r="B294" s="776" t="s">
        <v>381</v>
      </c>
      <c r="C294" s="777">
        <f>IF(E294+G294=0, 0, ROUND((P294-Q294)/(G294+E294)/12,0))</f>
        <v>0</v>
      </c>
      <c r="D294" s="777">
        <f>IF(F294=0,0,ROUND(Q294/F294,0))</f>
        <v>0</v>
      </c>
      <c r="E294" s="796"/>
      <c r="F294" s="797"/>
      <c r="G294" s="798"/>
      <c r="H294" s="799"/>
      <c r="I294" s="797"/>
      <c r="J294" s="795" t="s">
        <v>381</v>
      </c>
      <c r="K294" s="795">
        <f>H294</f>
        <v>0</v>
      </c>
      <c r="L294" s="797"/>
      <c r="M294" s="797"/>
      <c r="N294" s="779" t="s">
        <v>381</v>
      </c>
      <c r="O294" s="779">
        <f>L294</f>
        <v>0</v>
      </c>
      <c r="P294" s="779">
        <f>H294+L294</f>
        <v>0</v>
      </c>
      <c r="Q294" s="779">
        <f>I294+M294</f>
        <v>0</v>
      </c>
      <c r="R294" s="779" t="s">
        <v>381</v>
      </c>
      <c r="S294" s="780">
        <f>P294</f>
        <v>0</v>
      </c>
    </row>
    <row r="295" spans="1:19" ht="18.75" hidden="1" customHeight="1" thickTop="1" x14ac:dyDescent="0.2">
      <c r="A295" s="790" t="s">
        <v>383</v>
      </c>
      <c r="B295" s="776" t="s">
        <v>381</v>
      </c>
      <c r="C295" s="777">
        <f>IF(E295+G295=0, 0, ROUND((P295-Q295)/(G295+E295)/12,0))</f>
        <v>0</v>
      </c>
      <c r="D295" s="777">
        <f>IF(F295=0,0,ROUND(Q295/F295,0))</f>
        <v>0</v>
      </c>
      <c r="E295" s="796"/>
      <c r="F295" s="797"/>
      <c r="G295" s="798"/>
      <c r="H295" s="799"/>
      <c r="I295" s="797"/>
      <c r="J295" s="795" t="s">
        <v>381</v>
      </c>
      <c r="K295" s="795">
        <f>H295</f>
        <v>0</v>
      </c>
      <c r="L295" s="797"/>
      <c r="M295" s="797"/>
      <c r="N295" s="779" t="s">
        <v>381</v>
      </c>
      <c r="O295" s="779">
        <f>L295</f>
        <v>0</v>
      </c>
      <c r="P295" s="779">
        <f>H295+L295</f>
        <v>0</v>
      </c>
      <c r="Q295" s="779">
        <f>I295+M295</f>
        <v>0</v>
      </c>
      <c r="R295" s="779" t="s">
        <v>381</v>
      </c>
      <c r="S295" s="780">
        <f>P295</f>
        <v>0</v>
      </c>
    </row>
    <row r="296" spans="1:19" ht="18.75" hidden="1" customHeight="1" thickTop="1" x14ac:dyDescent="0.2">
      <c r="A296" s="790" t="s">
        <v>384</v>
      </c>
      <c r="B296" s="776" t="s">
        <v>381</v>
      </c>
      <c r="C296" s="777" t="s">
        <v>381</v>
      </c>
      <c r="D296" s="777" t="s">
        <v>381</v>
      </c>
      <c r="E296" s="778" t="s">
        <v>381</v>
      </c>
      <c r="F296" s="779" t="s">
        <v>381</v>
      </c>
      <c r="G296" s="780" t="s">
        <v>381</v>
      </c>
      <c r="H296" s="781" t="s">
        <v>381</v>
      </c>
      <c r="I296" s="779" t="s">
        <v>381</v>
      </c>
      <c r="J296" s="797"/>
      <c r="K296" s="795">
        <f>J296</f>
        <v>0</v>
      </c>
      <c r="L296" s="779" t="s">
        <v>381</v>
      </c>
      <c r="M296" s="779" t="s">
        <v>381</v>
      </c>
      <c r="N296" s="797"/>
      <c r="O296" s="779">
        <f>N296</f>
        <v>0</v>
      </c>
      <c r="P296" s="779" t="s">
        <v>381</v>
      </c>
      <c r="Q296" s="779" t="s">
        <v>381</v>
      </c>
      <c r="R296" s="779">
        <f>J296+N296</f>
        <v>0</v>
      </c>
      <c r="S296" s="780">
        <f>R296</f>
        <v>0</v>
      </c>
    </row>
    <row r="297" spans="1:19" ht="18.75" hidden="1" customHeight="1" thickTop="1" x14ac:dyDescent="0.2">
      <c r="A297" s="792" t="s">
        <v>1026</v>
      </c>
      <c r="B297" s="793"/>
      <c r="C297" s="777">
        <f>IF(E297+G297=0, 0, ROUND((P297-Q297)/(G297+E297)/12,0))</f>
        <v>0</v>
      </c>
      <c r="D297" s="777">
        <f>IF(F297=0,0,ROUND(Q297/F297,0))</f>
        <v>0</v>
      </c>
      <c r="E297" s="778">
        <f>E298+E299</f>
        <v>0</v>
      </c>
      <c r="F297" s="779">
        <f>F298+F299</f>
        <v>0</v>
      </c>
      <c r="G297" s="780">
        <f>G298+G299</f>
        <v>0</v>
      </c>
      <c r="H297" s="781">
        <f>H298+H299</f>
        <v>0</v>
      </c>
      <c r="I297" s="779">
        <f>I298+I299</f>
        <v>0</v>
      </c>
      <c r="J297" s="779">
        <f>J300</f>
        <v>0</v>
      </c>
      <c r="K297" s="779">
        <f>IF(H297+J297=K298+K299+K300,H297+J297,"CHYBA")</f>
        <v>0</v>
      </c>
      <c r="L297" s="779">
        <f>L298+L299</f>
        <v>0</v>
      </c>
      <c r="M297" s="779">
        <f>M298+M299</f>
        <v>0</v>
      </c>
      <c r="N297" s="779">
        <f>N300</f>
        <v>0</v>
      </c>
      <c r="O297" s="779">
        <f>IF(L297+N297=O298+O299+O300,L297+N297,"CHYBA")</f>
        <v>0</v>
      </c>
      <c r="P297" s="779">
        <f>P298+P299</f>
        <v>0</v>
      </c>
      <c r="Q297" s="779">
        <f>Q298+Q299</f>
        <v>0</v>
      </c>
      <c r="R297" s="779">
        <f>R300</f>
        <v>0</v>
      </c>
      <c r="S297" s="780">
        <f>IF(P297+R297=S298+S299+S300,P297+R297,"CHYBA")</f>
        <v>0</v>
      </c>
    </row>
    <row r="298" spans="1:19" ht="18.75" hidden="1" customHeight="1" thickTop="1" x14ac:dyDescent="0.2">
      <c r="A298" s="790" t="s">
        <v>382</v>
      </c>
      <c r="B298" s="776" t="s">
        <v>381</v>
      </c>
      <c r="C298" s="777">
        <f>IF(E298+G298=0, 0, ROUND((P298-Q298)/(G298+E298)/12,0))</f>
        <v>0</v>
      </c>
      <c r="D298" s="777">
        <f>IF(F298=0,0,ROUND(Q298/F298,0))</f>
        <v>0</v>
      </c>
      <c r="E298" s="796"/>
      <c r="F298" s="797"/>
      <c r="G298" s="798"/>
      <c r="H298" s="799"/>
      <c r="I298" s="797"/>
      <c r="J298" s="779" t="s">
        <v>381</v>
      </c>
      <c r="K298" s="779">
        <f>H298</f>
        <v>0</v>
      </c>
      <c r="L298" s="797"/>
      <c r="M298" s="797"/>
      <c r="N298" s="779" t="s">
        <v>381</v>
      </c>
      <c r="O298" s="779">
        <f>L298</f>
        <v>0</v>
      </c>
      <c r="P298" s="779">
        <f>H298+L298</f>
        <v>0</v>
      </c>
      <c r="Q298" s="779">
        <f>I298+M298</f>
        <v>0</v>
      </c>
      <c r="R298" s="779" t="s">
        <v>381</v>
      </c>
      <c r="S298" s="780">
        <f>P298</f>
        <v>0</v>
      </c>
    </row>
    <row r="299" spans="1:19" ht="18.75" hidden="1" customHeight="1" thickTop="1" x14ac:dyDescent="0.2">
      <c r="A299" s="790" t="s">
        <v>383</v>
      </c>
      <c r="B299" s="776" t="s">
        <v>381</v>
      </c>
      <c r="C299" s="777">
        <f>IF(E299+G299=0, 0, ROUND((P299-Q299)/(G299+E299)/12,0))</f>
        <v>0</v>
      </c>
      <c r="D299" s="777">
        <f>IF(F299=0,0,ROUND(Q299/F299,0))</f>
        <v>0</v>
      </c>
      <c r="E299" s="796"/>
      <c r="F299" s="797"/>
      <c r="G299" s="798"/>
      <c r="H299" s="799"/>
      <c r="I299" s="797"/>
      <c r="J299" s="779" t="s">
        <v>381</v>
      </c>
      <c r="K299" s="779">
        <f>H299</f>
        <v>0</v>
      </c>
      <c r="L299" s="797"/>
      <c r="M299" s="797"/>
      <c r="N299" s="779" t="s">
        <v>381</v>
      </c>
      <c r="O299" s="779">
        <f>L299</f>
        <v>0</v>
      </c>
      <c r="P299" s="779">
        <f>H299+L299</f>
        <v>0</v>
      </c>
      <c r="Q299" s="779">
        <f>I299+M299</f>
        <v>0</v>
      </c>
      <c r="R299" s="779" t="s">
        <v>381</v>
      </c>
      <c r="S299" s="780">
        <f>P299</f>
        <v>0</v>
      </c>
    </row>
    <row r="300" spans="1:19" ht="18.75" hidden="1" customHeight="1" thickTop="1" x14ac:dyDescent="0.2">
      <c r="A300" s="790" t="s">
        <v>384</v>
      </c>
      <c r="B300" s="776" t="s">
        <v>381</v>
      </c>
      <c r="C300" s="777" t="s">
        <v>381</v>
      </c>
      <c r="D300" s="777" t="s">
        <v>381</v>
      </c>
      <c r="E300" s="778" t="s">
        <v>381</v>
      </c>
      <c r="F300" s="779" t="s">
        <v>381</v>
      </c>
      <c r="G300" s="780" t="s">
        <v>381</v>
      </c>
      <c r="H300" s="781" t="s">
        <v>381</v>
      </c>
      <c r="I300" s="779" t="s">
        <v>381</v>
      </c>
      <c r="J300" s="797"/>
      <c r="K300" s="779">
        <f>J300</f>
        <v>0</v>
      </c>
      <c r="L300" s="779" t="s">
        <v>381</v>
      </c>
      <c r="M300" s="779" t="s">
        <v>381</v>
      </c>
      <c r="N300" s="797"/>
      <c r="O300" s="779">
        <f>N300</f>
        <v>0</v>
      </c>
      <c r="P300" s="779" t="s">
        <v>381</v>
      </c>
      <c r="Q300" s="779" t="s">
        <v>381</v>
      </c>
      <c r="R300" s="779">
        <f>J300+N300</f>
        <v>0</v>
      </c>
      <c r="S300" s="780">
        <f>R300</f>
        <v>0</v>
      </c>
    </row>
    <row r="301" spans="1:19" ht="18.75" hidden="1" customHeight="1" thickTop="1" x14ac:dyDescent="0.2">
      <c r="A301" s="792" t="s">
        <v>1026</v>
      </c>
      <c r="B301" s="793"/>
      <c r="C301" s="777">
        <f>IF(E301+G301=0, 0, ROUND((P301-Q301)/(G301+E301)/12,0))</f>
        <v>0</v>
      </c>
      <c r="D301" s="777">
        <f>IF(F301=0,0,ROUND(Q301/F301,0))</f>
        <v>0</v>
      </c>
      <c r="E301" s="778">
        <f>E302+E303</f>
        <v>0</v>
      </c>
      <c r="F301" s="779">
        <f>F302+F303</f>
        <v>0</v>
      </c>
      <c r="G301" s="780">
        <f>G302+G303</f>
        <v>0</v>
      </c>
      <c r="H301" s="781">
        <f>H302+H303</f>
        <v>0</v>
      </c>
      <c r="I301" s="779">
        <f>I302+I303</f>
        <v>0</v>
      </c>
      <c r="J301" s="779">
        <f>J304</f>
        <v>0</v>
      </c>
      <c r="K301" s="779">
        <f>IF(H301+J301=K302+K303+K304,H301+J301,"CHYBA")</f>
        <v>0</v>
      </c>
      <c r="L301" s="779">
        <f>L302+L303</f>
        <v>0</v>
      </c>
      <c r="M301" s="779">
        <f>M302+M303</f>
        <v>0</v>
      </c>
      <c r="N301" s="779">
        <f>N304</f>
        <v>0</v>
      </c>
      <c r="O301" s="779">
        <f>IF(L301+N301=O302+O303+O304,L301+N301,"CHYBA")</f>
        <v>0</v>
      </c>
      <c r="P301" s="779">
        <f>P302+P303</f>
        <v>0</v>
      </c>
      <c r="Q301" s="779">
        <f>Q302+Q303</f>
        <v>0</v>
      </c>
      <c r="R301" s="779">
        <f>R304</f>
        <v>0</v>
      </c>
      <c r="S301" s="780">
        <f>IF(P301+R301=S302+S303+S304,P301+R301,"CHYBA")</f>
        <v>0</v>
      </c>
    </row>
    <row r="302" spans="1:19" ht="18.75" hidden="1" customHeight="1" thickTop="1" x14ac:dyDescent="0.2">
      <c r="A302" s="790" t="s">
        <v>382</v>
      </c>
      <c r="B302" s="776" t="s">
        <v>381</v>
      </c>
      <c r="C302" s="777">
        <f>IF(E302+G302=0, 0, ROUND((P302-Q302)/(G302+E302)/12,0))</f>
        <v>0</v>
      </c>
      <c r="D302" s="777">
        <f>IF(F302=0,0,ROUND(Q302/F302,0))</f>
        <v>0</v>
      </c>
      <c r="E302" s="796"/>
      <c r="F302" s="797"/>
      <c r="G302" s="798"/>
      <c r="H302" s="799"/>
      <c r="I302" s="797"/>
      <c r="J302" s="779" t="s">
        <v>381</v>
      </c>
      <c r="K302" s="779">
        <f>H302</f>
        <v>0</v>
      </c>
      <c r="L302" s="797"/>
      <c r="M302" s="797"/>
      <c r="N302" s="779" t="s">
        <v>381</v>
      </c>
      <c r="O302" s="779">
        <f>L302</f>
        <v>0</v>
      </c>
      <c r="P302" s="779">
        <f>H302+L302</f>
        <v>0</v>
      </c>
      <c r="Q302" s="779">
        <f>I302+M302</f>
        <v>0</v>
      </c>
      <c r="R302" s="779" t="s">
        <v>381</v>
      </c>
      <c r="S302" s="780">
        <f>P302</f>
        <v>0</v>
      </c>
    </row>
    <row r="303" spans="1:19" ht="18.75" hidden="1" customHeight="1" thickTop="1" x14ac:dyDescent="0.2">
      <c r="A303" s="790" t="s">
        <v>383</v>
      </c>
      <c r="B303" s="776" t="s">
        <v>381</v>
      </c>
      <c r="C303" s="777">
        <f>IF(E303+G303=0, 0, ROUND((P303-Q303)/(G303+E303)/12,0))</f>
        <v>0</v>
      </c>
      <c r="D303" s="777">
        <f>IF(F303=0,0,ROUND(Q303/F303,0))</f>
        <v>0</v>
      </c>
      <c r="E303" s="796"/>
      <c r="F303" s="797"/>
      <c r="G303" s="798"/>
      <c r="H303" s="799"/>
      <c r="I303" s="797"/>
      <c r="J303" s="779" t="s">
        <v>381</v>
      </c>
      <c r="K303" s="779">
        <f>H303</f>
        <v>0</v>
      </c>
      <c r="L303" s="797"/>
      <c r="M303" s="797"/>
      <c r="N303" s="779" t="s">
        <v>381</v>
      </c>
      <c r="O303" s="779">
        <f>L303</f>
        <v>0</v>
      </c>
      <c r="P303" s="779">
        <f>H303+L303</f>
        <v>0</v>
      </c>
      <c r="Q303" s="779">
        <f>I303+M303</f>
        <v>0</v>
      </c>
      <c r="R303" s="779" t="s">
        <v>381</v>
      </c>
      <c r="S303" s="780">
        <f>P303</f>
        <v>0</v>
      </c>
    </row>
    <row r="304" spans="1:19" ht="18.75" hidden="1" customHeight="1" thickTop="1" x14ac:dyDescent="0.2">
      <c r="A304" s="790" t="s">
        <v>384</v>
      </c>
      <c r="B304" s="776" t="s">
        <v>381</v>
      </c>
      <c r="C304" s="777" t="s">
        <v>381</v>
      </c>
      <c r="D304" s="777" t="s">
        <v>381</v>
      </c>
      <c r="E304" s="778" t="s">
        <v>381</v>
      </c>
      <c r="F304" s="779" t="s">
        <v>381</v>
      </c>
      <c r="G304" s="780" t="s">
        <v>381</v>
      </c>
      <c r="H304" s="781" t="s">
        <v>381</v>
      </c>
      <c r="I304" s="779" t="s">
        <v>381</v>
      </c>
      <c r="J304" s="797"/>
      <c r="K304" s="779">
        <f>J304</f>
        <v>0</v>
      </c>
      <c r="L304" s="779" t="s">
        <v>381</v>
      </c>
      <c r="M304" s="779" t="s">
        <v>381</v>
      </c>
      <c r="N304" s="797"/>
      <c r="O304" s="779">
        <f>N304</f>
        <v>0</v>
      </c>
      <c r="P304" s="779" t="s">
        <v>381</v>
      </c>
      <c r="Q304" s="779" t="s">
        <v>381</v>
      </c>
      <c r="R304" s="779">
        <f>J304+N304</f>
        <v>0</v>
      </c>
      <c r="S304" s="780">
        <f>R304</f>
        <v>0</v>
      </c>
    </row>
    <row r="305" spans="1:19" ht="18.75" hidden="1" customHeight="1" thickTop="1" x14ac:dyDescent="0.2">
      <c r="A305" s="792" t="s">
        <v>1026</v>
      </c>
      <c r="B305" s="793"/>
      <c r="C305" s="777">
        <f>IF(E305+G305=0, 0, ROUND((P305-Q305)/(G305+E305)/12,0))</f>
        <v>0</v>
      </c>
      <c r="D305" s="777">
        <f>IF(F305=0,0,ROUND(Q305/F305,0))</f>
        <v>0</v>
      </c>
      <c r="E305" s="778">
        <f>E306+E307</f>
        <v>0</v>
      </c>
      <c r="F305" s="779">
        <f>F306+F307</f>
        <v>0</v>
      </c>
      <c r="G305" s="780">
        <f>G306+G307</f>
        <v>0</v>
      </c>
      <c r="H305" s="781">
        <f>H306+H307</f>
        <v>0</v>
      </c>
      <c r="I305" s="779">
        <f>I306+I307</f>
        <v>0</v>
      </c>
      <c r="J305" s="779">
        <f>J308</f>
        <v>0</v>
      </c>
      <c r="K305" s="779">
        <f>IF(H305+J305=K306+K307+K308,H305+J305,"CHYBA")</f>
        <v>0</v>
      </c>
      <c r="L305" s="779">
        <f>L306+L307</f>
        <v>0</v>
      </c>
      <c r="M305" s="779">
        <f>M306+M307</f>
        <v>0</v>
      </c>
      <c r="N305" s="779">
        <f>N308</f>
        <v>0</v>
      </c>
      <c r="O305" s="779">
        <f>IF(L305+N305=O306+O307+O308,L305+N305,"CHYBA")</f>
        <v>0</v>
      </c>
      <c r="P305" s="779">
        <f>P306+P307</f>
        <v>0</v>
      </c>
      <c r="Q305" s="779">
        <f>Q306+Q307</f>
        <v>0</v>
      </c>
      <c r="R305" s="779">
        <f>R308</f>
        <v>0</v>
      </c>
      <c r="S305" s="780">
        <f>IF(P305+R305=S306+S307+S308,P305+R305,"CHYBA")</f>
        <v>0</v>
      </c>
    </row>
    <row r="306" spans="1:19" ht="18.75" hidden="1" customHeight="1" thickTop="1" x14ac:dyDescent="0.2">
      <c r="A306" s="790" t="s">
        <v>382</v>
      </c>
      <c r="B306" s="776" t="s">
        <v>381</v>
      </c>
      <c r="C306" s="777">
        <f>IF(E306+G306=0, 0, ROUND((P306-Q306)/(G306+E306)/12,0))</f>
        <v>0</v>
      </c>
      <c r="D306" s="777">
        <f>IF(F306=0,0,ROUND(Q306/F306,0))</f>
        <v>0</v>
      </c>
      <c r="E306" s="796"/>
      <c r="F306" s="797"/>
      <c r="G306" s="798"/>
      <c r="H306" s="799"/>
      <c r="I306" s="797"/>
      <c r="J306" s="779" t="s">
        <v>381</v>
      </c>
      <c r="K306" s="779">
        <f>H306</f>
        <v>0</v>
      </c>
      <c r="L306" s="797"/>
      <c r="M306" s="797"/>
      <c r="N306" s="779" t="s">
        <v>381</v>
      </c>
      <c r="O306" s="779">
        <f>L306</f>
        <v>0</v>
      </c>
      <c r="P306" s="779">
        <f>H306+L306</f>
        <v>0</v>
      </c>
      <c r="Q306" s="779">
        <f>I306+M306</f>
        <v>0</v>
      </c>
      <c r="R306" s="779" t="s">
        <v>381</v>
      </c>
      <c r="S306" s="780">
        <f>P306</f>
        <v>0</v>
      </c>
    </row>
    <row r="307" spans="1:19" ht="18.75" hidden="1" customHeight="1" thickTop="1" x14ac:dyDescent="0.2">
      <c r="A307" s="790" t="s">
        <v>383</v>
      </c>
      <c r="B307" s="776" t="s">
        <v>381</v>
      </c>
      <c r="C307" s="777">
        <f>IF(E307+G307=0, 0, ROUND((P307-Q307)/(G307+E307)/12,0))</f>
        <v>0</v>
      </c>
      <c r="D307" s="777">
        <f>IF(F307=0,0,ROUND(Q307/F307,0))</f>
        <v>0</v>
      </c>
      <c r="E307" s="796"/>
      <c r="F307" s="797"/>
      <c r="G307" s="798"/>
      <c r="H307" s="799"/>
      <c r="I307" s="797"/>
      <c r="J307" s="779" t="s">
        <v>381</v>
      </c>
      <c r="K307" s="779">
        <f>H307</f>
        <v>0</v>
      </c>
      <c r="L307" s="797"/>
      <c r="M307" s="797"/>
      <c r="N307" s="779" t="s">
        <v>381</v>
      </c>
      <c r="O307" s="779">
        <f>L307</f>
        <v>0</v>
      </c>
      <c r="P307" s="779">
        <f>H307+L307</f>
        <v>0</v>
      </c>
      <c r="Q307" s="779">
        <f>I307+M307</f>
        <v>0</v>
      </c>
      <c r="R307" s="779" t="s">
        <v>381</v>
      </c>
      <c r="S307" s="780">
        <f>P307</f>
        <v>0</v>
      </c>
    </row>
    <row r="308" spans="1:19" ht="18.75" hidden="1" customHeight="1" thickTop="1" x14ac:dyDescent="0.2">
      <c r="A308" s="790" t="s">
        <v>384</v>
      </c>
      <c r="B308" s="776" t="s">
        <v>381</v>
      </c>
      <c r="C308" s="777" t="s">
        <v>381</v>
      </c>
      <c r="D308" s="777" t="s">
        <v>381</v>
      </c>
      <c r="E308" s="778" t="s">
        <v>381</v>
      </c>
      <c r="F308" s="779" t="s">
        <v>381</v>
      </c>
      <c r="G308" s="780" t="s">
        <v>381</v>
      </c>
      <c r="H308" s="781" t="s">
        <v>381</v>
      </c>
      <c r="I308" s="779" t="s">
        <v>381</v>
      </c>
      <c r="J308" s="797"/>
      <c r="K308" s="779">
        <f>J308</f>
        <v>0</v>
      </c>
      <c r="L308" s="779" t="s">
        <v>381</v>
      </c>
      <c r="M308" s="779" t="s">
        <v>381</v>
      </c>
      <c r="N308" s="797"/>
      <c r="O308" s="779">
        <f>N308</f>
        <v>0</v>
      </c>
      <c r="P308" s="779" t="s">
        <v>381</v>
      </c>
      <c r="Q308" s="779" t="s">
        <v>381</v>
      </c>
      <c r="R308" s="779">
        <f>J308+N308</f>
        <v>0</v>
      </c>
      <c r="S308" s="780">
        <f>R308</f>
        <v>0</v>
      </c>
    </row>
    <row r="309" spans="1:19" ht="18.75" hidden="1" customHeight="1" thickTop="1" x14ac:dyDescent="0.2">
      <c r="A309" s="792" t="s">
        <v>1026</v>
      </c>
      <c r="B309" s="793"/>
      <c r="C309" s="777">
        <f>IF(E309+G309=0, 0, ROUND((P309-Q309)/(G309+E309)/12,0))</f>
        <v>0</v>
      </c>
      <c r="D309" s="777">
        <f>IF(F309=0,0,ROUND(Q309/F309,0))</f>
        <v>0</v>
      </c>
      <c r="E309" s="778">
        <f>E310+E311</f>
        <v>0</v>
      </c>
      <c r="F309" s="779">
        <f>F310+F311</f>
        <v>0</v>
      </c>
      <c r="G309" s="780">
        <f>G310+G311</f>
        <v>0</v>
      </c>
      <c r="H309" s="781">
        <f>H310+H311</f>
        <v>0</v>
      </c>
      <c r="I309" s="779">
        <f>I310+I311</f>
        <v>0</v>
      </c>
      <c r="J309" s="779">
        <f>J312</f>
        <v>0</v>
      </c>
      <c r="K309" s="779">
        <f>IF(H309+J309=K310+K311+K312,H309+J309,"CHYBA")</f>
        <v>0</v>
      </c>
      <c r="L309" s="779">
        <f>L310+L311</f>
        <v>0</v>
      </c>
      <c r="M309" s="779">
        <f>M310+M311</f>
        <v>0</v>
      </c>
      <c r="N309" s="779">
        <f>N312</f>
        <v>0</v>
      </c>
      <c r="O309" s="779">
        <f>IF(L309+N309=O310+O311+O312,L309+N309,"CHYBA")</f>
        <v>0</v>
      </c>
      <c r="P309" s="779">
        <f>P310+P311</f>
        <v>0</v>
      </c>
      <c r="Q309" s="779">
        <f>Q310+Q311</f>
        <v>0</v>
      </c>
      <c r="R309" s="779">
        <f>R312</f>
        <v>0</v>
      </c>
      <c r="S309" s="780">
        <f>IF(P309+R309=S310+S311+S312,P309+R309,"CHYBA")</f>
        <v>0</v>
      </c>
    </row>
    <row r="310" spans="1:19" ht="18.75" hidden="1" customHeight="1" thickTop="1" x14ac:dyDescent="0.2">
      <c r="A310" s="790" t="s">
        <v>382</v>
      </c>
      <c r="B310" s="776" t="s">
        <v>381</v>
      </c>
      <c r="C310" s="777">
        <f>IF(E310+G310=0, 0, ROUND((P310-Q310)/(G310+E310)/12,0))</f>
        <v>0</v>
      </c>
      <c r="D310" s="777">
        <f>IF(F310=0,0,ROUND(Q310/F310,0))</f>
        <v>0</v>
      </c>
      <c r="E310" s="796"/>
      <c r="F310" s="797"/>
      <c r="G310" s="798"/>
      <c r="H310" s="799"/>
      <c r="I310" s="797"/>
      <c r="J310" s="779" t="s">
        <v>381</v>
      </c>
      <c r="K310" s="779">
        <f>H310</f>
        <v>0</v>
      </c>
      <c r="L310" s="797"/>
      <c r="M310" s="797"/>
      <c r="N310" s="779" t="s">
        <v>381</v>
      </c>
      <c r="O310" s="779">
        <f>L310</f>
        <v>0</v>
      </c>
      <c r="P310" s="779">
        <f>H310+L310</f>
        <v>0</v>
      </c>
      <c r="Q310" s="779">
        <f>I310+M310</f>
        <v>0</v>
      </c>
      <c r="R310" s="779" t="s">
        <v>381</v>
      </c>
      <c r="S310" s="780">
        <f>P310</f>
        <v>0</v>
      </c>
    </row>
    <row r="311" spans="1:19" ht="18.75" hidden="1" customHeight="1" thickTop="1" x14ac:dyDescent="0.2">
      <c r="A311" s="790" t="s">
        <v>383</v>
      </c>
      <c r="B311" s="776" t="s">
        <v>381</v>
      </c>
      <c r="C311" s="777">
        <f>IF(E311+G311=0, 0, ROUND((P311-Q311)/(G311+E311)/12,0))</f>
        <v>0</v>
      </c>
      <c r="D311" s="777">
        <f>IF(F311=0,0,ROUND(Q311/F311,0))</f>
        <v>0</v>
      </c>
      <c r="E311" s="796"/>
      <c r="F311" s="797"/>
      <c r="G311" s="798"/>
      <c r="H311" s="799"/>
      <c r="I311" s="797"/>
      <c r="J311" s="779" t="s">
        <v>381</v>
      </c>
      <c r="K311" s="779">
        <f>H311</f>
        <v>0</v>
      </c>
      <c r="L311" s="797"/>
      <c r="M311" s="797"/>
      <c r="N311" s="779" t="s">
        <v>381</v>
      </c>
      <c r="O311" s="779">
        <f>L311</f>
        <v>0</v>
      </c>
      <c r="P311" s="779">
        <f>H311+L311</f>
        <v>0</v>
      </c>
      <c r="Q311" s="779">
        <f>I311+M311</f>
        <v>0</v>
      </c>
      <c r="R311" s="779" t="s">
        <v>381</v>
      </c>
      <c r="S311" s="780">
        <f>P311</f>
        <v>0</v>
      </c>
    </row>
    <row r="312" spans="1:19" ht="18.75" hidden="1" customHeight="1" thickTop="1" x14ac:dyDescent="0.2">
      <c r="A312" s="790" t="s">
        <v>384</v>
      </c>
      <c r="B312" s="776" t="s">
        <v>381</v>
      </c>
      <c r="C312" s="777" t="s">
        <v>381</v>
      </c>
      <c r="D312" s="777" t="s">
        <v>381</v>
      </c>
      <c r="E312" s="778" t="s">
        <v>381</v>
      </c>
      <c r="F312" s="779" t="s">
        <v>381</v>
      </c>
      <c r="G312" s="780" t="s">
        <v>381</v>
      </c>
      <c r="H312" s="781" t="s">
        <v>381</v>
      </c>
      <c r="I312" s="779" t="s">
        <v>381</v>
      </c>
      <c r="J312" s="797"/>
      <c r="K312" s="779">
        <f>J312</f>
        <v>0</v>
      </c>
      <c r="L312" s="779" t="s">
        <v>381</v>
      </c>
      <c r="M312" s="779" t="s">
        <v>381</v>
      </c>
      <c r="N312" s="797"/>
      <c r="O312" s="779">
        <f>N312</f>
        <v>0</v>
      </c>
      <c r="P312" s="779" t="s">
        <v>381</v>
      </c>
      <c r="Q312" s="779" t="s">
        <v>381</v>
      </c>
      <c r="R312" s="779">
        <f>J312+N312</f>
        <v>0</v>
      </c>
      <c r="S312" s="780">
        <f>R312</f>
        <v>0</v>
      </c>
    </row>
    <row r="313" spans="1:19" ht="18.75" hidden="1" customHeight="1" thickTop="1" x14ac:dyDescent="0.2">
      <c r="A313" s="792" t="s">
        <v>1026</v>
      </c>
      <c r="B313" s="793"/>
      <c r="C313" s="777">
        <f>IF(E313+G313=0, 0, ROUND((P313-Q313)/(G313+E313)/12,0))</f>
        <v>0</v>
      </c>
      <c r="D313" s="777">
        <f>IF(F313=0,0,ROUND(Q313/F313,0))</f>
        <v>0</v>
      </c>
      <c r="E313" s="778">
        <f>E314+E315</f>
        <v>0</v>
      </c>
      <c r="F313" s="779">
        <f>F314+F315</f>
        <v>0</v>
      </c>
      <c r="G313" s="780">
        <f>G314+G315</f>
        <v>0</v>
      </c>
      <c r="H313" s="781">
        <f>H314+H315</f>
        <v>0</v>
      </c>
      <c r="I313" s="779">
        <f>I314+I315</f>
        <v>0</v>
      </c>
      <c r="J313" s="779">
        <f>J316</f>
        <v>0</v>
      </c>
      <c r="K313" s="779">
        <f>IF(H313+J313=K314+K315+K316,H313+J313,"CHYBA")</f>
        <v>0</v>
      </c>
      <c r="L313" s="779">
        <f>L314+L315</f>
        <v>0</v>
      </c>
      <c r="M313" s="779">
        <f>M314+M315</f>
        <v>0</v>
      </c>
      <c r="N313" s="779">
        <f>N316</f>
        <v>0</v>
      </c>
      <c r="O313" s="779">
        <f>IF(L313+N313=O314+O315+O316,L313+N313,"CHYBA")</f>
        <v>0</v>
      </c>
      <c r="P313" s="779">
        <f>P314+P315</f>
        <v>0</v>
      </c>
      <c r="Q313" s="779">
        <f>Q314+Q315</f>
        <v>0</v>
      </c>
      <c r="R313" s="779">
        <f>R316</f>
        <v>0</v>
      </c>
      <c r="S313" s="780">
        <f>IF(P313+R313=S314+S315+S316,P313+R313,"CHYBA")</f>
        <v>0</v>
      </c>
    </row>
    <row r="314" spans="1:19" ht="18.75" hidden="1" customHeight="1" thickTop="1" x14ac:dyDescent="0.2">
      <c r="A314" s="790" t="s">
        <v>382</v>
      </c>
      <c r="B314" s="776" t="s">
        <v>381</v>
      </c>
      <c r="C314" s="777">
        <f>IF(E314+G314=0, 0, ROUND((P314-Q314)/(G314+E314)/12,0))</f>
        <v>0</v>
      </c>
      <c r="D314" s="777">
        <f>IF(F314=0,0,ROUND(Q314/F314,0))</f>
        <v>0</v>
      </c>
      <c r="E314" s="796"/>
      <c r="F314" s="797"/>
      <c r="G314" s="798"/>
      <c r="H314" s="799"/>
      <c r="I314" s="797"/>
      <c r="J314" s="779" t="s">
        <v>381</v>
      </c>
      <c r="K314" s="779">
        <f>H314</f>
        <v>0</v>
      </c>
      <c r="L314" s="797"/>
      <c r="M314" s="797"/>
      <c r="N314" s="779" t="s">
        <v>381</v>
      </c>
      <c r="O314" s="779">
        <f>L314</f>
        <v>0</v>
      </c>
      <c r="P314" s="779">
        <f>H314+L314</f>
        <v>0</v>
      </c>
      <c r="Q314" s="779">
        <f>I314+M314</f>
        <v>0</v>
      </c>
      <c r="R314" s="779" t="s">
        <v>381</v>
      </c>
      <c r="S314" s="780">
        <f>P314</f>
        <v>0</v>
      </c>
    </row>
    <row r="315" spans="1:19" ht="18.75" hidden="1" customHeight="1" thickTop="1" x14ac:dyDescent="0.2">
      <c r="A315" s="790" t="s">
        <v>383</v>
      </c>
      <c r="B315" s="776" t="s">
        <v>381</v>
      </c>
      <c r="C315" s="777">
        <f>IF(E315+G315=0, 0, ROUND((P315-Q315)/(G315+E315)/12,0))</f>
        <v>0</v>
      </c>
      <c r="D315" s="777">
        <f>IF(F315=0,0,ROUND(Q315/F315,0))</f>
        <v>0</v>
      </c>
      <c r="E315" s="796"/>
      <c r="F315" s="797"/>
      <c r="G315" s="798"/>
      <c r="H315" s="799"/>
      <c r="I315" s="797"/>
      <c r="J315" s="779" t="s">
        <v>381</v>
      </c>
      <c r="K315" s="779">
        <f>H315</f>
        <v>0</v>
      </c>
      <c r="L315" s="797"/>
      <c r="M315" s="797"/>
      <c r="N315" s="779" t="s">
        <v>381</v>
      </c>
      <c r="O315" s="779">
        <f>L315</f>
        <v>0</v>
      </c>
      <c r="P315" s="779">
        <f>H315+L315</f>
        <v>0</v>
      </c>
      <c r="Q315" s="779">
        <f>I315+M315</f>
        <v>0</v>
      </c>
      <c r="R315" s="779" t="s">
        <v>381</v>
      </c>
      <c r="S315" s="780">
        <f>P315</f>
        <v>0</v>
      </c>
    </row>
    <row r="316" spans="1:19" ht="18.75" hidden="1" customHeight="1" thickTop="1" x14ac:dyDescent="0.2">
      <c r="A316" s="790" t="s">
        <v>384</v>
      </c>
      <c r="B316" s="776" t="s">
        <v>381</v>
      </c>
      <c r="C316" s="777" t="s">
        <v>381</v>
      </c>
      <c r="D316" s="777" t="s">
        <v>381</v>
      </c>
      <c r="E316" s="778" t="s">
        <v>381</v>
      </c>
      <c r="F316" s="779" t="s">
        <v>381</v>
      </c>
      <c r="G316" s="780" t="s">
        <v>381</v>
      </c>
      <c r="H316" s="781" t="s">
        <v>381</v>
      </c>
      <c r="I316" s="779" t="s">
        <v>381</v>
      </c>
      <c r="J316" s="797"/>
      <c r="K316" s="779">
        <f>J316</f>
        <v>0</v>
      </c>
      <c r="L316" s="779" t="s">
        <v>381</v>
      </c>
      <c r="M316" s="779" t="s">
        <v>381</v>
      </c>
      <c r="N316" s="797"/>
      <c r="O316" s="779">
        <f>N316</f>
        <v>0</v>
      </c>
      <c r="P316" s="779" t="s">
        <v>381</v>
      </c>
      <c r="Q316" s="779" t="s">
        <v>381</v>
      </c>
      <c r="R316" s="779">
        <f>J316+N316</f>
        <v>0</v>
      </c>
      <c r="S316" s="780">
        <f>R316</f>
        <v>0</v>
      </c>
    </row>
    <row r="317" spans="1:19" ht="18.75" hidden="1" customHeight="1" thickTop="1" x14ac:dyDescent="0.2">
      <c r="A317" s="792" t="s">
        <v>1026</v>
      </c>
      <c r="B317" s="793"/>
      <c r="C317" s="777">
        <f>IF(E317+G317=0, 0, ROUND((P317-Q317)/(G317+E317)/12,0))</f>
        <v>0</v>
      </c>
      <c r="D317" s="777">
        <f>IF(F317=0,0,ROUND(Q317/F317,0))</f>
        <v>0</v>
      </c>
      <c r="E317" s="778">
        <f>E318+E319</f>
        <v>0</v>
      </c>
      <c r="F317" s="779">
        <f>F318+F319</f>
        <v>0</v>
      </c>
      <c r="G317" s="780">
        <f>G318+G319</f>
        <v>0</v>
      </c>
      <c r="H317" s="781">
        <f>H318+H319</f>
        <v>0</v>
      </c>
      <c r="I317" s="779">
        <f>I318+I319</f>
        <v>0</v>
      </c>
      <c r="J317" s="779">
        <f>J320</f>
        <v>0</v>
      </c>
      <c r="K317" s="779">
        <f>IF(H317+J317=K318+K319+K320,H317+J317,"CHYBA")</f>
        <v>0</v>
      </c>
      <c r="L317" s="779">
        <f>L318+L319</f>
        <v>0</v>
      </c>
      <c r="M317" s="779">
        <f>M318+M319</f>
        <v>0</v>
      </c>
      <c r="N317" s="779">
        <f>N320</f>
        <v>0</v>
      </c>
      <c r="O317" s="779">
        <f>IF(L317+N317=O318+O319+O320,L317+N317,"CHYBA")</f>
        <v>0</v>
      </c>
      <c r="P317" s="779">
        <f>P318+P319</f>
        <v>0</v>
      </c>
      <c r="Q317" s="779">
        <f>Q318+Q319</f>
        <v>0</v>
      </c>
      <c r="R317" s="779">
        <f>R320</f>
        <v>0</v>
      </c>
      <c r="S317" s="780">
        <f>IF(P317+R317=S318+S319+S320,P317+R317,"CHYBA")</f>
        <v>0</v>
      </c>
    </row>
    <row r="318" spans="1:19" ht="18.75" hidden="1" customHeight="1" thickTop="1" x14ac:dyDescent="0.2">
      <c r="A318" s="790" t="s">
        <v>382</v>
      </c>
      <c r="B318" s="776" t="s">
        <v>381</v>
      </c>
      <c r="C318" s="777">
        <f>IF(E318+G318=0, 0, ROUND((P318-Q318)/(G318+E318)/12,0))</f>
        <v>0</v>
      </c>
      <c r="D318" s="777">
        <f>IF(F318=0,0,ROUND(Q318/F318,0))</f>
        <v>0</v>
      </c>
      <c r="E318" s="796"/>
      <c r="F318" s="797"/>
      <c r="G318" s="798"/>
      <c r="H318" s="799"/>
      <c r="I318" s="797"/>
      <c r="J318" s="779" t="s">
        <v>381</v>
      </c>
      <c r="K318" s="779">
        <f>H318</f>
        <v>0</v>
      </c>
      <c r="L318" s="797"/>
      <c r="M318" s="797"/>
      <c r="N318" s="779" t="s">
        <v>381</v>
      </c>
      <c r="O318" s="779">
        <f>L318</f>
        <v>0</v>
      </c>
      <c r="P318" s="779">
        <f>H318+L318</f>
        <v>0</v>
      </c>
      <c r="Q318" s="779">
        <f>I318+M318</f>
        <v>0</v>
      </c>
      <c r="R318" s="779" t="s">
        <v>381</v>
      </c>
      <c r="S318" s="780">
        <f>P318</f>
        <v>0</v>
      </c>
    </row>
    <row r="319" spans="1:19" ht="18.75" hidden="1" customHeight="1" thickTop="1" x14ac:dyDescent="0.2">
      <c r="A319" s="790" t="s">
        <v>383</v>
      </c>
      <c r="B319" s="776" t="s">
        <v>381</v>
      </c>
      <c r="C319" s="777">
        <f>IF(E319+G319=0, 0, ROUND((P319-Q319)/(G319+E319)/12,0))</f>
        <v>0</v>
      </c>
      <c r="D319" s="777">
        <f>IF(F319=0,0,ROUND(Q319/F319,0))</f>
        <v>0</v>
      </c>
      <c r="E319" s="796"/>
      <c r="F319" s="797"/>
      <c r="G319" s="798"/>
      <c r="H319" s="799"/>
      <c r="I319" s="797"/>
      <c r="J319" s="779" t="s">
        <v>381</v>
      </c>
      <c r="K319" s="779">
        <f>H319</f>
        <v>0</v>
      </c>
      <c r="L319" s="797"/>
      <c r="M319" s="797"/>
      <c r="N319" s="779" t="s">
        <v>381</v>
      </c>
      <c r="O319" s="779">
        <f>L319</f>
        <v>0</v>
      </c>
      <c r="P319" s="779">
        <f>H319+L319</f>
        <v>0</v>
      </c>
      <c r="Q319" s="779">
        <f>I319+M319</f>
        <v>0</v>
      </c>
      <c r="R319" s="779" t="s">
        <v>381</v>
      </c>
      <c r="S319" s="780">
        <f>P319</f>
        <v>0</v>
      </c>
    </row>
    <row r="320" spans="1:19" ht="18.75" hidden="1" customHeight="1" thickTop="1" x14ac:dyDescent="0.2">
      <c r="A320" s="808" t="s">
        <v>384</v>
      </c>
      <c r="B320" s="809" t="s">
        <v>381</v>
      </c>
      <c r="C320" s="810" t="s">
        <v>381</v>
      </c>
      <c r="D320" s="810" t="s">
        <v>381</v>
      </c>
      <c r="E320" s="811" t="s">
        <v>381</v>
      </c>
      <c r="F320" s="812" t="s">
        <v>381</v>
      </c>
      <c r="G320" s="813" t="s">
        <v>381</v>
      </c>
      <c r="H320" s="814" t="s">
        <v>381</v>
      </c>
      <c r="I320" s="812" t="s">
        <v>381</v>
      </c>
      <c r="J320" s="815"/>
      <c r="K320" s="812">
        <f>J320</f>
        <v>0</v>
      </c>
      <c r="L320" s="812" t="s">
        <v>381</v>
      </c>
      <c r="M320" s="812" t="s">
        <v>381</v>
      </c>
      <c r="N320" s="815"/>
      <c r="O320" s="812">
        <f>N320</f>
        <v>0</v>
      </c>
      <c r="P320" s="812" t="s">
        <v>381</v>
      </c>
      <c r="Q320" s="812" t="s">
        <v>381</v>
      </c>
      <c r="R320" s="812">
        <f>J320+N320</f>
        <v>0</v>
      </c>
      <c r="S320" s="813">
        <f>R320</f>
        <v>0</v>
      </c>
    </row>
    <row r="321" spans="1:19" ht="18.75" hidden="1" customHeight="1" thickTop="1" x14ac:dyDescent="0.2">
      <c r="A321" s="816" t="s">
        <v>386</v>
      </c>
      <c r="B321" s="817" t="s">
        <v>381</v>
      </c>
      <c r="C321" s="818">
        <f>IF(E321+G321=0, 0, ROUND((P321-Q321)/(G321+E321)/12,0))</f>
        <v>0</v>
      </c>
      <c r="D321" s="818">
        <f>IF(F321=0,0,ROUND(Q321/F321,0))</f>
        <v>0</v>
      </c>
      <c r="E321" s="819">
        <f>E322+E323</f>
        <v>0</v>
      </c>
      <c r="F321" s="820">
        <f>F322+F323</f>
        <v>0</v>
      </c>
      <c r="G321" s="821">
        <f>G322+G323</f>
        <v>0</v>
      </c>
      <c r="H321" s="822">
        <f>H322+H323</f>
        <v>0</v>
      </c>
      <c r="I321" s="820">
        <f>I322+I323</f>
        <v>0</v>
      </c>
      <c r="J321" s="820">
        <f>J324</f>
        <v>0</v>
      </c>
      <c r="K321" s="820">
        <f>IF(H321+J321=K322+K323+K324,H321+J321,"CHYBA")</f>
        <v>0</v>
      </c>
      <c r="L321" s="820">
        <f>L322+L323</f>
        <v>0</v>
      </c>
      <c r="M321" s="820">
        <f>M322+M323</f>
        <v>0</v>
      </c>
      <c r="N321" s="820">
        <f>N324</f>
        <v>0</v>
      </c>
      <c r="O321" s="820">
        <f>IF(L321+N321=O322+O323+O324,L321+N321,"CHYBA")</f>
        <v>0</v>
      </c>
      <c r="P321" s="820">
        <f>P322+P323</f>
        <v>0</v>
      </c>
      <c r="Q321" s="820">
        <f>Q322+Q323</f>
        <v>0</v>
      </c>
      <c r="R321" s="820">
        <f>R324</f>
        <v>0</v>
      </c>
      <c r="S321" s="821">
        <f>IF(P321+R321=S322+S323+S324,P321+R321,"CHYBA")</f>
        <v>0</v>
      </c>
    </row>
    <row r="322" spans="1:19" ht="18.75" hidden="1" customHeight="1" thickTop="1" x14ac:dyDescent="0.2">
      <c r="A322" s="790" t="s">
        <v>382</v>
      </c>
      <c r="B322" s="776" t="s">
        <v>381</v>
      </c>
      <c r="C322" s="777">
        <f>IF(E322+G322=0, 0, ROUND((P322-Q322)/(G322+E322)/12,0))</f>
        <v>0</v>
      </c>
      <c r="D322" s="777">
        <f>IF(F322=0,0,ROUND(Q322/F322,0))</f>
        <v>0</v>
      </c>
      <c r="E322" s="778">
        <f t="shared" ref="E322:I323" si="11">E326+E330+E334+E338+E342+E346+E350</f>
        <v>0</v>
      </c>
      <c r="F322" s="779">
        <f t="shared" si="11"/>
        <v>0</v>
      </c>
      <c r="G322" s="780">
        <f t="shared" si="11"/>
        <v>0</v>
      </c>
      <c r="H322" s="781">
        <f t="shared" si="11"/>
        <v>0</v>
      </c>
      <c r="I322" s="779">
        <f t="shared" si="11"/>
        <v>0</v>
      </c>
      <c r="J322" s="779" t="s">
        <v>381</v>
      </c>
      <c r="K322" s="779">
        <f>H322</f>
        <v>0</v>
      </c>
      <c r="L322" s="779">
        <f>L326+L330+L334+L338+L342+L346+L350</f>
        <v>0</v>
      </c>
      <c r="M322" s="779">
        <f>M326+M330+M334+M338+M342+M346+M350</f>
        <v>0</v>
      </c>
      <c r="N322" s="779" t="s">
        <v>381</v>
      </c>
      <c r="O322" s="779">
        <f>L322</f>
        <v>0</v>
      </c>
      <c r="P322" s="779">
        <f>H322+L322</f>
        <v>0</v>
      </c>
      <c r="Q322" s="779">
        <f>I322+M322</f>
        <v>0</v>
      </c>
      <c r="R322" s="779" t="s">
        <v>381</v>
      </c>
      <c r="S322" s="780">
        <f>P322</f>
        <v>0</v>
      </c>
    </row>
    <row r="323" spans="1:19" ht="18.75" hidden="1" customHeight="1" thickTop="1" x14ac:dyDescent="0.2">
      <c r="A323" s="790" t="s">
        <v>383</v>
      </c>
      <c r="B323" s="776" t="s">
        <v>381</v>
      </c>
      <c r="C323" s="777">
        <f>IF(E323+G323=0, 0, ROUND((P323-Q323)/(G323+E323)/12,0))</f>
        <v>0</v>
      </c>
      <c r="D323" s="777">
        <f>IF(F323=0,0,ROUND(Q323/F323,0))</f>
        <v>0</v>
      </c>
      <c r="E323" s="778">
        <f t="shared" si="11"/>
        <v>0</v>
      </c>
      <c r="F323" s="779">
        <f t="shared" si="11"/>
        <v>0</v>
      </c>
      <c r="G323" s="780">
        <f t="shared" si="11"/>
        <v>0</v>
      </c>
      <c r="H323" s="781">
        <f t="shared" si="11"/>
        <v>0</v>
      </c>
      <c r="I323" s="779">
        <f t="shared" si="11"/>
        <v>0</v>
      </c>
      <c r="J323" s="779" t="s">
        <v>381</v>
      </c>
      <c r="K323" s="779">
        <f>H323</f>
        <v>0</v>
      </c>
      <c r="L323" s="779">
        <f>L327+L331+L335+L339+L343+L347+L351</f>
        <v>0</v>
      </c>
      <c r="M323" s="779">
        <f>M327+M331+M335+M339+M343+M347+M351</f>
        <v>0</v>
      </c>
      <c r="N323" s="779" t="s">
        <v>381</v>
      </c>
      <c r="O323" s="779">
        <f>L323</f>
        <v>0</v>
      </c>
      <c r="P323" s="779">
        <f>H323+L323</f>
        <v>0</v>
      </c>
      <c r="Q323" s="779">
        <f>I323+M323</f>
        <v>0</v>
      </c>
      <c r="R323" s="779" t="s">
        <v>381</v>
      </c>
      <c r="S323" s="780">
        <f>P323</f>
        <v>0</v>
      </c>
    </row>
    <row r="324" spans="1:19" ht="18.75" hidden="1" customHeight="1" thickTop="1" x14ac:dyDescent="0.2">
      <c r="A324" s="790" t="s">
        <v>384</v>
      </c>
      <c r="B324" s="776" t="s">
        <v>381</v>
      </c>
      <c r="C324" s="777" t="s">
        <v>381</v>
      </c>
      <c r="D324" s="777" t="s">
        <v>381</v>
      </c>
      <c r="E324" s="778" t="s">
        <v>381</v>
      </c>
      <c r="F324" s="779" t="s">
        <v>381</v>
      </c>
      <c r="G324" s="780" t="s">
        <v>381</v>
      </c>
      <c r="H324" s="781" t="s">
        <v>381</v>
      </c>
      <c r="I324" s="779" t="s">
        <v>381</v>
      </c>
      <c r="J324" s="779">
        <f>J328+J332+J336+J340+J344+J348+J352</f>
        <v>0</v>
      </c>
      <c r="K324" s="779">
        <f>J324</f>
        <v>0</v>
      </c>
      <c r="L324" s="779" t="s">
        <v>381</v>
      </c>
      <c r="M324" s="779" t="s">
        <v>381</v>
      </c>
      <c r="N324" s="779">
        <f>N328+N332+N336+N340+N344+N348+N352</f>
        <v>0</v>
      </c>
      <c r="O324" s="779">
        <f>N324</f>
        <v>0</v>
      </c>
      <c r="P324" s="779" t="s">
        <v>381</v>
      </c>
      <c r="Q324" s="779" t="s">
        <v>381</v>
      </c>
      <c r="R324" s="779">
        <f>J324+N324</f>
        <v>0</v>
      </c>
      <c r="S324" s="780">
        <f>R324</f>
        <v>0</v>
      </c>
    </row>
    <row r="325" spans="1:19" ht="18.75" hidden="1" customHeight="1" thickTop="1" x14ac:dyDescent="0.2">
      <c r="A325" s="792" t="s">
        <v>1026</v>
      </c>
      <c r="B325" s="793"/>
      <c r="C325" s="777">
        <f>IF(E325+G325=0, 0, ROUND((P325-Q325)/(G325+E325)/12,0))</f>
        <v>0</v>
      </c>
      <c r="D325" s="777">
        <f>IF(F325=0,0,ROUND(Q325/F325,0))</f>
        <v>0</v>
      </c>
      <c r="E325" s="778">
        <f>E326+E327</f>
        <v>0</v>
      </c>
      <c r="F325" s="779">
        <f>F326+F327</f>
        <v>0</v>
      </c>
      <c r="G325" s="780">
        <f>G326+G327</f>
        <v>0</v>
      </c>
      <c r="H325" s="794">
        <f>H326+H327</f>
        <v>0</v>
      </c>
      <c r="I325" s="795">
        <f>I326+I327</f>
        <v>0</v>
      </c>
      <c r="J325" s="795">
        <f>J328</f>
        <v>0</v>
      </c>
      <c r="K325" s="795">
        <f>IF(H325+J325=K326+K327+K328,H325+J325,"CHYBA")</f>
        <v>0</v>
      </c>
      <c r="L325" s="779">
        <f>L326+L327</f>
        <v>0</v>
      </c>
      <c r="M325" s="779">
        <f>M326+M327</f>
        <v>0</v>
      </c>
      <c r="N325" s="779">
        <f>N328</f>
        <v>0</v>
      </c>
      <c r="O325" s="779">
        <f>IF(L325+N325=O326+O327+O328,L325+N325,"CHYBA")</f>
        <v>0</v>
      </c>
      <c r="P325" s="779">
        <f>P326+P327</f>
        <v>0</v>
      </c>
      <c r="Q325" s="779">
        <f>Q326+Q327</f>
        <v>0</v>
      </c>
      <c r="R325" s="779">
        <f>R328</f>
        <v>0</v>
      </c>
      <c r="S325" s="780">
        <f>IF(P325+R325=S326+S327+S328,P325+R325,"CHYBA")</f>
        <v>0</v>
      </c>
    </row>
    <row r="326" spans="1:19" ht="18.75" hidden="1" customHeight="1" thickTop="1" x14ac:dyDescent="0.2">
      <c r="A326" s="790" t="s">
        <v>382</v>
      </c>
      <c r="B326" s="776" t="s">
        <v>381</v>
      </c>
      <c r="C326" s="777">
        <f>IF(E326+G326=0, 0, ROUND((P326-Q326)/(G326+E326)/12,0))</f>
        <v>0</v>
      </c>
      <c r="D326" s="777">
        <f>IF(F326=0,0,ROUND(Q326/F326,0))</f>
        <v>0</v>
      </c>
      <c r="E326" s="796"/>
      <c r="F326" s="797"/>
      <c r="G326" s="798"/>
      <c r="H326" s="799"/>
      <c r="I326" s="797"/>
      <c r="J326" s="795" t="s">
        <v>381</v>
      </c>
      <c r="K326" s="795">
        <f>H326</f>
        <v>0</v>
      </c>
      <c r="L326" s="797"/>
      <c r="M326" s="797"/>
      <c r="N326" s="779" t="s">
        <v>381</v>
      </c>
      <c r="O326" s="779">
        <f>L326</f>
        <v>0</v>
      </c>
      <c r="P326" s="779">
        <f>H326+L326</f>
        <v>0</v>
      </c>
      <c r="Q326" s="779">
        <f>I326+M326</f>
        <v>0</v>
      </c>
      <c r="R326" s="779" t="s">
        <v>381</v>
      </c>
      <c r="S326" s="780">
        <f>P326</f>
        <v>0</v>
      </c>
    </row>
    <row r="327" spans="1:19" ht="18.75" hidden="1" customHeight="1" thickTop="1" x14ac:dyDescent="0.2">
      <c r="A327" s="790" t="s">
        <v>383</v>
      </c>
      <c r="B327" s="776" t="s">
        <v>381</v>
      </c>
      <c r="C327" s="777">
        <f>IF(E327+G327=0, 0, ROUND((P327-Q327)/(G327+E327)/12,0))</f>
        <v>0</v>
      </c>
      <c r="D327" s="777">
        <f>IF(F327=0,0,ROUND(Q327/F327,0))</f>
        <v>0</v>
      </c>
      <c r="E327" s="796"/>
      <c r="F327" s="797"/>
      <c r="G327" s="798"/>
      <c r="H327" s="799"/>
      <c r="I327" s="797"/>
      <c r="J327" s="795" t="s">
        <v>381</v>
      </c>
      <c r="K327" s="795">
        <f>H327</f>
        <v>0</v>
      </c>
      <c r="L327" s="797"/>
      <c r="M327" s="797"/>
      <c r="N327" s="779" t="s">
        <v>381</v>
      </c>
      <c r="O327" s="779">
        <f>L327</f>
        <v>0</v>
      </c>
      <c r="P327" s="779">
        <f>H327+L327</f>
        <v>0</v>
      </c>
      <c r="Q327" s="779">
        <f>I327+M327</f>
        <v>0</v>
      </c>
      <c r="R327" s="779" t="s">
        <v>381</v>
      </c>
      <c r="S327" s="780">
        <f>P327</f>
        <v>0</v>
      </c>
    </row>
    <row r="328" spans="1:19" ht="18.75" hidden="1" customHeight="1" thickTop="1" x14ac:dyDescent="0.2">
      <c r="A328" s="790" t="s">
        <v>384</v>
      </c>
      <c r="B328" s="776" t="s">
        <v>381</v>
      </c>
      <c r="C328" s="777" t="s">
        <v>381</v>
      </c>
      <c r="D328" s="777" t="s">
        <v>381</v>
      </c>
      <c r="E328" s="778" t="s">
        <v>381</v>
      </c>
      <c r="F328" s="779" t="s">
        <v>381</v>
      </c>
      <c r="G328" s="780" t="s">
        <v>381</v>
      </c>
      <c r="H328" s="781" t="s">
        <v>381</v>
      </c>
      <c r="I328" s="779" t="s">
        <v>381</v>
      </c>
      <c r="J328" s="797"/>
      <c r="K328" s="795">
        <f>J328</f>
        <v>0</v>
      </c>
      <c r="L328" s="779" t="s">
        <v>381</v>
      </c>
      <c r="M328" s="779" t="s">
        <v>381</v>
      </c>
      <c r="N328" s="797"/>
      <c r="O328" s="779">
        <f>N328</f>
        <v>0</v>
      </c>
      <c r="P328" s="779" t="s">
        <v>381</v>
      </c>
      <c r="Q328" s="779" t="s">
        <v>381</v>
      </c>
      <c r="R328" s="779">
        <f>J328+N328</f>
        <v>0</v>
      </c>
      <c r="S328" s="780">
        <f>R328</f>
        <v>0</v>
      </c>
    </row>
    <row r="329" spans="1:19" ht="18.75" hidden="1" customHeight="1" thickTop="1" x14ac:dyDescent="0.2">
      <c r="A329" s="792" t="s">
        <v>1026</v>
      </c>
      <c r="B329" s="793"/>
      <c r="C329" s="777">
        <f>IF(E329+G329=0, 0, ROUND((P329-Q329)/(G329+E329)/12,0))</f>
        <v>0</v>
      </c>
      <c r="D329" s="777">
        <f>IF(F329=0,0,ROUND(Q329/F329,0))</f>
        <v>0</v>
      </c>
      <c r="E329" s="778">
        <f>E330+E331</f>
        <v>0</v>
      </c>
      <c r="F329" s="779">
        <f>F330+F331</f>
        <v>0</v>
      </c>
      <c r="G329" s="780">
        <f>G330+G331</f>
        <v>0</v>
      </c>
      <c r="H329" s="781">
        <f>H330+H331</f>
        <v>0</v>
      </c>
      <c r="I329" s="779">
        <f>I330+I331</f>
        <v>0</v>
      </c>
      <c r="J329" s="779">
        <f>J332</f>
        <v>0</v>
      </c>
      <c r="K329" s="779">
        <f>IF(H329+J329=K330+K331+K332,H329+J329,"CHYBA")</f>
        <v>0</v>
      </c>
      <c r="L329" s="779">
        <f>L330+L331</f>
        <v>0</v>
      </c>
      <c r="M329" s="779">
        <f>M330+M331</f>
        <v>0</v>
      </c>
      <c r="N329" s="779">
        <f>N332</f>
        <v>0</v>
      </c>
      <c r="O329" s="779">
        <f>IF(L329+N329=O330+O331+O332,L329+N329,"CHYBA")</f>
        <v>0</v>
      </c>
      <c r="P329" s="779">
        <f>P330+P331</f>
        <v>0</v>
      </c>
      <c r="Q329" s="779">
        <f>Q330+Q331</f>
        <v>0</v>
      </c>
      <c r="R329" s="779">
        <f>R332</f>
        <v>0</v>
      </c>
      <c r="S329" s="780">
        <f>IF(P329+R329=S330+S331+S332,P329+R329,"CHYBA")</f>
        <v>0</v>
      </c>
    </row>
    <row r="330" spans="1:19" ht="18.75" hidden="1" customHeight="1" thickTop="1" x14ac:dyDescent="0.2">
      <c r="A330" s="790" t="s">
        <v>382</v>
      </c>
      <c r="B330" s="776" t="s">
        <v>381</v>
      </c>
      <c r="C330" s="777">
        <f>IF(E330+G330=0, 0, ROUND((P330-Q330)/(G330+E330)/12,0))</f>
        <v>0</v>
      </c>
      <c r="D330" s="777">
        <f>IF(F330=0,0,ROUND(Q330/F330,0))</f>
        <v>0</v>
      </c>
      <c r="E330" s="796"/>
      <c r="F330" s="797"/>
      <c r="G330" s="798"/>
      <c r="H330" s="799"/>
      <c r="I330" s="797"/>
      <c r="J330" s="779" t="s">
        <v>381</v>
      </c>
      <c r="K330" s="779">
        <f>H330</f>
        <v>0</v>
      </c>
      <c r="L330" s="797"/>
      <c r="M330" s="797"/>
      <c r="N330" s="779" t="s">
        <v>381</v>
      </c>
      <c r="O330" s="779">
        <f>L330</f>
        <v>0</v>
      </c>
      <c r="P330" s="779">
        <f>H330+L330</f>
        <v>0</v>
      </c>
      <c r="Q330" s="779">
        <f>I330+M330</f>
        <v>0</v>
      </c>
      <c r="R330" s="779" t="s">
        <v>381</v>
      </c>
      <c r="S330" s="780">
        <f>P330</f>
        <v>0</v>
      </c>
    </row>
    <row r="331" spans="1:19" ht="18.75" hidden="1" customHeight="1" thickTop="1" x14ac:dyDescent="0.2">
      <c r="A331" s="790" t="s">
        <v>383</v>
      </c>
      <c r="B331" s="776" t="s">
        <v>381</v>
      </c>
      <c r="C331" s="777">
        <f>IF(E331+G331=0, 0, ROUND((P331-Q331)/(G331+E331)/12,0))</f>
        <v>0</v>
      </c>
      <c r="D331" s="777">
        <f>IF(F331=0,0,ROUND(Q331/F331,0))</f>
        <v>0</v>
      </c>
      <c r="E331" s="796"/>
      <c r="F331" s="797"/>
      <c r="G331" s="798"/>
      <c r="H331" s="799"/>
      <c r="I331" s="797"/>
      <c r="J331" s="779" t="s">
        <v>381</v>
      </c>
      <c r="K331" s="779">
        <f>H331</f>
        <v>0</v>
      </c>
      <c r="L331" s="797"/>
      <c r="M331" s="797"/>
      <c r="N331" s="779" t="s">
        <v>381</v>
      </c>
      <c r="O331" s="779">
        <f>L331</f>
        <v>0</v>
      </c>
      <c r="P331" s="779">
        <f>H331+L331</f>
        <v>0</v>
      </c>
      <c r="Q331" s="779">
        <f>I331+M331</f>
        <v>0</v>
      </c>
      <c r="R331" s="779" t="s">
        <v>381</v>
      </c>
      <c r="S331" s="780">
        <f>P331</f>
        <v>0</v>
      </c>
    </row>
    <row r="332" spans="1:19" ht="18.75" hidden="1" customHeight="1" thickTop="1" x14ac:dyDescent="0.2">
      <c r="A332" s="790" t="s">
        <v>384</v>
      </c>
      <c r="B332" s="776" t="s">
        <v>381</v>
      </c>
      <c r="C332" s="777" t="s">
        <v>381</v>
      </c>
      <c r="D332" s="777" t="s">
        <v>381</v>
      </c>
      <c r="E332" s="778" t="s">
        <v>381</v>
      </c>
      <c r="F332" s="779" t="s">
        <v>381</v>
      </c>
      <c r="G332" s="780" t="s">
        <v>381</v>
      </c>
      <c r="H332" s="781" t="s">
        <v>381</v>
      </c>
      <c r="I332" s="779" t="s">
        <v>381</v>
      </c>
      <c r="J332" s="797"/>
      <c r="K332" s="779">
        <f>J332</f>
        <v>0</v>
      </c>
      <c r="L332" s="779" t="s">
        <v>381</v>
      </c>
      <c r="M332" s="779" t="s">
        <v>381</v>
      </c>
      <c r="N332" s="797"/>
      <c r="O332" s="779">
        <f>N332</f>
        <v>0</v>
      </c>
      <c r="P332" s="779" t="s">
        <v>381</v>
      </c>
      <c r="Q332" s="779" t="s">
        <v>381</v>
      </c>
      <c r="R332" s="779">
        <f>J332+N332</f>
        <v>0</v>
      </c>
      <c r="S332" s="780">
        <f>R332</f>
        <v>0</v>
      </c>
    </row>
    <row r="333" spans="1:19" ht="18.75" hidden="1" customHeight="1" thickTop="1" x14ac:dyDescent="0.2">
      <c r="A333" s="792" t="s">
        <v>1026</v>
      </c>
      <c r="B333" s="793"/>
      <c r="C333" s="777">
        <f>IF(E333+G333=0, 0, ROUND((P333-Q333)/(G333+E333)/12,0))</f>
        <v>0</v>
      </c>
      <c r="D333" s="777">
        <f>IF(F333=0,0,ROUND(Q333/F333,0))</f>
        <v>0</v>
      </c>
      <c r="E333" s="778">
        <f>E334+E335</f>
        <v>0</v>
      </c>
      <c r="F333" s="779">
        <f>F334+F335</f>
        <v>0</v>
      </c>
      <c r="G333" s="780">
        <f>G334+G335</f>
        <v>0</v>
      </c>
      <c r="H333" s="781">
        <f>H334+H335</f>
        <v>0</v>
      </c>
      <c r="I333" s="779">
        <f>I334+I335</f>
        <v>0</v>
      </c>
      <c r="J333" s="779">
        <f>J336</f>
        <v>0</v>
      </c>
      <c r="K333" s="779">
        <f>IF(H333+J333=K334+K335+K336,H333+J333,"CHYBA")</f>
        <v>0</v>
      </c>
      <c r="L333" s="779">
        <f>L334+L335</f>
        <v>0</v>
      </c>
      <c r="M333" s="779">
        <f>M334+M335</f>
        <v>0</v>
      </c>
      <c r="N333" s="779">
        <f>N336</f>
        <v>0</v>
      </c>
      <c r="O333" s="779">
        <f>IF(L333+N333=O334+O335+O336,L333+N333,"CHYBA")</f>
        <v>0</v>
      </c>
      <c r="P333" s="779">
        <f>P334+P335</f>
        <v>0</v>
      </c>
      <c r="Q333" s="779">
        <f>Q334+Q335</f>
        <v>0</v>
      </c>
      <c r="R333" s="779">
        <f>R336</f>
        <v>0</v>
      </c>
      <c r="S333" s="780">
        <f>IF(P333+R333=S334+S335+S336,P333+R333,"CHYBA")</f>
        <v>0</v>
      </c>
    </row>
    <row r="334" spans="1:19" ht="18.75" hidden="1" customHeight="1" thickTop="1" x14ac:dyDescent="0.2">
      <c r="A334" s="790" t="s">
        <v>382</v>
      </c>
      <c r="B334" s="776" t="s">
        <v>381</v>
      </c>
      <c r="C334" s="777">
        <f>IF(E334+G334=0, 0, ROUND((P334-Q334)/(G334+E334)/12,0))</f>
        <v>0</v>
      </c>
      <c r="D334" s="777">
        <f>IF(F334=0,0,ROUND(Q334/F334,0))</f>
        <v>0</v>
      </c>
      <c r="E334" s="796"/>
      <c r="F334" s="797"/>
      <c r="G334" s="798"/>
      <c r="H334" s="799"/>
      <c r="I334" s="797"/>
      <c r="J334" s="779" t="s">
        <v>381</v>
      </c>
      <c r="K334" s="779">
        <f>H334</f>
        <v>0</v>
      </c>
      <c r="L334" s="797"/>
      <c r="M334" s="797"/>
      <c r="N334" s="779" t="s">
        <v>381</v>
      </c>
      <c r="O334" s="779">
        <f>L334</f>
        <v>0</v>
      </c>
      <c r="P334" s="779">
        <f>H334+L334</f>
        <v>0</v>
      </c>
      <c r="Q334" s="779">
        <f>I334+M334</f>
        <v>0</v>
      </c>
      <c r="R334" s="779" t="s">
        <v>381</v>
      </c>
      <c r="S334" s="780">
        <f>P334</f>
        <v>0</v>
      </c>
    </row>
    <row r="335" spans="1:19" ht="18.75" hidden="1" customHeight="1" thickTop="1" x14ac:dyDescent="0.2">
      <c r="A335" s="790" t="s">
        <v>383</v>
      </c>
      <c r="B335" s="776" t="s">
        <v>381</v>
      </c>
      <c r="C335" s="777">
        <f>IF(E335+G335=0, 0, ROUND((P335-Q335)/(G335+E335)/12,0))</f>
        <v>0</v>
      </c>
      <c r="D335" s="777">
        <f>IF(F335=0,0,ROUND(Q335/F335,0))</f>
        <v>0</v>
      </c>
      <c r="E335" s="796"/>
      <c r="F335" s="797"/>
      <c r="G335" s="798"/>
      <c r="H335" s="799"/>
      <c r="I335" s="797"/>
      <c r="J335" s="779" t="s">
        <v>381</v>
      </c>
      <c r="K335" s="779">
        <f>H335</f>
        <v>0</v>
      </c>
      <c r="L335" s="797"/>
      <c r="M335" s="797"/>
      <c r="N335" s="779" t="s">
        <v>381</v>
      </c>
      <c r="O335" s="779">
        <f>L335</f>
        <v>0</v>
      </c>
      <c r="P335" s="779">
        <f>H335+L335</f>
        <v>0</v>
      </c>
      <c r="Q335" s="779">
        <f>I335+M335</f>
        <v>0</v>
      </c>
      <c r="R335" s="779" t="s">
        <v>381</v>
      </c>
      <c r="S335" s="780">
        <f>P335</f>
        <v>0</v>
      </c>
    </row>
    <row r="336" spans="1:19" ht="18.75" hidden="1" customHeight="1" thickTop="1" x14ac:dyDescent="0.2">
      <c r="A336" s="790" t="s">
        <v>384</v>
      </c>
      <c r="B336" s="776" t="s">
        <v>381</v>
      </c>
      <c r="C336" s="777" t="s">
        <v>381</v>
      </c>
      <c r="D336" s="777" t="s">
        <v>381</v>
      </c>
      <c r="E336" s="778" t="s">
        <v>381</v>
      </c>
      <c r="F336" s="779" t="s">
        <v>381</v>
      </c>
      <c r="G336" s="780" t="s">
        <v>381</v>
      </c>
      <c r="H336" s="781" t="s">
        <v>381</v>
      </c>
      <c r="I336" s="779" t="s">
        <v>381</v>
      </c>
      <c r="J336" s="797"/>
      <c r="K336" s="779">
        <f>J336</f>
        <v>0</v>
      </c>
      <c r="L336" s="779" t="s">
        <v>381</v>
      </c>
      <c r="M336" s="779" t="s">
        <v>381</v>
      </c>
      <c r="N336" s="797"/>
      <c r="O336" s="779">
        <f>N336</f>
        <v>0</v>
      </c>
      <c r="P336" s="779" t="s">
        <v>381</v>
      </c>
      <c r="Q336" s="779" t="s">
        <v>381</v>
      </c>
      <c r="R336" s="779">
        <f>J336+N336</f>
        <v>0</v>
      </c>
      <c r="S336" s="780">
        <f>R336</f>
        <v>0</v>
      </c>
    </row>
    <row r="337" spans="1:19" ht="18.75" hidden="1" customHeight="1" thickTop="1" x14ac:dyDescent="0.2">
      <c r="A337" s="792" t="s">
        <v>1026</v>
      </c>
      <c r="B337" s="793"/>
      <c r="C337" s="777">
        <f>IF(E337+G337=0, 0, ROUND((P337-Q337)/(G337+E337)/12,0))</f>
        <v>0</v>
      </c>
      <c r="D337" s="777">
        <f>IF(F337=0,0,ROUND(Q337/F337,0))</f>
        <v>0</v>
      </c>
      <c r="E337" s="778">
        <f>E338+E339</f>
        <v>0</v>
      </c>
      <c r="F337" s="779">
        <f>F338+F339</f>
        <v>0</v>
      </c>
      <c r="G337" s="780">
        <f>G338+G339</f>
        <v>0</v>
      </c>
      <c r="H337" s="781">
        <f>H338+H339</f>
        <v>0</v>
      </c>
      <c r="I337" s="779">
        <f>I338+I339</f>
        <v>0</v>
      </c>
      <c r="J337" s="779">
        <f>J340</f>
        <v>0</v>
      </c>
      <c r="K337" s="779">
        <f>IF(H337+J337=K338+K339+K340,H337+J337,"CHYBA")</f>
        <v>0</v>
      </c>
      <c r="L337" s="779">
        <f>L338+L339</f>
        <v>0</v>
      </c>
      <c r="M337" s="779">
        <f>M338+M339</f>
        <v>0</v>
      </c>
      <c r="N337" s="779">
        <f>N340</f>
        <v>0</v>
      </c>
      <c r="O337" s="779">
        <f>IF(L337+N337=O338+O339+O340,L337+N337,"CHYBA")</f>
        <v>0</v>
      </c>
      <c r="P337" s="779">
        <f>P338+P339</f>
        <v>0</v>
      </c>
      <c r="Q337" s="779">
        <f>Q338+Q339</f>
        <v>0</v>
      </c>
      <c r="R337" s="779">
        <f>R340</f>
        <v>0</v>
      </c>
      <c r="S337" s="780">
        <f>IF(P337+R337=S338+S339+S340,P337+R337,"CHYBA")</f>
        <v>0</v>
      </c>
    </row>
    <row r="338" spans="1:19" ht="18.75" hidden="1" customHeight="1" thickTop="1" x14ac:dyDescent="0.2">
      <c r="A338" s="790" t="s">
        <v>382</v>
      </c>
      <c r="B338" s="776" t="s">
        <v>381</v>
      </c>
      <c r="C338" s="777">
        <f>IF(E338+G338=0, 0, ROUND((P338-Q338)/(G338+E338)/12,0))</f>
        <v>0</v>
      </c>
      <c r="D338" s="777">
        <f>IF(F338=0,0,ROUND(Q338/F338,0))</f>
        <v>0</v>
      </c>
      <c r="E338" s="796"/>
      <c r="F338" s="797"/>
      <c r="G338" s="798"/>
      <c r="H338" s="799"/>
      <c r="I338" s="797"/>
      <c r="J338" s="779" t="s">
        <v>381</v>
      </c>
      <c r="K338" s="779">
        <f>H338</f>
        <v>0</v>
      </c>
      <c r="L338" s="797"/>
      <c r="M338" s="797"/>
      <c r="N338" s="779" t="s">
        <v>381</v>
      </c>
      <c r="O338" s="779">
        <f>L338</f>
        <v>0</v>
      </c>
      <c r="P338" s="779">
        <f>H338+L338</f>
        <v>0</v>
      </c>
      <c r="Q338" s="779">
        <f>I338+M338</f>
        <v>0</v>
      </c>
      <c r="R338" s="779" t="s">
        <v>381</v>
      </c>
      <c r="S338" s="780">
        <f>P338</f>
        <v>0</v>
      </c>
    </row>
    <row r="339" spans="1:19" ht="18.75" hidden="1" customHeight="1" thickTop="1" x14ac:dyDescent="0.2">
      <c r="A339" s="790" t="s">
        <v>383</v>
      </c>
      <c r="B339" s="776" t="s">
        <v>381</v>
      </c>
      <c r="C339" s="777">
        <f>IF(E339+G339=0, 0, ROUND((P339-Q339)/(G339+E339)/12,0))</f>
        <v>0</v>
      </c>
      <c r="D339" s="777">
        <f>IF(F339=0,0,ROUND(Q339/F339,0))</f>
        <v>0</v>
      </c>
      <c r="E339" s="796"/>
      <c r="F339" s="797"/>
      <c r="G339" s="798"/>
      <c r="H339" s="799"/>
      <c r="I339" s="797"/>
      <c r="J339" s="779" t="s">
        <v>381</v>
      </c>
      <c r="K339" s="779">
        <f>H339</f>
        <v>0</v>
      </c>
      <c r="L339" s="797"/>
      <c r="M339" s="797"/>
      <c r="N339" s="779" t="s">
        <v>381</v>
      </c>
      <c r="O339" s="779">
        <f>L339</f>
        <v>0</v>
      </c>
      <c r="P339" s="779">
        <f>H339+L339</f>
        <v>0</v>
      </c>
      <c r="Q339" s="779">
        <f>I339+M339</f>
        <v>0</v>
      </c>
      <c r="R339" s="779" t="s">
        <v>381</v>
      </c>
      <c r="S339" s="780">
        <f>P339</f>
        <v>0</v>
      </c>
    </row>
    <row r="340" spans="1:19" ht="18.75" hidden="1" customHeight="1" thickTop="1" x14ac:dyDescent="0.2">
      <c r="A340" s="790" t="s">
        <v>384</v>
      </c>
      <c r="B340" s="776" t="s">
        <v>381</v>
      </c>
      <c r="C340" s="777" t="s">
        <v>381</v>
      </c>
      <c r="D340" s="777" t="s">
        <v>381</v>
      </c>
      <c r="E340" s="778" t="s">
        <v>381</v>
      </c>
      <c r="F340" s="779" t="s">
        <v>381</v>
      </c>
      <c r="G340" s="780" t="s">
        <v>381</v>
      </c>
      <c r="H340" s="781" t="s">
        <v>381</v>
      </c>
      <c r="I340" s="779" t="s">
        <v>381</v>
      </c>
      <c r="J340" s="797"/>
      <c r="K340" s="779">
        <f>J340</f>
        <v>0</v>
      </c>
      <c r="L340" s="779" t="s">
        <v>381</v>
      </c>
      <c r="M340" s="779" t="s">
        <v>381</v>
      </c>
      <c r="N340" s="797"/>
      <c r="O340" s="779">
        <f>N340</f>
        <v>0</v>
      </c>
      <c r="P340" s="779" t="s">
        <v>381</v>
      </c>
      <c r="Q340" s="779" t="s">
        <v>381</v>
      </c>
      <c r="R340" s="779">
        <f>J340+N340</f>
        <v>0</v>
      </c>
      <c r="S340" s="780">
        <f>R340</f>
        <v>0</v>
      </c>
    </row>
    <row r="341" spans="1:19" ht="18.75" hidden="1" customHeight="1" thickTop="1" x14ac:dyDescent="0.2">
      <c r="A341" s="792" t="s">
        <v>1026</v>
      </c>
      <c r="B341" s="793"/>
      <c r="C341" s="777">
        <f>IF(E341+G341=0, 0, ROUND((P341-Q341)/(G341+E341)/12,0))</f>
        <v>0</v>
      </c>
      <c r="D341" s="777">
        <f>IF(F341=0,0,ROUND(Q341/F341,0))</f>
        <v>0</v>
      </c>
      <c r="E341" s="778">
        <f>E342+E343</f>
        <v>0</v>
      </c>
      <c r="F341" s="779">
        <f>F342+F343</f>
        <v>0</v>
      </c>
      <c r="G341" s="780">
        <f>G342+G343</f>
        <v>0</v>
      </c>
      <c r="H341" s="781">
        <f>H342+H343</f>
        <v>0</v>
      </c>
      <c r="I341" s="779">
        <f>I342+I343</f>
        <v>0</v>
      </c>
      <c r="J341" s="779">
        <f>J344</f>
        <v>0</v>
      </c>
      <c r="K341" s="779">
        <f>IF(H341+J341=K342+K343+K344,H341+J341,"CHYBA")</f>
        <v>0</v>
      </c>
      <c r="L341" s="779">
        <f>L342+L343</f>
        <v>0</v>
      </c>
      <c r="M341" s="779">
        <f>M342+M343</f>
        <v>0</v>
      </c>
      <c r="N341" s="779">
        <f>N344</f>
        <v>0</v>
      </c>
      <c r="O341" s="779">
        <f>IF(L341+N341=O342+O343+O344,L341+N341,"CHYBA")</f>
        <v>0</v>
      </c>
      <c r="P341" s="779">
        <f>P342+P343</f>
        <v>0</v>
      </c>
      <c r="Q341" s="779">
        <f>Q342+Q343</f>
        <v>0</v>
      </c>
      <c r="R341" s="779">
        <f>R344</f>
        <v>0</v>
      </c>
      <c r="S341" s="780">
        <f>IF(P341+R341=S342+S343+S344,P341+R341,"CHYBA")</f>
        <v>0</v>
      </c>
    </row>
    <row r="342" spans="1:19" ht="18.75" hidden="1" customHeight="1" thickTop="1" x14ac:dyDescent="0.2">
      <c r="A342" s="790" t="s">
        <v>382</v>
      </c>
      <c r="B342" s="776" t="s">
        <v>381</v>
      </c>
      <c r="C342" s="777">
        <f>IF(E342+G342=0, 0, ROUND((P342-Q342)/(G342+E342)/12,0))</f>
        <v>0</v>
      </c>
      <c r="D342" s="777">
        <f>IF(F342=0,0,ROUND(Q342/F342,0))</f>
        <v>0</v>
      </c>
      <c r="E342" s="796"/>
      <c r="F342" s="797"/>
      <c r="G342" s="798"/>
      <c r="H342" s="799"/>
      <c r="I342" s="797"/>
      <c r="J342" s="779" t="s">
        <v>381</v>
      </c>
      <c r="K342" s="779">
        <f>H342</f>
        <v>0</v>
      </c>
      <c r="L342" s="797"/>
      <c r="M342" s="797"/>
      <c r="N342" s="779" t="s">
        <v>381</v>
      </c>
      <c r="O342" s="779">
        <f>L342</f>
        <v>0</v>
      </c>
      <c r="P342" s="779">
        <f>H342+L342</f>
        <v>0</v>
      </c>
      <c r="Q342" s="779">
        <f>I342+M342</f>
        <v>0</v>
      </c>
      <c r="R342" s="779" t="s">
        <v>381</v>
      </c>
      <c r="S342" s="780">
        <f>P342</f>
        <v>0</v>
      </c>
    </row>
    <row r="343" spans="1:19" ht="18.75" hidden="1" customHeight="1" thickTop="1" x14ac:dyDescent="0.2">
      <c r="A343" s="790" t="s">
        <v>383</v>
      </c>
      <c r="B343" s="776" t="s">
        <v>381</v>
      </c>
      <c r="C343" s="777">
        <f>IF(E343+G343=0, 0, ROUND((P343-Q343)/(G343+E343)/12,0))</f>
        <v>0</v>
      </c>
      <c r="D343" s="777">
        <f>IF(F343=0,0,ROUND(Q343/F343,0))</f>
        <v>0</v>
      </c>
      <c r="E343" s="796"/>
      <c r="F343" s="797"/>
      <c r="G343" s="798"/>
      <c r="H343" s="799"/>
      <c r="I343" s="797"/>
      <c r="J343" s="779" t="s">
        <v>381</v>
      </c>
      <c r="K343" s="779">
        <f>H343</f>
        <v>0</v>
      </c>
      <c r="L343" s="797"/>
      <c r="M343" s="797"/>
      <c r="N343" s="779" t="s">
        <v>381</v>
      </c>
      <c r="O343" s="779">
        <f>L343</f>
        <v>0</v>
      </c>
      <c r="P343" s="779">
        <f>H343+L343</f>
        <v>0</v>
      </c>
      <c r="Q343" s="779">
        <f>I343+M343</f>
        <v>0</v>
      </c>
      <c r="R343" s="779" t="s">
        <v>381</v>
      </c>
      <c r="S343" s="780">
        <f>P343</f>
        <v>0</v>
      </c>
    </row>
    <row r="344" spans="1:19" ht="18.75" hidden="1" customHeight="1" thickTop="1" x14ac:dyDescent="0.2">
      <c r="A344" s="790" t="s">
        <v>384</v>
      </c>
      <c r="B344" s="776" t="s">
        <v>381</v>
      </c>
      <c r="C344" s="777" t="s">
        <v>381</v>
      </c>
      <c r="D344" s="777" t="s">
        <v>381</v>
      </c>
      <c r="E344" s="778" t="s">
        <v>381</v>
      </c>
      <c r="F344" s="779" t="s">
        <v>381</v>
      </c>
      <c r="G344" s="780" t="s">
        <v>381</v>
      </c>
      <c r="H344" s="781" t="s">
        <v>381</v>
      </c>
      <c r="I344" s="779" t="s">
        <v>381</v>
      </c>
      <c r="J344" s="797"/>
      <c r="K344" s="779">
        <f>J344</f>
        <v>0</v>
      </c>
      <c r="L344" s="779" t="s">
        <v>381</v>
      </c>
      <c r="M344" s="779" t="s">
        <v>381</v>
      </c>
      <c r="N344" s="797"/>
      <c r="O344" s="779">
        <f>N344</f>
        <v>0</v>
      </c>
      <c r="P344" s="779" t="s">
        <v>381</v>
      </c>
      <c r="Q344" s="779" t="s">
        <v>381</v>
      </c>
      <c r="R344" s="779">
        <f>J344+N344</f>
        <v>0</v>
      </c>
      <c r="S344" s="780">
        <f>R344</f>
        <v>0</v>
      </c>
    </row>
    <row r="345" spans="1:19" ht="18.75" hidden="1" customHeight="1" thickTop="1" x14ac:dyDescent="0.2">
      <c r="A345" s="792" t="s">
        <v>1026</v>
      </c>
      <c r="B345" s="793"/>
      <c r="C345" s="777">
        <f>IF(E345+G345=0, 0, ROUND((P345-Q345)/(G345+E345)/12,0))</f>
        <v>0</v>
      </c>
      <c r="D345" s="777">
        <f>IF(F345=0,0,ROUND(Q345/F345,0))</f>
        <v>0</v>
      </c>
      <c r="E345" s="778">
        <f>E346+E347</f>
        <v>0</v>
      </c>
      <c r="F345" s="779">
        <f>F346+F347</f>
        <v>0</v>
      </c>
      <c r="G345" s="780">
        <f>G346+G347</f>
        <v>0</v>
      </c>
      <c r="H345" s="781">
        <f>H346+H347</f>
        <v>0</v>
      </c>
      <c r="I345" s="779">
        <f>I346+I347</f>
        <v>0</v>
      </c>
      <c r="J345" s="779">
        <f>J348</f>
        <v>0</v>
      </c>
      <c r="K345" s="779">
        <f>IF(H345+J345=K346+K347+K348,H345+J345,"CHYBA")</f>
        <v>0</v>
      </c>
      <c r="L345" s="779">
        <f>L346+L347</f>
        <v>0</v>
      </c>
      <c r="M345" s="779">
        <f>M346+M347</f>
        <v>0</v>
      </c>
      <c r="N345" s="779">
        <f>N348</f>
        <v>0</v>
      </c>
      <c r="O345" s="779">
        <f>IF(L345+N345=O346+O347+O348,L345+N345,"CHYBA")</f>
        <v>0</v>
      </c>
      <c r="P345" s="779">
        <f>P346+P347</f>
        <v>0</v>
      </c>
      <c r="Q345" s="779">
        <f>Q346+Q347</f>
        <v>0</v>
      </c>
      <c r="R345" s="779">
        <f>R348</f>
        <v>0</v>
      </c>
      <c r="S345" s="780">
        <f>IF(P345+R345=S346+S347+S348,P345+R345,"CHYBA")</f>
        <v>0</v>
      </c>
    </row>
    <row r="346" spans="1:19" ht="18.75" hidden="1" customHeight="1" thickTop="1" x14ac:dyDescent="0.2">
      <c r="A346" s="790" t="s">
        <v>382</v>
      </c>
      <c r="B346" s="776" t="s">
        <v>381</v>
      </c>
      <c r="C346" s="777">
        <f>IF(E346+G346=0, 0, ROUND((P346-Q346)/(G346+E346)/12,0))</f>
        <v>0</v>
      </c>
      <c r="D346" s="777">
        <f>IF(F346=0,0,ROUND(Q346/F346,0))</f>
        <v>0</v>
      </c>
      <c r="E346" s="796"/>
      <c r="F346" s="797"/>
      <c r="G346" s="798"/>
      <c r="H346" s="799"/>
      <c r="I346" s="797"/>
      <c r="J346" s="779" t="s">
        <v>381</v>
      </c>
      <c r="K346" s="779">
        <f>H346</f>
        <v>0</v>
      </c>
      <c r="L346" s="797"/>
      <c r="M346" s="797"/>
      <c r="N346" s="779" t="s">
        <v>381</v>
      </c>
      <c r="O346" s="779">
        <f>L346</f>
        <v>0</v>
      </c>
      <c r="P346" s="779">
        <f>H346+L346</f>
        <v>0</v>
      </c>
      <c r="Q346" s="779">
        <f>I346+M346</f>
        <v>0</v>
      </c>
      <c r="R346" s="779" t="s">
        <v>381</v>
      </c>
      <c r="S346" s="780">
        <f>P346</f>
        <v>0</v>
      </c>
    </row>
    <row r="347" spans="1:19" ht="18.75" hidden="1" customHeight="1" thickTop="1" x14ac:dyDescent="0.2">
      <c r="A347" s="790" t="s">
        <v>383</v>
      </c>
      <c r="B347" s="776" t="s">
        <v>381</v>
      </c>
      <c r="C347" s="777">
        <f>IF(E347+G347=0, 0, ROUND((P347-Q347)/(G347+E347)/12,0))</f>
        <v>0</v>
      </c>
      <c r="D347" s="777">
        <f>IF(F347=0,0,ROUND(Q347/F347,0))</f>
        <v>0</v>
      </c>
      <c r="E347" s="796"/>
      <c r="F347" s="797"/>
      <c r="G347" s="798"/>
      <c r="H347" s="799"/>
      <c r="I347" s="797"/>
      <c r="J347" s="779" t="s">
        <v>381</v>
      </c>
      <c r="K347" s="779">
        <f>H347</f>
        <v>0</v>
      </c>
      <c r="L347" s="797"/>
      <c r="M347" s="797"/>
      <c r="N347" s="779" t="s">
        <v>381</v>
      </c>
      <c r="O347" s="779">
        <f>L347</f>
        <v>0</v>
      </c>
      <c r="P347" s="779">
        <f>H347+L347</f>
        <v>0</v>
      </c>
      <c r="Q347" s="779">
        <f>I347+M347</f>
        <v>0</v>
      </c>
      <c r="R347" s="779" t="s">
        <v>381</v>
      </c>
      <c r="S347" s="780">
        <f>P347</f>
        <v>0</v>
      </c>
    </row>
    <row r="348" spans="1:19" ht="18.75" hidden="1" customHeight="1" thickTop="1" x14ac:dyDescent="0.2">
      <c r="A348" s="790" t="s">
        <v>384</v>
      </c>
      <c r="B348" s="776" t="s">
        <v>381</v>
      </c>
      <c r="C348" s="777" t="s">
        <v>381</v>
      </c>
      <c r="D348" s="777" t="s">
        <v>381</v>
      </c>
      <c r="E348" s="778" t="s">
        <v>381</v>
      </c>
      <c r="F348" s="779" t="s">
        <v>381</v>
      </c>
      <c r="G348" s="780" t="s">
        <v>381</v>
      </c>
      <c r="H348" s="781" t="s">
        <v>381</v>
      </c>
      <c r="I348" s="779" t="s">
        <v>381</v>
      </c>
      <c r="J348" s="797"/>
      <c r="K348" s="779">
        <f>J348</f>
        <v>0</v>
      </c>
      <c r="L348" s="779" t="s">
        <v>381</v>
      </c>
      <c r="M348" s="779" t="s">
        <v>381</v>
      </c>
      <c r="N348" s="797"/>
      <c r="O348" s="779">
        <f>N348</f>
        <v>0</v>
      </c>
      <c r="P348" s="779" t="s">
        <v>381</v>
      </c>
      <c r="Q348" s="779" t="s">
        <v>381</v>
      </c>
      <c r="R348" s="779">
        <f>J348+N348</f>
        <v>0</v>
      </c>
      <c r="S348" s="780">
        <f>R348</f>
        <v>0</v>
      </c>
    </row>
    <row r="349" spans="1:19" ht="18.75" hidden="1" customHeight="1" thickTop="1" x14ac:dyDescent="0.2">
      <c r="A349" s="792" t="s">
        <v>1026</v>
      </c>
      <c r="B349" s="793"/>
      <c r="C349" s="777">
        <f>IF(E349+G349=0, 0, ROUND((P349-Q349)/(G349+E349)/12,0))</f>
        <v>0</v>
      </c>
      <c r="D349" s="777">
        <f>IF(F349=0,0,ROUND(Q349/F349,0))</f>
        <v>0</v>
      </c>
      <c r="E349" s="778">
        <f>E350+E351</f>
        <v>0</v>
      </c>
      <c r="F349" s="779">
        <f>F350+F351</f>
        <v>0</v>
      </c>
      <c r="G349" s="780">
        <f>G350+G351</f>
        <v>0</v>
      </c>
      <c r="H349" s="781">
        <f>H350+H351</f>
        <v>0</v>
      </c>
      <c r="I349" s="779">
        <f>I350+I351</f>
        <v>0</v>
      </c>
      <c r="J349" s="779">
        <f>J352</f>
        <v>0</v>
      </c>
      <c r="K349" s="779">
        <f>IF(H349+J349=K350+K351+K352,H349+J349,"CHYBA")</f>
        <v>0</v>
      </c>
      <c r="L349" s="779">
        <f>L350+L351</f>
        <v>0</v>
      </c>
      <c r="M349" s="779">
        <f>M350+M351</f>
        <v>0</v>
      </c>
      <c r="N349" s="779">
        <f>N352</f>
        <v>0</v>
      </c>
      <c r="O349" s="779">
        <f>IF(L349+N349=O350+O351+O352,L349+N349,"CHYBA")</f>
        <v>0</v>
      </c>
      <c r="P349" s="779">
        <f>P350+P351</f>
        <v>0</v>
      </c>
      <c r="Q349" s="779">
        <f>Q350+Q351</f>
        <v>0</v>
      </c>
      <c r="R349" s="779">
        <f>R352</f>
        <v>0</v>
      </c>
      <c r="S349" s="780">
        <f>IF(P349+R349=S350+S351+S352,P349+R349,"CHYBA")</f>
        <v>0</v>
      </c>
    </row>
    <row r="350" spans="1:19" ht="18.75" hidden="1" customHeight="1" thickTop="1" x14ac:dyDescent="0.2">
      <c r="A350" s="790" t="s">
        <v>382</v>
      </c>
      <c r="B350" s="776" t="s">
        <v>381</v>
      </c>
      <c r="C350" s="777">
        <f>IF(E350+G350=0, 0, ROUND((P350-Q350)/(G350+E350)/12,0))</f>
        <v>0</v>
      </c>
      <c r="D350" s="777">
        <f>IF(F350=0,0,ROUND(Q350/F350,0))</f>
        <v>0</v>
      </c>
      <c r="E350" s="796"/>
      <c r="F350" s="797"/>
      <c r="G350" s="798"/>
      <c r="H350" s="799"/>
      <c r="I350" s="797"/>
      <c r="J350" s="779" t="s">
        <v>381</v>
      </c>
      <c r="K350" s="779">
        <f>H350</f>
        <v>0</v>
      </c>
      <c r="L350" s="797"/>
      <c r="M350" s="797"/>
      <c r="N350" s="779" t="s">
        <v>381</v>
      </c>
      <c r="O350" s="779">
        <f>L350</f>
        <v>0</v>
      </c>
      <c r="P350" s="779">
        <f>H350+L350</f>
        <v>0</v>
      </c>
      <c r="Q350" s="779">
        <f>I350+M350</f>
        <v>0</v>
      </c>
      <c r="R350" s="779" t="s">
        <v>381</v>
      </c>
      <c r="S350" s="780">
        <f>P350</f>
        <v>0</v>
      </c>
    </row>
    <row r="351" spans="1:19" ht="18.75" hidden="1" customHeight="1" thickTop="1" x14ac:dyDescent="0.2">
      <c r="A351" s="790" t="s">
        <v>383</v>
      </c>
      <c r="B351" s="776" t="s">
        <v>381</v>
      </c>
      <c r="C351" s="777">
        <f>IF(E351+G351=0, 0, ROUND((P351-Q351)/(G351+E351)/12,0))</f>
        <v>0</v>
      </c>
      <c r="D351" s="777">
        <f>IF(F351=0,0,ROUND(Q351/F351,0))</f>
        <v>0</v>
      </c>
      <c r="E351" s="796"/>
      <c r="F351" s="797"/>
      <c r="G351" s="798"/>
      <c r="H351" s="799"/>
      <c r="I351" s="797"/>
      <c r="J351" s="779" t="s">
        <v>381</v>
      </c>
      <c r="K351" s="779">
        <f>H351</f>
        <v>0</v>
      </c>
      <c r="L351" s="797"/>
      <c r="M351" s="797"/>
      <c r="N351" s="779" t="s">
        <v>381</v>
      </c>
      <c r="O351" s="779">
        <f>L351</f>
        <v>0</v>
      </c>
      <c r="P351" s="779">
        <f>H351+L351</f>
        <v>0</v>
      </c>
      <c r="Q351" s="779">
        <f>I351+M351</f>
        <v>0</v>
      </c>
      <c r="R351" s="779" t="s">
        <v>381</v>
      </c>
      <c r="S351" s="780">
        <f>P351</f>
        <v>0</v>
      </c>
    </row>
    <row r="352" spans="1:19" ht="18.75" hidden="1" customHeight="1" thickTop="1" x14ac:dyDescent="0.2">
      <c r="A352" s="808" t="s">
        <v>384</v>
      </c>
      <c r="B352" s="809" t="s">
        <v>381</v>
      </c>
      <c r="C352" s="810" t="s">
        <v>381</v>
      </c>
      <c r="D352" s="810" t="s">
        <v>381</v>
      </c>
      <c r="E352" s="811" t="s">
        <v>381</v>
      </c>
      <c r="F352" s="812" t="s">
        <v>381</v>
      </c>
      <c r="G352" s="813" t="s">
        <v>381</v>
      </c>
      <c r="H352" s="814" t="s">
        <v>381</v>
      </c>
      <c r="I352" s="812" t="s">
        <v>381</v>
      </c>
      <c r="J352" s="815"/>
      <c r="K352" s="812">
        <f>J352</f>
        <v>0</v>
      </c>
      <c r="L352" s="812" t="s">
        <v>381</v>
      </c>
      <c r="M352" s="812" t="s">
        <v>381</v>
      </c>
      <c r="N352" s="815"/>
      <c r="O352" s="812">
        <f>N352</f>
        <v>0</v>
      </c>
      <c r="P352" s="812" t="s">
        <v>381</v>
      </c>
      <c r="Q352" s="812" t="s">
        <v>381</v>
      </c>
      <c r="R352" s="812">
        <f>J352+N352</f>
        <v>0</v>
      </c>
      <c r="S352" s="813">
        <f>R352</f>
        <v>0</v>
      </c>
    </row>
    <row r="353" spans="1:19" ht="18.75" hidden="1" customHeight="1" thickTop="1" x14ac:dyDescent="0.2">
      <c r="A353" s="816" t="s">
        <v>386</v>
      </c>
      <c r="B353" s="817" t="s">
        <v>381</v>
      </c>
      <c r="C353" s="818">
        <f>IF(E353+G353=0, 0, ROUND((P353-Q353)/(G353+E353)/12,0))</f>
        <v>0</v>
      </c>
      <c r="D353" s="818">
        <f>IF(F353=0,0,ROUND(Q353/F353,0))</f>
        <v>0</v>
      </c>
      <c r="E353" s="819">
        <f>E354+E355</f>
        <v>0</v>
      </c>
      <c r="F353" s="820">
        <f>F354+F355</f>
        <v>0</v>
      </c>
      <c r="G353" s="821">
        <f>G354+G355</f>
        <v>0</v>
      </c>
      <c r="H353" s="822">
        <f>H354+H355</f>
        <v>0</v>
      </c>
      <c r="I353" s="820">
        <f>I354+I355</f>
        <v>0</v>
      </c>
      <c r="J353" s="820">
        <f>J356</f>
        <v>0</v>
      </c>
      <c r="K353" s="820">
        <f>IF(H353+J353=K354+K355+K356,H353+J353,"CHYBA")</f>
        <v>0</v>
      </c>
      <c r="L353" s="820">
        <f>L354+L355</f>
        <v>0</v>
      </c>
      <c r="M353" s="820">
        <f>M354+M355</f>
        <v>0</v>
      </c>
      <c r="N353" s="820">
        <f>N356</f>
        <v>0</v>
      </c>
      <c r="O353" s="820">
        <f>IF(L353+N353=O354+O355+O356,L353+N353,"CHYBA")</f>
        <v>0</v>
      </c>
      <c r="P353" s="820">
        <f>P354+P355</f>
        <v>0</v>
      </c>
      <c r="Q353" s="820">
        <f>Q354+Q355</f>
        <v>0</v>
      </c>
      <c r="R353" s="820">
        <f>R356</f>
        <v>0</v>
      </c>
      <c r="S353" s="821">
        <f>IF(P353+R353=S354+S355+S356,P353+R353,"CHYBA")</f>
        <v>0</v>
      </c>
    </row>
    <row r="354" spans="1:19" ht="18.75" hidden="1" customHeight="1" thickTop="1" x14ac:dyDescent="0.2">
      <c r="A354" s="790" t="s">
        <v>382</v>
      </c>
      <c r="B354" s="776" t="s">
        <v>381</v>
      </c>
      <c r="C354" s="777">
        <f>IF(E354+G354=0, 0, ROUND((P354-Q354)/(G354+E354)/12,0))</f>
        <v>0</v>
      </c>
      <c r="D354" s="777">
        <f>IF(F354=0,0,ROUND(Q354/F354,0))</f>
        <v>0</v>
      </c>
      <c r="E354" s="778">
        <f t="shared" ref="E354:I355" si="12">E358+E362+E366+E370+E374+E378+E382</f>
        <v>0</v>
      </c>
      <c r="F354" s="779">
        <f t="shared" si="12"/>
        <v>0</v>
      </c>
      <c r="G354" s="780">
        <f t="shared" si="12"/>
        <v>0</v>
      </c>
      <c r="H354" s="781">
        <f t="shared" si="12"/>
        <v>0</v>
      </c>
      <c r="I354" s="779">
        <f t="shared" si="12"/>
        <v>0</v>
      </c>
      <c r="J354" s="779" t="s">
        <v>381</v>
      </c>
      <c r="K354" s="779">
        <f>H354</f>
        <v>0</v>
      </c>
      <c r="L354" s="779">
        <f>L358+L362+L366+L370+L374+L378+L382</f>
        <v>0</v>
      </c>
      <c r="M354" s="779">
        <f>M358+M362+M366+M370+M374+M378+M382</f>
        <v>0</v>
      </c>
      <c r="N354" s="779" t="s">
        <v>381</v>
      </c>
      <c r="O354" s="779">
        <f>L354</f>
        <v>0</v>
      </c>
      <c r="P354" s="779">
        <f>H354+L354</f>
        <v>0</v>
      </c>
      <c r="Q354" s="779">
        <f>I354+M354</f>
        <v>0</v>
      </c>
      <c r="R354" s="779" t="s">
        <v>381</v>
      </c>
      <c r="S354" s="780">
        <f>P354</f>
        <v>0</v>
      </c>
    </row>
    <row r="355" spans="1:19" ht="18.75" hidden="1" customHeight="1" thickTop="1" x14ac:dyDescent="0.2">
      <c r="A355" s="790" t="s">
        <v>383</v>
      </c>
      <c r="B355" s="776" t="s">
        <v>381</v>
      </c>
      <c r="C355" s="777">
        <f>IF(E355+G355=0, 0, ROUND((P355-Q355)/(G355+E355)/12,0))</f>
        <v>0</v>
      </c>
      <c r="D355" s="777">
        <f>IF(F355=0,0,ROUND(Q355/F355,0))</f>
        <v>0</v>
      </c>
      <c r="E355" s="778">
        <f t="shared" si="12"/>
        <v>0</v>
      </c>
      <c r="F355" s="779">
        <f t="shared" si="12"/>
        <v>0</v>
      </c>
      <c r="G355" s="780">
        <f t="shared" si="12"/>
        <v>0</v>
      </c>
      <c r="H355" s="781">
        <f t="shared" si="12"/>
        <v>0</v>
      </c>
      <c r="I355" s="779">
        <f t="shared" si="12"/>
        <v>0</v>
      </c>
      <c r="J355" s="779" t="s">
        <v>381</v>
      </c>
      <c r="K355" s="779">
        <f>H355</f>
        <v>0</v>
      </c>
      <c r="L355" s="779">
        <f>L359+L363+L367+L371+L375+L379+L383</f>
        <v>0</v>
      </c>
      <c r="M355" s="779">
        <f>M359+M363+M367+M371+M375+M379+M383</f>
        <v>0</v>
      </c>
      <c r="N355" s="779" t="s">
        <v>381</v>
      </c>
      <c r="O355" s="779">
        <f>L355</f>
        <v>0</v>
      </c>
      <c r="P355" s="779">
        <f>H355+L355</f>
        <v>0</v>
      </c>
      <c r="Q355" s="779">
        <f>I355+M355</f>
        <v>0</v>
      </c>
      <c r="R355" s="779" t="s">
        <v>381</v>
      </c>
      <c r="S355" s="780">
        <f>P355</f>
        <v>0</v>
      </c>
    </row>
    <row r="356" spans="1:19" ht="18.75" hidden="1" customHeight="1" thickTop="1" x14ac:dyDescent="0.2">
      <c r="A356" s="790" t="s">
        <v>384</v>
      </c>
      <c r="B356" s="776" t="s">
        <v>381</v>
      </c>
      <c r="C356" s="777" t="s">
        <v>381</v>
      </c>
      <c r="D356" s="777" t="s">
        <v>381</v>
      </c>
      <c r="E356" s="778" t="s">
        <v>381</v>
      </c>
      <c r="F356" s="779" t="s">
        <v>381</v>
      </c>
      <c r="G356" s="780" t="s">
        <v>381</v>
      </c>
      <c r="H356" s="781" t="s">
        <v>381</v>
      </c>
      <c r="I356" s="779" t="s">
        <v>381</v>
      </c>
      <c r="J356" s="779">
        <f>J360+J364+J368+J372+J376+J380+J384</f>
        <v>0</v>
      </c>
      <c r="K356" s="779">
        <f>J356</f>
        <v>0</v>
      </c>
      <c r="L356" s="779" t="s">
        <v>381</v>
      </c>
      <c r="M356" s="779" t="s">
        <v>381</v>
      </c>
      <c r="N356" s="779">
        <f>N360+N364+N368+N372+N376+N380+N384</f>
        <v>0</v>
      </c>
      <c r="O356" s="779">
        <f>N356</f>
        <v>0</v>
      </c>
      <c r="P356" s="779" t="s">
        <v>381</v>
      </c>
      <c r="Q356" s="779" t="s">
        <v>381</v>
      </c>
      <c r="R356" s="779">
        <f>J356+N356</f>
        <v>0</v>
      </c>
      <c r="S356" s="780">
        <f>R356</f>
        <v>0</v>
      </c>
    </row>
    <row r="357" spans="1:19" ht="18.75" hidden="1" customHeight="1" thickTop="1" x14ac:dyDescent="0.2">
      <c r="A357" s="792" t="s">
        <v>1026</v>
      </c>
      <c r="B357" s="793"/>
      <c r="C357" s="777">
        <f>IF(E357+G357=0, 0, ROUND((P357-Q357)/(G357+E357)/12,0))</f>
        <v>0</v>
      </c>
      <c r="D357" s="777">
        <f>IF(F357=0,0,ROUND(Q357/F357,0))</f>
        <v>0</v>
      </c>
      <c r="E357" s="778">
        <f>E358+E359</f>
        <v>0</v>
      </c>
      <c r="F357" s="779">
        <f>F358+F359</f>
        <v>0</v>
      </c>
      <c r="G357" s="780">
        <f>G358+G359</f>
        <v>0</v>
      </c>
      <c r="H357" s="794">
        <f>H358+H359</f>
        <v>0</v>
      </c>
      <c r="I357" s="795">
        <f>I358+I359</f>
        <v>0</v>
      </c>
      <c r="J357" s="795">
        <f>J360</f>
        <v>0</v>
      </c>
      <c r="K357" s="795">
        <f>IF(H357+J357=K358+K359+K360,H357+J357,"CHYBA")</f>
        <v>0</v>
      </c>
      <c r="L357" s="779">
        <f>L358+L359</f>
        <v>0</v>
      </c>
      <c r="M357" s="779">
        <f>M358+M359</f>
        <v>0</v>
      </c>
      <c r="N357" s="779">
        <f>N360</f>
        <v>0</v>
      </c>
      <c r="O357" s="779">
        <f>IF(L357+N357=O358+O359+O360,L357+N357,"CHYBA")</f>
        <v>0</v>
      </c>
      <c r="P357" s="779">
        <f>P358+P359</f>
        <v>0</v>
      </c>
      <c r="Q357" s="779">
        <f>Q358+Q359</f>
        <v>0</v>
      </c>
      <c r="R357" s="779">
        <f>R360</f>
        <v>0</v>
      </c>
      <c r="S357" s="780">
        <f>IF(P357+R357=S358+S359+S360,P357+R357,"CHYBA")</f>
        <v>0</v>
      </c>
    </row>
    <row r="358" spans="1:19" ht="18.75" hidden="1" customHeight="1" thickTop="1" x14ac:dyDescent="0.2">
      <c r="A358" s="790" t="s">
        <v>382</v>
      </c>
      <c r="B358" s="776" t="s">
        <v>381</v>
      </c>
      <c r="C358" s="777">
        <f>IF(E358+G358=0, 0, ROUND((P358-Q358)/(G358+E358)/12,0))</f>
        <v>0</v>
      </c>
      <c r="D358" s="777">
        <f>IF(F358=0,0,ROUND(Q358/F358,0))</f>
        <v>0</v>
      </c>
      <c r="E358" s="796"/>
      <c r="F358" s="797"/>
      <c r="G358" s="798"/>
      <c r="H358" s="799"/>
      <c r="I358" s="797"/>
      <c r="J358" s="795" t="s">
        <v>381</v>
      </c>
      <c r="K358" s="795">
        <f>H358</f>
        <v>0</v>
      </c>
      <c r="L358" s="797"/>
      <c r="M358" s="797"/>
      <c r="N358" s="779" t="s">
        <v>381</v>
      </c>
      <c r="O358" s="779">
        <f>L358</f>
        <v>0</v>
      </c>
      <c r="P358" s="779">
        <f>H358+L358</f>
        <v>0</v>
      </c>
      <c r="Q358" s="779">
        <f>I358+M358</f>
        <v>0</v>
      </c>
      <c r="R358" s="779" t="s">
        <v>381</v>
      </c>
      <c r="S358" s="780">
        <f>P358</f>
        <v>0</v>
      </c>
    </row>
    <row r="359" spans="1:19" ht="18.75" hidden="1" customHeight="1" thickTop="1" x14ac:dyDescent="0.2">
      <c r="A359" s="790" t="s">
        <v>383</v>
      </c>
      <c r="B359" s="776" t="s">
        <v>381</v>
      </c>
      <c r="C359" s="777">
        <f>IF(E359+G359=0, 0, ROUND((P359-Q359)/(G359+E359)/12,0))</f>
        <v>0</v>
      </c>
      <c r="D359" s="777">
        <f>IF(F359=0,0,ROUND(Q359/F359,0))</f>
        <v>0</v>
      </c>
      <c r="E359" s="796"/>
      <c r="F359" s="797"/>
      <c r="G359" s="798"/>
      <c r="H359" s="799"/>
      <c r="I359" s="797"/>
      <c r="J359" s="795" t="s">
        <v>381</v>
      </c>
      <c r="K359" s="795">
        <f>H359</f>
        <v>0</v>
      </c>
      <c r="L359" s="797"/>
      <c r="M359" s="797"/>
      <c r="N359" s="779" t="s">
        <v>381</v>
      </c>
      <c r="O359" s="779">
        <f>L359</f>
        <v>0</v>
      </c>
      <c r="P359" s="779">
        <f>H359+L359</f>
        <v>0</v>
      </c>
      <c r="Q359" s="779">
        <f>I359+M359</f>
        <v>0</v>
      </c>
      <c r="R359" s="779" t="s">
        <v>381</v>
      </c>
      <c r="S359" s="780">
        <f>P359</f>
        <v>0</v>
      </c>
    </row>
    <row r="360" spans="1:19" ht="18.75" hidden="1" customHeight="1" thickTop="1" x14ac:dyDescent="0.2">
      <c r="A360" s="790" t="s">
        <v>384</v>
      </c>
      <c r="B360" s="776" t="s">
        <v>381</v>
      </c>
      <c r="C360" s="777" t="s">
        <v>381</v>
      </c>
      <c r="D360" s="777" t="s">
        <v>381</v>
      </c>
      <c r="E360" s="778" t="s">
        <v>381</v>
      </c>
      <c r="F360" s="779" t="s">
        <v>381</v>
      </c>
      <c r="G360" s="780" t="s">
        <v>381</v>
      </c>
      <c r="H360" s="781" t="s">
        <v>381</v>
      </c>
      <c r="I360" s="779" t="s">
        <v>381</v>
      </c>
      <c r="J360" s="797"/>
      <c r="K360" s="795">
        <f>J360</f>
        <v>0</v>
      </c>
      <c r="L360" s="779" t="s">
        <v>381</v>
      </c>
      <c r="M360" s="779" t="s">
        <v>381</v>
      </c>
      <c r="N360" s="797"/>
      <c r="O360" s="779">
        <f>N360</f>
        <v>0</v>
      </c>
      <c r="P360" s="779" t="s">
        <v>381</v>
      </c>
      <c r="Q360" s="779" t="s">
        <v>381</v>
      </c>
      <c r="R360" s="779">
        <f>J360+N360</f>
        <v>0</v>
      </c>
      <c r="S360" s="780">
        <f>R360</f>
        <v>0</v>
      </c>
    </row>
    <row r="361" spans="1:19" ht="18.75" hidden="1" customHeight="1" thickTop="1" x14ac:dyDescent="0.2">
      <c r="A361" s="792" t="s">
        <v>1026</v>
      </c>
      <c r="B361" s="793"/>
      <c r="C361" s="777">
        <f>IF(E361+G361=0, 0, ROUND((P361-Q361)/(G361+E361)/12,0))</f>
        <v>0</v>
      </c>
      <c r="D361" s="777">
        <f>IF(F361=0,0,ROUND(Q361/F361,0))</f>
        <v>0</v>
      </c>
      <c r="E361" s="778">
        <f>E362+E363</f>
        <v>0</v>
      </c>
      <c r="F361" s="779">
        <f>F362+F363</f>
        <v>0</v>
      </c>
      <c r="G361" s="780">
        <f>G362+G363</f>
        <v>0</v>
      </c>
      <c r="H361" s="781">
        <f>H362+H363</f>
        <v>0</v>
      </c>
      <c r="I361" s="779">
        <f>I362+I363</f>
        <v>0</v>
      </c>
      <c r="J361" s="779">
        <f>J364</f>
        <v>0</v>
      </c>
      <c r="K361" s="779">
        <f>IF(H361+J361=K362+K363+K364,H361+J361,"CHYBA")</f>
        <v>0</v>
      </c>
      <c r="L361" s="779">
        <f>L362+L363</f>
        <v>0</v>
      </c>
      <c r="M361" s="779">
        <f>M362+M363</f>
        <v>0</v>
      </c>
      <c r="N361" s="779">
        <f>N364</f>
        <v>0</v>
      </c>
      <c r="O361" s="779">
        <f>IF(L361+N361=O362+O363+O364,L361+N361,"CHYBA")</f>
        <v>0</v>
      </c>
      <c r="P361" s="779">
        <f>P362+P363</f>
        <v>0</v>
      </c>
      <c r="Q361" s="779">
        <f>Q362+Q363</f>
        <v>0</v>
      </c>
      <c r="R361" s="779">
        <f>R364</f>
        <v>0</v>
      </c>
      <c r="S361" s="780">
        <f>IF(P361+R361=S362+S363+S364,P361+R361,"CHYBA")</f>
        <v>0</v>
      </c>
    </row>
    <row r="362" spans="1:19" ht="18.75" hidden="1" customHeight="1" thickTop="1" x14ac:dyDescent="0.2">
      <c r="A362" s="790" t="s">
        <v>382</v>
      </c>
      <c r="B362" s="776" t="s">
        <v>381</v>
      </c>
      <c r="C362" s="777">
        <f>IF(E362+G362=0, 0, ROUND((P362-Q362)/(G362+E362)/12,0))</f>
        <v>0</v>
      </c>
      <c r="D362" s="777">
        <f>IF(F362=0,0,ROUND(Q362/F362,0))</f>
        <v>0</v>
      </c>
      <c r="E362" s="796"/>
      <c r="F362" s="797"/>
      <c r="G362" s="798"/>
      <c r="H362" s="799"/>
      <c r="I362" s="797"/>
      <c r="J362" s="779" t="s">
        <v>381</v>
      </c>
      <c r="K362" s="779">
        <f>H362</f>
        <v>0</v>
      </c>
      <c r="L362" s="797"/>
      <c r="M362" s="797"/>
      <c r="N362" s="779" t="s">
        <v>381</v>
      </c>
      <c r="O362" s="779">
        <f>L362</f>
        <v>0</v>
      </c>
      <c r="P362" s="779">
        <f>H362+L362</f>
        <v>0</v>
      </c>
      <c r="Q362" s="779">
        <f>I362+M362</f>
        <v>0</v>
      </c>
      <c r="R362" s="779" t="s">
        <v>381</v>
      </c>
      <c r="S362" s="780">
        <f>P362</f>
        <v>0</v>
      </c>
    </row>
    <row r="363" spans="1:19" ht="18.75" hidden="1" customHeight="1" thickTop="1" x14ac:dyDescent="0.2">
      <c r="A363" s="790" t="s">
        <v>383</v>
      </c>
      <c r="B363" s="776" t="s">
        <v>381</v>
      </c>
      <c r="C363" s="777">
        <f>IF(E363+G363=0, 0, ROUND((P363-Q363)/(G363+E363)/12,0))</f>
        <v>0</v>
      </c>
      <c r="D363" s="777">
        <f>IF(F363=0,0,ROUND(Q363/F363,0))</f>
        <v>0</v>
      </c>
      <c r="E363" s="796"/>
      <c r="F363" s="797"/>
      <c r="G363" s="798"/>
      <c r="H363" s="799"/>
      <c r="I363" s="797"/>
      <c r="J363" s="779" t="s">
        <v>381</v>
      </c>
      <c r="K363" s="779">
        <f>H363</f>
        <v>0</v>
      </c>
      <c r="L363" s="797"/>
      <c r="M363" s="797"/>
      <c r="N363" s="779" t="s">
        <v>381</v>
      </c>
      <c r="O363" s="779">
        <f>L363</f>
        <v>0</v>
      </c>
      <c r="P363" s="779">
        <f>H363+L363</f>
        <v>0</v>
      </c>
      <c r="Q363" s="779">
        <f>I363+M363</f>
        <v>0</v>
      </c>
      <c r="R363" s="779" t="s">
        <v>381</v>
      </c>
      <c r="S363" s="780">
        <f>P363</f>
        <v>0</v>
      </c>
    </row>
    <row r="364" spans="1:19" ht="18.75" hidden="1" customHeight="1" thickTop="1" x14ac:dyDescent="0.2">
      <c r="A364" s="790" t="s">
        <v>384</v>
      </c>
      <c r="B364" s="776" t="s">
        <v>381</v>
      </c>
      <c r="C364" s="777" t="s">
        <v>381</v>
      </c>
      <c r="D364" s="777" t="s">
        <v>381</v>
      </c>
      <c r="E364" s="778" t="s">
        <v>381</v>
      </c>
      <c r="F364" s="779" t="s">
        <v>381</v>
      </c>
      <c r="G364" s="780" t="s">
        <v>381</v>
      </c>
      <c r="H364" s="781" t="s">
        <v>381</v>
      </c>
      <c r="I364" s="779" t="s">
        <v>381</v>
      </c>
      <c r="J364" s="797"/>
      <c r="K364" s="779">
        <f>J364</f>
        <v>0</v>
      </c>
      <c r="L364" s="779" t="s">
        <v>381</v>
      </c>
      <c r="M364" s="779" t="s">
        <v>381</v>
      </c>
      <c r="N364" s="797"/>
      <c r="O364" s="779">
        <f>N364</f>
        <v>0</v>
      </c>
      <c r="P364" s="779" t="s">
        <v>381</v>
      </c>
      <c r="Q364" s="779" t="s">
        <v>381</v>
      </c>
      <c r="R364" s="779">
        <f>J364+N364</f>
        <v>0</v>
      </c>
      <c r="S364" s="780">
        <f>R364</f>
        <v>0</v>
      </c>
    </row>
    <row r="365" spans="1:19" ht="18.75" hidden="1" customHeight="1" thickTop="1" x14ac:dyDescent="0.2">
      <c r="A365" s="792" t="s">
        <v>1026</v>
      </c>
      <c r="B365" s="793"/>
      <c r="C365" s="777">
        <f>IF(E365+G365=0, 0, ROUND((P365-Q365)/(G365+E365)/12,0))</f>
        <v>0</v>
      </c>
      <c r="D365" s="777">
        <f>IF(F365=0,0,ROUND(Q365/F365,0))</f>
        <v>0</v>
      </c>
      <c r="E365" s="778">
        <f>E366+E367</f>
        <v>0</v>
      </c>
      <c r="F365" s="779">
        <f>F366+F367</f>
        <v>0</v>
      </c>
      <c r="G365" s="780">
        <f>G366+G367</f>
        <v>0</v>
      </c>
      <c r="H365" s="781">
        <f>H366+H367</f>
        <v>0</v>
      </c>
      <c r="I365" s="779">
        <f>I366+I367</f>
        <v>0</v>
      </c>
      <c r="J365" s="779">
        <f>J368</f>
        <v>0</v>
      </c>
      <c r="K365" s="779">
        <f>IF(H365+J365=K366+K367+K368,H365+J365,"CHYBA")</f>
        <v>0</v>
      </c>
      <c r="L365" s="779">
        <f>L366+L367</f>
        <v>0</v>
      </c>
      <c r="M365" s="779">
        <f>M366+M367</f>
        <v>0</v>
      </c>
      <c r="N365" s="779">
        <f>N368</f>
        <v>0</v>
      </c>
      <c r="O365" s="779">
        <f>IF(L365+N365=O366+O367+O368,L365+N365,"CHYBA")</f>
        <v>0</v>
      </c>
      <c r="P365" s="779">
        <f>P366+P367</f>
        <v>0</v>
      </c>
      <c r="Q365" s="779">
        <f>Q366+Q367</f>
        <v>0</v>
      </c>
      <c r="R365" s="779">
        <f>R368</f>
        <v>0</v>
      </c>
      <c r="S365" s="780">
        <f>IF(P365+R365=S366+S367+S368,P365+R365,"CHYBA")</f>
        <v>0</v>
      </c>
    </row>
    <row r="366" spans="1:19" ht="18.75" hidden="1" customHeight="1" thickTop="1" x14ac:dyDescent="0.2">
      <c r="A366" s="790" t="s">
        <v>382</v>
      </c>
      <c r="B366" s="776" t="s">
        <v>381</v>
      </c>
      <c r="C366" s="777">
        <f>IF(E366+G366=0, 0, ROUND((P366-Q366)/(G366+E366)/12,0))</f>
        <v>0</v>
      </c>
      <c r="D366" s="777">
        <f>IF(F366=0,0,ROUND(Q366/F366,0))</f>
        <v>0</v>
      </c>
      <c r="E366" s="796"/>
      <c r="F366" s="797"/>
      <c r="G366" s="798"/>
      <c r="H366" s="799"/>
      <c r="I366" s="797"/>
      <c r="J366" s="779" t="s">
        <v>381</v>
      </c>
      <c r="K366" s="779">
        <f>H366</f>
        <v>0</v>
      </c>
      <c r="L366" s="797"/>
      <c r="M366" s="797"/>
      <c r="N366" s="779" t="s">
        <v>381</v>
      </c>
      <c r="O366" s="779">
        <f>L366</f>
        <v>0</v>
      </c>
      <c r="P366" s="779">
        <f>H366+L366</f>
        <v>0</v>
      </c>
      <c r="Q366" s="779">
        <f>I366+M366</f>
        <v>0</v>
      </c>
      <c r="R366" s="779" t="s">
        <v>381</v>
      </c>
      <c r="S366" s="780">
        <f>P366</f>
        <v>0</v>
      </c>
    </row>
    <row r="367" spans="1:19" ht="18.75" hidden="1" customHeight="1" thickTop="1" x14ac:dyDescent="0.2">
      <c r="A367" s="790" t="s">
        <v>383</v>
      </c>
      <c r="B367" s="776" t="s">
        <v>381</v>
      </c>
      <c r="C367" s="777">
        <f>IF(E367+G367=0, 0, ROUND((P367-Q367)/(G367+E367)/12,0))</f>
        <v>0</v>
      </c>
      <c r="D367" s="777">
        <f>IF(F367=0,0,ROUND(Q367/F367,0))</f>
        <v>0</v>
      </c>
      <c r="E367" s="796"/>
      <c r="F367" s="797"/>
      <c r="G367" s="798"/>
      <c r="H367" s="799"/>
      <c r="I367" s="797"/>
      <c r="J367" s="779" t="s">
        <v>381</v>
      </c>
      <c r="K367" s="779">
        <f>H367</f>
        <v>0</v>
      </c>
      <c r="L367" s="797"/>
      <c r="M367" s="797"/>
      <c r="N367" s="779" t="s">
        <v>381</v>
      </c>
      <c r="O367" s="779">
        <f>L367</f>
        <v>0</v>
      </c>
      <c r="P367" s="779">
        <f>H367+L367</f>
        <v>0</v>
      </c>
      <c r="Q367" s="779">
        <f>I367+M367</f>
        <v>0</v>
      </c>
      <c r="R367" s="779" t="s">
        <v>381</v>
      </c>
      <c r="S367" s="780">
        <f>P367</f>
        <v>0</v>
      </c>
    </row>
    <row r="368" spans="1:19" ht="18.75" hidden="1" customHeight="1" thickTop="1" x14ac:dyDescent="0.2">
      <c r="A368" s="790" t="s">
        <v>384</v>
      </c>
      <c r="B368" s="776" t="s">
        <v>381</v>
      </c>
      <c r="C368" s="777" t="s">
        <v>381</v>
      </c>
      <c r="D368" s="777" t="s">
        <v>381</v>
      </c>
      <c r="E368" s="778" t="s">
        <v>381</v>
      </c>
      <c r="F368" s="779" t="s">
        <v>381</v>
      </c>
      <c r="G368" s="780" t="s">
        <v>381</v>
      </c>
      <c r="H368" s="781" t="s">
        <v>381</v>
      </c>
      <c r="I368" s="779" t="s">
        <v>381</v>
      </c>
      <c r="J368" s="797"/>
      <c r="K368" s="779">
        <f>J368</f>
        <v>0</v>
      </c>
      <c r="L368" s="779" t="s">
        <v>381</v>
      </c>
      <c r="M368" s="779" t="s">
        <v>381</v>
      </c>
      <c r="N368" s="797"/>
      <c r="O368" s="779">
        <f>N368</f>
        <v>0</v>
      </c>
      <c r="P368" s="779" t="s">
        <v>381</v>
      </c>
      <c r="Q368" s="779" t="s">
        <v>381</v>
      </c>
      <c r="R368" s="779">
        <f>J368+N368</f>
        <v>0</v>
      </c>
      <c r="S368" s="780">
        <f>R368</f>
        <v>0</v>
      </c>
    </row>
    <row r="369" spans="1:19" ht="18.75" hidden="1" customHeight="1" thickTop="1" x14ac:dyDescent="0.2">
      <c r="A369" s="792" t="s">
        <v>1026</v>
      </c>
      <c r="B369" s="793"/>
      <c r="C369" s="777">
        <f>IF(E369+G369=0, 0, ROUND((P369-Q369)/(G369+E369)/12,0))</f>
        <v>0</v>
      </c>
      <c r="D369" s="777">
        <f>IF(F369=0,0,ROUND(Q369/F369,0))</f>
        <v>0</v>
      </c>
      <c r="E369" s="778">
        <f>E370+E371</f>
        <v>0</v>
      </c>
      <c r="F369" s="779">
        <f>F370+F371</f>
        <v>0</v>
      </c>
      <c r="G369" s="780">
        <f>G370+G371</f>
        <v>0</v>
      </c>
      <c r="H369" s="781">
        <f>H370+H371</f>
        <v>0</v>
      </c>
      <c r="I369" s="779">
        <f>I370+I371</f>
        <v>0</v>
      </c>
      <c r="J369" s="779">
        <f>J372</f>
        <v>0</v>
      </c>
      <c r="K369" s="779">
        <f>IF(H369+J369=K370+K371+K372,H369+J369,"CHYBA")</f>
        <v>0</v>
      </c>
      <c r="L369" s="779">
        <f>L370+L371</f>
        <v>0</v>
      </c>
      <c r="M369" s="779">
        <f>M370+M371</f>
        <v>0</v>
      </c>
      <c r="N369" s="779">
        <f>N372</f>
        <v>0</v>
      </c>
      <c r="O369" s="779">
        <f>IF(L369+N369=O370+O371+O372,L369+N369,"CHYBA")</f>
        <v>0</v>
      </c>
      <c r="P369" s="779">
        <f>P370+P371</f>
        <v>0</v>
      </c>
      <c r="Q369" s="779">
        <f>Q370+Q371</f>
        <v>0</v>
      </c>
      <c r="R369" s="779">
        <f>R372</f>
        <v>0</v>
      </c>
      <c r="S369" s="780">
        <f>IF(P369+R369=S370+S371+S372,P369+R369,"CHYBA")</f>
        <v>0</v>
      </c>
    </row>
    <row r="370" spans="1:19" ht="18.75" hidden="1" customHeight="1" thickTop="1" x14ac:dyDescent="0.2">
      <c r="A370" s="790" t="s">
        <v>382</v>
      </c>
      <c r="B370" s="776" t="s">
        <v>381</v>
      </c>
      <c r="C370" s="777">
        <f>IF(E370+G370=0, 0, ROUND((P370-Q370)/(G370+E370)/12,0))</f>
        <v>0</v>
      </c>
      <c r="D370" s="777">
        <f>IF(F370=0,0,ROUND(Q370/F370,0))</f>
        <v>0</v>
      </c>
      <c r="E370" s="796"/>
      <c r="F370" s="797"/>
      <c r="G370" s="798"/>
      <c r="H370" s="799"/>
      <c r="I370" s="797"/>
      <c r="J370" s="779" t="s">
        <v>381</v>
      </c>
      <c r="K370" s="779">
        <f>H370</f>
        <v>0</v>
      </c>
      <c r="L370" s="797"/>
      <c r="M370" s="797"/>
      <c r="N370" s="779" t="s">
        <v>381</v>
      </c>
      <c r="O370" s="779">
        <f>L370</f>
        <v>0</v>
      </c>
      <c r="P370" s="779">
        <f>H370+L370</f>
        <v>0</v>
      </c>
      <c r="Q370" s="779">
        <f>I370+M370</f>
        <v>0</v>
      </c>
      <c r="R370" s="779" t="s">
        <v>381</v>
      </c>
      <c r="S370" s="780">
        <f>P370</f>
        <v>0</v>
      </c>
    </row>
    <row r="371" spans="1:19" ht="18.75" hidden="1" customHeight="1" thickTop="1" x14ac:dyDescent="0.2">
      <c r="A371" s="790" t="s">
        <v>383</v>
      </c>
      <c r="B371" s="776" t="s">
        <v>381</v>
      </c>
      <c r="C371" s="777">
        <f>IF(E371+G371=0, 0, ROUND((P371-Q371)/(G371+E371)/12,0))</f>
        <v>0</v>
      </c>
      <c r="D371" s="777">
        <f>IF(F371=0,0,ROUND(Q371/F371,0))</f>
        <v>0</v>
      </c>
      <c r="E371" s="796"/>
      <c r="F371" s="797"/>
      <c r="G371" s="798"/>
      <c r="H371" s="799"/>
      <c r="I371" s="797"/>
      <c r="J371" s="779" t="s">
        <v>381</v>
      </c>
      <c r="K371" s="779">
        <f>H371</f>
        <v>0</v>
      </c>
      <c r="L371" s="797"/>
      <c r="M371" s="797"/>
      <c r="N371" s="779" t="s">
        <v>381</v>
      </c>
      <c r="O371" s="779">
        <f>L371</f>
        <v>0</v>
      </c>
      <c r="P371" s="779">
        <f>H371+L371</f>
        <v>0</v>
      </c>
      <c r="Q371" s="779">
        <f>I371+M371</f>
        <v>0</v>
      </c>
      <c r="R371" s="779" t="s">
        <v>381</v>
      </c>
      <c r="S371" s="780">
        <f>P371</f>
        <v>0</v>
      </c>
    </row>
    <row r="372" spans="1:19" ht="18.75" hidden="1" customHeight="1" thickTop="1" x14ac:dyDescent="0.2">
      <c r="A372" s="790" t="s">
        <v>384</v>
      </c>
      <c r="B372" s="776" t="s">
        <v>381</v>
      </c>
      <c r="C372" s="777" t="s">
        <v>381</v>
      </c>
      <c r="D372" s="777" t="s">
        <v>381</v>
      </c>
      <c r="E372" s="778" t="s">
        <v>381</v>
      </c>
      <c r="F372" s="779" t="s">
        <v>381</v>
      </c>
      <c r="G372" s="780" t="s">
        <v>381</v>
      </c>
      <c r="H372" s="781" t="s">
        <v>381</v>
      </c>
      <c r="I372" s="779" t="s">
        <v>381</v>
      </c>
      <c r="J372" s="797"/>
      <c r="K372" s="779">
        <f>J372</f>
        <v>0</v>
      </c>
      <c r="L372" s="779" t="s">
        <v>381</v>
      </c>
      <c r="M372" s="779" t="s">
        <v>381</v>
      </c>
      <c r="N372" s="797"/>
      <c r="O372" s="779">
        <f>N372</f>
        <v>0</v>
      </c>
      <c r="P372" s="779" t="s">
        <v>381</v>
      </c>
      <c r="Q372" s="779" t="s">
        <v>381</v>
      </c>
      <c r="R372" s="779">
        <f>J372+N372</f>
        <v>0</v>
      </c>
      <c r="S372" s="780">
        <f>R372</f>
        <v>0</v>
      </c>
    </row>
    <row r="373" spans="1:19" ht="18.75" hidden="1" customHeight="1" thickTop="1" x14ac:dyDescent="0.2">
      <c r="A373" s="792" t="s">
        <v>1026</v>
      </c>
      <c r="B373" s="793"/>
      <c r="C373" s="777">
        <f>IF(E373+G373=0, 0, ROUND((P373-Q373)/(G373+E373)/12,0))</f>
        <v>0</v>
      </c>
      <c r="D373" s="777">
        <f>IF(F373=0,0,ROUND(Q373/F373,0))</f>
        <v>0</v>
      </c>
      <c r="E373" s="778">
        <f>E374+E375</f>
        <v>0</v>
      </c>
      <c r="F373" s="779">
        <f>F374+F375</f>
        <v>0</v>
      </c>
      <c r="G373" s="780">
        <f>G374+G375</f>
        <v>0</v>
      </c>
      <c r="H373" s="781">
        <f>H374+H375</f>
        <v>0</v>
      </c>
      <c r="I373" s="779">
        <f>I374+I375</f>
        <v>0</v>
      </c>
      <c r="J373" s="779">
        <f>J376</f>
        <v>0</v>
      </c>
      <c r="K373" s="779">
        <f>IF(H373+J373=K374+K375+K376,H373+J373,"CHYBA")</f>
        <v>0</v>
      </c>
      <c r="L373" s="779">
        <f>L374+L375</f>
        <v>0</v>
      </c>
      <c r="M373" s="779">
        <f>M374+M375</f>
        <v>0</v>
      </c>
      <c r="N373" s="779">
        <f>N376</f>
        <v>0</v>
      </c>
      <c r="O373" s="779">
        <f>IF(L373+N373=O374+O375+O376,L373+N373,"CHYBA")</f>
        <v>0</v>
      </c>
      <c r="P373" s="779">
        <f>P374+P375</f>
        <v>0</v>
      </c>
      <c r="Q373" s="779">
        <f>Q374+Q375</f>
        <v>0</v>
      </c>
      <c r="R373" s="779">
        <f>R376</f>
        <v>0</v>
      </c>
      <c r="S373" s="780">
        <f>IF(P373+R373=S374+S375+S376,P373+R373,"CHYBA")</f>
        <v>0</v>
      </c>
    </row>
    <row r="374" spans="1:19" ht="18.75" hidden="1" customHeight="1" thickTop="1" x14ac:dyDescent="0.2">
      <c r="A374" s="790" t="s">
        <v>382</v>
      </c>
      <c r="B374" s="776" t="s">
        <v>381</v>
      </c>
      <c r="C374" s="777">
        <f>IF(E374+G374=0, 0, ROUND((P374-Q374)/(G374+E374)/12,0))</f>
        <v>0</v>
      </c>
      <c r="D374" s="777">
        <f>IF(F374=0,0,ROUND(Q374/F374,0))</f>
        <v>0</v>
      </c>
      <c r="E374" s="796"/>
      <c r="F374" s="797"/>
      <c r="G374" s="798"/>
      <c r="H374" s="799"/>
      <c r="I374" s="797"/>
      <c r="J374" s="779" t="s">
        <v>381</v>
      </c>
      <c r="K374" s="779">
        <f>H374</f>
        <v>0</v>
      </c>
      <c r="L374" s="797"/>
      <c r="M374" s="797"/>
      <c r="N374" s="779" t="s">
        <v>381</v>
      </c>
      <c r="O374" s="779">
        <f>L374</f>
        <v>0</v>
      </c>
      <c r="P374" s="779">
        <f>H374+L374</f>
        <v>0</v>
      </c>
      <c r="Q374" s="779">
        <f>I374+M374</f>
        <v>0</v>
      </c>
      <c r="R374" s="779" t="s">
        <v>381</v>
      </c>
      <c r="S374" s="780">
        <f>P374</f>
        <v>0</v>
      </c>
    </row>
    <row r="375" spans="1:19" ht="18.75" hidden="1" customHeight="1" thickTop="1" x14ac:dyDescent="0.2">
      <c r="A375" s="790" t="s">
        <v>383</v>
      </c>
      <c r="B375" s="776" t="s">
        <v>381</v>
      </c>
      <c r="C375" s="777">
        <f>IF(E375+G375=0, 0, ROUND((P375-Q375)/(G375+E375)/12,0))</f>
        <v>0</v>
      </c>
      <c r="D375" s="777">
        <f>IF(F375=0,0,ROUND(Q375/F375,0))</f>
        <v>0</v>
      </c>
      <c r="E375" s="796"/>
      <c r="F375" s="797"/>
      <c r="G375" s="798"/>
      <c r="H375" s="799"/>
      <c r="I375" s="797"/>
      <c r="J375" s="779" t="s">
        <v>381</v>
      </c>
      <c r="K375" s="779">
        <f>H375</f>
        <v>0</v>
      </c>
      <c r="L375" s="797"/>
      <c r="M375" s="797"/>
      <c r="N375" s="779" t="s">
        <v>381</v>
      </c>
      <c r="O375" s="779">
        <f>L375</f>
        <v>0</v>
      </c>
      <c r="P375" s="779">
        <f>H375+L375</f>
        <v>0</v>
      </c>
      <c r="Q375" s="779">
        <f>I375+M375</f>
        <v>0</v>
      </c>
      <c r="R375" s="779" t="s">
        <v>381</v>
      </c>
      <c r="S375" s="780">
        <f>P375</f>
        <v>0</v>
      </c>
    </row>
    <row r="376" spans="1:19" ht="18.75" hidden="1" customHeight="1" thickTop="1" x14ac:dyDescent="0.2">
      <c r="A376" s="790" t="s">
        <v>384</v>
      </c>
      <c r="B376" s="776" t="s">
        <v>381</v>
      </c>
      <c r="C376" s="777" t="s">
        <v>381</v>
      </c>
      <c r="D376" s="777" t="s">
        <v>381</v>
      </c>
      <c r="E376" s="778" t="s">
        <v>381</v>
      </c>
      <c r="F376" s="779" t="s">
        <v>381</v>
      </c>
      <c r="G376" s="780" t="s">
        <v>381</v>
      </c>
      <c r="H376" s="781" t="s">
        <v>381</v>
      </c>
      <c r="I376" s="779" t="s">
        <v>381</v>
      </c>
      <c r="J376" s="797"/>
      <c r="K376" s="779">
        <f>J376</f>
        <v>0</v>
      </c>
      <c r="L376" s="779" t="s">
        <v>381</v>
      </c>
      <c r="M376" s="779" t="s">
        <v>381</v>
      </c>
      <c r="N376" s="797"/>
      <c r="O376" s="779">
        <f>N376</f>
        <v>0</v>
      </c>
      <c r="P376" s="779" t="s">
        <v>381</v>
      </c>
      <c r="Q376" s="779" t="s">
        <v>381</v>
      </c>
      <c r="R376" s="779">
        <f>J376+N376</f>
        <v>0</v>
      </c>
      <c r="S376" s="780">
        <f>R376</f>
        <v>0</v>
      </c>
    </row>
    <row r="377" spans="1:19" ht="18.75" hidden="1" customHeight="1" thickTop="1" x14ac:dyDescent="0.2">
      <c r="A377" s="792" t="s">
        <v>1026</v>
      </c>
      <c r="B377" s="793"/>
      <c r="C377" s="777">
        <f>IF(E377+G377=0, 0, ROUND((P377-Q377)/(G377+E377)/12,0))</f>
        <v>0</v>
      </c>
      <c r="D377" s="777">
        <f>IF(F377=0,0,ROUND(Q377/F377,0))</f>
        <v>0</v>
      </c>
      <c r="E377" s="778">
        <f>E378+E379</f>
        <v>0</v>
      </c>
      <c r="F377" s="779">
        <f>F378+F379</f>
        <v>0</v>
      </c>
      <c r="G377" s="780">
        <f>G378+G379</f>
        <v>0</v>
      </c>
      <c r="H377" s="781">
        <f>H378+H379</f>
        <v>0</v>
      </c>
      <c r="I377" s="779">
        <f>I378+I379</f>
        <v>0</v>
      </c>
      <c r="J377" s="779">
        <f>J380</f>
        <v>0</v>
      </c>
      <c r="K377" s="779">
        <f>IF(H377+J377=K378+K379+K380,H377+J377,"CHYBA")</f>
        <v>0</v>
      </c>
      <c r="L377" s="779">
        <f>L378+L379</f>
        <v>0</v>
      </c>
      <c r="M377" s="779">
        <f>M378+M379</f>
        <v>0</v>
      </c>
      <c r="N377" s="779">
        <f>N380</f>
        <v>0</v>
      </c>
      <c r="O377" s="779">
        <f>IF(L377+N377=O378+O379+O380,L377+N377,"CHYBA")</f>
        <v>0</v>
      </c>
      <c r="P377" s="779">
        <f>P378+P379</f>
        <v>0</v>
      </c>
      <c r="Q377" s="779">
        <f>Q378+Q379</f>
        <v>0</v>
      </c>
      <c r="R377" s="779">
        <f>R380</f>
        <v>0</v>
      </c>
      <c r="S377" s="780">
        <f>IF(P377+R377=S378+S379+S380,P377+R377,"CHYBA")</f>
        <v>0</v>
      </c>
    </row>
    <row r="378" spans="1:19" ht="18.75" hidden="1" customHeight="1" thickTop="1" x14ac:dyDescent="0.2">
      <c r="A378" s="790" t="s">
        <v>382</v>
      </c>
      <c r="B378" s="776" t="s">
        <v>381</v>
      </c>
      <c r="C378" s="777">
        <f>IF(E378+G378=0, 0, ROUND((P378-Q378)/(G378+E378)/12,0))</f>
        <v>0</v>
      </c>
      <c r="D378" s="777">
        <f>IF(F378=0,0,ROUND(Q378/F378,0))</f>
        <v>0</v>
      </c>
      <c r="E378" s="796"/>
      <c r="F378" s="797"/>
      <c r="G378" s="798"/>
      <c r="H378" s="799"/>
      <c r="I378" s="797"/>
      <c r="J378" s="779" t="s">
        <v>381</v>
      </c>
      <c r="K378" s="779">
        <f>H378</f>
        <v>0</v>
      </c>
      <c r="L378" s="797"/>
      <c r="M378" s="797"/>
      <c r="N378" s="779" t="s">
        <v>381</v>
      </c>
      <c r="O378" s="779">
        <f>L378</f>
        <v>0</v>
      </c>
      <c r="P378" s="779">
        <f>H378+L378</f>
        <v>0</v>
      </c>
      <c r="Q378" s="779">
        <f>I378+M378</f>
        <v>0</v>
      </c>
      <c r="R378" s="779" t="s">
        <v>381</v>
      </c>
      <c r="S378" s="780">
        <f>P378</f>
        <v>0</v>
      </c>
    </row>
    <row r="379" spans="1:19" ht="18.75" hidden="1" customHeight="1" thickTop="1" x14ac:dyDescent="0.2">
      <c r="A379" s="790" t="s">
        <v>383</v>
      </c>
      <c r="B379" s="776" t="s">
        <v>381</v>
      </c>
      <c r="C379" s="777">
        <f>IF(E379+G379=0, 0, ROUND((P379-Q379)/(G379+E379)/12,0))</f>
        <v>0</v>
      </c>
      <c r="D379" s="777">
        <f>IF(F379=0,0,ROUND(Q379/F379,0))</f>
        <v>0</v>
      </c>
      <c r="E379" s="796"/>
      <c r="F379" s="797"/>
      <c r="G379" s="798"/>
      <c r="H379" s="799"/>
      <c r="I379" s="797"/>
      <c r="J379" s="779" t="s">
        <v>381</v>
      </c>
      <c r="K379" s="779">
        <f>H379</f>
        <v>0</v>
      </c>
      <c r="L379" s="797"/>
      <c r="M379" s="797"/>
      <c r="N379" s="779" t="s">
        <v>381</v>
      </c>
      <c r="O379" s="779">
        <f>L379</f>
        <v>0</v>
      </c>
      <c r="P379" s="779">
        <f>H379+L379</f>
        <v>0</v>
      </c>
      <c r="Q379" s="779">
        <f>I379+M379</f>
        <v>0</v>
      </c>
      <c r="R379" s="779" t="s">
        <v>381</v>
      </c>
      <c r="S379" s="780">
        <f>P379</f>
        <v>0</v>
      </c>
    </row>
    <row r="380" spans="1:19" ht="18.75" hidden="1" customHeight="1" thickTop="1" x14ac:dyDescent="0.2">
      <c r="A380" s="790" t="s">
        <v>384</v>
      </c>
      <c r="B380" s="776" t="s">
        <v>381</v>
      </c>
      <c r="C380" s="777" t="s">
        <v>381</v>
      </c>
      <c r="D380" s="777" t="s">
        <v>381</v>
      </c>
      <c r="E380" s="778" t="s">
        <v>381</v>
      </c>
      <c r="F380" s="779" t="s">
        <v>381</v>
      </c>
      <c r="G380" s="780" t="s">
        <v>381</v>
      </c>
      <c r="H380" s="781" t="s">
        <v>381</v>
      </c>
      <c r="I380" s="779" t="s">
        <v>381</v>
      </c>
      <c r="J380" s="797"/>
      <c r="K380" s="779">
        <f>J380</f>
        <v>0</v>
      </c>
      <c r="L380" s="779" t="s">
        <v>381</v>
      </c>
      <c r="M380" s="779" t="s">
        <v>381</v>
      </c>
      <c r="N380" s="797"/>
      <c r="O380" s="779">
        <f>N380</f>
        <v>0</v>
      </c>
      <c r="P380" s="779" t="s">
        <v>381</v>
      </c>
      <c r="Q380" s="779" t="s">
        <v>381</v>
      </c>
      <c r="R380" s="779">
        <f>J380+N380</f>
        <v>0</v>
      </c>
      <c r="S380" s="780">
        <f>R380</f>
        <v>0</v>
      </c>
    </row>
    <row r="381" spans="1:19" ht="18.75" hidden="1" customHeight="1" thickTop="1" x14ac:dyDescent="0.2">
      <c r="A381" s="792" t="s">
        <v>1026</v>
      </c>
      <c r="B381" s="793"/>
      <c r="C381" s="777">
        <f>IF(E381+G381=0, 0, ROUND((P381-Q381)/(G381+E381)/12,0))</f>
        <v>0</v>
      </c>
      <c r="D381" s="777">
        <f>IF(F381=0,0,ROUND(Q381/F381,0))</f>
        <v>0</v>
      </c>
      <c r="E381" s="778">
        <f>E382+E383</f>
        <v>0</v>
      </c>
      <c r="F381" s="779">
        <f>F382+F383</f>
        <v>0</v>
      </c>
      <c r="G381" s="780">
        <f>G382+G383</f>
        <v>0</v>
      </c>
      <c r="H381" s="781">
        <f>H382+H383</f>
        <v>0</v>
      </c>
      <c r="I381" s="779">
        <f>I382+I383</f>
        <v>0</v>
      </c>
      <c r="J381" s="779">
        <f>J384</f>
        <v>0</v>
      </c>
      <c r="K381" s="779">
        <f>IF(H381+J381=K382+K383+K384,H381+J381,"CHYBA")</f>
        <v>0</v>
      </c>
      <c r="L381" s="779">
        <f>L382+L383</f>
        <v>0</v>
      </c>
      <c r="M381" s="779">
        <f>M382+M383</f>
        <v>0</v>
      </c>
      <c r="N381" s="779">
        <f>N384</f>
        <v>0</v>
      </c>
      <c r="O381" s="779">
        <f>IF(L381+N381=O382+O383+O384,L381+N381,"CHYBA")</f>
        <v>0</v>
      </c>
      <c r="P381" s="779">
        <f>P382+P383</f>
        <v>0</v>
      </c>
      <c r="Q381" s="779">
        <f>Q382+Q383</f>
        <v>0</v>
      </c>
      <c r="R381" s="779">
        <f>R384</f>
        <v>0</v>
      </c>
      <c r="S381" s="780">
        <f>IF(P381+R381=S382+S383+S384,P381+R381,"CHYBA")</f>
        <v>0</v>
      </c>
    </row>
    <row r="382" spans="1:19" ht="18.75" hidden="1" customHeight="1" thickTop="1" x14ac:dyDescent="0.2">
      <c r="A382" s="790" t="s">
        <v>382</v>
      </c>
      <c r="B382" s="776" t="s">
        <v>381</v>
      </c>
      <c r="C382" s="777">
        <f>IF(E382+G382=0, 0, ROUND((P382-Q382)/(G382+E382)/12,0))</f>
        <v>0</v>
      </c>
      <c r="D382" s="777">
        <f>IF(F382=0,0,ROUND(Q382/F382,0))</f>
        <v>0</v>
      </c>
      <c r="E382" s="796"/>
      <c r="F382" s="797"/>
      <c r="G382" s="798"/>
      <c r="H382" s="799"/>
      <c r="I382" s="797"/>
      <c r="J382" s="779" t="s">
        <v>381</v>
      </c>
      <c r="K382" s="779">
        <f>H382</f>
        <v>0</v>
      </c>
      <c r="L382" s="797"/>
      <c r="M382" s="797"/>
      <c r="N382" s="779" t="s">
        <v>381</v>
      </c>
      <c r="O382" s="779">
        <f>L382</f>
        <v>0</v>
      </c>
      <c r="P382" s="779">
        <f>H382+L382</f>
        <v>0</v>
      </c>
      <c r="Q382" s="779">
        <f>I382+M382</f>
        <v>0</v>
      </c>
      <c r="R382" s="779" t="s">
        <v>381</v>
      </c>
      <c r="S382" s="780">
        <f>P382</f>
        <v>0</v>
      </c>
    </row>
    <row r="383" spans="1:19" ht="18.75" hidden="1" customHeight="1" thickTop="1" x14ac:dyDescent="0.2">
      <c r="A383" s="790" t="s">
        <v>383</v>
      </c>
      <c r="B383" s="776" t="s">
        <v>381</v>
      </c>
      <c r="C383" s="777">
        <f>IF(E383+G383=0, 0, ROUND((P383-Q383)/(G383+E383)/12,0))</f>
        <v>0</v>
      </c>
      <c r="D383" s="777">
        <f>IF(F383=0,0,ROUND(Q383/F383,0))</f>
        <v>0</v>
      </c>
      <c r="E383" s="796"/>
      <c r="F383" s="797"/>
      <c r="G383" s="798"/>
      <c r="H383" s="799"/>
      <c r="I383" s="797"/>
      <c r="J383" s="779" t="s">
        <v>381</v>
      </c>
      <c r="K383" s="779">
        <f>H383</f>
        <v>0</v>
      </c>
      <c r="L383" s="797"/>
      <c r="M383" s="797"/>
      <c r="N383" s="779" t="s">
        <v>381</v>
      </c>
      <c r="O383" s="779">
        <f>L383</f>
        <v>0</v>
      </c>
      <c r="P383" s="779">
        <f>H383+L383</f>
        <v>0</v>
      </c>
      <c r="Q383" s="779">
        <f>I383+M383</f>
        <v>0</v>
      </c>
      <c r="R383" s="779" t="s">
        <v>381</v>
      </c>
      <c r="S383" s="780">
        <f>P383</f>
        <v>0</v>
      </c>
    </row>
    <row r="384" spans="1:19" ht="18.75" hidden="1" customHeight="1" thickTop="1" x14ac:dyDescent="0.2">
      <c r="A384" s="808" t="s">
        <v>384</v>
      </c>
      <c r="B384" s="809" t="s">
        <v>381</v>
      </c>
      <c r="C384" s="810" t="s">
        <v>381</v>
      </c>
      <c r="D384" s="810" t="s">
        <v>381</v>
      </c>
      <c r="E384" s="811" t="s">
        <v>381</v>
      </c>
      <c r="F384" s="812" t="s">
        <v>381</v>
      </c>
      <c r="G384" s="813" t="s">
        <v>381</v>
      </c>
      <c r="H384" s="814" t="s">
        <v>381</v>
      </c>
      <c r="I384" s="812" t="s">
        <v>381</v>
      </c>
      <c r="J384" s="815"/>
      <c r="K384" s="812">
        <f>J384</f>
        <v>0</v>
      </c>
      <c r="L384" s="812" t="s">
        <v>381</v>
      </c>
      <c r="M384" s="812" t="s">
        <v>381</v>
      </c>
      <c r="N384" s="815"/>
      <c r="O384" s="812">
        <f>N384</f>
        <v>0</v>
      </c>
      <c r="P384" s="812" t="s">
        <v>381</v>
      </c>
      <c r="Q384" s="812" t="s">
        <v>381</v>
      </c>
      <c r="R384" s="812">
        <f>J384+N384</f>
        <v>0</v>
      </c>
      <c r="S384" s="813">
        <f>R384</f>
        <v>0</v>
      </c>
    </row>
    <row r="385" spans="1:19" ht="18.75" hidden="1" customHeight="1" thickTop="1" x14ac:dyDescent="0.2">
      <c r="A385" s="816" t="s">
        <v>386</v>
      </c>
      <c r="B385" s="817" t="s">
        <v>381</v>
      </c>
      <c r="C385" s="818">
        <f>IF(E385+G385=0, 0, ROUND((P385-Q385)/(G385+E385)/12,0))</f>
        <v>0</v>
      </c>
      <c r="D385" s="818">
        <f>IF(F385=0,0,ROUND(Q385/F385,0))</f>
        <v>0</v>
      </c>
      <c r="E385" s="819">
        <f>E386+E387</f>
        <v>0</v>
      </c>
      <c r="F385" s="820">
        <f>F386+F387</f>
        <v>0</v>
      </c>
      <c r="G385" s="821">
        <f>G386+G387</f>
        <v>0</v>
      </c>
      <c r="H385" s="822">
        <f>H386+H387</f>
        <v>0</v>
      </c>
      <c r="I385" s="820">
        <f>I386+I387</f>
        <v>0</v>
      </c>
      <c r="J385" s="820">
        <f>J388</f>
        <v>0</v>
      </c>
      <c r="K385" s="820">
        <f>IF(H385+J385=K386+K387+K388,H385+J385,"CHYBA")</f>
        <v>0</v>
      </c>
      <c r="L385" s="820">
        <f>L386+L387</f>
        <v>0</v>
      </c>
      <c r="M385" s="820">
        <f>M386+M387</f>
        <v>0</v>
      </c>
      <c r="N385" s="820">
        <f>N388</f>
        <v>0</v>
      </c>
      <c r="O385" s="820">
        <f>IF(L385+N385=O386+O387+O388,L385+N385,"CHYBA")</f>
        <v>0</v>
      </c>
      <c r="P385" s="820">
        <f>P386+P387</f>
        <v>0</v>
      </c>
      <c r="Q385" s="820">
        <f>Q386+Q387</f>
        <v>0</v>
      </c>
      <c r="R385" s="820">
        <f>R388</f>
        <v>0</v>
      </c>
      <c r="S385" s="821">
        <f>IF(P385+R385=S386+S387+S388,P385+R385,"CHYBA")</f>
        <v>0</v>
      </c>
    </row>
    <row r="386" spans="1:19" ht="18.75" hidden="1" customHeight="1" thickTop="1" x14ac:dyDescent="0.2">
      <c r="A386" s="790" t="s">
        <v>382</v>
      </c>
      <c r="B386" s="776" t="s">
        <v>381</v>
      </c>
      <c r="C386" s="777">
        <f>IF(E386+G386=0, 0, ROUND((P386-Q386)/(G386+E386)/12,0))</f>
        <v>0</v>
      </c>
      <c r="D386" s="777">
        <f>IF(F386=0,0,ROUND(Q386/F386,0))</f>
        <v>0</v>
      </c>
      <c r="E386" s="778">
        <f t="shared" ref="E386:I387" si="13">E390+E394+E398+E402+E406+E410+E414</f>
        <v>0</v>
      </c>
      <c r="F386" s="779">
        <f t="shared" si="13"/>
        <v>0</v>
      </c>
      <c r="G386" s="780">
        <f t="shared" si="13"/>
        <v>0</v>
      </c>
      <c r="H386" s="781">
        <f t="shared" si="13"/>
        <v>0</v>
      </c>
      <c r="I386" s="779">
        <f t="shared" si="13"/>
        <v>0</v>
      </c>
      <c r="J386" s="779" t="s">
        <v>381</v>
      </c>
      <c r="K386" s="779">
        <f>H386</f>
        <v>0</v>
      </c>
      <c r="L386" s="779">
        <f>L390+L394+L398+L402+L406+L410+L414</f>
        <v>0</v>
      </c>
      <c r="M386" s="779">
        <f>M390+M394+M398+M402+M406+M410+M414</f>
        <v>0</v>
      </c>
      <c r="N386" s="779" t="s">
        <v>381</v>
      </c>
      <c r="O386" s="779">
        <f>L386</f>
        <v>0</v>
      </c>
      <c r="P386" s="779">
        <f>H386+L386</f>
        <v>0</v>
      </c>
      <c r="Q386" s="779">
        <f>I386+M386</f>
        <v>0</v>
      </c>
      <c r="R386" s="779" t="s">
        <v>381</v>
      </c>
      <c r="S386" s="780">
        <f>P386</f>
        <v>0</v>
      </c>
    </row>
    <row r="387" spans="1:19" ht="18.75" hidden="1" customHeight="1" thickTop="1" x14ac:dyDescent="0.2">
      <c r="A387" s="790" t="s">
        <v>383</v>
      </c>
      <c r="B387" s="776" t="s">
        <v>381</v>
      </c>
      <c r="C387" s="777">
        <f>IF(E387+G387=0, 0, ROUND((P387-Q387)/(G387+E387)/12,0))</f>
        <v>0</v>
      </c>
      <c r="D387" s="777">
        <f>IF(F387=0,0,ROUND(Q387/F387,0))</f>
        <v>0</v>
      </c>
      <c r="E387" s="778">
        <f t="shared" si="13"/>
        <v>0</v>
      </c>
      <c r="F387" s="779">
        <f t="shared" si="13"/>
        <v>0</v>
      </c>
      <c r="G387" s="780">
        <f t="shared" si="13"/>
        <v>0</v>
      </c>
      <c r="H387" s="781">
        <f t="shared" si="13"/>
        <v>0</v>
      </c>
      <c r="I387" s="779">
        <f t="shared" si="13"/>
        <v>0</v>
      </c>
      <c r="J387" s="779" t="s">
        <v>381</v>
      </c>
      <c r="K387" s="779">
        <f>H387</f>
        <v>0</v>
      </c>
      <c r="L387" s="779">
        <f>L391+L395+L399+L403+L407+L411+L415</f>
        <v>0</v>
      </c>
      <c r="M387" s="779">
        <f>M391+M395+M399+M403+M407+M411+M415</f>
        <v>0</v>
      </c>
      <c r="N387" s="779" t="s">
        <v>381</v>
      </c>
      <c r="O387" s="779">
        <f>L387</f>
        <v>0</v>
      </c>
      <c r="P387" s="779">
        <f>H387+L387</f>
        <v>0</v>
      </c>
      <c r="Q387" s="779">
        <f>I387+M387</f>
        <v>0</v>
      </c>
      <c r="R387" s="779" t="s">
        <v>381</v>
      </c>
      <c r="S387" s="780">
        <f>P387</f>
        <v>0</v>
      </c>
    </row>
    <row r="388" spans="1:19" ht="18.75" hidden="1" customHeight="1" thickTop="1" x14ac:dyDescent="0.2">
      <c r="A388" s="790" t="s">
        <v>384</v>
      </c>
      <c r="B388" s="776" t="s">
        <v>381</v>
      </c>
      <c r="C388" s="777" t="s">
        <v>381</v>
      </c>
      <c r="D388" s="777" t="s">
        <v>381</v>
      </c>
      <c r="E388" s="778" t="s">
        <v>381</v>
      </c>
      <c r="F388" s="779" t="s">
        <v>381</v>
      </c>
      <c r="G388" s="780" t="s">
        <v>381</v>
      </c>
      <c r="H388" s="781" t="s">
        <v>381</v>
      </c>
      <c r="I388" s="779" t="s">
        <v>381</v>
      </c>
      <c r="J388" s="779">
        <f>J392+J396+J400+J404+J408+J412+J416</f>
        <v>0</v>
      </c>
      <c r="K388" s="779">
        <f>J388</f>
        <v>0</v>
      </c>
      <c r="L388" s="779" t="s">
        <v>381</v>
      </c>
      <c r="M388" s="779" t="s">
        <v>381</v>
      </c>
      <c r="N388" s="779">
        <f>N392+N396+N400+N404+N408+N412+N416</f>
        <v>0</v>
      </c>
      <c r="O388" s="779">
        <f>N388</f>
        <v>0</v>
      </c>
      <c r="P388" s="779" t="s">
        <v>381</v>
      </c>
      <c r="Q388" s="779" t="s">
        <v>381</v>
      </c>
      <c r="R388" s="779">
        <f>J388+N388</f>
        <v>0</v>
      </c>
      <c r="S388" s="780">
        <f>R388</f>
        <v>0</v>
      </c>
    </row>
    <row r="389" spans="1:19" ht="18.75" hidden="1" customHeight="1" thickTop="1" x14ac:dyDescent="0.2">
      <c r="A389" s="792" t="s">
        <v>1026</v>
      </c>
      <c r="B389" s="793"/>
      <c r="C389" s="777">
        <f>IF(E389+G389=0, 0, ROUND((P389-Q389)/(G389+E389)/12,0))</f>
        <v>0</v>
      </c>
      <c r="D389" s="777">
        <f>IF(F389=0,0,ROUND(Q389/F389,0))</f>
        <v>0</v>
      </c>
      <c r="E389" s="778">
        <f>E390+E391</f>
        <v>0</v>
      </c>
      <c r="F389" s="779">
        <f>F390+F391</f>
        <v>0</v>
      </c>
      <c r="G389" s="780">
        <f>G390+G391</f>
        <v>0</v>
      </c>
      <c r="H389" s="794">
        <f>H390+H391</f>
        <v>0</v>
      </c>
      <c r="I389" s="795">
        <f>I390+I391</f>
        <v>0</v>
      </c>
      <c r="J389" s="795">
        <f>J392</f>
        <v>0</v>
      </c>
      <c r="K389" s="795">
        <f>IF(H389+J389=K390+K391+K392,H389+J389,"CHYBA")</f>
        <v>0</v>
      </c>
      <c r="L389" s="779">
        <f>L390+L391</f>
        <v>0</v>
      </c>
      <c r="M389" s="779">
        <f>M390+M391</f>
        <v>0</v>
      </c>
      <c r="N389" s="779">
        <f>N392</f>
        <v>0</v>
      </c>
      <c r="O389" s="779">
        <f>IF(L389+N389=O390+O391+O392,L389+N389,"CHYBA")</f>
        <v>0</v>
      </c>
      <c r="P389" s="779">
        <f>P390+P391</f>
        <v>0</v>
      </c>
      <c r="Q389" s="779">
        <f>Q390+Q391</f>
        <v>0</v>
      </c>
      <c r="R389" s="779">
        <f>R392</f>
        <v>0</v>
      </c>
      <c r="S389" s="780">
        <f>IF(P389+R389=S390+S391+S392,P389+R389,"CHYBA")</f>
        <v>0</v>
      </c>
    </row>
    <row r="390" spans="1:19" ht="18.75" hidden="1" customHeight="1" thickTop="1" x14ac:dyDescent="0.2">
      <c r="A390" s="790" t="s">
        <v>382</v>
      </c>
      <c r="B390" s="776" t="s">
        <v>381</v>
      </c>
      <c r="C390" s="777">
        <f>IF(E390+G390=0, 0, ROUND((P390-Q390)/(G390+E390)/12,0))</f>
        <v>0</v>
      </c>
      <c r="D390" s="777">
        <f>IF(F390=0,0,ROUND(Q390/F390,0))</f>
        <v>0</v>
      </c>
      <c r="E390" s="796"/>
      <c r="F390" s="797"/>
      <c r="G390" s="798"/>
      <c r="H390" s="799"/>
      <c r="I390" s="797"/>
      <c r="J390" s="795" t="s">
        <v>381</v>
      </c>
      <c r="K390" s="795">
        <f>H390</f>
        <v>0</v>
      </c>
      <c r="L390" s="797"/>
      <c r="M390" s="797"/>
      <c r="N390" s="779" t="s">
        <v>381</v>
      </c>
      <c r="O390" s="779">
        <f>L390</f>
        <v>0</v>
      </c>
      <c r="P390" s="779">
        <f>H390+L390</f>
        <v>0</v>
      </c>
      <c r="Q390" s="779">
        <f>I390+M390</f>
        <v>0</v>
      </c>
      <c r="R390" s="779" t="s">
        <v>381</v>
      </c>
      <c r="S390" s="780">
        <f>P390</f>
        <v>0</v>
      </c>
    </row>
    <row r="391" spans="1:19" ht="18.75" hidden="1" customHeight="1" thickTop="1" x14ac:dyDescent="0.2">
      <c r="A391" s="790" t="s">
        <v>383</v>
      </c>
      <c r="B391" s="776" t="s">
        <v>381</v>
      </c>
      <c r="C391" s="777">
        <f>IF(E391+G391=0, 0, ROUND((P391-Q391)/(G391+E391)/12,0))</f>
        <v>0</v>
      </c>
      <c r="D391" s="777">
        <f>IF(F391=0,0,ROUND(Q391/F391,0))</f>
        <v>0</v>
      </c>
      <c r="E391" s="796"/>
      <c r="F391" s="797"/>
      <c r="G391" s="798"/>
      <c r="H391" s="799"/>
      <c r="I391" s="797"/>
      <c r="J391" s="795" t="s">
        <v>381</v>
      </c>
      <c r="K391" s="795">
        <f>H391</f>
        <v>0</v>
      </c>
      <c r="L391" s="797"/>
      <c r="M391" s="797"/>
      <c r="N391" s="779" t="s">
        <v>381</v>
      </c>
      <c r="O391" s="779">
        <f>L391</f>
        <v>0</v>
      </c>
      <c r="P391" s="779">
        <f>H391+L391</f>
        <v>0</v>
      </c>
      <c r="Q391" s="779">
        <f>I391+M391</f>
        <v>0</v>
      </c>
      <c r="R391" s="779" t="s">
        <v>381</v>
      </c>
      <c r="S391" s="780">
        <f>P391</f>
        <v>0</v>
      </c>
    </row>
    <row r="392" spans="1:19" ht="18.75" hidden="1" customHeight="1" thickTop="1" x14ac:dyDescent="0.2">
      <c r="A392" s="790" t="s">
        <v>384</v>
      </c>
      <c r="B392" s="776" t="s">
        <v>381</v>
      </c>
      <c r="C392" s="777" t="s">
        <v>381</v>
      </c>
      <c r="D392" s="777" t="s">
        <v>381</v>
      </c>
      <c r="E392" s="778" t="s">
        <v>381</v>
      </c>
      <c r="F392" s="779" t="s">
        <v>381</v>
      </c>
      <c r="G392" s="780" t="s">
        <v>381</v>
      </c>
      <c r="H392" s="781" t="s">
        <v>381</v>
      </c>
      <c r="I392" s="779" t="s">
        <v>381</v>
      </c>
      <c r="J392" s="797"/>
      <c r="K392" s="795">
        <f>J392</f>
        <v>0</v>
      </c>
      <c r="L392" s="779" t="s">
        <v>381</v>
      </c>
      <c r="M392" s="779" t="s">
        <v>381</v>
      </c>
      <c r="N392" s="797"/>
      <c r="O392" s="779">
        <f>N392</f>
        <v>0</v>
      </c>
      <c r="P392" s="779" t="s">
        <v>381</v>
      </c>
      <c r="Q392" s="779" t="s">
        <v>381</v>
      </c>
      <c r="R392" s="779">
        <f>J392+N392</f>
        <v>0</v>
      </c>
      <c r="S392" s="780">
        <f>R392</f>
        <v>0</v>
      </c>
    </row>
    <row r="393" spans="1:19" ht="18.75" hidden="1" customHeight="1" thickTop="1" x14ac:dyDescent="0.2">
      <c r="A393" s="792" t="s">
        <v>1026</v>
      </c>
      <c r="B393" s="793"/>
      <c r="C393" s="777">
        <f>IF(E393+G393=0, 0, ROUND((P393-Q393)/(G393+E393)/12,0))</f>
        <v>0</v>
      </c>
      <c r="D393" s="777">
        <f>IF(F393=0,0,ROUND(Q393/F393,0))</f>
        <v>0</v>
      </c>
      <c r="E393" s="778">
        <f>E394+E395</f>
        <v>0</v>
      </c>
      <c r="F393" s="779">
        <f>F394+F395</f>
        <v>0</v>
      </c>
      <c r="G393" s="780">
        <f>G394+G395</f>
        <v>0</v>
      </c>
      <c r="H393" s="781">
        <f>H394+H395</f>
        <v>0</v>
      </c>
      <c r="I393" s="779">
        <f>I394+I395</f>
        <v>0</v>
      </c>
      <c r="J393" s="779">
        <f>J396</f>
        <v>0</v>
      </c>
      <c r="K393" s="779">
        <f>IF(H393+J393=K394+K395+K396,H393+J393,"CHYBA")</f>
        <v>0</v>
      </c>
      <c r="L393" s="779">
        <f>L394+L395</f>
        <v>0</v>
      </c>
      <c r="M393" s="779">
        <f>M394+M395</f>
        <v>0</v>
      </c>
      <c r="N393" s="779">
        <f>N396</f>
        <v>0</v>
      </c>
      <c r="O393" s="779">
        <f>IF(L393+N393=O394+O395+O396,L393+N393,"CHYBA")</f>
        <v>0</v>
      </c>
      <c r="P393" s="779">
        <f>P394+P395</f>
        <v>0</v>
      </c>
      <c r="Q393" s="779">
        <f>Q394+Q395</f>
        <v>0</v>
      </c>
      <c r="R393" s="779">
        <f>R396</f>
        <v>0</v>
      </c>
      <c r="S393" s="780">
        <f>IF(P393+R393=S394+S395+S396,P393+R393,"CHYBA")</f>
        <v>0</v>
      </c>
    </row>
    <row r="394" spans="1:19" ht="18.75" hidden="1" customHeight="1" thickTop="1" x14ac:dyDescent="0.2">
      <c r="A394" s="790" t="s">
        <v>382</v>
      </c>
      <c r="B394" s="776" t="s">
        <v>381</v>
      </c>
      <c r="C394" s="777">
        <f>IF(E394+G394=0, 0, ROUND((P394-Q394)/(G394+E394)/12,0))</f>
        <v>0</v>
      </c>
      <c r="D394" s="777">
        <f>IF(F394=0,0,ROUND(Q394/F394,0))</f>
        <v>0</v>
      </c>
      <c r="E394" s="796"/>
      <c r="F394" s="797"/>
      <c r="G394" s="798"/>
      <c r="H394" s="799"/>
      <c r="I394" s="797"/>
      <c r="J394" s="779" t="s">
        <v>381</v>
      </c>
      <c r="K394" s="779">
        <f>H394</f>
        <v>0</v>
      </c>
      <c r="L394" s="797"/>
      <c r="M394" s="797"/>
      <c r="N394" s="779" t="s">
        <v>381</v>
      </c>
      <c r="O394" s="779">
        <f>L394</f>
        <v>0</v>
      </c>
      <c r="P394" s="779">
        <f>H394+L394</f>
        <v>0</v>
      </c>
      <c r="Q394" s="779">
        <f>I394+M394</f>
        <v>0</v>
      </c>
      <c r="R394" s="779" t="s">
        <v>381</v>
      </c>
      <c r="S394" s="780">
        <f>P394</f>
        <v>0</v>
      </c>
    </row>
    <row r="395" spans="1:19" ht="18.75" hidden="1" customHeight="1" thickTop="1" x14ac:dyDescent="0.2">
      <c r="A395" s="790" t="s">
        <v>383</v>
      </c>
      <c r="B395" s="776" t="s">
        <v>381</v>
      </c>
      <c r="C395" s="777">
        <f>IF(E395+G395=0, 0, ROUND((P395-Q395)/(G395+E395)/12,0))</f>
        <v>0</v>
      </c>
      <c r="D395" s="777">
        <f>IF(F395=0,0,ROUND(Q395/F395,0))</f>
        <v>0</v>
      </c>
      <c r="E395" s="796"/>
      <c r="F395" s="797"/>
      <c r="G395" s="798"/>
      <c r="H395" s="799"/>
      <c r="I395" s="797"/>
      <c r="J395" s="779" t="s">
        <v>381</v>
      </c>
      <c r="K395" s="779">
        <f>H395</f>
        <v>0</v>
      </c>
      <c r="L395" s="797"/>
      <c r="M395" s="797"/>
      <c r="N395" s="779" t="s">
        <v>381</v>
      </c>
      <c r="O395" s="779">
        <f>L395</f>
        <v>0</v>
      </c>
      <c r="P395" s="779">
        <f>H395+L395</f>
        <v>0</v>
      </c>
      <c r="Q395" s="779">
        <f>I395+M395</f>
        <v>0</v>
      </c>
      <c r="R395" s="779" t="s">
        <v>381</v>
      </c>
      <c r="S395" s="780">
        <f>P395</f>
        <v>0</v>
      </c>
    </row>
    <row r="396" spans="1:19" ht="18.75" hidden="1" customHeight="1" thickTop="1" x14ac:dyDescent="0.2">
      <c r="A396" s="790" t="s">
        <v>384</v>
      </c>
      <c r="B396" s="776" t="s">
        <v>381</v>
      </c>
      <c r="C396" s="777" t="s">
        <v>381</v>
      </c>
      <c r="D396" s="777" t="s">
        <v>381</v>
      </c>
      <c r="E396" s="778" t="s">
        <v>381</v>
      </c>
      <c r="F396" s="779" t="s">
        <v>381</v>
      </c>
      <c r="G396" s="780" t="s">
        <v>381</v>
      </c>
      <c r="H396" s="781" t="s">
        <v>381</v>
      </c>
      <c r="I396" s="779" t="s">
        <v>381</v>
      </c>
      <c r="J396" s="797"/>
      <c r="K396" s="779">
        <f>J396</f>
        <v>0</v>
      </c>
      <c r="L396" s="779" t="s">
        <v>381</v>
      </c>
      <c r="M396" s="779" t="s">
        <v>381</v>
      </c>
      <c r="N396" s="797"/>
      <c r="O396" s="779">
        <f>N396</f>
        <v>0</v>
      </c>
      <c r="P396" s="779" t="s">
        <v>381</v>
      </c>
      <c r="Q396" s="779" t="s">
        <v>381</v>
      </c>
      <c r="R396" s="779">
        <f>J396+N396</f>
        <v>0</v>
      </c>
      <c r="S396" s="780">
        <f>R396</f>
        <v>0</v>
      </c>
    </row>
    <row r="397" spans="1:19" ht="18.75" hidden="1" customHeight="1" thickTop="1" x14ac:dyDescent="0.2">
      <c r="A397" s="792" t="s">
        <v>1026</v>
      </c>
      <c r="B397" s="793"/>
      <c r="C397" s="777">
        <f>IF(E397+G397=0, 0, ROUND((P397-Q397)/(G397+E397)/12,0))</f>
        <v>0</v>
      </c>
      <c r="D397" s="777">
        <f>IF(F397=0,0,ROUND(Q397/F397,0))</f>
        <v>0</v>
      </c>
      <c r="E397" s="778">
        <f>E398+E399</f>
        <v>0</v>
      </c>
      <c r="F397" s="779">
        <f>F398+F399</f>
        <v>0</v>
      </c>
      <c r="G397" s="780">
        <f>G398+G399</f>
        <v>0</v>
      </c>
      <c r="H397" s="781">
        <f>H398+H399</f>
        <v>0</v>
      </c>
      <c r="I397" s="779">
        <f>I398+I399</f>
        <v>0</v>
      </c>
      <c r="J397" s="779">
        <f>J400</f>
        <v>0</v>
      </c>
      <c r="K397" s="779">
        <f>IF(H397+J397=K398+K399+K400,H397+J397,"CHYBA")</f>
        <v>0</v>
      </c>
      <c r="L397" s="779">
        <f>L398+L399</f>
        <v>0</v>
      </c>
      <c r="M397" s="779">
        <f>M398+M399</f>
        <v>0</v>
      </c>
      <c r="N397" s="779">
        <f>N400</f>
        <v>0</v>
      </c>
      <c r="O397" s="779">
        <f>IF(L397+N397=O398+O399+O400,L397+N397,"CHYBA")</f>
        <v>0</v>
      </c>
      <c r="P397" s="779">
        <f>P398+P399</f>
        <v>0</v>
      </c>
      <c r="Q397" s="779">
        <f>Q398+Q399</f>
        <v>0</v>
      </c>
      <c r="R397" s="779">
        <f>R400</f>
        <v>0</v>
      </c>
      <c r="S397" s="780">
        <f>IF(P397+R397=S398+S399+S400,P397+R397,"CHYBA")</f>
        <v>0</v>
      </c>
    </row>
    <row r="398" spans="1:19" ht="18.75" hidden="1" customHeight="1" thickTop="1" x14ac:dyDescent="0.2">
      <c r="A398" s="790" t="s">
        <v>382</v>
      </c>
      <c r="B398" s="776" t="s">
        <v>381</v>
      </c>
      <c r="C398" s="777">
        <f>IF(E398+G398=0, 0, ROUND((P398-Q398)/(G398+E398)/12,0))</f>
        <v>0</v>
      </c>
      <c r="D398" s="777">
        <f>IF(F398=0,0,ROUND(Q398/F398,0))</f>
        <v>0</v>
      </c>
      <c r="E398" s="796"/>
      <c r="F398" s="797"/>
      <c r="G398" s="798"/>
      <c r="H398" s="799"/>
      <c r="I398" s="797"/>
      <c r="J398" s="779" t="s">
        <v>381</v>
      </c>
      <c r="K398" s="779">
        <f>H398</f>
        <v>0</v>
      </c>
      <c r="L398" s="797"/>
      <c r="M398" s="797"/>
      <c r="N398" s="779" t="s">
        <v>381</v>
      </c>
      <c r="O398" s="779">
        <f>L398</f>
        <v>0</v>
      </c>
      <c r="P398" s="779">
        <f>H398+L398</f>
        <v>0</v>
      </c>
      <c r="Q398" s="779">
        <f>I398+M398</f>
        <v>0</v>
      </c>
      <c r="R398" s="779" t="s">
        <v>381</v>
      </c>
      <c r="S398" s="780">
        <f>P398</f>
        <v>0</v>
      </c>
    </row>
    <row r="399" spans="1:19" ht="18.75" hidden="1" customHeight="1" thickTop="1" x14ac:dyDescent="0.2">
      <c r="A399" s="790" t="s">
        <v>383</v>
      </c>
      <c r="B399" s="776" t="s">
        <v>381</v>
      </c>
      <c r="C399" s="777">
        <f>IF(E399+G399=0, 0, ROUND((P399-Q399)/(G399+E399)/12,0))</f>
        <v>0</v>
      </c>
      <c r="D399" s="777">
        <f>IF(F399=0,0,ROUND(Q399/F399,0))</f>
        <v>0</v>
      </c>
      <c r="E399" s="796"/>
      <c r="F399" s="797"/>
      <c r="G399" s="798"/>
      <c r="H399" s="799"/>
      <c r="I399" s="797"/>
      <c r="J399" s="779" t="s">
        <v>381</v>
      </c>
      <c r="K399" s="779">
        <f>H399</f>
        <v>0</v>
      </c>
      <c r="L399" s="797"/>
      <c r="M399" s="797"/>
      <c r="N399" s="779" t="s">
        <v>381</v>
      </c>
      <c r="O399" s="779">
        <f>L399</f>
        <v>0</v>
      </c>
      <c r="P399" s="779">
        <f>H399+L399</f>
        <v>0</v>
      </c>
      <c r="Q399" s="779">
        <f>I399+M399</f>
        <v>0</v>
      </c>
      <c r="R399" s="779" t="s">
        <v>381</v>
      </c>
      <c r="S399" s="780">
        <f>P399</f>
        <v>0</v>
      </c>
    </row>
    <row r="400" spans="1:19" ht="18.75" hidden="1" customHeight="1" thickTop="1" x14ac:dyDescent="0.2">
      <c r="A400" s="790" t="s">
        <v>384</v>
      </c>
      <c r="B400" s="776" t="s">
        <v>381</v>
      </c>
      <c r="C400" s="777" t="s">
        <v>381</v>
      </c>
      <c r="D400" s="777" t="s">
        <v>381</v>
      </c>
      <c r="E400" s="778" t="s">
        <v>381</v>
      </c>
      <c r="F400" s="779" t="s">
        <v>381</v>
      </c>
      <c r="G400" s="780" t="s">
        <v>381</v>
      </c>
      <c r="H400" s="781" t="s">
        <v>381</v>
      </c>
      <c r="I400" s="779" t="s">
        <v>381</v>
      </c>
      <c r="J400" s="797"/>
      <c r="K400" s="779">
        <f>J400</f>
        <v>0</v>
      </c>
      <c r="L400" s="779" t="s">
        <v>381</v>
      </c>
      <c r="M400" s="779" t="s">
        <v>381</v>
      </c>
      <c r="N400" s="797"/>
      <c r="O400" s="779">
        <f>N400</f>
        <v>0</v>
      </c>
      <c r="P400" s="779" t="s">
        <v>381</v>
      </c>
      <c r="Q400" s="779" t="s">
        <v>381</v>
      </c>
      <c r="R400" s="779">
        <f>J400+N400</f>
        <v>0</v>
      </c>
      <c r="S400" s="780">
        <f>R400</f>
        <v>0</v>
      </c>
    </row>
    <row r="401" spans="1:19" ht="18.75" hidden="1" customHeight="1" thickTop="1" x14ac:dyDescent="0.2">
      <c r="A401" s="792" t="s">
        <v>1026</v>
      </c>
      <c r="B401" s="793"/>
      <c r="C401" s="777">
        <f>IF(E401+G401=0, 0, ROUND((P401-Q401)/(G401+E401)/12,0))</f>
        <v>0</v>
      </c>
      <c r="D401" s="777">
        <f>IF(F401=0,0,ROUND(Q401/F401,0))</f>
        <v>0</v>
      </c>
      <c r="E401" s="778">
        <f>E402+E403</f>
        <v>0</v>
      </c>
      <c r="F401" s="779">
        <f>F402+F403</f>
        <v>0</v>
      </c>
      <c r="G401" s="780">
        <f>G402+G403</f>
        <v>0</v>
      </c>
      <c r="H401" s="781">
        <f>H402+H403</f>
        <v>0</v>
      </c>
      <c r="I401" s="779">
        <f>I402+I403</f>
        <v>0</v>
      </c>
      <c r="J401" s="779">
        <f>J404</f>
        <v>0</v>
      </c>
      <c r="K401" s="779">
        <f>IF(H401+J401=K402+K403+K404,H401+J401,"CHYBA")</f>
        <v>0</v>
      </c>
      <c r="L401" s="779">
        <f>L402+L403</f>
        <v>0</v>
      </c>
      <c r="M401" s="779">
        <f>M402+M403</f>
        <v>0</v>
      </c>
      <c r="N401" s="779">
        <f>N404</f>
        <v>0</v>
      </c>
      <c r="O401" s="779">
        <f>IF(L401+N401=O402+O403+O404,L401+N401,"CHYBA")</f>
        <v>0</v>
      </c>
      <c r="P401" s="779">
        <f>P402+P403</f>
        <v>0</v>
      </c>
      <c r="Q401" s="779">
        <f>Q402+Q403</f>
        <v>0</v>
      </c>
      <c r="R401" s="779">
        <f>R404</f>
        <v>0</v>
      </c>
      <c r="S401" s="780">
        <f>IF(P401+R401=S402+S403+S404,P401+R401,"CHYBA")</f>
        <v>0</v>
      </c>
    </row>
    <row r="402" spans="1:19" ht="18.75" hidden="1" customHeight="1" thickTop="1" x14ac:dyDescent="0.2">
      <c r="A402" s="790" t="s">
        <v>382</v>
      </c>
      <c r="B402" s="776" t="s">
        <v>381</v>
      </c>
      <c r="C402" s="777">
        <f>IF(E402+G402=0, 0, ROUND((P402-Q402)/(G402+E402)/12,0))</f>
        <v>0</v>
      </c>
      <c r="D402" s="777">
        <f>IF(F402=0,0,ROUND(Q402/F402,0))</f>
        <v>0</v>
      </c>
      <c r="E402" s="796"/>
      <c r="F402" s="797"/>
      <c r="G402" s="798"/>
      <c r="H402" s="799"/>
      <c r="I402" s="797"/>
      <c r="J402" s="779" t="s">
        <v>381</v>
      </c>
      <c r="K402" s="779">
        <f>H402</f>
        <v>0</v>
      </c>
      <c r="L402" s="797"/>
      <c r="M402" s="797"/>
      <c r="N402" s="779" t="s">
        <v>381</v>
      </c>
      <c r="O402" s="779">
        <f>L402</f>
        <v>0</v>
      </c>
      <c r="P402" s="779">
        <f>H402+L402</f>
        <v>0</v>
      </c>
      <c r="Q402" s="779">
        <f>I402+M402</f>
        <v>0</v>
      </c>
      <c r="R402" s="779" t="s">
        <v>381</v>
      </c>
      <c r="S402" s="780">
        <f>P402</f>
        <v>0</v>
      </c>
    </row>
    <row r="403" spans="1:19" ht="18.75" hidden="1" customHeight="1" thickTop="1" x14ac:dyDescent="0.2">
      <c r="A403" s="790" t="s">
        <v>383</v>
      </c>
      <c r="B403" s="776" t="s">
        <v>381</v>
      </c>
      <c r="C403" s="777">
        <f>IF(E403+G403=0, 0, ROUND((P403-Q403)/(G403+E403)/12,0))</f>
        <v>0</v>
      </c>
      <c r="D403" s="777">
        <f>IF(F403=0,0,ROUND(Q403/F403,0))</f>
        <v>0</v>
      </c>
      <c r="E403" s="796"/>
      <c r="F403" s="797"/>
      <c r="G403" s="798"/>
      <c r="H403" s="799"/>
      <c r="I403" s="797"/>
      <c r="J403" s="779" t="s">
        <v>381</v>
      </c>
      <c r="K403" s="779">
        <f>H403</f>
        <v>0</v>
      </c>
      <c r="L403" s="797"/>
      <c r="M403" s="797"/>
      <c r="N403" s="779" t="s">
        <v>381</v>
      </c>
      <c r="O403" s="779">
        <f>L403</f>
        <v>0</v>
      </c>
      <c r="P403" s="779">
        <f>H403+L403</f>
        <v>0</v>
      </c>
      <c r="Q403" s="779">
        <f>I403+M403</f>
        <v>0</v>
      </c>
      <c r="R403" s="779" t="s">
        <v>381</v>
      </c>
      <c r="S403" s="780">
        <f>P403</f>
        <v>0</v>
      </c>
    </row>
    <row r="404" spans="1:19" ht="18.75" hidden="1" customHeight="1" thickTop="1" x14ac:dyDescent="0.2">
      <c r="A404" s="790" t="s">
        <v>384</v>
      </c>
      <c r="B404" s="776" t="s">
        <v>381</v>
      </c>
      <c r="C404" s="777" t="s">
        <v>381</v>
      </c>
      <c r="D404" s="777" t="s">
        <v>381</v>
      </c>
      <c r="E404" s="778" t="s">
        <v>381</v>
      </c>
      <c r="F404" s="779" t="s">
        <v>381</v>
      </c>
      <c r="G404" s="780" t="s">
        <v>381</v>
      </c>
      <c r="H404" s="781" t="s">
        <v>381</v>
      </c>
      <c r="I404" s="779" t="s">
        <v>381</v>
      </c>
      <c r="J404" s="797"/>
      <c r="K404" s="779">
        <f>J404</f>
        <v>0</v>
      </c>
      <c r="L404" s="779" t="s">
        <v>381</v>
      </c>
      <c r="M404" s="779" t="s">
        <v>381</v>
      </c>
      <c r="N404" s="797"/>
      <c r="O404" s="779">
        <f>N404</f>
        <v>0</v>
      </c>
      <c r="P404" s="779" t="s">
        <v>381</v>
      </c>
      <c r="Q404" s="779" t="s">
        <v>381</v>
      </c>
      <c r="R404" s="779">
        <f>J404+N404</f>
        <v>0</v>
      </c>
      <c r="S404" s="780">
        <f>R404</f>
        <v>0</v>
      </c>
    </row>
    <row r="405" spans="1:19" ht="18.75" hidden="1" customHeight="1" thickTop="1" x14ac:dyDescent="0.2">
      <c r="A405" s="792" t="s">
        <v>1026</v>
      </c>
      <c r="B405" s="793"/>
      <c r="C405" s="777">
        <f>IF(E405+G405=0, 0, ROUND((P405-Q405)/(G405+E405)/12,0))</f>
        <v>0</v>
      </c>
      <c r="D405" s="777">
        <f>IF(F405=0,0,ROUND(Q405/F405,0))</f>
        <v>0</v>
      </c>
      <c r="E405" s="778">
        <f>E406+E407</f>
        <v>0</v>
      </c>
      <c r="F405" s="779">
        <f>F406+F407</f>
        <v>0</v>
      </c>
      <c r="G405" s="780">
        <f>G406+G407</f>
        <v>0</v>
      </c>
      <c r="H405" s="781">
        <f>H406+H407</f>
        <v>0</v>
      </c>
      <c r="I405" s="779">
        <f>I406+I407</f>
        <v>0</v>
      </c>
      <c r="J405" s="779">
        <f>J408</f>
        <v>0</v>
      </c>
      <c r="K405" s="779">
        <f>IF(H405+J405=K406+K407+K408,H405+J405,"CHYBA")</f>
        <v>0</v>
      </c>
      <c r="L405" s="779">
        <f>L406+L407</f>
        <v>0</v>
      </c>
      <c r="M405" s="779">
        <f>M406+M407</f>
        <v>0</v>
      </c>
      <c r="N405" s="779">
        <f>N408</f>
        <v>0</v>
      </c>
      <c r="O405" s="779">
        <f>IF(L405+N405=O406+O407+O408,L405+N405,"CHYBA")</f>
        <v>0</v>
      </c>
      <c r="P405" s="779">
        <f>P406+P407</f>
        <v>0</v>
      </c>
      <c r="Q405" s="779">
        <f>Q406+Q407</f>
        <v>0</v>
      </c>
      <c r="R405" s="779">
        <f>R408</f>
        <v>0</v>
      </c>
      <c r="S405" s="780">
        <f>IF(P405+R405=S406+S407+S408,P405+R405,"CHYBA")</f>
        <v>0</v>
      </c>
    </row>
    <row r="406" spans="1:19" ht="18.75" hidden="1" customHeight="1" thickTop="1" x14ac:dyDescent="0.2">
      <c r="A406" s="790" t="s">
        <v>382</v>
      </c>
      <c r="B406" s="776" t="s">
        <v>381</v>
      </c>
      <c r="C406" s="777">
        <f>IF(E406+G406=0, 0, ROUND((P406-Q406)/(G406+E406)/12,0))</f>
        <v>0</v>
      </c>
      <c r="D406" s="777">
        <f>IF(F406=0,0,ROUND(Q406/F406,0))</f>
        <v>0</v>
      </c>
      <c r="E406" s="796"/>
      <c r="F406" s="797"/>
      <c r="G406" s="798"/>
      <c r="H406" s="799"/>
      <c r="I406" s="797"/>
      <c r="J406" s="779" t="s">
        <v>381</v>
      </c>
      <c r="K406" s="779">
        <f>H406</f>
        <v>0</v>
      </c>
      <c r="L406" s="797"/>
      <c r="M406" s="797"/>
      <c r="N406" s="779" t="s">
        <v>381</v>
      </c>
      <c r="O406" s="779">
        <f>L406</f>
        <v>0</v>
      </c>
      <c r="P406" s="779">
        <f>H406+L406</f>
        <v>0</v>
      </c>
      <c r="Q406" s="779">
        <f>I406+M406</f>
        <v>0</v>
      </c>
      <c r="R406" s="779" t="s">
        <v>381</v>
      </c>
      <c r="S406" s="780">
        <f>P406</f>
        <v>0</v>
      </c>
    </row>
    <row r="407" spans="1:19" ht="18.75" hidden="1" customHeight="1" thickTop="1" x14ac:dyDescent="0.2">
      <c r="A407" s="790" t="s">
        <v>383</v>
      </c>
      <c r="B407" s="776" t="s">
        <v>381</v>
      </c>
      <c r="C407" s="777">
        <f>IF(E407+G407=0, 0, ROUND((P407-Q407)/(G407+E407)/12,0))</f>
        <v>0</v>
      </c>
      <c r="D407" s="777">
        <f>IF(F407=0,0,ROUND(Q407/F407,0))</f>
        <v>0</v>
      </c>
      <c r="E407" s="796"/>
      <c r="F407" s="797"/>
      <c r="G407" s="798"/>
      <c r="H407" s="799"/>
      <c r="I407" s="797"/>
      <c r="J407" s="779" t="s">
        <v>381</v>
      </c>
      <c r="K407" s="779">
        <f>H407</f>
        <v>0</v>
      </c>
      <c r="L407" s="797"/>
      <c r="M407" s="797"/>
      <c r="N407" s="779" t="s">
        <v>381</v>
      </c>
      <c r="O407" s="779">
        <f>L407</f>
        <v>0</v>
      </c>
      <c r="P407" s="779">
        <f>H407+L407</f>
        <v>0</v>
      </c>
      <c r="Q407" s="779">
        <f>I407+M407</f>
        <v>0</v>
      </c>
      <c r="R407" s="779" t="s">
        <v>381</v>
      </c>
      <c r="S407" s="780">
        <f>P407</f>
        <v>0</v>
      </c>
    </row>
    <row r="408" spans="1:19" ht="18.75" hidden="1" customHeight="1" thickTop="1" x14ac:dyDescent="0.2">
      <c r="A408" s="790" t="s">
        <v>384</v>
      </c>
      <c r="B408" s="776" t="s">
        <v>381</v>
      </c>
      <c r="C408" s="777" t="s">
        <v>381</v>
      </c>
      <c r="D408" s="777" t="s">
        <v>381</v>
      </c>
      <c r="E408" s="778" t="s">
        <v>381</v>
      </c>
      <c r="F408" s="779" t="s">
        <v>381</v>
      </c>
      <c r="G408" s="780" t="s">
        <v>381</v>
      </c>
      <c r="H408" s="781" t="s">
        <v>381</v>
      </c>
      <c r="I408" s="779" t="s">
        <v>381</v>
      </c>
      <c r="J408" s="797"/>
      <c r="K408" s="779">
        <f>J408</f>
        <v>0</v>
      </c>
      <c r="L408" s="779" t="s">
        <v>381</v>
      </c>
      <c r="M408" s="779" t="s">
        <v>381</v>
      </c>
      <c r="N408" s="797"/>
      <c r="O408" s="779">
        <f>N408</f>
        <v>0</v>
      </c>
      <c r="P408" s="779" t="s">
        <v>381</v>
      </c>
      <c r="Q408" s="779" t="s">
        <v>381</v>
      </c>
      <c r="R408" s="779">
        <f>J408+N408</f>
        <v>0</v>
      </c>
      <c r="S408" s="780">
        <f>R408</f>
        <v>0</v>
      </c>
    </row>
    <row r="409" spans="1:19" ht="18.75" hidden="1" customHeight="1" thickTop="1" x14ac:dyDescent="0.2">
      <c r="A409" s="792" t="s">
        <v>1026</v>
      </c>
      <c r="B409" s="793"/>
      <c r="C409" s="777">
        <f>IF(E409+G409=0, 0, ROUND((P409-Q409)/(G409+E409)/12,0))</f>
        <v>0</v>
      </c>
      <c r="D409" s="777">
        <f>IF(F409=0,0,ROUND(Q409/F409,0))</f>
        <v>0</v>
      </c>
      <c r="E409" s="778">
        <f>E410+E411</f>
        <v>0</v>
      </c>
      <c r="F409" s="779">
        <f>F410+F411</f>
        <v>0</v>
      </c>
      <c r="G409" s="780">
        <f>G410+G411</f>
        <v>0</v>
      </c>
      <c r="H409" s="781">
        <f>H410+H411</f>
        <v>0</v>
      </c>
      <c r="I409" s="779">
        <f>I410+I411</f>
        <v>0</v>
      </c>
      <c r="J409" s="779">
        <f>J412</f>
        <v>0</v>
      </c>
      <c r="K409" s="779">
        <f>IF(H409+J409=K410+K411+K412,H409+J409,"CHYBA")</f>
        <v>0</v>
      </c>
      <c r="L409" s="779">
        <f>L410+L411</f>
        <v>0</v>
      </c>
      <c r="M409" s="779">
        <f>M410+M411</f>
        <v>0</v>
      </c>
      <c r="N409" s="779">
        <f>N412</f>
        <v>0</v>
      </c>
      <c r="O409" s="779">
        <f>IF(L409+N409=O410+O411+O412,L409+N409,"CHYBA")</f>
        <v>0</v>
      </c>
      <c r="P409" s="779">
        <f>P410+P411</f>
        <v>0</v>
      </c>
      <c r="Q409" s="779">
        <f>Q410+Q411</f>
        <v>0</v>
      </c>
      <c r="R409" s="779">
        <f>R412</f>
        <v>0</v>
      </c>
      <c r="S409" s="780">
        <f>IF(P409+R409=S410+S411+S412,P409+R409,"CHYBA")</f>
        <v>0</v>
      </c>
    </row>
    <row r="410" spans="1:19" ht="18.75" hidden="1" customHeight="1" thickTop="1" x14ac:dyDescent="0.2">
      <c r="A410" s="790" t="s">
        <v>382</v>
      </c>
      <c r="B410" s="776" t="s">
        <v>381</v>
      </c>
      <c r="C410" s="777">
        <f>IF(E410+G410=0, 0, ROUND((P410-Q410)/(G410+E410)/12,0))</f>
        <v>0</v>
      </c>
      <c r="D410" s="777">
        <f>IF(F410=0,0,ROUND(Q410/F410,0))</f>
        <v>0</v>
      </c>
      <c r="E410" s="796"/>
      <c r="F410" s="797"/>
      <c r="G410" s="798"/>
      <c r="H410" s="799"/>
      <c r="I410" s="797"/>
      <c r="J410" s="779" t="s">
        <v>381</v>
      </c>
      <c r="K410" s="779">
        <f>H410</f>
        <v>0</v>
      </c>
      <c r="L410" s="797"/>
      <c r="M410" s="797"/>
      <c r="N410" s="779" t="s">
        <v>381</v>
      </c>
      <c r="O410" s="779">
        <f>L410</f>
        <v>0</v>
      </c>
      <c r="P410" s="779">
        <f>H410+L410</f>
        <v>0</v>
      </c>
      <c r="Q410" s="779">
        <f>I410+M410</f>
        <v>0</v>
      </c>
      <c r="R410" s="779" t="s">
        <v>381</v>
      </c>
      <c r="S410" s="780">
        <f>P410</f>
        <v>0</v>
      </c>
    </row>
    <row r="411" spans="1:19" ht="18.75" hidden="1" customHeight="1" thickTop="1" x14ac:dyDescent="0.2">
      <c r="A411" s="790" t="s">
        <v>383</v>
      </c>
      <c r="B411" s="776" t="s">
        <v>381</v>
      </c>
      <c r="C411" s="777">
        <f>IF(E411+G411=0, 0, ROUND((P411-Q411)/(G411+E411)/12,0))</f>
        <v>0</v>
      </c>
      <c r="D411" s="777">
        <f>IF(F411=0,0,ROUND(Q411/F411,0))</f>
        <v>0</v>
      </c>
      <c r="E411" s="796"/>
      <c r="F411" s="797"/>
      <c r="G411" s="798"/>
      <c r="H411" s="799"/>
      <c r="I411" s="797"/>
      <c r="J411" s="779" t="s">
        <v>381</v>
      </c>
      <c r="K411" s="779">
        <f>H411</f>
        <v>0</v>
      </c>
      <c r="L411" s="797"/>
      <c r="M411" s="797"/>
      <c r="N411" s="779" t="s">
        <v>381</v>
      </c>
      <c r="O411" s="779">
        <f>L411</f>
        <v>0</v>
      </c>
      <c r="P411" s="779">
        <f>H411+L411</f>
        <v>0</v>
      </c>
      <c r="Q411" s="779">
        <f>I411+M411</f>
        <v>0</v>
      </c>
      <c r="R411" s="779" t="s">
        <v>381</v>
      </c>
      <c r="S411" s="780">
        <f>P411</f>
        <v>0</v>
      </c>
    </row>
    <row r="412" spans="1:19" ht="18.75" hidden="1" customHeight="1" thickTop="1" x14ac:dyDescent="0.2">
      <c r="A412" s="790" t="s">
        <v>384</v>
      </c>
      <c r="B412" s="776" t="s">
        <v>381</v>
      </c>
      <c r="C412" s="777" t="s">
        <v>381</v>
      </c>
      <c r="D412" s="777" t="s">
        <v>381</v>
      </c>
      <c r="E412" s="778" t="s">
        <v>381</v>
      </c>
      <c r="F412" s="779" t="s">
        <v>381</v>
      </c>
      <c r="G412" s="780" t="s">
        <v>381</v>
      </c>
      <c r="H412" s="781" t="s">
        <v>381</v>
      </c>
      <c r="I412" s="779" t="s">
        <v>381</v>
      </c>
      <c r="J412" s="797"/>
      <c r="K412" s="779">
        <f>J412</f>
        <v>0</v>
      </c>
      <c r="L412" s="779" t="s">
        <v>381</v>
      </c>
      <c r="M412" s="779" t="s">
        <v>381</v>
      </c>
      <c r="N412" s="797"/>
      <c r="O412" s="779">
        <f>N412</f>
        <v>0</v>
      </c>
      <c r="P412" s="779" t="s">
        <v>381</v>
      </c>
      <c r="Q412" s="779" t="s">
        <v>381</v>
      </c>
      <c r="R412" s="779">
        <f>J412+N412</f>
        <v>0</v>
      </c>
      <c r="S412" s="780">
        <f>R412</f>
        <v>0</v>
      </c>
    </row>
    <row r="413" spans="1:19" ht="18.75" hidden="1" customHeight="1" thickTop="1" x14ac:dyDescent="0.2">
      <c r="A413" s="792" t="s">
        <v>1026</v>
      </c>
      <c r="B413" s="793"/>
      <c r="C413" s="777">
        <f>IF(E413+G413=0, 0, ROUND((P413-Q413)/(G413+E413)/12,0))</f>
        <v>0</v>
      </c>
      <c r="D413" s="777">
        <f>IF(F413=0,0,ROUND(Q413/F413,0))</f>
        <v>0</v>
      </c>
      <c r="E413" s="778">
        <f>E414+E415</f>
        <v>0</v>
      </c>
      <c r="F413" s="779">
        <f>F414+F415</f>
        <v>0</v>
      </c>
      <c r="G413" s="780">
        <f>G414+G415</f>
        <v>0</v>
      </c>
      <c r="H413" s="781">
        <f>H414+H415</f>
        <v>0</v>
      </c>
      <c r="I413" s="779">
        <f>I414+I415</f>
        <v>0</v>
      </c>
      <c r="J413" s="779">
        <f>J416</f>
        <v>0</v>
      </c>
      <c r="K413" s="779">
        <f>IF(H413+J413=K414+K415+K416,H413+J413,"CHYBA")</f>
        <v>0</v>
      </c>
      <c r="L413" s="779">
        <f>L414+L415</f>
        <v>0</v>
      </c>
      <c r="M413" s="779">
        <f>M414+M415</f>
        <v>0</v>
      </c>
      <c r="N413" s="779">
        <f>N416</f>
        <v>0</v>
      </c>
      <c r="O413" s="779">
        <f>IF(L413+N413=O414+O415+O416,L413+N413,"CHYBA")</f>
        <v>0</v>
      </c>
      <c r="P413" s="779">
        <f>P414+P415</f>
        <v>0</v>
      </c>
      <c r="Q413" s="779">
        <f>Q414+Q415</f>
        <v>0</v>
      </c>
      <c r="R413" s="779">
        <f>R416</f>
        <v>0</v>
      </c>
      <c r="S413" s="780">
        <f>IF(P413+R413=S414+S415+S416,P413+R413,"CHYBA")</f>
        <v>0</v>
      </c>
    </row>
    <row r="414" spans="1:19" ht="18.75" hidden="1" customHeight="1" thickTop="1" x14ac:dyDescent="0.2">
      <c r="A414" s="790" t="s">
        <v>382</v>
      </c>
      <c r="B414" s="776" t="s">
        <v>381</v>
      </c>
      <c r="C414" s="777">
        <f>IF(E414+G414=0, 0, ROUND((P414-Q414)/(G414+E414)/12,0))</f>
        <v>0</v>
      </c>
      <c r="D414" s="777">
        <f>IF(F414=0,0,ROUND(Q414/F414,0))</f>
        <v>0</v>
      </c>
      <c r="E414" s="796"/>
      <c r="F414" s="797"/>
      <c r="G414" s="798"/>
      <c r="H414" s="799"/>
      <c r="I414" s="797"/>
      <c r="J414" s="779" t="s">
        <v>381</v>
      </c>
      <c r="K414" s="779">
        <f>H414</f>
        <v>0</v>
      </c>
      <c r="L414" s="797"/>
      <c r="M414" s="797"/>
      <c r="N414" s="779" t="s">
        <v>381</v>
      </c>
      <c r="O414" s="779">
        <f>L414</f>
        <v>0</v>
      </c>
      <c r="P414" s="779">
        <f>H414+L414</f>
        <v>0</v>
      </c>
      <c r="Q414" s="779">
        <f>I414+M414</f>
        <v>0</v>
      </c>
      <c r="R414" s="779" t="s">
        <v>381</v>
      </c>
      <c r="S414" s="780">
        <f>P414</f>
        <v>0</v>
      </c>
    </row>
    <row r="415" spans="1:19" ht="18.75" hidden="1" customHeight="1" thickTop="1" x14ac:dyDescent="0.2">
      <c r="A415" s="790" t="s">
        <v>383</v>
      </c>
      <c r="B415" s="776" t="s">
        <v>381</v>
      </c>
      <c r="C415" s="777">
        <f>IF(E415+G415=0, 0, ROUND((P415-Q415)/(G415+E415)/12,0))</f>
        <v>0</v>
      </c>
      <c r="D415" s="777">
        <f>IF(F415=0,0,ROUND(Q415/F415,0))</f>
        <v>0</v>
      </c>
      <c r="E415" s="796"/>
      <c r="F415" s="797"/>
      <c r="G415" s="798"/>
      <c r="H415" s="799"/>
      <c r="I415" s="797"/>
      <c r="J415" s="779" t="s">
        <v>381</v>
      </c>
      <c r="K415" s="779">
        <f>H415</f>
        <v>0</v>
      </c>
      <c r="L415" s="797"/>
      <c r="M415" s="797"/>
      <c r="N415" s="779" t="s">
        <v>381</v>
      </c>
      <c r="O415" s="779">
        <f>L415</f>
        <v>0</v>
      </c>
      <c r="P415" s="779">
        <f>H415+L415</f>
        <v>0</v>
      </c>
      <c r="Q415" s="779">
        <f>I415+M415</f>
        <v>0</v>
      </c>
      <c r="R415" s="779" t="s">
        <v>381</v>
      </c>
      <c r="S415" s="780">
        <f>P415</f>
        <v>0</v>
      </c>
    </row>
    <row r="416" spans="1:19" ht="18.75" hidden="1" customHeight="1" thickTop="1" x14ac:dyDescent="0.2">
      <c r="A416" s="808" t="s">
        <v>384</v>
      </c>
      <c r="B416" s="809" t="s">
        <v>381</v>
      </c>
      <c r="C416" s="810" t="s">
        <v>381</v>
      </c>
      <c r="D416" s="810" t="s">
        <v>381</v>
      </c>
      <c r="E416" s="811" t="s">
        <v>381</v>
      </c>
      <c r="F416" s="812" t="s">
        <v>381</v>
      </c>
      <c r="G416" s="813" t="s">
        <v>381</v>
      </c>
      <c r="H416" s="814" t="s">
        <v>381</v>
      </c>
      <c r="I416" s="812" t="s">
        <v>381</v>
      </c>
      <c r="J416" s="815"/>
      <c r="K416" s="812">
        <f>J416</f>
        <v>0</v>
      </c>
      <c r="L416" s="812" t="s">
        <v>381</v>
      </c>
      <c r="M416" s="812" t="s">
        <v>381</v>
      </c>
      <c r="N416" s="815"/>
      <c r="O416" s="812">
        <f>N416</f>
        <v>0</v>
      </c>
      <c r="P416" s="812" t="s">
        <v>381</v>
      </c>
      <c r="Q416" s="812" t="s">
        <v>381</v>
      </c>
      <c r="R416" s="812">
        <f>J416+N416</f>
        <v>0</v>
      </c>
      <c r="S416" s="813">
        <f>R416</f>
        <v>0</v>
      </c>
    </row>
    <row r="417" spans="1:19" ht="33.75" hidden="1" customHeight="1" thickTop="1" x14ac:dyDescent="0.2">
      <c r="A417" s="816" t="s">
        <v>387</v>
      </c>
      <c r="B417" s="769" t="s">
        <v>381</v>
      </c>
      <c r="C417" s="770">
        <f>IF(E417+G417=0, 0, ROUND((P417-Q417)/(G417+E417)/12,0))</f>
        <v>0</v>
      </c>
      <c r="D417" s="770">
        <f>IF(F417=0,0,ROUND(Q417/F417,0))</f>
        <v>0</v>
      </c>
      <c r="E417" s="771">
        <f>E418+E419</f>
        <v>0</v>
      </c>
      <c r="F417" s="772">
        <f>F418+F419</f>
        <v>0</v>
      </c>
      <c r="G417" s="773">
        <f>G418+G419</f>
        <v>0</v>
      </c>
      <c r="H417" s="774">
        <f>H418+H419</f>
        <v>0</v>
      </c>
      <c r="I417" s="772">
        <f>I418+I419</f>
        <v>0</v>
      </c>
      <c r="J417" s="772">
        <f>J420</f>
        <v>0</v>
      </c>
      <c r="K417" s="772">
        <f>IF(H417+J417=K418+K419+K420,H417+J417,"CHYBA")</f>
        <v>0</v>
      </c>
      <c r="L417" s="772">
        <f>L418+L419</f>
        <v>0</v>
      </c>
      <c r="M417" s="772">
        <f>M418+M419</f>
        <v>0</v>
      </c>
      <c r="N417" s="772">
        <f>N420</f>
        <v>0</v>
      </c>
      <c r="O417" s="772">
        <f>IF(L417+N417=O418+O419+O420,L417+N417,"CHYBA")</f>
        <v>0</v>
      </c>
      <c r="P417" s="772">
        <f>P418+P419</f>
        <v>0</v>
      </c>
      <c r="Q417" s="772">
        <f>Q418+Q419</f>
        <v>0</v>
      </c>
      <c r="R417" s="772">
        <f>R420</f>
        <v>0</v>
      </c>
      <c r="S417" s="773">
        <f>IF(P417+R417=S418+S419+S420,P417+R417,"CHYBA")</f>
        <v>0</v>
      </c>
    </row>
    <row r="418" spans="1:19" ht="18.75" hidden="1" customHeight="1" thickTop="1" x14ac:dyDescent="0.2">
      <c r="A418" s="790" t="s">
        <v>382</v>
      </c>
      <c r="B418" s="776" t="s">
        <v>381</v>
      </c>
      <c r="C418" s="777">
        <f>IF(E418+G418=0, 0, ROUND((P418-Q418)/(G418+E418)/12,0))</f>
        <v>0</v>
      </c>
      <c r="D418" s="777">
        <f>IF(F418=0,0,ROUND(Q418/F418,0))</f>
        <v>0</v>
      </c>
      <c r="E418" s="778">
        <f>E422+E454+E486+E518+E550+E582</f>
        <v>0</v>
      </c>
      <c r="F418" s="779">
        <f t="shared" ref="F418:I419" si="14">F422+F454+F486+F518+F550+F582</f>
        <v>0</v>
      </c>
      <c r="G418" s="780">
        <f t="shared" si="14"/>
        <v>0</v>
      </c>
      <c r="H418" s="781">
        <f t="shared" si="14"/>
        <v>0</v>
      </c>
      <c r="I418" s="779">
        <f t="shared" si="14"/>
        <v>0</v>
      </c>
      <c r="J418" s="779" t="s">
        <v>381</v>
      </c>
      <c r="K418" s="779">
        <f>H418</f>
        <v>0</v>
      </c>
      <c r="L418" s="779">
        <f>L422+L454+L486+L518+L550+L582</f>
        <v>0</v>
      </c>
      <c r="M418" s="779">
        <f>M422+M454+M486+M518+M550+M582</f>
        <v>0</v>
      </c>
      <c r="N418" s="779" t="s">
        <v>381</v>
      </c>
      <c r="O418" s="779">
        <f>L418</f>
        <v>0</v>
      </c>
      <c r="P418" s="779">
        <f>H418+L418</f>
        <v>0</v>
      </c>
      <c r="Q418" s="779">
        <f>I418+M418</f>
        <v>0</v>
      </c>
      <c r="R418" s="779" t="s">
        <v>381</v>
      </c>
      <c r="S418" s="780">
        <f>P418</f>
        <v>0</v>
      </c>
    </row>
    <row r="419" spans="1:19" ht="18.75" hidden="1" customHeight="1" thickTop="1" x14ac:dyDescent="0.2">
      <c r="A419" s="790" t="s">
        <v>383</v>
      </c>
      <c r="B419" s="776" t="s">
        <v>381</v>
      </c>
      <c r="C419" s="777">
        <f>IF(E419+G419=0, 0, ROUND((P419-Q419)/(G419+E419)/12,0))</f>
        <v>0</v>
      </c>
      <c r="D419" s="777">
        <f>IF(F419=0,0,ROUND(Q419/F419,0))</f>
        <v>0</v>
      </c>
      <c r="E419" s="778">
        <f>E423+E455+E487+E519+E551+E583</f>
        <v>0</v>
      </c>
      <c r="F419" s="779">
        <f t="shared" si="14"/>
        <v>0</v>
      </c>
      <c r="G419" s="780">
        <f t="shared" si="14"/>
        <v>0</v>
      </c>
      <c r="H419" s="781">
        <f t="shared" si="14"/>
        <v>0</v>
      </c>
      <c r="I419" s="779">
        <f t="shared" si="14"/>
        <v>0</v>
      </c>
      <c r="J419" s="779" t="s">
        <v>381</v>
      </c>
      <c r="K419" s="779">
        <f>H419</f>
        <v>0</v>
      </c>
      <c r="L419" s="779">
        <f>L423+L455+L487+L519+L551+L583</f>
        <v>0</v>
      </c>
      <c r="M419" s="779">
        <f>M423+M455+M487+M519+M551+M583</f>
        <v>0</v>
      </c>
      <c r="N419" s="779" t="s">
        <v>381</v>
      </c>
      <c r="O419" s="779">
        <f>L419</f>
        <v>0</v>
      </c>
      <c r="P419" s="779">
        <f>H419+L419</f>
        <v>0</v>
      </c>
      <c r="Q419" s="779">
        <f>I419+M419</f>
        <v>0</v>
      </c>
      <c r="R419" s="779" t="s">
        <v>381</v>
      </c>
      <c r="S419" s="780">
        <f>P419</f>
        <v>0</v>
      </c>
    </row>
    <row r="420" spans="1:19" ht="18.75" hidden="1" customHeight="1" thickTop="1" x14ac:dyDescent="0.2">
      <c r="A420" s="790" t="s">
        <v>384</v>
      </c>
      <c r="B420" s="776" t="s">
        <v>381</v>
      </c>
      <c r="C420" s="777" t="s">
        <v>381</v>
      </c>
      <c r="D420" s="777" t="s">
        <v>381</v>
      </c>
      <c r="E420" s="778" t="s">
        <v>381</v>
      </c>
      <c r="F420" s="779" t="s">
        <v>381</v>
      </c>
      <c r="G420" s="780" t="s">
        <v>381</v>
      </c>
      <c r="H420" s="781" t="s">
        <v>381</v>
      </c>
      <c r="I420" s="779" t="s">
        <v>381</v>
      </c>
      <c r="J420" s="779">
        <f>J424+J456+J488+J520+J552+J584</f>
        <v>0</v>
      </c>
      <c r="K420" s="779">
        <f>J420</f>
        <v>0</v>
      </c>
      <c r="L420" s="779" t="s">
        <v>381</v>
      </c>
      <c r="M420" s="779" t="s">
        <v>381</v>
      </c>
      <c r="N420" s="779">
        <f>N424+N456+N488+N520+N552+N584</f>
        <v>0</v>
      </c>
      <c r="O420" s="779">
        <f>N420</f>
        <v>0</v>
      </c>
      <c r="P420" s="779" t="s">
        <v>381</v>
      </c>
      <c r="Q420" s="779" t="s">
        <v>381</v>
      </c>
      <c r="R420" s="779">
        <f>J420+N420</f>
        <v>0</v>
      </c>
      <c r="S420" s="780">
        <f>R420</f>
        <v>0</v>
      </c>
    </row>
    <row r="421" spans="1:19" ht="18.75" hidden="1" customHeight="1" thickTop="1" x14ac:dyDescent="0.2">
      <c r="A421" s="831" t="s">
        <v>388</v>
      </c>
      <c r="B421" s="832" t="s">
        <v>381</v>
      </c>
      <c r="C421" s="802">
        <f>IF(E421+G421=0, 0, ROUND((P421-Q421)/(G421+E421)/12,0))</f>
        <v>0</v>
      </c>
      <c r="D421" s="802">
        <f>IF(F421=0,0,ROUND(Q421/F421,0))</f>
        <v>0</v>
      </c>
      <c r="E421" s="803">
        <f>E422+E423</f>
        <v>0</v>
      </c>
      <c r="F421" s="804">
        <f>F422+F423</f>
        <v>0</v>
      </c>
      <c r="G421" s="805">
        <f>G422+G423</f>
        <v>0</v>
      </c>
      <c r="H421" s="806">
        <f>H422+H423</f>
        <v>0</v>
      </c>
      <c r="I421" s="804">
        <f>I422+I423</f>
        <v>0</v>
      </c>
      <c r="J421" s="804">
        <f>J424</f>
        <v>0</v>
      </c>
      <c r="K421" s="804">
        <f>IF(H421+J421=K422+K423+K424,H421+J421,"CHYBA")</f>
        <v>0</v>
      </c>
      <c r="L421" s="804">
        <f>L422+L423</f>
        <v>0</v>
      </c>
      <c r="M421" s="804">
        <f>M422+M423</f>
        <v>0</v>
      </c>
      <c r="N421" s="804">
        <f>N424</f>
        <v>0</v>
      </c>
      <c r="O421" s="804">
        <f>IF(L421+N421=O422+O423+O424,L421+N421,"CHYBA")</f>
        <v>0</v>
      </c>
      <c r="P421" s="804">
        <f>P422+P423</f>
        <v>0</v>
      </c>
      <c r="Q421" s="804">
        <f>Q422+Q423</f>
        <v>0</v>
      </c>
      <c r="R421" s="804">
        <f>R424</f>
        <v>0</v>
      </c>
      <c r="S421" s="805">
        <f>IF(P421+R421=S422+S423+S424,P421+R421,"CHYBA")</f>
        <v>0</v>
      </c>
    </row>
    <row r="422" spans="1:19" ht="18.75" hidden="1" customHeight="1" thickTop="1" x14ac:dyDescent="0.2">
      <c r="A422" s="790" t="s">
        <v>382</v>
      </c>
      <c r="B422" s="776" t="s">
        <v>381</v>
      </c>
      <c r="C422" s="777">
        <f>IF(E422+G422=0, 0, ROUND((P422-Q422)/(G422+E422)/12,0))</f>
        <v>0</v>
      </c>
      <c r="D422" s="777">
        <f>IF(F422=0,0,ROUND(Q422/F422,0))</f>
        <v>0</v>
      </c>
      <c r="E422" s="778">
        <f t="shared" ref="E422:I423" si="15">E426+E430+E434+E438+E442+E446+E450</f>
        <v>0</v>
      </c>
      <c r="F422" s="779">
        <f t="shared" si="15"/>
        <v>0</v>
      </c>
      <c r="G422" s="780">
        <f t="shared" si="15"/>
        <v>0</v>
      </c>
      <c r="H422" s="781">
        <f t="shared" si="15"/>
        <v>0</v>
      </c>
      <c r="I422" s="779">
        <f t="shared" si="15"/>
        <v>0</v>
      </c>
      <c r="J422" s="779" t="s">
        <v>381</v>
      </c>
      <c r="K422" s="779">
        <f>H422</f>
        <v>0</v>
      </c>
      <c r="L422" s="779">
        <f>L426+L430+L434+L438+L442+L446+L450</f>
        <v>0</v>
      </c>
      <c r="M422" s="779">
        <f>M426+M430+M434+M438+M442+M446+M450</f>
        <v>0</v>
      </c>
      <c r="N422" s="779" t="s">
        <v>381</v>
      </c>
      <c r="O422" s="779">
        <f>L422</f>
        <v>0</v>
      </c>
      <c r="P422" s="779">
        <f>H422+L422</f>
        <v>0</v>
      </c>
      <c r="Q422" s="779">
        <f>I422+M422</f>
        <v>0</v>
      </c>
      <c r="R422" s="779" t="s">
        <v>381</v>
      </c>
      <c r="S422" s="780">
        <f>P422</f>
        <v>0</v>
      </c>
    </row>
    <row r="423" spans="1:19" ht="18.75" hidden="1" customHeight="1" thickTop="1" x14ac:dyDescent="0.2">
      <c r="A423" s="790" t="s">
        <v>383</v>
      </c>
      <c r="B423" s="776" t="s">
        <v>381</v>
      </c>
      <c r="C423" s="777">
        <f>IF(E423+G423=0, 0, ROUND((P423-Q423)/(G423+E423)/12,0))</f>
        <v>0</v>
      </c>
      <c r="D423" s="777">
        <f>IF(F423=0,0,ROUND(Q423/F423,0))</f>
        <v>0</v>
      </c>
      <c r="E423" s="778">
        <f t="shared" si="15"/>
        <v>0</v>
      </c>
      <c r="F423" s="779">
        <f t="shared" si="15"/>
        <v>0</v>
      </c>
      <c r="G423" s="780">
        <f t="shared" si="15"/>
        <v>0</v>
      </c>
      <c r="H423" s="781">
        <f t="shared" si="15"/>
        <v>0</v>
      </c>
      <c r="I423" s="779">
        <f t="shared" si="15"/>
        <v>0</v>
      </c>
      <c r="J423" s="779" t="s">
        <v>381</v>
      </c>
      <c r="K423" s="779">
        <f>H423</f>
        <v>0</v>
      </c>
      <c r="L423" s="779">
        <f>L427+L431+L435+L439+L443+L447+L451</f>
        <v>0</v>
      </c>
      <c r="M423" s="779">
        <f>M427+M431+M435+M439+M443+M447+M451</f>
        <v>0</v>
      </c>
      <c r="N423" s="779" t="s">
        <v>381</v>
      </c>
      <c r="O423" s="779">
        <f>L423</f>
        <v>0</v>
      </c>
      <c r="P423" s="779">
        <f>H423+L423</f>
        <v>0</v>
      </c>
      <c r="Q423" s="779">
        <f>I423+M423</f>
        <v>0</v>
      </c>
      <c r="R423" s="779" t="s">
        <v>381</v>
      </c>
      <c r="S423" s="780">
        <f>P423</f>
        <v>0</v>
      </c>
    </row>
    <row r="424" spans="1:19" ht="18.75" hidden="1" customHeight="1" thickTop="1" x14ac:dyDescent="0.2">
      <c r="A424" s="790" t="s">
        <v>384</v>
      </c>
      <c r="B424" s="776" t="s">
        <v>381</v>
      </c>
      <c r="C424" s="777" t="s">
        <v>381</v>
      </c>
      <c r="D424" s="777" t="s">
        <v>381</v>
      </c>
      <c r="E424" s="778" t="s">
        <v>381</v>
      </c>
      <c r="F424" s="779" t="s">
        <v>381</v>
      </c>
      <c r="G424" s="780" t="s">
        <v>381</v>
      </c>
      <c r="H424" s="781" t="s">
        <v>381</v>
      </c>
      <c r="I424" s="779" t="s">
        <v>381</v>
      </c>
      <c r="J424" s="779">
        <f>J428+J432+J436+J440+J444+J448+J452</f>
        <v>0</v>
      </c>
      <c r="K424" s="779">
        <f>J424</f>
        <v>0</v>
      </c>
      <c r="L424" s="779" t="s">
        <v>381</v>
      </c>
      <c r="M424" s="779" t="s">
        <v>381</v>
      </c>
      <c r="N424" s="779">
        <f>N428+N432+N436+N440+N444+N448+N452</f>
        <v>0</v>
      </c>
      <c r="O424" s="779">
        <f>N424</f>
        <v>0</v>
      </c>
      <c r="P424" s="779" t="s">
        <v>381</v>
      </c>
      <c r="Q424" s="779" t="s">
        <v>381</v>
      </c>
      <c r="R424" s="779">
        <f>J424+N424</f>
        <v>0</v>
      </c>
      <c r="S424" s="780">
        <f>R424</f>
        <v>0</v>
      </c>
    </row>
    <row r="425" spans="1:19" ht="18.75" hidden="1" customHeight="1" thickTop="1" x14ac:dyDescent="0.2">
      <c r="A425" s="792" t="s">
        <v>1026</v>
      </c>
      <c r="B425" s="793"/>
      <c r="C425" s="777">
        <f>IF(E425+G425=0, 0, ROUND((P425-Q425)/(G425+E425)/12,0))</f>
        <v>0</v>
      </c>
      <c r="D425" s="777">
        <f>IF(F425=0,0,ROUND(Q425/F425,0))</f>
        <v>0</v>
      </c>
      <c r="E425" s="778">
        <f>E426+E427</f>
        <v>0</v>
      </c>
      <c r="F425" s="779">
        <f>F426+F427</f>
        <v>0</v>
      </c>
      <c r="G425" s="780">
        <f>G426+G427</f>
        <v>0</v>
      </c>
      <c r="H425" s="794">
        <f>H426+H427</f>
        <v>0</v>
      </c>
      <c r="I425" s="795">
        <f>I426+I427</f>
        <v>0</v>
      </c>
      <c r="J425" s="795">
        <f>J428</f>
        <v>0</v>
      </c>
      <c r="K425" s="795">
        <f>IF(H425+J425=K426+K427+K428,H425+J425,"CHYBA")</f>
        <v>0</v>
      </c>
      <c r="L425" s="779">
        <f>L426+L427</f>
        <v>0</v>
      </c>
      <c r="M425" s="779">
        <f>M426+M427</f>
        <v>0</v>
      </c>
      <c r="N425" s="779">
        <f>N428</f>
        <v>0</v>
      </c>
      <c r="O425" s="779">
        <f>IF(L425+N425=O426+O427+O428,L425+N425,"CHYBA")</f>
        <v>0</v>
      </c>
      <c r="P425" s="779">
        <f>P426+P427</f>
        <v>0</v>
      </c>
      <c r="Q425" s="779">
        <f>Q426+Q427</f>
        <v>0</v>
      </c>
      <c r="R425" s="779">
        <f>R428</f>
        <v>0</v>
      </c>
      <c r="S425" s="780">
        <f>IF(P425+R425=S426+S427+S428,P425+R425,"CHYBA")</f>
        <v>0</v>
      </c>
    </row>
    <row r="426" spans="1:19" ht="18.75" hidden="1" customHeight="1" thickTop="1" x14ac:dyDescent="0.2">
      <c r="A426" s="790" t="s">
        <v>382</v>
      </c>
      <c r="B426" s="776" t="s">
        <v>381</v>
      </c>
      <c r="C426" s="777">
        <f>IF(E426+G426=0, 0, ROUND((P426-Q426)/(G426+E426)/12,0))</f>
        <v>0</v>
      </c>
      <c r="D426" s="777">
        <f>IF(F426=0,0,ROUND(Q426/F426,0))</f>
        <v>0</v>
      </c>
      <c r="E426" s="796"/>
      <c r="F426" s="797"/>
      <c r="G426" s="798"/>
      <c r="H426" s="799"/>
      <c r="I426" s="797"/>
      <c r="J426" s="795" t="s">
        <v>381</v>
      </c>
      <c r="K426" s="795">
        <f>H426</f>
        <v>0</v>
      </c>
      <c r="L426" s="797"/>
      <c r="M426" s="797"/>
      <c r="N426" s="779" t="s">
        <v>381</v>
      </c>
      <c r="O426" s="779">
        <f>L426</f>
        <v>0</v>
      </c>
      <c r="P426" s="779">
        <f>H426+L426</f>
        <v>0</v>
      </c>
      <c r="Q426" s="779">
        <f>I426+M426</f>
        <v>0</v>
      </c>
      <c r="R426" s="779" t="s">
        <v>381</v>
      </c>
      <c r="S426" s="780">
        <f>P426</f>
        <v>0</v>
      </c>
    </row>
    <row r="427" spans="1:19" ht="18.75" hidden="1" customHeight="1" thickTop="1" x14ac:dyDescent="0.2">
      <c r="A427" s="790" t="s">
        <v>383</v>
      </c>
      <c r="B427" s="776" t="s">
        <v>381</v>
      </c>
      <c r="C427" s="777">
        <f>IF(E427+G427=0, 0, ROUND((P427-Q427)/(G427+E427)/12,0))</f>
        <v>0</v>
      </c>
      <c r="D427" s="777">
        <f>IF(F427=0,0,ROUND(Q427/F427,0))</f>
        <v>0</v>
      </c>
      <c r="E427" s="796"/>
      <c r="F427" s="797"/>
      <c r="G427" s="798"/>
      <c r="H427" s="799"/>
      <c r="I427" s="797"/>
      <c r="J427" s="795" t="s">
        <v>381</v>
      </c>
      <c r="K427" s="795">
        <f>H427</f>
        <v>0</v>
      </c>
      <c r="L427" s="797"/>
      <c r="M427" s="797"/>
      <c r="N427" s="779" t="s">
        <v>381</v>
      </c>
      <c r="O427" s="779">
        <f>L427</f>
        <v>0</v>
      </c>
      <c r="P427" s="779">
        <f>H427+L427</f>
        <v>0</v>
      </c>
      <c r="Q427" s="779">
        <f>I427+M427</f>
        <v>0</v>
      </c>
      <c r="R427" s="779" t="s">
        <v>381</v>
      </c>
      <c r="S427" s="780">
        <f>P427</f>
        <v>0</v>
      </c>
    </row>
    <row r="428" spans="1:19" ht="18.75" hidden="1" customHeight="1" thickTop="1" x14ac:dyDescent="0.2">
      <c r="A428" s="790" t="s">
        <v>384</v>
      </c>
      <c r="B428" s="776" t="s">
        <v>381</v>
      </c>
      <c r="C428" s="777" t="s">
        <v>381</v>
      </c>
      <c r="D428" s="777" t="s">
        <v>381</v>
      </c>
      <c r="E428" s="778" t="s">
        <v>381</v>
      </c>
      <c r="F428" s="779" t="s">
        <v>381</v>
      </c>
      <c r="G428" s="780" t="s">
        <v>381</v>
      </c>
      <c r="H428" s="781" t="s">
        <v>381</v>
      </c>
      <c r="I428" s="779" t="s">
        <v>381</v>
      </c>
      <c r="J428" s="797"/>
      <c r="K428" s="795">
        <f>J428</f>
        <v>0</v>
      </c>
      <c r="L428" s="779" t="s">
        <v>381</v>
      </c>
      <c r="M428" s="779" t="s">
        <v>381</v>
      </c>
      <c r="N428" s="797"/>
      <c r="O428" s="779">
        <f>N428</f>
        <v>0</v>
      </c>
      <c r="P428" s="779" t="s">
        <v>381</v>
      </c>
      <c r="Q428" s="779" t="s">
        <v>381</v>
      </c>
      <c r="R428" s="779">
        <f>J428+N428</f>
        <v>0</v>
      </c>
      <c r="S428" s="780">
        <f>R428</f>
        <v>0</v>
      </c>
    </row>
    <row r="429" spans="1:19" ht="18.75" hidden="1" customHeight="1" thickTop="1" x14ac:dyDescent="0.2">
      <c r="A429" s="792" t="s">
        <v>1026</v>
      </c>
      <c r="B429" s="793"/>
      <c r="C429" s="777">
        <f>IF(E429+G429=0, 0, ROUND((P429-Q429)/(G429+E429)/12,0))</f>
        <v>0</v>
      </c>
      <c r="D429" s="777">
        <f>IF(F429=0,0,ROUND(Q429/F429,0))</f>
        <v>0</v>
      </c>
      <c r="E429" s="778">
        <f>E430+E431</f>
        <v>0</v>
      </c>
      <c r="F429" s="779">
        <f>F430+F431</f>
        <v>0</v>
      </c>
      <c r="G429" s="780">
        <f>G430+G431</f>
        <v>0</v>
      </c>
      <c r="H429" s="781">
        <f>H430+H431</f>
        <v>0</v>
      </c>
      <c r="I429" s="779">
        <f>I430+I431</f>
        <v>0</v>
      </c>
      <c r="J429" s="779">
        <f>J432</f>
        <v>0</v>
      </c>
      <c r="K429" s="779">
        <f>IF(H429+J429=K430+K431+K432,H429+J429,"CHYBA")</f>
        <v>0</v>
      </c>
      <c r="L429" s="779">
        <f>L430+L431</f>
        <v>0</v>
      </c>
      <c r="M429" s="779">
        <f>M430+M431</f>
        <v>0</v>
      </c>
      <c r="N429" s="779">
        <f>N432</f>
        <v>0</v>
      </c>
      <c r="O429" s="779">
        <f>IF(L429+N429=O430+O431+O432,L429+N429,"CHYBA")</f>
        <v>0</v>
      </c>
      <c r="P429" s="779">
        <f>P430+P431</f>
        <v>0</v>
      </c>
      <c r="Q429" s="779">
        <f>Q430+Q431</f>
        <v>0</v>
      </c>
      <c r="R429" s="779">
        <f>R432</f>
        <v>0</v>
      </c>
      <c r="S429" s="780">
        <f>IF(P429+R429=S430+S431+S432,P429+R429,"CHYBA")</f>
        <v>0</v>
      </c>
    </row>
    <row r="430" spans="1:19" ht="18.75" hidden="1" customHeight="1" thickTop="1" x14ac:dyDescent="0.2">
      <c r="A430" s="790" t="s">
        <v>382</v>
      </c>
      <c r="B430" s="776" t="s">
        <v>381</v>
      </c>
      <c r="C430" s="777">
        <f>IF(E430+G430=0, 0, ROUND((P430-Q430)/(G430+E430)/12,0))</f>
        <v>0</v>
      </c>
      <c r="D430" s="777">
        <f>IF(F430=0,0,ROUND(Q430/F430,0))</f>
        <v>0</v>
      </c>
      <c r="E430" s="796"/>
      <c r="F430" s="797"/>
      <c r="G430" s="798"/>
      <c r="H430" s="799"/>
      <c r="I430" s="797"/>
      <c r="J430" s="779" t="s">
        <v>381</v>
      </c>
      <c r="K430" s="779">
        <f>H430</f>
        <v>0</v>
      </c>
      <c r="L430" s="797"/>
      <c r="M430" s="797"/>
      <c r="N430" s="779" t="s">
        <v>381</v>
      </c>
      <c r="O430" s="779">
        <f>L430</f>
        <v>0</v>
      </c>
      <c r="P430" s="779">
        <f>H430+L430</f>
        <v>0</v>
      </c>
      <c r="Q430" s="779">
        <f>I430+M430</f>
        <v>0</v>
      </c>
      <c r="R430" s="779" t="s">
        <v>381</v>
      </c>
      <c r="S430" s="780">
        <f>P430</f>
        <v>0</v>
      </c>
    </row>
    <row r="431" spans="1:19" ht="18.75" hidden="1" customHeight="1" thickTop="1" x14ac:dyDescent="0.2">
      <c r="A431" s="790" t="s">
        <v>383</v>
      </c>
      <c r="B431" s="776" t="s">
        <v>381</v>
      </c>
      <c r="C431" s="777">
        <f>IF(E431+G431=0, 0, ROUND((P431-Q431)/(G431+E431)/12,0))</f>
        <v>0</v>
      </c>
      <c r="D431" s="777">
        <f>IF(F431=0,0,ROUND(Q431/F431,0))</f>
        <v>0</v>
      </c>
      <c r="E431" s="796"/>
      <c r="F431" s="797"/>
      <c r="G431" s="798"/>
      <c r="H431" s="799"/>
      <c r="I431" s="797"/>
      <c r="J431" s="779" t="s">
        <v>381</v>
      </c>
      <c r="K431" s="779">
        <f>H431</f>
        <v>0</v>
      </c>
      <c r="L431" s="797"/>
      <c r="M431" s="797"/>
      <c r="N431" s="779" t="s">
        <v>381</v>
      </c>
      <c r="O431" s="779">
        <f>L431</f>
        <v>0</v>
      </c>
      <c r="P431" s="779">
        <f>H431+L431</f>
        <v>0</v>
      </c>
      <c r="Q431" s="779">
        <f>I431+M431</f>
        <v>0</v>
      </c>
      <c r="R431" s="779" t="s">
        <v>381</v>
      </c>
      <c r="S431" s="780">
        <f>P431</f>
        <v>0</v>
      </c>
    </row>
    <row r="432" spans="1:19" ht="18.75" hidden="1" customHeight="1" thickTop="1" x14ac:dyDescent="0.2">
      <c r="A432" s="790" t="s">
        <v>384</v>
      </c>
      <c r="B432" s="776" t="s">
        <v>381</v>
      </c>
      <c r="C432" s="777" t="s">
        <v>381</v>
      </c>
      <c r="D432" s="777" t="s">
        <v>381</v>
      </c>
      <c r="E432" s="778" t="s">
        <v>381</v>
      </c>
      <c r="F432" s="779" t="s">
        <v>381</v>
      </c>
      <c r="G432" s="780" t="s">
        <v>381</v>
      </c>
      <c r="H432" s="781" t="s">
        <v>381</v>
      </c>
      <c r="I432" s="779" t="s">
        <v>381</v>
      </c>
      <c r="J432" s="797"/>
      <c r="K432" s="779">
        <f>J432</f>
        <v>0</v>
      </c>
      <c r="L432" s="779" t="s">
        <v>381</v>
      </c>
      <c r="M432" s="779" t="s">
        <v>381</v>
      </c>
      <c r="N432" s="797"/>
      <c r="O432" s="779">
        <f>N432</f>
        <v>0</v>
      </c>
      <c r="P432" s="779" t="s">
        <v>381</v>
      </c>
      <c r="Q432" s="779" t="s">
        <v>381</v>
      </c>
      <c r="R432" s="779">
        <f>J432+N432</f>
        <v>0</v>
      </c>
      <c r="S432" s="780">
        <f>R432</f>
        <v>0</v>
      </c>
    </row>
    <row r="433" spans="1:19" ht="18.75" hidden="1" customHeight="1" thickTop="1" x14ac:dyDescent="0.2">
      <c r="A433" s="792" t="s">
        <v>1026</v>
      </c>
      <c r="B433" s="793"/>
      <c r="C433" s="777">
        <f>IF(E433+G433=0, 0, ROUND((P433-Q433)/(G433+E433)/12,0))</f>
        <v>0</v>
      </c>
      <c r="D433" s="777">
        <f>IF(F433=0,0,ROUND(Q433/F433,0))</f>
        <v>0</v>
      </c>
      <c r="E433" s="778">
        <f>E434+E435</f>
        <v>0</v>
      </c>
      <c r="F433" s="779">
        <f>F434+F435</f>
        <v>0</v>
      </c>
      <c r="G433" s="780">
        <f>G434+G435</f>
        <v>0</v>
      </c>
      <c r="H433" s="781">
        <f>H434+H435</f>
        <v>0</v>
      </c>
      <c r="I433" s="779">
        <f>I434+I435</f>
        <v>0</v>
      </c>
      <c r="J433" s="779">
        <f>J436</f>
        <v>0</v>
      </c>
      <c r="K433" s="779">
        <f>IF(H433+J433=K434+K435+K436,H433+J433,"CHYBA")</f>
        <v>0</v>
      </c>
      <c r="L433" s="779">
        <f>L434+L435</f>
        <v>0</v>
      </c>
      <c r="M433" s="779">
        <f>M434+M435</f>
        <v>0</v>
      </c>
      <c r="N433" s="779">
        <f>N436</f>
        <v>0</v>
      </c>
      <c r="O433" s="779">
        <f>IF(L433+N433=O434+O435+O436,L433+N433,"CHYBA")</f>
        <v>0</v>
      </c>
      <c r="P433" s="779">
        <f>P434+P435</f>
        <v>0</v>
      </c>
      <c r="Q433" s="779">
        <f>Q434+Q435</f>
        <v>0</v>
      </c>
      <c r="R433" s="779">
        <f>R436</f>
        <v>0</v>
      </c>
      <c r="S433" s="780">
        <f>IF(P433+R433=S434+S435+S436,P433+R433,"CHYBA")</f>
        <v>0</v>
      </c>
    </row>
    <row r="434" spans="1:19" ht="18.75" hidden="1" customHeight="1" thickTop="1" x14ac:dyDescent="0.2">
      <c r="A434" s="790" t="s">
        <v>382</v>
      </c>
      <c r="B434" s="776" t="s">
        <v>381</v>
      </c>
      <c r="C434" s="777">
        <f>IF(E434+G434=0, 0, ROUND((P434-Q434)/(G434+E434)/12,0))</f>
        <v>0</v>
      </c>
      <c r="D434" s="777">
        <f>IF(F434=0,0,ROUND(Q434/F434,0))</f>
        <v>0</v>
      </c>
      <c r="E434" s="796"/>
      <c r="F434" s="797"/>
      <c r="G434" s="798"/>
      <c r="H434" s="799"/>
      <c r="I434" s="797"/>
      <c r="J434" s="779" t="s">
        <v>381</v>
      </c>
      <c r="K434" s="779">
        <f>H434</f>
        <v>0</v>
      </c>
      <c r="L434" s="797"/>
      <c r="M434" s="797"/>
      <c r="N434" s="779" t="s">
        <v>381</v>
      </c>
      <c r="O434" s="779">
        <f>L434</f>
        <v>0</v>
      </c>
      <c r="P434" s="779">
        <f>H434+L434</f>
        <v>0</v>
      </c>
      <c r="Q434" s="779">
        <f>I434+M434</f>
        <v>0</v>
      </c>
      <c r="R434" s="779" t="s">
        <v>381</v>
      </c>
      <c r="S434" s="780">
        <f>P434</f>
        <v>0</v>
      </c>
    </row>
    <row r="435" spans="1:19" ht="18.75" hidden="1" customHeight="1" thickTop="1" x14ac:dyDescent="0.2">
      <c r="A435" s="790" t="s">
        <v>383</v>
      </c>
      <c r="B435" s="776" t="s">
        <v>381</v>
      </c>
      <c r="C435" s="777">
        <f>IF(E435+G435=0, 0, ROUND((P435-Q435)/(G435+E435)/12,0))</f>
        <v>0</v>
      </c>
      <c r="D435" s="777">
        <f>IF(F435=0,0,ROUND(Q435/F435,0))</f>
        <v>0</v>
      </c>
      <c r="E435" s="796"/>
      <c r="F435" s="797"/>
      <c r="G435" s="798"/>
      <c r="H435" s="799"/>
      <c r="I435" s="797"/>
      <c r="J435" s="779" t="s">
        <v>381</v>
      </c>
      <c r="K435" s="779">
        <f>H435</f>
        <v>0</v>
      </c>
      <c r="L435" s="797"/>
      <c r="M435" s="797"/>
      <c r="N435" s="779" t="s">
        <v>381</v>
      </c>
      <c r="O435" s="779">
        <f>L435</f>
        <v>0</v>
      </c>
      <c r="P435" s="779">
        <f>H435+L435</f>
        <v>0</v>
      </c>
      <c r="Q435" s="779">
        <f>I435+M435</f>
        <v>0</v>
      </c>
      <c r="R435" s="779" t="s">
        <v>381</v>
      </c>
      <c r="S435" s="780">
        <f>P435</f>
        <v>0</v>
      </c>
    </row>
    <row r="436" spans="1:19" ht="18.75" hidden="1" customHeight="1" thickTop="1" x14ac:dyDescent="0.2">
      <c r="A436" s="790" t="s">
        <v>384</v>
      </c>
      <c r="B436" s="776" t="s">
        <v>381</v>
      </c>
      <c r="C436" s="777" t="s">
        <v>381</v>
      </c>
      <c r="D436" s="777" t="s">
        <v>381</v>
      </c>
      <c r="E436" s="778" t="s">
        <v>381</v>
      </c>
      <c r="F436" s="779" t="s">
        <v>381</v>
      </c>
      <c r="G436" s="780" t="s">
        <v>381</v>
      </c>
      <c r="H436" s="781" t="s">
        <v>381</v>
      </c>
      <c r="I436" s="779" t="s">
        <v>381</v>
      </c>
      <c r="J436" s="797"/>
      <c r="K436" s="779">
        <f>J436</f>
        <v>0</v>
      </c>
      <c r="L436" s="779" t="s">
        <v>381</v>
      </c>
      <c r="M436" s="779" t="s">
        <v>381</v>
      </c>
      <c r="N436" s="797"/>
      <c r="O436" s="779">
        <f>N436</f>
        <v>0</v>
      </c>
      <c r="P436" s="779" t="s">
        <v>381</v>
      </c>
      <c r="Q436" s="779" t="s">
        <v>381</v>
      </c>
      <c r="R436" s="779">
        <f>J436+N436</f>
        <v>0</v>
      </c>
      <c r="S436" s="780">
        <f>R436</f>
        <v>0</v>
      </c>
    </row>
    <row r="437" spans="1:19" ht="18.75" hidden="1" customHeight="1" thickTop="1" x14ac:dyDescent="0.2">
      <c r="A437" s="792" t="s">
        <v>1026</v>
      </c>
      <c r="B437" s="793"/>
      <c r="C437" s="777">
        <f>IF(E437+G437=0, 0, ROUND((P437-Q437)/(G437+E437)/12,0))</f>
        <v>0</v>
      </c>
      <c r="D437" s="777">
        <f>IF(F437=0,0,ROUND(Q437/F437,0))</f>
        <v>0</v>
      </c>
      <c r="E437" s="778">
        <f>E438+E439</f>
        <v>0</v>
      </c>
      <c r="F437" s="779">
        <f>F438+F439</f>
        <v>0</v>
      </c>
      <c r="G437" s="780">
        <f>G438+G439</f>
        <v>0</v>
      </c>
      <c r="H437" s="781">
        <f>H438+H439</f>
        <v>0</v>
      </c>
      <c r="I437" s="779">
        <f>I438+I439</f>
        <v>0</v>
      </c>
      <c r="J437" s="779">
        <f>J440</f>
        <v>0</v>
      </c>
      <c r="K437" s="779">
        <f>IF(H437+J437=K438+K439+K440,H437+J437,"CHYBA")</f>
        <v>0</v>
      </c>
      <c r="L437" s="779">
        <f>L438+L439</f>
        <v>0</v>
      </c>
      <c r="M437" s="779">
        <f>M438+M439</f>
        <v>0</v>
      </c>
      <c r="N437" s="779">
        <f>N440</f>
        <v>0</v>
      </c>
      <c r="O437" s="779">
        <f>IF(L437+N437=O438+O439+O440,L437+N437,"CHYBA")</f>
        <v>0</v>
      </c>
      <c r="P437" s="779">
        <f>P438+P439</f>
        <v>0</v>
      </c>
      <c r="Q437" s="779">
        <f>Q438+Q439</f>
        <v>0</v>
      </c>
      <c r="R437" s="779">
        <f>R440</f>
        <v>0</v>
      </c>
      <c r="S437" s="780">
        <f>IF(P437+R437=S438+S439+S440,P437+R437,"CHYBA")</f>
        <v>0</v>
      </c>
    </row>
    <row r="438" spans="1:19" ht="18.75" hidden="1" customHeight="1" thickTop="1" x14ac:dyDescent="0.2">
      <c r="A438" s="790" t="s">
        <v>382</v>
      </c>
      <c r="B438" s="776" t="s">
        <v>381</v>
      </c>
      <c r="C438" s="777">
        <f>IF(E438+G438=0, 0, ROUND((P438-Q438)/(G438+E438)/12,0))</f>
        <v>0</v>
      </c>
      <c r="D438" s="777">
        <f>IF(F438=0,0,ROUND(Q438/F438,0))</f>
        <v>0</v>
      </c>
      <c r="E438" s="796"/>
      <c r="F438" s="797"/>
      <c r="G438" s="798"/>
      <c r="H438" s="799"/>
      <c r="I438" s="797"/>
      <c r="J438" s="779" t="s">
        <v>381</v>
      </c>
      <c r="K438" s="779">
        <f>H438</f>
        <v>0</v>
      </c>
      <c r="L438" s="797"/>
      <c r="M438" s="797"/>
      <c r="N438" s="779" t="s">
        <v>381</v>
      </c>
      <c r="O438" s="779">
        <f>L438</f>
        <v>0</v>
      </c>
      <c r="P438" s="779">
        <f>H438+L438</f>
        <v>0</v>
      </c>
      <c r="Q438" s="779">
        <f>I438+M438</f>
        <v>0</v>
      </c>
      <c r="R438" s="779" t="s">
        <v>381</v>
      </c>
      <c r="S438" s="780">
        <f>P438</f>
        <v>0</v>
      </c>
    </row>
    <row r="439" spans="1:19" ht="18.75" hidden="1" customHeight="1" thickTop="1" x14ac:dyDescent="0.2">
      <c r="A439" s="790" t="s">
        <v>383</v>
      </c>
      <c r="B439" s="776" t="s">
        <v>381</v>
      </c>
      <c r="C439" s="777">
        <f>IF(E439+G439=0, 0, ROUND((P439-Q439)/(G439+E439)/12,0))</f>
        <v>0</v>
      </c>
      <c r="D439" s="777">
        <f>IF(F439=0,0,ROUND(Q439/F439,0))</f>
        <v>0</v>
      </c>
      <c r="E439" s="796"/>
      <c r="F439" s="797"/>
      <c r="G439" s="798"/>
      <c r="H439" s="799"/>
      <c r="I439" s="797"/>
      <c r="J439" s="779" t="s">
        <v>381</v>
      </c>
      <c r="K439" s="779">
        <f>H439</f>
        <v>0</v>
      </c>
      <c r="L439" s="797"/>
      <c r="M439" s="797"/>
      <c r="N439" s="779" t="s">
        <v>381</v>
      </c>
      <c r="O439" s="779">
        <f>L439</f>
        <v>0</v>
      </c>
      <c r="P439" s="779">
        <f>H439+L439</f>
        <v>0</v>
      </c>
      <c r="Q439" s="779">
        <f>I439+M439</f>
        <v>0</v>
      </c>
      <c r="R439" s="779" t="s">
        <v>381</v>
      </c>
      <c r="S439" s="780">
        <f>P439</f>
        <v>0</v>
      </c>
    </row>
    <row r="440" spans="1:19" ht="18.75" hidden="1" customHeight="1" thickTop="1" x14ac:dyDescent="0.2">
      <c r="A440" s="790" t="s">
        <v>384</v>
      </c>
      <c r="B440" s="776" t="s">
        <v>381</v>
      </c>
      <c r="C440" s="777" t="s">
        <v>381</v>
      </c>
      <c r="D440" s="777" t="s">
        <v>381</v>
      </c>
      <c r="E440" s="778" t="s">
        <v>381</v>
      </c>
      <c r="F440" s="779" t="s">
        <v>381</v>
      </c>
      <c r="G440" s="780" t="s">
        <v>381</v>
      </c>
      <c r="H440" s="781" t="s">
        <v>381</v>
      </c>
      <c r="I440" s="779" t="s">
        <v>381</v>
      </c>
      <c r="J440" s="797"/>
      <c r="K440" s="779">
        <f>J440</f>
        <v>0</v>
      </c>
      <c r="L440" s="779" t="s">
        <v>381</v>
      </c>
      <c r="M440" s="779" t="s">
        <v>381</v>
      </c>
      <c r="N440" s="797"/>
      <c r="O440" s="779">
        <f>N440</f>
        <v>0</v>
      </c>
      <c r="P440" s="779" t="s">
        <v>381</v>
      </c>
      <c r="Q440" s="779" t="s">
        <v>381</v>
      </c>
      <c r="R440" s="779">
        <f>J440+N440</f>
        <v>0</v>
      </c>
      <c r="S440" s="780">
        <f>R440</f>
        <v>0</v>
      </c>
    </row>
    <row r="441" spans="1:19" ht="18.75" hidden="1" customHeight="1" thickTop="1" x14ac:dyDescent="0.2">
      <c r="A441" s="792" t="s">
        <v>1026</v>
      </c>
      <c r="B441" s="793"/>
      <c r="C441" s="777">
        <f>IF(E441+G441=0, 0, ROUND((P441-Q441)/(G441+E441)/12,0))</f>
        <v>0</v>
      </c>
      <c r="D441" s="777">
        <f>IF(F441=0,0,ROUND(Q441/F441,0))</f>
        <v>0</v>
      </c>
      <c r="E441" s="778">
        <f>E442+E443</f>
        <v>0</v>
      </c>
      <c r="F441" s="779">
        <f>F442+F443</f>
        <v>0</v>
      </c>
      <c r="G441" s="780">
        <f>G442+G443</f>
        <v>0</v>
      </c>
      <c r="H441" s="781">
        <f>H442+H443</f>
        <v>0</v>
      </c>
      <c r="I441" s="779">
        <f>I442+I443</f>
        <v>0</v>
      </c>
      <c r="J441" s="779">
        <f>J444</f>
        <v>0</v>
      </c>
      <c r="K441" s="779">
        <f>IF(H441+J441=K442+K443+K444,H441+J441,"CHYBA")</f>
        <v>0</v>
      </c>
      <c r="L441" s="779">
        <f>L442+L443</f>
        <v>0</v>
      </c>
      <c r="M441" s="779">
        <f>M442+M443</f>
        <v>0</v>
      </c>
      <c r="N441" s="779">
        <f>N444</f>
        <v>0</v>
      </c>
      <c r="O441" s="779">
        <f>IF(L441+N441=O442+O443+O444,L441+N441,"CHYBA")</f>
        <v>0</v>
      </c>
      <c r="P441" s="779">
        <f>P442+P443</f>
        <v>0</v>
      </c>
      <c r="Q441" s="779">
        <f>Q442+Q443</f>
        <v>0</v>
      </c>
      <c r="R441" s="779">
        <f>R444</f>
        <v>0</v>
      </c>
      <c r="S441" s="780">
        <f>IF(P441+R441=S442+S443+S444,P441+R441,"CHYBA")</f>
        <v>0</v>
      </c>
    </row>
    <row r="442" spans="1:19" ht="18.75" hidden="1" customHeight="1" thickTop="1" x14ac:dyDescent="0.2">
      <c r="A442" s="790" t="s">
        <v>382</v>
      </c>
      <c r="B442" s="776" t="s">
        <v>381</v>
      </c>
      <c r="C442" s="777">
        <f>IF(E442+G442=0, 0, ROUND((P442-Q442)/(G442+E442)/12,0))</f>
        <v>0</v>
      </c>
      <c r="D442" s="777">
        <f>IF(F442=0,0,ROUND(Q442/F442,0))</f>
        <v>0</v>
      </c>
      <c r="E442" s="796"/>
      <c r="F442" s="797"/>
      <c r="G442" s="798"/>
      <c r="H442" s="799"/>
      <c r="I442" s="797"/>
      <c r="J442" s="779" t="s">
        <v>381</v>
      </c>
      <c r="K442" s="779">
        <f>H442</f>
        <v>0</v>
      </c>
      <c r="L442" s="797"/>
      <c r="M442" s="797"/>
      <c r="N442" s="779" t="s">
        <v>381</v>
      </c>
      <c r="O442" s="779">
        <f>L442</f>
        <v>0</v>
      </c>
      <c r="P442" s="779">
        <f>H442+L442</f>
        <v>0</v>
      </c>
      <c r="Q442" s="779">
        <f>I442+M442</f>
        <v>0</v>
      </c>
      <c r="R442" s="779" t="s">
        <v>381</v>
      </c>
      <c r="S442" s="780">
        <f>P442</f>
        <v>0</v>
      </c>
    </row>
    <row r="443" spans="1:19" ht="18.75" hidden="1" customHeight="1" thickTop="1" x14ac:dyDescent="0.2">
      <c r="A443" s="790" t="s">
        <v>383</v>
      </c>
      <c r="B443" s="776" t="s">
        <v>381</v>
      </c>
      <c r="C443" s="777">
        <f>IF(E443+G443=0, 0, ROUND((P443-Q443)/(G443+E443)/12,0))</f>
        <v>0</v>
      </c>
      <c r="D443" s="777">
        <f>IF(F443=0,0,ROUND(Q443/F443,0))</f>
        <v>0</v>
      </c>
      <c r="E443" s="796"/>
      <c r="F443" s="797"/>
      <c r="G443" s="798"/>
      <c r="H443" s="799"/>
      <c r="I443" s="797"/>
      <c r="J443" s="779" t="s">
        <v>381</v>
      </c>
      <c r="K443" s="779">
        <f>H443</f>
        <v>0</v>
      </c>
      <c r="L443" s="797"/>
      <c r="M443" s="797"/>
      <c r="N443" s="779" t="s">
        <v>381</v>
      </c>
      <c r="O443" s="779">
        <f>L443</f>
        <v>0</v>
      </c>
      <c r="P443" s="779">
        <f>H443+L443</f>
        <v>0</v>
      </c>
      <c r="Q443" s="779">
        <f>I443+M443</f>
        <v>0</v>
      </c>
      <c r="R443" s="779" t="s">
        <v>381</v>
      </c>
      <c r="S443" s="780">
        <f>P443</f>
        <v>0</v>
      </c>
    </row>
    <row r="444" spans="1:19" ht="18.75" hidden="1" customHeight="1" thickTop="1" x14ac:dyDescent="0.2">
      <c r="A444" s="790" t="s">
        <v>384</v>
      </c>
      <c r="B444" s="776" t="s">
        <v>381</v>
      </c>
      <c r="C444" s="777" t="s">
        <v>381</v>
      </c>
      <c r="D444" s="777" t="s">
        <v>381</v>
      </c>
      <c r="E444" s="778" t="s">
        <v>381</v>
      </c>
      <c r="F444" s="779" t="s">
        <v>381</v>
      </c>
      <c r="G444" s="780" t="s">
        <v>381</v>
      </c>
      <c r="H444" s="781" t="s">
        <v>381</v>
      </c>
      <c r="I444" s="779" t="s">
        <v>381</v>
      </c>
      <c r="J444" s="797"/>
      <c r="K444" s="779">
        <f>J444</f>
        <v>0</v>
      </c>
      <c r="L444" s="779" t="s">
        <v>381</v>
      </c>
      <c r="M444" s="779" t="s">
        <v>381</v>
      </c>
      <c r="N444" s="797"/>
      <c r="O444" s="779">
        <f>N444</f>
        <v>0</v>
      </c>
      <c r="P444" s="779" t="s">
        <v>381</v>
      </c>
      <c r="Q444" s="779" t="s">
        <v>381</v>
      </c>
      <c r="R444" s="779">
        <f>J444+N444</f>
        <v>0</v>
      </c>
      <c r="S444" s="780">
        <f>R444</f>
        <v>0</v>
      </c>
    </row>
    <row r="445" spans="1:19" ht="18.75" hidden="1" customHeight="1" thickTop="1" x14ac:dyDescent="0.2">
      <c r="A445" s="792" t="s">
        <v>1026</v>
      </c>
      <c r="B445" s="793"/>
      <c r="C445" s="777">
        <f>IF(E445+G445=0, 0, ROUND((P445-Q445)/(G445+E445)/12,0))</f>
        <v>0</v>
      </c>
      <c r="D445" s="777">
        <f>IF(F445=0,0,ROUND(Q445/F445,0))</f>
        <v>0</v>
      </c>
      <c r="E445" s="778">
        <f>E446+E447</f>
        <v>0</v>
      </c>
      <c r="F445" s="779">
        <f>F446+F447</f>
        <v>0</v>
      </c>
      <c r="G445" s="780">
        <f>G446+G447</f>
        <v>0</v>
      </c>
      <c r="H445" s="781">
        <f>H446+H447</f>
        <v>0</v>
      </c>
      <c r="I445" s="779">
        <f>I446+I447</f>
        <v>0</v>
      </c>
      <c r="J445" s="779">
        <f>J448</f>
        <v>0</v>
      </c>
      <c r="K445" s="779">
        <f>IF(H445+J445=K446+K447+K448,H445+J445,"CHYBA")</f>
        <v>0</v>
      </c>
      <c r="L445" s="779">
        <f>L446+L447</f>
        <v>0</v>
      </c>
      <c r="M445" s="779">
        <f>M446+M447</f>
        <v>0</v>
      </c>
      <c r="N445" s="779">
        <f>N448</f>
        <v>0</v>
      </c>
      <c r="O445" s="779">
        <f>IF(L445+N445=O446+O447+O448,L445+N445,"CHYBA")</f>
        <v>0</v>
      </c>
      <c r="P445" s="779">
        <f>P446+P447</f>
        <v>0</v>
      </c>
      <c r="Q445" s="779">
        <f>Q446+Q447</f>
        <v>0</v>
      </c>
      <c r="R445" s="779">
        <f>R448</f>
        <v>0</v>
      </c>
      <c r="S445" s="780">
        <f>IF(P445+R445=S446+S447+S448,P445+R445,"CHYBA")</f>
        <v>0</v>
      </c>
    </row>
    <row r="446" spans="1:19" ht="18.75" hidden="1" customHeight="1" thickTop="1" x14ac:dyDescent="0.2">
      <c r="A446" s="790" t="s">
        <v>382</v>
      </c>
      <c r="B446" s="776" t="s">
        <v>381</v>
      </c>
      <c r="C446" s="777">
        <f>IF(E446+G446=0, 0, ROUND((P446-Q446)/(G446+E446)/12,0))</f>
        <v>0</v>
      </c>
      <c r="D446" s="777">
        <f>IF(F446=0,0,ROUND(Q446/F446,0))</f>
        <v>0</v>
      </c>
      <c r="E446" s="796"/>
      <c r="F446" s="797"/>
      <c r="G446" s="798"/>
      <c r="H446" s="799"/>
      <c r="I446" s="797"/>
      <c r="J446" s="779" t="s">
        <v>381</v>
      </c>
      <c r="K446" s="779">
        <f>H446</f>
        <v>0</v>
      </c>
      <c r="L446" s="797"/>
      <c r="M446" s="797"/>
      <c r="N446" s="779" t="s">
        <v>381</v>
      </c>
      <c r="O446" s="779">
        <f>L446</f>
        <v>0</v>
      </c>
      <c r="P446" s="779">
        <f>H446+L446</f>
        <v>0</v>
      </c>
      <c r="Q446" s="779">
        <f>I446+M446</f>
        <v>0</v>
      </c>
      <c r="R446" s="779" t="s">
        <v>381</v>
      </c>
      <c r="S446" s="780">
        <f>P446</f>
        <v>0</v>
      </c>
    </row>
    <row r="447" spans="1:19" ht="18.75" hidden="1" customHeight="1" thickTop="1" x14ac:dyDescent="0.2">
      <c r="A447" s="790" t="s">
        <v>383</v>
      </c>
      <c r="B447" s="776" t="s">
        <v>381</v>
      </c>
      <c r="C447" s="777">
        <f>IF(E447+G447=0, 0, ROUND((P447-Q447)/(G447+E447)/12,0))</f>
        <v>0</v>
      </c>
      <c r="D447" s="777">
        <f>IF(F447=0,0,ROUND(Q447/F447,0))</f>
        <v>0</v>
      </c>
      <c r="E447" s="796"/>
      <c r="F447" s="797"/>
      <c r="G447" s="798"/>
      <c r="H447" s="799"/>
      <c r="I447" s="797"/>
      <c r="J447" s="779" t="s">
        <v>381</v>
      </c>
      <c r="K447" s="779">
        <f>H447</f>
        <v>0</v>
      </c>
      <c r="L447" s="797"/>
      <c r="M447" s="797"/>
      <c r="N447" s="779" t="s">
        <v>381</v>
      </c>
      <c r="O447" s="779">
        <f>L447</f>
        <v>0</v>
      </c>
      <c r="P447" s="779">
        <f>H447+L447</f>
        <v>0</v>
      </c>
      <c r="Q447" s="779">
        <f>I447+M447</f>
        <v>0</v>
      </c>
      <c r="R447" s="779" t="s">
        <v>381</v>
      </c>
      <c r="S447" s="780">
        <f>P447</f>
        <v>0</v>
      </c>
    </row>
    <row r="448" spans="1:19" ht="18.75" hidden="1" customHeight="1" thickTop="1" x14ac:dyDescent="0.2">
      <c r="A448" s="790" t="s">
        <v>384</v>
      </c>
      <c r="B448" s="776" t="s">
        <v>381</v>
      </c>
      <c r="C448" s="777" t="s">
        <v>381</v>
      </c>
      <c r="D448" s="777" t="s">
        <v>381</v>
      </c>
      <c r="E448" s="778" t="s">
        <v>381</v>
      </c>
      <c r="F448" s="779" t="s">
        <v>381</v>
      </c>
      <c r="G448" s="780" t="s">
        <v>381</v>
      </c>
      <c r="H448" s="781" t="s">
        <v>381</v>
      </c>
      <c r="I448" s="779" t="s">
        <v>381</v>
      </c>
      <c r="J448" s="797"/>
      <c r="K448" s="779">
        <f>J448</f>
        <v>0</v>
      </c>
      <c r="L448" s="779" t="s">
        <v>381</v>
      </c>
      <c r="M448" s="779" t="s">
        <v>381</v>
      </c>
      <c r="N448" s="797"/>
      <c r="O448" s="779">
        <f>N448</f>
        <v>0</v>
      </c>
      <c r="P448" s="779" t="s">
        <v>381</v>
      </c>
      <c r="Q448" s="779" t="s">
        <v>381</v>
      </c>
      <c r="R448" s="779">
        <f>J448+N448</f>
        <v>0</v>
      </c>
      <c r="S448" s="780">
        <f>R448</f>
        <v>0</v>
      </c>
    </row>
    <row r="449" spans="1:19" ht="18.75" hidden="1" customHeight="1" thickTop="1" x14ac:dyDescent="0.2">
      <c r="A449" s="792" t="s">
        <v>1026</v>
      </c>
      <c r="B449" s="793"/>
      <c r="C449" s="777">
        <f>IF(E449+G449=0, 0, ROUND((P449-Q449)/(G449+E449)/12,0))</f>
        <v>0</v>
      </c>
      <c r="D449" s="777">
        <f>IF(F449=0,0,ROUND(Q449/F449,0))</f>
        <v>0</v>
      </c>
      <c r="E449" s="778">
        <f>E450+E451</f>
        <v>0</v>
      </c>
      <c r="F449" s="779">
        <f>F450+F451</f>
        <v>0</v>
      </c>
      <c r="G449" s="780">
        <f>G450+G451</f>
        <v>0</v>
      </c>
      <c r="H449" s="781">
        <f>H450+H451</f>
        <v>0</v>
      </c>
      <c r="I449" s="779">
        <f>I450+I451</f>
        <v>0</v>
      </c>
      <c r="J449" s="779">
        <f>J452</f>
        <v>0</v>
      </c>
      <c r="K449" s="779">
        <f>IF(H449+J449=K450+K451+K452,H449+J449,"CHYBA")</f>
        <v>0</v>
      </c>
      <c r="L449" s="779">
        <f>L450+L451</f>
        <v>0</v>
      </c>
      <c r="M449" s="779">
        <f>M450+M451</f>
        <v>0</v>
      </c>
      <c r="N449" s="779">
        <f>N452</f>
        <v>0</v>
      </c>
      <c r="O449" s="779">
        <f>IF(L449+N449=O450+O451+O452,L449+N449,"CHYBA")</f>
        <v>0</v>
      </c>
      <c r="P449" s="779">
        <f>P450+P451</f>
        <v>0</v>
      </c>
      <c r="Q449" s="779">
        <f>Q450+Q451</f>
        <v>0</v>
      </c>
      <c r="R449" s="779">
        <f>R452</f>
        <v>0</v>
      </c>
      <c r="S449" s="780">
        <f>IF(P449+R449=S450+S451+S452,P449+R449,"CHYBA")</f>
        <v>0</v>
      </c>
    </row>
    <row r="450" spans="1:19" ht="18.75" hidden="1" customHeight="1" thickTop="1" x14ac:dyDescent="0.2">
      <c r="A450" s="790" t="s">
        <v>382</v>
      </c>
      <c r="B450" s="776" t="s">
        <v>381</v>
      </c>
      <c r="C450" s="777">
        <f>IF(E450+G450=0, 0, ROUND((P450-Q450)/(G450+E450)/12,0))</f>
        <v>0</v>
      </c>
      <c r="D450" s="777">
        <f>IF(F450=0,0,ROUND(Q450/F450,0))</f>
        <v>0</v>
      </c>
      <c r="E450" s="796"/>
      <c r="F450" s="797"/>
      <c r="G450" s="798"/>
      <c r="H450" s="799"/>
      <c r="I450" s="797"/>
      <c r="J450" s="779" t="s">
        <v>381</v>
      </c>
      <c r="K450" s="779">
        <f>H450</f>
        <v>0</v>
      </c>
      <c r="L450" s="797"/>
      <c r="M450" s="797"/>
      <c r="N450" s="779" t="s">
        <v>381</v>
      </c>
      <c r="O450" s="779">
        <f>L450</f>
        <v>0</v>
      </c>
      <c r="P450" s="779">
        <f>H450+L450</f>
        <v>0</v>
      </c>
      <c r="Q450" s="779">
        <f>I450+M450</f>
        <v>0</v>
      </c>
      <c r="R450" s="779" t="s">
        <v>381</v>
      </c>
      <c r="S450" s="780">
        <f>P450</f>
        <v>0</v>
      </c>
    </row>
    <row r="451" spans="1:19" ht="18.75" hidden="1" customHeight="1" thickTop="1" x14ac:dyDescent="0.2">
      <c r="A451" s="790" t="s">
        <v>383</v>
      </c>
      <c r="B451" s="776" t="s">
        <v>381</v>
      </c>
      <c r="C451" s="777">
        <f>IF(E451+G451=0, 0, ROUND((P451-Q451)/(G451+E451)/12,0))</f>
        <v>0</v>
      </c>
      <c r="D451" s="777">
        <f>IF(F451=0,0,ROUND(Q451/F451,0))</f>
        <v>0</v>
      </c>
      <c r="E451" s="796"/>
      <c r="F451" s="797"/>
      <c r="G451" s="798"/>
      <c r="H451" s="799"/>
      <c r="I451" s="797"/>
      <c r="J451" s="779" t="s">
        <v>381</v>
      </c>
      <c r="K451" s="779">
        <f>H451</f>
        <v>0</v>
      </c>
      <c r="L451" s="797"/>
      <c r="M451" s="797"/>
      <c r="N451" s="779" t="s">
        <v>381</v>
      </c>
      <c r="O451" s="779">
        <f>L451</f>
        <v>0</v>
      </c>
      <c r="P451" s="779">
        <f>H451+L451</f>
        <v>0</v>
      </c>
      <c r="Q451" s="779">
        <f>I451+M451</f>
        <v>0</v>
      </c>
      <c r="R451" s="779" t="s">
        <v>381</v>
      </c>
      <c r="S451" s="780">
        <f>P451</f>
        <v>0</v>
      </c>
    </row>
    <row r="452" spans="1:19" ht="18.75" hidden="1" customHeight="1" thickTop="1" x14ac:dyDescent="0.2">
      <c r="A452" s="808" t="s">
        <v>384</v>
      </c>
      <c r="B452" s="809" t="s">
        <v>381</v>
      </c>
      <c r="C452" s="810" t="s">
        <v>381</v>
      </c>
      <c r="D452" s="810" t="s">
        <v>381</v>
      </c>
      <c r="E452" s="811" t="s">
        <v>381</v>
      </c>
      <c r="F452" s="812" t="s">
        <v>381</v>
      </c>
      <c r="G452" s="813" t="s">
        <v>381</v>
      </c>
      <c r="H452" s="814" t="s">
        <v>381</v>
      </c>
      <c r="I452" s="812" t="s">
        <v>381</v>
      </c>
      <c r="J452" s="815"/>
      <c r="K452" s="812">
        <f>J452</f>
        <v>0</v>
      </c>
      <c r="L452" s="812" t="s">
        <v>381</v>
      </c>
      <c r="M452" s="812" t="s">
        <v>381</v>
      </c>
      <c r="N452" s="815"/>
      <c r="O452" s="812">
        <f>N452</f>
        <v>0</v>
      </c>
      <c r="P452" s="812" t="s">
        <v>381</v>
      </c>
      <c r="Q452" s="812" t="s">
        <v>381</v>
      </c>
      <c r="R452" s="812">
        <f>J452+N452</f>
        <v>0</v>
      </c>
      <c r="S452" s="813">
        <f>R452</f>
        <v>0</v>
      </c>
    </row>
    <row r="453" spans="1:19" ht="18.75" hidden="1" customHeight="1" thickTop="1" x14ac:dyDescent="0.2">
      <c r="A453" s="816" t="s">
        <v>388</v>
      </c>
      <c r="B453" s="817" t="s">
        <v>381</v>
      </c>
      <c r="C453" s="818">
        <f>IF(E453+G453=0, 0, ROUND((P453-Q453)/(G453+E453)/12,0))</f>
        <v>0</v>
      </c>
      <c r="D453" s="818">
        <f>IF(F453=0,0,ROUND(Q453/F453,0))</f>
        <v>0</v>
      </c>
      <c r="E453" s="819">
        <f>E454+E455</f>
        <v>0</v>
      </c>
      <c r="F453" s="820">
        <f>F454+F455</f>
        <v>0</v>
      </c>
      <c r="G453" s="821">
        <f>G454+G455</f>
        <v>0</v>
      </c>
      <c r="H453" s="822">
        <f>H454+H455</f>
        <v>0</v>
      </c>
      <c r="I453" s="820">
        <f>I454+I455</f>
        <v>0</v>
      </c>
      <c r="J453" s="820">
        <f>J456</f>
        <v>0</v>
      </c>
      <c r="K453" s="820">
        <f>IF(H453+J453=K454+K455+K456,H453+J453,"CHYBA")</f>
        <v>0</v>
      </c>
      <c r="L453" s="820">
        <f>L454+L455</f>
        <v>0</v>
      </c>
      <c r="M453" s="820">
        <f>M454+M455</f>
        <v>0</v>
      </c>
      <c r="N453" s="820">
        <f>N456</f>
        <v>0</v>
      </c>
      <c r="O453" s="820">
        <f>IF(L453+N453=O454+O455+O456,L453+N453,"CHYBA")</f>
        <v>0</v>
      </c>
      <c r="P453" s="820">
        <f>P454+P455</f>
        <v>0</v>
      </c>
      <c r="Q453" s="820">
        <f>Q454+Q455</f>
        <v>0</v>
      </c>
      <c r="R453" s="820">
        <f>R456</f>
        <v>0</v>
      </c>
      <c r="S453" s="821">
        <f>IF(P453+R453=S454+S455+S456,P453+R453,"CHYBA")</f>
        <v>0</v>
      </c>
    </row>
    <row r="454" spans="1:19" ht="18.75" hidden="1" customHeight="1" thickTop="1" x14ac:dyDescent="0.2">
      <c r="A454" s="790" t="s">
        <v>382</v>
      </c>
      <c r="B454" s="776" t="s">
        <v>381</v>
      </c>
      <c r="C454" s="777">
        <f>IF(E454+G454=0, 0, ROUND((P454-Q454)/(G454+E454)/12,0))</f>
        <v>0</v>
      </c>
      <c r="D454" s="777">
        <f>IF(F454=0,0,ROUND(Q454/F454,0))</f>
        <v>0</v>
      </c>
      <c r="E454" s="778">
        <f t="shared" ref="E454:I455" si="16">E458+E462+E466+E470+E474+E478+E482</f>
        <v>0</v>
      </c>
      <c r="F454" s="779">
        <f t="shared" si="16"/>
        <v>0</v>
      </c>
      <c r="G454" s="780">
        <f t="shared" si="16"/>
        <v>0</v>
      </c>
      <c r="H454" s="781">
        <f t="shared" si="16"/>
        <v>0</v>
      </c>
      <c r="I454" s="779">
        <f t="shared" si="16"/>
        <v>0</v>
      </c>
      <c r="J454" s="779" t="s">
        <v>381</v>
      </c>
      <c r="K454" s="779">
        <f>H454</f>
        <v>0</v>
      </c>
      <c r="L454" s="779">
        <f>L458+L462+L466+L470+L474+L478+L482</f>
        <v>0</v>
      </c>
      <c r="M454" s="779">
        <f>M458+M462+M466+M470+M474+M478+M482</f>
        <v>0</v>
      </c>
      <c r="N454" s="779" t="s">
        <v>381</v>
      </c>
      <c r="O454" s="779">
        <f>L454</f>
        <v>0</v>
      </c>
      <c r="P454" s="779">
        <f>H454+L454</f>
        <v>0</v>
      </c>
      <c r="Q454" s="779">
        <f>I454+M454</f>
        <v>0</v>
      </c>
      <c r="R454" s="779" t="s">
        <v>381</v>
      </c>
      <c r="S454" s="780">
        <f>P454</f>
        <v>0</v>
      </c>
    </row>
    <row r="455" spans="1:19" ht="18.75" hidden="1" customHeight="1" thickTop="1" x14ac:dyDescent="0.2">
      <c r="A455" s="790" t="s">
        <v>383</v>
      </c>
      <c r="B455" s="776" t="s">
        <v>381</v>
      </c>
      <c r="C455" s="777">
        <f>IF(E455+G455=0, 0, ROUND((P455-Q455)/(G455+E455)/12,0))</f>
        <v>0</v>
      </c>
      <c r="D455" s="777">
        <f>IF(F455=0,0,ROUND(Q455/F455,0))</f>
        <v>0</v>
      </c>
      <c r="E455" s="778">
        <f t="shared" si="16"/>
        <v>0</v>
      </c>
      <c r="F455" s="779">
        <f t="shared" si="16"/>
        <v>0</v>
      </c>
      <c r="G455" s="780">
        <f t="shared" si="16"/>
        <v>0</v>
      </c>
      <c r="H455" s="781">
        <f t="shared" si="16"/>
        <v>0</v>
      </c>
      <c r="I455" s="779">
        <f t="shared" si="16"/>
        <v>0</v>
      </c>
      <c r="J455" s="779" t="s">
        <v>381</v>
      </c>
      <c r="K455" s="779">
        <f>H455</f>
        <v>0</v>
      </c>
      <c r="L455" s="779">
        <f>L459+L463+L467+L471+L475+L479+L483</f>
        <v>0</v>
      </c>
      <c r="M455" s="779">
        <f>M459+M463+M467+M471+M475+M479+M483</f>
        <v>0</v>
      </c>
      <c r="N455" s="779" t="s">
        <v>381</v>
      </c>
      <c r="O455" s="779">
        <f>L455</f>
        <v>0</v>
      </c>
      <c r="P455" s="779">
        <f>H455+L455</f>
        <v>0</v>
      </c>
      <c r="Q455" s="779">
        <f>I455+M455</f>
        <v>0</v>
      </c>
      <c r="R455" s="779" t="s">
        <v>381</v>
      </c>
      <c r="S455" s="780">
        <f>P455</f>
        <v>0</v>
      </c>
    </row>
    <row r="456" spans="1:19" ht="18.75" hidden="1" customHeight="1" thickTop="1" x14ac:dyDescent="0.2">
      <c r="A456" s="790" t="s">
        <v>384</v>
      </c>
      <c r="B456" s="776" t="s">
        <v>381</v>
      </c>
      <c r="C456" s="777" t="s">
        <v>381</v>
      </c>
      <c r="D456" s="777" t="s">
        <v>381</v>
      </c>
      <c r="E456" s="778" t="s">
        <v>381</v>
      </c>
      <c r="F456" s="779" t="s">
        <v>381</v>
      </c>
      <c r="G456" s="780" t="s">
        <v>381</v>
      </c>
      <c r="H456" s="781" t="s">
        <v>381</v>
      </c>
      <c r="I456" s="779" t="s">
        <v>381</v>
      </c>
      <c r="J456" s="779">
        <f>J460+J464+J468+J472+J476+J480+J484</f>
        <v>0</v>
      </c>
      <c r="K456" s="779">
        <f>J456</f>
        <v>0</v>
      </c>
      <c r="L456" s="779" t="s">
        <v>381</v>
      </c>
      <c r="M456" s="779" t="s">
        <v>381</v>
      </c>
      <c r="N456" s="779">
        <f>N460+N464+N468+N472+N476+N480+N484</f>
        <v>0</v>
      </c>
      <c r="O456" s="779">
        <f>N456</f>
        <v>0</v>
      </c>
      <c r="P456" s="779" t="s">
        <v>381</v>
      </c>
      <c r="Q456" s="779" t="s">
        <v>381</v>
      </c>
      <c r="R456" s="779">
        <f>J456+N456</f>
        <v>0</v>
      </c>
      <c r="S456" s="780">
        <f>R456</f>
        <v>0</v>
      </c>
    </row>
    <row r="457" spans="1:19" ht="18.75" hidden="1" customHeight="1" thickTop="1" x14ac:dyDescent="0.2">
      <c r="A457" s="792" t="s">
        <v>1026</v>
      </c>
      <c r="B457" s="793"/>
      <c r="C457" s="777">
        <f>IF(E457+G457=0, 0, ROUND((P457-Q457)/(G457+E457)/12,0))</f>
        <v>0</v>
      </c>
      <c r="D457" s="777">
        <f>IF(F457=0,0,ROUND(Q457/F457,0))</f>
        <v>0</v>
      </c>
      <c r="E457" s="778">
        <f>E458+E459</f>
        <v>0</v>
      </c>
      <c r="F457" s="779">
        <f>F458+F459</f>
        <v>0</v>
      </c>
      <c r="G457" s="780">
        <f>G458+G459</f>
        <v>0</v>
      </c>
      <c r="H457" s="794">
        <f>H458+H459</f>
        <v>0</v>
      </c>
      <c r="I457" s="795">
        <f>I458+I459</f>
        <v>0</v>
      </c>
      <c r="J457" s="795">
        <f>J460</f>
        <v>0</v>
      </c>
      <c r="K457" s="795">
        <f>IF(H457+J457=K458+K459+K460,H457+J457,"CHYBA")</f>
        <v>0</v>
      </c>
      <c r="L457" s="779">
        <f>L458+L459</f>
        <v>0</v>
      </c>
      <c r="M457" s="779">
        <f>M458+M459</f>
        <v>0</v>
      </c>
      <c r="N457" s="779">
        <f>N460</f>
        <v>0</v>
      </c>
      <c r="O457" s="779">
        <f>IF(L457+N457=O458+O459+O460,L457+N457,"CHYBA")</f>
        <v>0</v>
      </c>
      <c r="P457" s="779">
        <f>P458+P459</f>
        <v>0</v>
      </c>
      <c r="Q457" s="779">
        <f>Q458+Q459</f>
        <v>0</v>
      </c>
      <c r="R457" s="779">
        <f>R460</f>
        <v>0</v>
      </c>
      <c r="S457" s="780">
        <f>IF(P457+R457=S458+S459+S460,P457+R457,"CHYBA")</f>
        <v>0</v>
      </c>
    </row>
    <row r="458" spans="1:19" ht="18.75" hidden="1" customHeight="1" thickTop="1" x14ac:dyDescent="0.2">
      <c r="A458" s="790" t="s">
        <v>382</v>
      </c>
      <c r="B458" s="776" t="s">
        <v>381</v>
      </c>
      <c r="C458" s="777">
        <f>IF(E458+G458=0, 0, ROUND((P458-Q458)/(G458+E458)/12,0))</f>
        <v>0</v>
      </c>
      <c r="D458" s="777">
        <f>IF(F458=0,0,ROUND(Q458/F458,0))</f>
        <v>0</v>
      </c>
      <c r="E458" s="796"/>
      <c r="F458" s="797"/>
      <c r="G458" s="798"/>
      <c r="H458" s="799"/>
      <c r="I458" s="797"/>
      <c r="J458" s="795" t="s">
        <v>381</v>
      </c>
      <c r="K458" s="795">
        <f>H458</f>
        <v>0</v>
      </c>
      <c r="L458" s="797"/>
      <c r="M458" s="797"/>
      <c r="N458" s="779" t="s">
        <v>381</v>
      </c>
      <c r="O458" s="779">
        <f>L458</f>
        <v>0</v>
      </c>
      <c r="P458" s="779">
        <f>H458+L458</f>
        <v>0</v>
      </c>
      <c r="Q458" s="779">
        <f>I458+M458</f>
        <v>0</v>
      </c>
      <c r="R458" s="779" t="s">
        <v>381</v>
      </c>
      <c r="S458" s="780">
        <f>P458</f>
        <v>0</v>
      </c>
    </row>
    <row r="459" spans="1:19" ht="18.75" hidden="1" customHeight="1" thickTop="1" x14ac:dyDescent="0.2">
      <c r="A459" s="790" t="s">
        <v>383</v>
      </c>
      <c r="B459" s="776" t="s">
        <v>381</v>
      </c>
      <c r="C459" s="777">
        <f>IF(E459+G459=0, 0, ROUND((P459-Q459)/(G459+E459)/12,0))</f>
        <v>0</v>
      </c>
      <c r="D459" s="777">
        <f>IF(F459=0,0,ROUND(Q459/F459,0))</f>
        <v>0</v>
      </c>
      <c r="E459" s="796"/>
      <c r="F459" s="797"/>
      <c r="G459" s="798"/>
      <c r="H459" s="799"/>
      <c r="I459" s="797"/>
      <c r="J459" s="795" t="s">
        <v>381</v>
      </c>
      <c r="K459" s="795">
        <f>H459</f>
        <v>0</v>
      </c>
      <c r="L459" s="797"/>
      <c r="M459" s="797"/>
      <c r="N459" s="779" t="s">
        <v>381</v>
      </c>
      <c r="O459" s="779">
        <f>L459</f>
        <v>0</v>
      </c>
      <c r="P459" s="779">
        <f>H459+L459</f>
        <v>0</v>
      </c>
      <c r="Q459" s="779">
        <f>I459+M459</f>
        <v>0</v>
      </c>
      <c r="R459" s="779" t="s">
        <v>381</v>
      </c>
      <c r="S459" s="780">
        <f>P459</f>
        <v>0</v>
      </c>
    </row>
    <row r="460" spans="1:19" ht="18.75" hidden="1" customHeight="1" thickTop="1" x14ac:dyDescent="0.2">
      <c r="A460" s="790" t="s">
        <v>384</v>
      </c>
      <c r="B460" s="776" t="s">
        <v>381</v>
      </c>
      <c r="C460" s="777" t="s">
        <v>381</v>
      </c>
      <c r="D460" s="777" t="s">
        <v>381</v>
      </c>
      <c r="E460" s="778" t="s">
        <v>381</v>
      </c>
      <c r="F460" s="779" t="s">
        <v>381</v>
      </c>
      <c r="G460" s="780" t="s">
        <v>381</v>
      </c>
      <c r="H460" s="781" t="s">
        <v>381</v>
      </c>
      <c r="I460" s="779" t="s">
        <v>381</v>
      </c>
      <c r="J460" s="797"/>
      <c r="K460" s="795">
        <f>J460</f>
        <v>0</v>
      </c>
      <c r="L460" s="779" t="s">
        <v>381</v>
      </c>
      <c r="M460" s="779" t="s">
        <v>381</v>
      </c>
      <c r="N460" s="797"/>
      <c r="O460" s="779">
        <f>N460</f>
        <v>0</v>
      </c>
      <c r="P460" s="779" t="s">
        <v>381</v>
      </c>
      <c r="Q460" s="779" t="s">
        <v>381</v>
      </c>
      <c r="R460" s="779">
        <f>J460+N460</f>
        <v>0</v>
      </c>
      <c r="S460" s="780">
        <f>R460</f>
        <v>0</v>
      </c>
    </row>
    <row r="461" spans="1:19" ht="18.75" hidden="1" customHeight="1" thickTop="1" x14ac:dyDescent="0.2">
      <c r="A461" s="792" t="s">
        <v>1026</v>
      </c>
      <c r="B461" s="793"/>
      <c r="C461" s="777">
        <f>IF(E461+G461=0, 0, ROUND((P461-Q461)/(G461+E461)/12,0))</f>
        <v>0</v>
      </c>
      <c r="D461" s="777">
        <f>IF(F461=0,0,ROUND(Q461/F461,0))</f>
        <v>0</v>
      </c>
      <c r="E461" s="778">
        <f>E462+E463</f>
        <v>0</v>
      </c>
      <c r="F461" s="779">
        <f>F462+F463</f>
        <v>0</v>
      </c>
      <c r="G461" s="780">
        <f>G462+G463</f>
        <v>0</v>
      </c>
      <c r="H461" s="781">
        <f>H462+H463</f>
        <v>0</v>
      </c>
      <c r="I461" s="779">
        <f>I462+I463</f>
        <v>0</v>
      </c>
      <c r="J461" s="779">
        <f>J464</f>
        <v>0</v>
      </c>
      <c r="K461" s="779">
        <f>IF(H461+J461=K462+K463+K464,H461+J461,"CHYBA")</f>
        <v>0</v>
      </c>
      <c r="L461" s="779">
        <f>L462+L463</f>
        <v>0</v>
      </c>
      <c r="M461" s="779">
        <f>M462+M463</f>
        <v>0</v>
      </c>
      <c r="N461" s="779">
        <f>N464</f>
        <v>0</v>
      </c>
      <c r="O461" s="779">
        <f>IF(L461+N461=O462+O463+O464,L461+N461,"CHYBA")</f>
        <v>0</v>
      </c>
      <c r="P461" s="779">
        <f>P462+P463</f>
        <v>0</v>
      </c>
      <c r="Q461" s="779">
        <f>Q462+Q463</f>
        <v>0</v>
      </c>
      <c r="R461" s="779">
        <f>R464</f>
        <v>0</v>
      </c>
      <c r="S461" s="780">
        <f>IF(P461+R461=S462+S463+S464,P461+R461,"CHYBA")</f>
        <v>0</v>
      </c>
    </row>
    <row r="462" spans="1:19" ht="18.75" hidden="1" customHeight="1" thickTop="1" x14ac:dyDescent="0.2">
      <c r="A462" s="790" t="s">
        <v>382</v>
      </c>
      <c r="B462" s="776" t="s">
        <v>381</v>
      </c>
      <c r="C462" s="777">
        <f>IF(E462+G462=0, 0, ROUND((P462-Q462)/(G462+E462)/12,0))</f>
        <v>0</v>
      </c>
      <c r="D462" s="777">
        <f>IF(F462=0,0,ROUND(Q462/F462,0))</f>
        <v>0</v>
      </c>
      <c r="E462" s="796"/>
      <c r="F462" s="797"/>
      <c r="G462" s="798"/>
      <c r="H462" s="799"/>
      <c r="I462" s="797"/>
      <c r="J462" s="779" t="s">
        <v>381</v>
      </c>
      <c r="K462" s="779">
        <f>H462</f>
        <v>0</v>
      </c>
      <c r="L462" s="797"/>
      <c r="M462" s="797"/>
      <c r="N462" s="779" t="s">
        <v>381</v>
      </c>
      <c r="O462" s="779">
        <f>L462</f>
        <v>0</v>
      </c>
      <c r="P462" s="779">
        <f>H462+L462</f>
        <v>0</v>
      </c>
      <c r="Q462" s="779">
        <f>I462+M462</f>
        <v>0</v>
      </c>
      <c r="R462" s="779" t="s">
        <v>381</v>
      </c>
      <c r="S462" s="780">
        <f>P462</f>
        <v>0</v>
      </c>
    </row>
    <row r="463" spans="1:19" ht="18.75" hidden="1" customHeight="1" thickTop="1" x14ac:dyDescent="0.2">
      <c r="A463" s="790" t="s">
        <v>383</v>
      </c>
      <c r="B463" s="776" t="s">
        <v>381</v>
      </c>
      <c r="C463" s="777">
        <f>IF(E463+G463=0, 0, ROUND((P463-Q463)/(G463+E463)/12,0))</f>
        <v>0</v>
      </c>
      <c r="D463" s="777">
        <f>IF(F463=0,0,ROUND(Q463/F463,0))</f>
        <v>0</v>
      </c>
      <c r="E463" s="796"/>
      <c r="F463" s="797"/>
      <c r="G463" s="798"/>
      <c r="H463" s="799"/>
      <c r="I463" s="797"/>
      <c r="J463" s="779" t="s">
        <v>381</v>
      </c>
      <c r="K463" s="779">
        <f>H463</f>
        <v>0</v>
      </c>
      <c r="L463" s="797"/>
      <c r="M463" s="797"/>
      <c r="N463" s="779" t="s">
        <v>381</v>
      </c>
      <c r="O463" s="779">
        <f>L463</f>
        <v>0</v>
      </c>
      <c r="P463" s="779">
        <f>H463+L463</f>
        <v>0</v>
      </c>
      <c r="Q463" s="779">
        <f>I463+M463</f>
        <v>0</v>
      </c>
      <c r="R463" s="779" t="s">
        <v>381</v>
      </c>
      <c r="S463" s="780">
        <f>P463</f>
        <v>0</v>
      </c>
    </row>
    <row r="464" spans="1:19" ht="18.75" hidden="1" customHeight="1" thickTop="1" x14ac:dyDescent="0.2">
      <c r="A464" s="790" t="s">
        <v>384</v>
      </c>
      <c r="B464" s="776" t="s">
        <v>381</v>
      </c>
      <c r="C464" s="777" t="s">
        <v>381</v>
      </c>
      <c r="D464" s="777" t="s">
        <v>381</v>
      </c>
      <c r="E464" s="778" t="s">
        <v>381</v>
      </c>
      <c r="F464" s="779" t="s">
        <v>381</v>
      </c>
      <c r="G464" s="780" t="s">
        <v>381</v>
      </c>
      <c r="H464" s="781" t="s">
        <v>381</v>
      </c>
      <c r="I464" s="779" t="s">
        <v>381</v>
      </c>
      <c r="J464" s="797"/>
      <c r="K464" s="779">
        <f>J464</f>
        <v>0</v>
      </c>
      <c r="L464" s="779" t="s">
        <v>381</v>
      </c>
      <c r="M464" s="779" t="s">
        <v>381</v>
      </c>
      <c r="N464" s="797"/>
      <c r="O464" s="779">
        <f>N464</f>
        <v>0</v>
      </c>
      <c r="P464" s="779" t="s">
        <v>381</v>
      </c>
      <c r="Q464" s="779" t="s">
        <v>381</v>
      </c>
      <c r="R464" s="779">
        <f>J464+N464</f>
        <v>0</v>
      </c>
      <c r="S464" s="780">
        <f>R464</f>
        <v>0</v>
      </c>
    </row>
    <row r="465" spans="1:19" ht="18.75" hidden="1" customHeight="1" thickTop="1" x14ac:dyDescent="0.2">
      <c r="A465" s="792" t="s">
        <v>1026</v>
      </c>
      <c r="B465" s="793"/>
      <c r="C465" s="777">
        <f>IF(E465+G465=0, 0, ROUND((P465-Q465)/(G465+E465)/12,0))</f>
        <v>0</v>
      </c>
      <c r="D465" s="777">
        <f>IF(F465=0,0,ROUND(Q465/F465,0))</f>
        <v>0</v>
      </c>
      <c r="E465" s="778">
        <f>E466+E467</f>
        <v>0</v>
      </c>
      <c r="F465" s="779">
        <f>F466+F467</f>
        <v>0</v>
      </c>
      <c r="G465" s="780">
        <f>G466+G467</f>
        <v>0</v>
      </c>
      <c r="H465" s="781">
        <f>H466+H467</f>
        <v>0</v>
      </c>
      <c r="I465" s="779">
        <f>I466+I467</f>
        <v>0</v>
      </c>
      <c r="J465" s="779">
        <f>J468</f>
        <v>0</v>
      </c>
      <c r="K465" s="779">
        <f>IF(H465+J465=K466+K467+K468,H465+J465,"CHYBA")</f>
        <v>0</v>
      </c>
      <c r="L465" s="779">
        <f>L466+L467</f>
        <v>0</v>
      </c>
      <c r="M465" s="779">
        <f>M466+M467</f>
        <v>0</v>
      </c>
      <c r="N465" s="779">
        <f>N468</f>
        <v>0</v>
      </c>
      <c r="O465" s="779">
        <f>IF(L465+N465=O466+O467+O468,L465+N465,"CHYBA")</f>
        <v>0</v>
      </c>
      <c r="P465" s="779">
        <f>P466+P467</f>
        <v>0</v>
      </c>
      <c r="Q465" s="779">
        <f>Q466+Q467</f>
        <v>0</v>
      </c>
      <c r="R465" s="779">
        <f>R468</f>
        <v>0</v>
      </c>
      <c r="S465" s="780">
        <f>IF(P465+R465=S466+S467+S468,P465+R465,"CHYBA")</f>
        <v>0</v>
      </c>
    </row>
    <row r="466" spans="1:19" ht="18.75" hidden="1" customHeight="1" thickTop="1" x14ac:dyDescent="0.2">
      <c r="A466" s="790" t="s">
        <v>382</v>
      </c>
      <c r="B466" s="776" t="s">
        <v>381</v>
      </c>
      <c r="C466" s="777">
        <f>IF(E466+G466=0, 0, ROUND((P466-Q466)/(G466+E466)/12,0))</f>
        <v>0</v>
      </c>
      <c r="D466" s="777">
        <f>IF(F466=0,0,ROUND(Q466/F466,0))</f>
        <v>0</v>
      </c>
      <c r="E466" s="796"/>
      <c r="F466" s="797"/>
      <c r="G466" s="798"/>
      <c r="H466" s="799"/>
      <c r="I466" s="797"/>
      <c r="J466" s="779" t="s">
        <v>381</v>
      </c>
      <c r="K466" s="779">
        <f>H466</f>
        <v>0</v>
      </c>
      <c r="L466" s="797"/>
      <c r="M466" s="797"/>
      <c r="N466" s="779" t="s">
        <v>381</v>
      </c>
      <c r="O466" s="779">
        <f>L466</f>
        <v>0</v>
      </c>
      <c r="P466" s="779">
        <f>H466+L466</f>
        <v>0</v>
      </c>
      <c r="Q466" s="779">
        <f>I466+M466</f>
        <v>0</v>
      </c>
      <c r="R466" s="779" t="s">
        <v>381</v>
      </c>
      <c r="S466" s="780">
        <f>P466</f>
        <v>0</v>
      </c>
    </row>
    <row r="467" spans="1:19" ht="18.75" hidden="1" customHeight="1" thickTop="1" x14ac:dyDescent="0.2">
      <c r="A467" s="790" t="s">
        <v>383</v>
      </c>
      <c r="B467" s="776" t="s">
        <v>381</v>
      </c>
      <c r="C467" s="777">
        <f>IF(E467+G467=0, 0, ROUND((P467-Q467)/(G467+E467)/12,0))</f>
        <v>0</v>
      </c>
      <c r="D467" s="777">
        <f>IF(F467=0,0,ROUND(Q467/F467,0))</f>
        <v>0</v>
      </c>
      <c r="E467" s="796"/>
      <c r="F467" s="797"/>
      <c r="G467" s="798"/>
      <c r="H467" s="799"/>
      <c r="I467" s="797"/>
      <c r="J467" s="779" t="s">
        <v>381</v>
      </c>
      <c r="K467" s="779">
        <f>H467</f>
        <v>0</v>
      </c>
      <c r="L467" s="797"/>
      <c r="M467" s="797"/>
      <c r="N467" s="779" t="s">
        <v>381</v>
      </c>
      <c r="O467" s="779">
        <f>L467</f>
        <v>0</v>
      </c>
      <c r="P467" s="779">
        <f>H467+L467</f>
        <v>0</v>
      </c>
      <c r="Q467" s="779">
        <f>I467+M467</f>
        <v>0</v>
      </c>
      <c r="R467" s="779" t="s">
        <v>381</v>
      </c>
      <c r="S467" s="780">
        <f>P467</f>
        <v>0</v>
      </c>
    </row>
    <row r="468" spans="1:19" ht="18.75" hidden="1" customHeight="1" thickTop="1" x14ac:dyDescent="0.2">
      <c r="A468" s="790" t="s">
        <v>384</v>
      </c>
      <c r="B468" s="776" t="s">
        <v>381</v>
      </c>
      <c r="C468" s="777" t="s">
        <v>381</v>
      </c>
      <c r="D468" s="777" t="s">
        <v>381</v>
      </c>
      <c r="E468" s="778" t="s">
        <v>381</v>
      </c>
      <c r="F468" s="779" t="s">
        <v>381</v>
      </c>
      <c r="G468" s="780" t="s">
        <v>381</v>
      </c>
      <c r="H468" s="781" t="s">
        <v>381</v>
      </c>
      <c r="I468" s="779" t="s">
        <v>381</v>
      </c>
      <c r="J468" s="797"/>
      <c r="K468" s="779">
        <f>J468</f>
        <v>0</v>
      </c>
      <c r="L468" s="779" t="s">
        <v>381</v>
      </c>
      <c r="M468" s="779" t="s">
        <v>381</v>
      </c>
      <c r="N468" s="797"/>
      <c r="O468" s="779">
        <f>N468</f>
        <v>0</v>
      </c>
      <c r="P468" s="779" t="s">
        <v>381</v>
      </c>
      <c r="Q468" s="779" t="s">
        <v>381</v>
      </c>
      <c r="R468" s="779">
        <f>J468+N468</f>
        <v>0</v>
      </c>
      <c r="S468" s="780">
        <f>R468</f>
        <v>0</v>
      </c>
    </row>
    <row r="469" spans="1:19" ht="18.75" hidden="1" customHeight="1" thickTop="1" x14ac:dyDescent="0.2">
      <c r="A469" s="792" t="s">
        <v>1026</v>
      </c>
      <c r="B469" s="793"/>
      <c r="C469" s="777">
        <f>IF(E469+G469=0, 0, ROUND((P469-Q469)/(G469+E469)/12,0))</f>
        <v>0</v>
      </c>
      <c r="D469" s="777">
        <f>IF(F469=0,0,ROUND(Q469/F469,0))</f>
        <v>0</v>
      </c>
      <c r="E469" s="778">
        <f>E470+E471</f>
        <v>0</v>
      </c>
      <c r="F469" s="779">
        <f>F470+F471</f>
        <v>0</v>
      </c>
      <c r="G469" s="780">
        <f>G470+G471</f>
        <v>0</v>
      </c>
      <c r="H469" s="781">
        <f>H470+H471</f>
        <v>0</v>
      </c>
      <c r="I469" s="779">
        <f>I470+I471</f>
        <v>0</v>
      </c>
      <c r="J469" s="779">
        <f>J472</f>
        <v>0</v>
      </c>
      <c r="K469" s="779">
        <f>IF(H469+J469=K470+K471+K472,H469+J469,"CHYBA")</f>
        <v>0</v>
      </c>
      <c r="L469" s="779">
        <f>L470+L471</f>
        <v>0</v>
      </c>
      <c r="M469" s="779">
        <f>M470+M471</f>
        <v>0</v>
      </c>
      <c r="N469" s="779">
        <f>N472</f>
        <v>0</v>
      </c>
      <c r="O469" s="779">
        <f>IF(L469+N469=O470+O471+O472,L469+N469,"CHYBA")</f>
        <v>0</v>
      </c>
      <c r="P469" s="779">
        <f>P470+P471</f>
        <v>0</v>
      </c>
      <c r="Q469" s="779">
        <f>Q470+Q471</f>
        <v>0</v>
      </c>
      <c r="R469" s="779">
        <f>R472</f>
        <v>0</v>
      </c>
      <c r="S469" s="780">
        <f>IF(P469+R469=S470+S471+S472,P469+R469,"CHYBA")</f>
        <v>0</v>
      </c>
    </row>
    <row r="470" spans="1:19" ht="18.75" hidden="1" customHeight="1" thickTop="1" x14ac:dyDescent="0.2">
      <c r="A470" s="790" t="s">
        <v>382</v>
      </c>
      <c r="B470" s="776" t="s">
        <v>381</v>
      </c>
      <c r="C470" s="777">
        <f>IF(E470+G470=0, 0, ROUND((P470-Q470)/(G470+E470)/12,0))</f>
        <v>0</v>
      </c>
      <c r="D470" s="777">
        <f>IF(F470=0,0,ROUND(Q470/F470,0))</f>
        <v>0</v>
      </c>
      <c r="E470" s="796"/>
      <c r="F470" s="797"/>
      <c r="G470" s="798"/>
      <c r="H470" s="799"/>
      <c r="I470" s="797"/>
      <c r="J470" s="779" t="s">
        <v>381</v>
      </c>
      <c r="K470" s="779">
        <f>H470</f>
        <v>0</v>
      </c>
      <c r="L470" s="797"/>
      <c r="M470" s="797"/>
      <c r="N470" s="779" t="s">
        <v>381</v>
      </c>
      <c r="O470" s="779">
        <f>L470</f>
        <v>0</v>
      </c>
      <c r="P470" s="779">
        <f>H470+L470</f>
        <v>0</v>
      </c>
      <c r="Q470" s="779">
        <f>I470+M470</f>
        <v>0</v>
      </c>
      <c r="R470" s="779" t="s">
        <v>381</v>
      </c>
      <c r="S470" s="780">
        <f>P470</f>
        <v>0</v>
      </c>
    </row>
    <row r="471" spans="1:19" ht="18.75" hidden="1" customHeight="1" thickTop="1" x14ac:dyDescent="0.2">
      <c r="A471" s="790" t="s">
        <v>383</v>
      </c>
      <c r="B471" s="776" t="s">
        <v>381</v>
      </c>
      <c r="C471" s="777">
        <f>IF(E471+G471=0, 0, ROUND((P471-Q471)/(G471+E471)/12,0))</f>
        <v>0</v>
      </c>
      <c r="D471" s="777">
        <f>IF(F471=0,0,ROUND(Q471/F471,0))</f>
        <v>0</v>
      </c>
      <c r="E471" s="796"/>
      <c r="F471" s="797"/>
      <c r="G471" s="798"/>
      <c r="H471" s="799"/>
      <c r="I471" s="797"/>
      <c r="J471" s="779" t="s">
        <v>381</v>
      </c>
      <c r="K471" s="779">
        <f>H471</f>
        <v>0</v>
      </c>
      <c r="L471" s="797"/>
      <c r="M471" s="797"/>
      <c r="N471" s="779" t="s">
        <v>381</v>
      </c>
      <c r="O471" s="779">
        <f>L471</f>
        <v>0</v>
      </c>
      <c r="P471" s="779">
        <f>H471+L471</f>
        <v>0</v>
      </c>
      <c r="Q471" s="779">
        <f>I471+M471</f>
        <v>0</v>
      </c>
      <c r="R471" s="779" t="s">
        <v>381</v>
      </c>
      <c r="S471" s="780">
        <f>P471</f>
        <v>0</v>
      </c>
    </row>
    <row r="472" spans="1:19" ht="18.75" hidden="1" customHeight="1" thickTop="1" x14ac:dyDescent="0.2">
      <c r="A472" s="790" t="s">
        <v>384</v>
      </c>
      <c r="B472" s="776" t="s">
        <v>381</v>
      </c>
      <c r="C472" s="777" t="s">
        <v>381</v>
      </c>
      <c r="D472" s="777" t="s">
        <v>381</v>
      </c>
      <c r="E472" s="778" t="s">
        <v>381</v>
      </c>
      <c r="F472" s="779" t="s">
        <v>381</v>
      </c>
      <c r="G472" s="780" t="s">
        <v>381</v>
      </c>
      <c r="H472" s="781" t="s">
        <v>381</v>
      </c>
      <c r="I472" s="779" t="s">
        <v>381</v>
      </c>
      <c r="J472" s="797"/>
      <c r="K472" s="779">
        <f>J472</f>
        <v>0</v>
      </c>
      <c r="L472" s="779" t="s">
        <v>381</v>
      </c>
      <c r="M472" s="779" t="s">
        <v>381</v>
      </c>
      <c r="N472" s="797"/>
      <c r="O472" s="779">
        <f>N472</f>
        <v>0</v>
      </c>
      <c r="P472" s="779" t="s">
        <v>381</v>
      </c>
      <c r="Q472" s="779" t="s">
        <v>381</v>
      </c>
      <c r="R472" s="779">
        <f>J472+N472</f>
        <v>0</v>
      </c>
      <c r="S472" s="780">
        <f>R472</f>
        <v>0</v>
      </c>
    </row>
    <row r="473" spans="1:19" ht="18.75" hidden="1" customHeight="1" thickTop="1" x14ac:dyDescent="0.2">
      <c r="A473" s="792" t="s">
        <v>1026</v>
      </c>
      <c r="B473" s="793"/>
      <c r="C473" s="777">
        <f>IF(E473+G473=0, 0, ROUND((P473-Q473)/(G473+E473)/12,0))</f>
        <v>0</v>
      </c>
      <c r="D473" s="777">
        <f>IF(F473=0,0,ROUND(Q473/F473,0))</f>
        <v>0</v>
      </c>
      <c r="E473" s="778">
        <f>E474+E475</f>
        <v>0</v>
      </c>
      <c r="F473" s="779">
        <f>F474+F475</f>
        <v>0</v>
      </c>
      <c r="G473" s="780">
        <f>G474+G475</f>
        <v>0</v>
      </c>
      <c r="H473" s="781">
        <f>H474+H475</f>
        <v>0</v>
      </c>
      <c r="I473" s="779">
        <f>I474+I475</f>
        <v>0</v>
      </c>
      <c r="J473" s="779">
        <f>J476</f>
        <v>0</v>
      </c>
      <c r="K473" s="779">
        <f>IF(H473+J473=K474+K475+K476,H473+J473,"CHYBA")</f>
        <v>0</v>
      </c>
      <c r="L473" s="779">
        <f>L474+L475</f>
        <v>0</v>
      </c>
      <c r="M473" s="779">
        <f>M474+M475</f>
        <v>0</v>
      </c>
      <c r="N473" s="779">
        <f>N476</f>
        <v>0</v>
      </c>
      <c r="O473" s="779">
        <f>IF(L473+N473=O474+O475+O476,L473+N473,"CHYBA")</f>
        <v>0</v>
      </c>
      <c r="P473" s="779">
        <f>P474+P475</f>
        <v>0</v>
      </c>
      <c r="Q473" s="779">
        <f>Q474+Q475</f>
        <v>0</v>
      </c>
      <c r="R473" s="779">
        <f>R476</f>
        <v>0</v>
      </c>
      <c r="S473" s="780">
        <f>IF(P473+R473=S474+S475+S476,P473+R473,"CHYBA")</f>
        <v>0</v>
      </c>
    </row>
    <row r="474" spans="1:19" ht="18.75" hidden="1" customHeight="1" thickTop="1" x14ac:dyDescent="0.2">
      <c r="A474" s="790" t="s">
        <v>382</v>
      </c>
      <c r="B474" s="776" t="s">
        <v>381</v>
      </c>
      <c r="C474" s="777">
        <f>IF(E474+G474=0, 0, ROUND((P474-Q474)/(G474+E474)/12,0))</f>
        <v>0</v>
      </c>
      <c r="D474" s="777">
        <f>IF(F474=0,0,ROUND(Q474/F474,0))</f>
        <v>0</v>
      </c>
      <c r="E474" s="796"/>
      <c r="F474" s="797"/>
      <c r="G474" s="798"/>
      <c r="H474" s="799"/>
      <c r="I474" s="797"/>
      <c r="J474" s="779" t="s">
        <v>381</v>
      </c>
      <c r="K474" s="779">
        <f>H474</f>
        <v>0</v>
      </c>
      <c r="L474" s="797"/>
      <c r="M474" s="797"/>
      <c r="N474" s="779" t="s">
        <v>381</v>
      </c>
      <c r="O474" s="779">
        <f>L474</f>
        <v>0</v>
      </c>
      <c r="P474" s="779">
        <f>H474+L474</f>
        <v>0</v>
      </c>
      <c r="Q474" s="779">
        <f>I474+M474</f>
        <v>0</v>
      </c>
      <c r="R474" s="779" t="s">
        <v>381</v>
      </c>
      <c r="S474" s="780">
        <f>P474</f>
        <v>0</v>
      </c>
    </row>
    <row r="475" spans="1:19" ht="18.75" hidden="1" customHeight="1" thickTop="1" x14ac:dyDescent="0.2">
      <c r="A475" s="790" t="s">
        <v>383</v>
      </c>
      <c r="B475" s="776" t="s">
        <v>381</v>
      </c>
      <c r="C475" s="777">
        <f>IF(E475+G475=0, 0, ROUND((P475-Q475)/(G475+E475)/12,0))</f>
        <v>0</v>
      </c>
      <c r="D475" s="777">
        <f>IF(F475=0,0,ROUND(Q475/F475,0))</f>
        <v>0</v>
      </c>
      <c r="E475" s="796"/>
      <c r="F475" s="797"/>
      <c r="G475" s="798"/>
      <c r="H475" s="799"/>
      <c r="I475" s="797"/>
      <c r="J475" s="779" t="s">
        <v>381</v>
      </c>
      <c r="K475" s="779">
        <f>H475</f>
        <v>0</v>
      </c>
      <c r="L475" s="797"/>
      <c r="M475" s="797"/>
      <c r="N475" s="779" t="s">
        <v>381</v>
      </c>
      <c r="O475" s="779">
        <f>L475</f>
        <v>0</v>
      </c>
      <c r="P475" s="779">
        <f>H475+L475</f>
        <v>0</v>
      </c>
      <c r="Q475" s="779">
        <f>I475+M475</f>
        <v>0</v>
      </c>
      <c r="R475" s="779" t="s">
        <v>381</v>
      </c>
      <c r="S475" s="780">
        <f>P475</f>
        <v>0</v>
      </c>
    </row>
    <row r="476" spans="1:19" ht="18.75" hidden="1" customHeight="1" thickTop="1" x14ac:dyDescent="0.2">
      <c r="A476" s="790" t="s">
        <v>384</v>
      </c>
      <c r="B476" s="776" t="s">
        <v>381</v>
      </c>
      <c r="C476" s="777" t="s">
        <v>381</v>
      </c>
      <c r="D476" s="777" t="s">
        <v>381</v>
      </c>
      <c r="E476" s="778" t="s">
        <v>381</v>
      </c>
      <c r="F476" s="779" t="s">
        <v>381</v>
      </c>
      <c r="G476" s="780" t="s">
        <v>381</v>
      </c>
      <c r="H476" s="781" t="s">
        <v>381</v>
      </c>
      <c r="I476" s="779" t="s">
        <v>381</v>
      </c>
      <c r="J476" s="797"/>
      <c r="K476" s="779">
        <f>J476</f>
        <v>0</v>
      </c>
      <c r="L476" s="779" t="s">
        <v>381</v>
      </c>
      <c r="M476" s="779" t="s">
        <v>381</v>
      </c>
      <c r="N476" s="797"/>
      <c r="O476" s="779">
        <f>N476</f>
        <v>0</v>
      </c>
      <c r="P476" s="779" t="s">
        <v>381</v>
      </c>
      <c r="Q476" s="779" t="s">
        <v>381</v>
      </c>
      <c r="R476" s="779">
        <f>J476+N476</f>
        <v>0</v>
      </c>
      <c r="S476" s="780">
        <f>R476</f>
        <v>0</v>
      </c>
    </row>
    <row r="477" spans="1:19" ht="18.75" hidden="1" customHeight="1" thickTop="1" x14ac:dyDescent="0.2">
      <c r="A477" s="792" t="s">
        <v>1026</v>
      </c>
      <c r="B477" s="793"/>
      <c r="C477" s="777">
        <f>IF(E477+G477=0, 0, ROUND((P477-Q477)/(G477+E477)/12,0))</f>
        <v>0</v>
      </c>
      <c r="D477" s="777">
        <f>IF(F477=0,0,ROUND(Q477/F477,0))</f>
        <v>0</v>
      </c>
      <c r="E477" s="778">
        <f>E478+E479</f>
        <v>0</v>
      </c>
      <c r="F477" s="779">
        <f>F478+F479</f>
        <v>0</v>
      </c>
      <c r="G477" s="780">
        <f>G478+G479</f>
        <v>0</v>
      </c>
      <c r="H477" s="781">
        <f>H478+H479</f>
        <v>0</v>
      </c>
      <c r="I477" s="779">
        <f>I478+I479</f>
        <v>0</v>
      </c>
      <c r="J477" s="779">
        <f>J480</f>
        <v>0</v>
      </c>
      <c r="K477" s="779">
        <f>IF(H477+J477=K478+K479+K480,H477+J477,"CHYBA")</f>
        <v>0</v>
      </c>
      <c r="L477" s="779">
        <f>L478+L479</f>
        <v>0</v>
      </c>
      <c r="M477" s="779">
        <f>M478+M479</f>
        <v>0</v>
      </c>
      <c r="N477" s="779">
        <f>N480</f>
        <v>0</v>
      </c>
      <c r="O477" s="779">
        <f>IF(L477+N477=O478+O479+O480,L477+N477,"CHYBA")</f>
        <v>0</v>
      </c>
      <c r="P477" s="779">
        <f>P478+P479</f>
        <v>0</v>
      </c>
      <c r="Q477" s="779">
        <f>Q478+Q479</f>
        <v>0</v>
      </c>
      <c r="R477" s="779">
        <f>R480</f>
        <v>0</v>
      </c>
      <c r="S477" s="780">
        <f>IF(P477+R477=S478+S479+S480,P477+R477,"CHYBA")</f>
        <v>0</v>
      </c>
    </row>
    <row r="478" spans="1:19" ht="18.75" hidden="1" customHeight="1" thickTop="1" x14ac:dyDescent="0.2">
      <c r="A478" s="790" t="s">
        <v>382</v>
      </c>
      <c r="B478" s="776" t="s">
        <v>381</v>
      </c>
      <c r="C478" s="777">
        <f>IF(E478+G478=0, 0, ROUND((P478-Q478)/(G478+E478)/12,0))</f>
        <v>0</v>
      </c>
      <c r="D478" s="777">
        <f>IF(F478=0,0,ROUND(Q478/F478,0))</f>
        <v>0</v>
      </c>
      <c r="E478" s="796"/>
      <c r="F478" s="797"/>
      <c r="G478" s="798"/>
      <c r="H478" s="799"/>
      <c r="I478" s="797"/>
      <c r="J478" s="779" t="s">
        <v>381</v>
      </c>
      <c r="K478" s="779">
        <f>H478</f>
        <v>0</v>
      </c>
      <c r="L478" s="797"/>
      <c r="M478" s="797"/>
      <c r="N478" s="779" t="s">
        <v>381</v>
      </c>
      <c r="O478" s="779">
        <f>L478</f>
        <v>0</v>
      </c>
      <c r="P478" s="779">
        <f>H478+L478</f>
        <v>0</v>
      </c>
      <c r="Q478" s="779">
        <f>I478+M478</f>
        <v>0</v>
      </c>
      <c r="R478" s="779" t="s">
        <v>381</v>
      </c>
      <c r="S478" s="780">
        <f>P478</f>
        <v>0</v>
      </c>
    </row>
    <row r="479" spans="1:19" ht="18.75" hidden="1" customHeight="1" thickTop="1" x14ac:dyDescent="0.2">
      <c r="A479" s="790" t="s">
        <v>383</v>
      </c>
      <c r="B479" s="776" t="s">
        <v>381</v>
      </c>
      <c r="C479" s="777">
        <f>IF(E479+G479=0, 0, ROUND((P479-Q479)/(G479+E479)/12,0))</f>
        <v>0</v>
      </c>
      <c r="D479" s="777">
        <f>IF(F479=0,0,ROUND(Q479/F479,0))</f>
        <v>0</v>
      </c>
      <c r="E479" s="796"/>
      <c r="F479" s="797"/>
      <c r="G479" s="798"/>
      <c r="H479" s="799"/>
      <c r="I479" s="797"/>
      <c r="J479" s="779" t="s">
        <v>381</v>
      </c>
      <c r="K479" s="779">
        <f>H479</f>
        <v>0</v>
      </c>
      <c r="L479" s="797"/>
      <c r="M479" s="797"/>
      <c r="N479" s="779" t="s">
        <v>381</v>
      </c>
      <c r="O479" s="779">
        <f>L479</f>
        <v>0</v>
      </c>
      <c r="P479" s="779">
        <f>H479+L479</f>
        <v>0</v>
      </c>
      <c r="Q479" s="779">
        <f>I479+M479</f>
        <v>0</v>
      </c>
      <c r="R479" s="779" t="s">
        <v>381</v>
      </c>
      <c r="S479" s="780">
        <f>P479</f>
        <v>0</v>
      </c>
    </row>
    <row r="480" spans="1:19" ht="18.75" hidden="1" customHeight="1" thickTop="1" x14ac:dyDescent="0.2">
      <c r="A480" s="790" t="s">
        <v>384</v>
      </c>
      <c r="B480" s="776" t="s">
        <v>381</v>
      </c>
      <c r="C480" s="777" t="s">
        <v>381</v>
      </c>
      <c r="D480" s="777" t="s">
        <v>381</v>
      </c>
      <c r="E480" s="778" t="s">
        <v>381</v>
      </c>
      <c r="F480" s="779" t="s">
        <v>381</v>
      </c>
      <c r="G480" s="780" t="s">
        <v>381</v>
      </c>
      <c r="H480" s="781" t="s">
        <v>381</v>
      </c>
      <c r="I480" s="779" t="s">
        <v>381</v>
      </c>
      <c r="J480" s="797"/>
      <c r="K480" s="779">
        <f>J480</f>
        <v>0</v>
      </c>
      <c r="L480" s="779" t="s">
        <v>381</v>
      </c>
      <c r="M480" s="779" t="s">
        <v>381</v>
      </c>
      <c r="N480" s="797"/>
      <c r="O480" s="779">
        <f>N480</f>
        <v>0</v>
      </c>
      <c r="P480" s="779" t="s">
        <v>381</v>
      </c>
      <c r="Q480" s="779" t="s">
        <v>381</v>
      </c>
      <c r="R480" s="779">
        <f>J480+N480</f>
        <v>0</v>
      </c>
      <c r="S480" s="780">
        <f>R480</f>
        <v>0</v>
      </c>
    </row>
    <row r="481" spans="1:19" ht="18.75" hidden="1" customHeight="1" thickTop="1" x14ac:dyDescent="0.2">
      <c r="A481" s="792" t="s">
        <v>1026</v>
      </c>
      <c r="B481" s="793"/>
      <c r="C481" s="777">
        <f>IF(E481+G481=0, 0, ROUND((P481-Q481)/(G481+E481)/12,0))</f>
        <v>0</v>
      </c>
      <c r="D481" s="777">
        <f>IF(F481=0,0,ROUND(Q481/F481,0))</f>
        <v>0</v>
      </c>
      <c r="E481" s="778">
        <f>E482+E483</f>
        <v>0</v>
      </c>
      <c r="F481" s="779">
        <f>F482+F483</f>
        <v>0</v>
      </c>
      <c r="G481" s="780">
        <f>G482+G483</f>
        <v>0</v>
      </c>
      <c r="H481" s="781">
        <f>H482+H483</f>
        <v>0</v>
      </c>
      <c r="I481" s="779">
        <f>I482+I483</f>
        <v>0</v>
      </c>
      <c r="J481" s="779">
        <f>J484</f>
        <v>0</v>
      </c>
      <c r="K481" s="779">
        <f>IF(H481+J481=K482+K483+K484,H481+J481,"CHYBA")</f>
        <v>0</v>
      </c>
      <c r="L481" s="779">
        <f>L482+L483</f>
        <v>0</v>
      </c>
      <c r="M481" s="779">
        <f>M482+M483</f>
        <v>0</v>
      </c>
      <c r="N481" s="779">
        <f>N484</f>
        <v>0</v>
      </c>
      <c r="O481" s="779">
        <f>IF(L481+N481=O482+O483+O484,L481+N481,"CHYBA")</f>
        <v>0</v>
      </c>
      <c r="P481" s="779">
        <f>P482+P483</f>
        <v>0</v>
      </c>
      <c r="Q481" s="779">
        <f>Q482+Q483</f>
        <v>0</v>
      </c>
      <c r="R481" s="779">
        <f>R484</f>
        <v>0</v>
      </c>
      <c r="S481" s="780">
        <f>IF(P481+R481=S482+S483+S484,P481+R481,"CHYBA")</f>
        <v>0</v>
      </c>
    </row>
    <row r="482" spans="1:19" ht="18.75" hidden="1" customHeight="1" thickTop="1" x14ac:dyDescent="0.2">
      <c r="A482" s="790" t="s">
        <v>382</v>
      </c>
      <c r="B482" s="776" t="s">
        <v>381</v>
      </c>
      <c r="C482" s="777">
        <f>IF(E482+G482=0, 0, ROUND((P482-Q482)/(G482+E482)/12,0))</f>
        <v>0</v>
      </c>
      <c r="D482" s="777">
        <f>IF(F482=0,0,ROUND(Q482/F482,0))</f>
        <v>0</v>
      </c>
      <c r="E482" s="796"/>
      <c r="F482" s="797"/>
      <c r="G482" s="798"/>
      <c r="H482" s="799"/>
      <c r="I482" s="797"/>
      <c r="J482" s="779" t="s">
        <v>381</v>
      </c>
      <c r="K482" s="779">
        <f>H482</f>
        <v>0</v>
      </c>
      <c r="L482" s="797"/>
      <c r="M482" s="797"/>
      <c r="N482" s="779" t="s">
        <v>381</v>
      </c>
      <c r="O482" s="779">
        <f>L482</f>
        <v>0</v>
      </c>
      <c r="P482" s="779">
        <f>H482+L482</f>
        <v>0</v>
      </c>
      <c r="Q482" s="779">
        <f>I482+M482</f>
        <v>0</v>
      </c>
      <c r="R482" s="779" t="s">
        <v>381</v>
      </c>
      <c r="S482" s="780">
        <f>P482</f>
        <v>0</v>
      </c>
    </row>
    <row r="483" spans="1:19" ht="18.75" hidden="1" customHeight="1" thickTop="1" x14ac:dyDescent="0.2">
      <c r="A483" s="790" t="s">
        <v>383</v>
      </c>
      <c r="B483" s="776" t="s">
        <v>381</v>
      </c>
      <c r="C483" s="777">
        <f>IF(E483+G483=0, 0, ROUND((P483-Q483)/(G483+E483)/12,0))</f>
        <v>0</v>
      </c>
      <c r="D483" s="777">
        <f>IF(F483=0,0,ROUND(Q483/F483,0))</f>
        <v>0</v>
      </c>
      <c r="E483" s="796"/>
      <c r="F483" s="797"/>
      <c r="G483" s="798"/>
      <c r="H483" s="799"/>
      <c r="I483" s="797"/>
      <c r="J483" s="779" t="s">
        <v>381</v>
      </c>
      <c r="K483" s="779">
        <f>H483</f>
        <v>0</v>
      </c>
      <c r="L483" s="797"/>
      <c r="M483" s="797"/>
      <c r="N483" s="779" t="s">
        <v>381</v>
      </c>
      <c r="O483" s="779">
        <f>L483</f>
        <v>0</v>
      </c>
      <c r="P483" s="779">
        <f>H483+L483</f>
        <v>0</v>
      </c>
      <c r="Q483" s="779">
        <f>I483+M483</f>
        <v>0</v>
      </c>
      <c r="R483" s="779" t="s">
        <v>381</v>
      </c>
      <c r="S483" s="780">
        <f>P483</f>
        <v>0</v>
      </c>
    </row>
    <row r="484" spans="1:19" ht="18.75" hidden="1" customHeight="1" thickTop="1" x14ac:dyDescent="0.2">
      <c r="A484" s="808" t="s">
        <v>384</v>
      </c>
      <c r="B484" s="809" t="s">
        <v>381</v>
      </c>
      <c r="C484" s="810" t="s">
        <v>381</v>
      </c>
      <c r="D484" s="810" t="s">
        <v>381</v>
      </c>
      <c r="E484" s="811" t="s">
        <v>381</v>
      </c>
      <c r="F484" s="812" t="s">
        <v>381</v>
      </c>
      <c r="G484" s="813" t="s">
        <v>381</v>
      </c>
      <c r="H484" s="814" t="s">
        <v>381</v>
      </c>
      <c r="I484" s="812" t="s">
        <v>381</v>
      </c>
      <c r="J484" s="815"/>
      <c r="K484" s="812">
        <f>J484</f>
        <v>0</v>
      </c>
      <c r="L484" s="812" t="s">
        <v>381</v>
      </c>
      <c r="M484" s="812" t="s">
        <v>381</v>
      </c>
      <c r="N484" s="815"/>
      <c r="O484" s="812">
        <f>N484</f>
        <v>0</v>
      </c>
      <c r="P484" s="812" t="s">
        <v>381</v>
      </c>
      <c r="Q484" s="812" t="s">
        <v>381</v>
      </c>
      <c r="R484" s="812">
        <f>J484+N484</f>
        <v>0</v>
      </c>
      <c r="S484" s="813">
        <f>R484</f>
        <v>0</v>
      </c>
    </row>
    <row r="485" spans="1:19" ht="18.75" hidden="1" customHeight="1" thickTop="1" x14ac:dyDescent="0.2">
      <c r="A485" s="816" t="s">
        <v>388</v>
      </c>
      <c r="B485" s="817" t="s">
        <v>381</v>
      </c>
      <c r="C485" s="818">
        <f>IF(E485+G485=0, 0, ROUND((P485-Q485)/(G485+E485)/12,0))</f>
        <v>0</v>
      </c>
      <c r="D485" s="818">
        <f>IF(F485=0,0,ROUND(Q485/F485,0))</f>
        <v>0</v>
      </c>
      <c r="E485" s="819">
        <f>E486+E487</f>
        <v>0</v>
      </c>
      <c r="F485" s="820">
        <f>F486+F487</f>
        <v>0</v>
      </c>
      <c r="G485" s="821">
        <f>G486+G487</f>
        <v>0</v>
      </c>
      <c r="H485" s="822">
        <f>H486+H487</f>
        <v>0</v>
      </c>
      <c r="I485" s="820">
        <f>I486+I487</f>
        <v>0</v>
      </c>
      <c r="J485" s="820">
        <f>J488</f>
        <v>0</v>
      </c>
      <c r="K485" s="820">
        <f>IF(H485+J485=K486+K487+K488,H485+J485,"CHYBA")</f>
        <v>0</v>
      </c>
      <c r="L485" s="820">
        <f>L486+L487</f>
        <v>0</v>
      </c>
      <c r="M485" s="820">
        <f>M486+M487</f>
        <v>0</v>
      </c>
      <c r="N485" s="820">
        <f>N488</f>
        <v>0</v>
      </c>
      <c r="O485" s="820">
        <f>IF(L485+N485=O486+O487+O488,L485+N485,"CHYBA")</f>
        <v>0</v>
      </c>
      <c r="P485" s="820">
        <f>P486+P487</f>
        <v>0</v>
      </c>
      <c r="Q485" s="820">
        <f>Q486+Q487</f>
        <v>0</v>
      </c>
      <c r="R485" s="820">
        <f>R488</f>
        <v>0</v>
      </c>
      <c r="S485" s="821">
        <f>IF(P485+R485=S486+S487+S488,P485+R485,"CHYBA")</f>
        <v>0</v>
      </c>
    </row>
    <row r="486" spans="1:19" ht="18.75" hidden="1" customHeight="1" thickTop="1" x14ac:dyDescent="0.2">
      <c r="A486" s="790" t="s">
        <v>382</v>
      </c>
      <c r="B486" s="776" t="s">
        <v>381</v>
      </c>
      <c r="C486" s="777">
        <f>IF(E486+G486=0, 0, ROUND((P486-Q486)/(G486+E486)/12,0))</f>
        <v>0</v>
      </c>
      <c r="D486" s="777">
        <f>IF(F486=0,0,ROUND(Q486/F486,0))</f>
        <v>0</v>
      </c>
      <c r="E486" s="778">
        <f t="shared" ref="E486:I487" si="17">E490+E494+E498+E502+E506+E510+E514</f>
        <v>0</v>
      </c>
      <c r="F486" s="779">
        <f t="shared" si="17"/>
        <v>0</v>
      </c>
      <c r="G486" s="780">
        <f t="shared" si="17"/>
        <v>0</v>
      </c>
      <c r="H486" s="781">
        <f t="shared" si="17"/>
        <v>0</v>
      </c>
      <c r="I486" s="779">
        <f t="shared" si="17"/>
        <v>0</v>
      </c>
      <c r="J486" s="779" t="s">
        <v>381</v>
      </c>
      <c r="K486" s="779">
        <f>H486</f>
        <v>0</v>
      </c>
      <c r="L486" s="779">
        <f>L490+L494+L498+L502+L506+L510+L514</f>
        <v>0</v>
      </c>
      <c r="M486" s="779">
        <f>M490+M494+M498+M502+M506+M510+M514</f>
        <v>0</v>
      </c>
      <c r="N486" s="779" t="s">
        <v>381</v>
      </c>
      <c r="O486" s="779">
        <f>L486</f>
        <v>0</v>
      </c>
      <c r="P486" s="779">
        <f>H486+L486</f>
        <v>0</v>
      </c>
      <c r="Q486" s="779">
        <f>I486+M486</f>
        <v>0</v>
      </c>
      <c r="R486" s="779" t="s">
        <v>381</v>
      </c>
      <c r="S486" s="780">
        <f>P486</f>
        <v>0</v>
      </c>
    </row>
    <row r="487" spans="1:19" ht="18.75" hidden="1" customHeight="1" thickTop="1" x14ac:dyDescent="0.2">
      <c r="A487" s="790" t="s">
        <v>383</v>
      </c>
      <c r="B487" s="776" t="s">
        <v>381</v>
      </c>
      <c r="C487" s="777">
        <f>IF(E487+G487=0, 0, ROUND((P487-Q487)/(G487+E487)/12,0))</f>
        <v>0</v>
      </c>
      <c r="D487" s="777">
        <f>IF(F487=0,0,ROUND(Q487/F487,0))</f>
        <v>0</v>
      </c>
      <c r="E487" s="778">
        <f t="shared" si="17"/>
        <v>0</v>
      </c>
      <c r="F487" s="779">
        <f t="shared" si="17"/>
        <v>0</v>
      </c>
      <c r="G487" s="780">
        <f t="shared" si="17"/>
        <v>0</v>
      </c>
      <c r="H487" s="781">
        <f t="shared" si="17"/>
        <v>0</v>
      </c>
      <c r="I487" s="779">
        <f t="shared" si="17"/>
        <v>0</v>
      </c>
      <c r="J487" s="779" t="s">
        <v>381</v>
      </c>
      <c r="K487" s="779">
        <f>H487</f>
        <v>0</v>
      </c>
      <c r="L487" s="779">
        <f>L491+L495+L499+L503+L507+L511+L515</f>
        <v>0</v>
      </c>
      <c r="M487" s="779">
        <f>M491+M495+M499+M503+M507+M511+M515</f>
        <v>0</v>
      </c>
      <c r="N487" s="779" t="s">
        <v>381</v>
      </c>
      <c r="O487" s="779">
        <f>L487</f>
        <v>0</v>
      </c>
      <c r="P487" s="779">
        <f>H487+L487</f>
        <v>0</v>
      </c>
      <c r="Q487" s="779">
        <f>I487+M487</f>
        <v>0</v>
      </c>
      <c r="R487" s="779" t="s">
        <v>381</v>
      </c>
      <c r="S487" s="780">
        <f>P487</f>
        <v>0</v>
      </c>
    </row>
    <row r="488" spans="1:19" ht="18.75" hidden="1" customHeight="1" thickTop="1" x14ac:dyDescent="0.2">
      <c r="A488" s="790" t="s">
        <v>384</v>
      </c>
      <c r="B488" s="776" t="s">
        <v>381</v>
      </c>
      <c r="C488" s="777" t="s">
        <v>381</v>
      </c>
      <c r="D488" s="777" t="s">
        <v>381</v>
      </c>
      <c r="E488" s="778" t="s">
        <v>381</v>
      </c>
      <c r="F488" s="779" t="s">
        <v>381</v>
      </c>
      <c r="G488" s="780" t="s">
        <v>381</v>
      </c>
      <c r="H488" s="781" t="s">
        <v>381</v>
      </c>
      <c r="I488" s="779" t="s">
        <v>381</v>
      </c>
      <c r="J488" s="779">
        <f>J492+J496+J500+J504+J508+J512+J516</f>
        <v>0</v>
      </c>
      <c r="K488" s="779">
        <f>J488</f>
        <v>0</v>
      </c>
      <c r="L488" s="779" t="s">
        <v>381</v>
      </c>
      <c r="M488" s="779" t="s">
        <v>381</v>
      </c>
      <c r="N488" s="779">
        <f>N492+N496+N500+N504+N508+N512+N516</f>
        <v>0</v>
      </c>
      <c r="O488" s="779">
        <f>N488</f>
        <v>0</v>
      </c>
      <c r="P488" s="779" t="s">
        <v>381</v>
      </c>
      <c r="Q488" s="779" t="s">
        <v>381</v>
      </c>
      <c r="R488" s="779">
        <f>J488+N488</f>
        <v>0</v>
      </c>
      <c r="S488" s="780">
        <f>R488</f>
        <v>0</v>
      </c>
    </row>
    <row r="489" spans="1:19" ht="18.75" hidden="1" customHeight="1" thickTop="1" x14ac:dyDescent="0.2">
      <c r="A489" s="792" t="s">
        <v>1026</v>
      </c>
      <c r="B489" s="793"/>
      <c r="C489" s="777">
        <f>IF(E489+G489=0, 0, ROUND((P489-Q489)/(G489+E489)/12,0))</f>
        <v>0</v>
      </c>
      <c r="D489" s="777">
        <f>IF(F489=0,0,ROUND(Q489/F489,0))</f>
        <v>0</v>
      </c>
      <c r="E489" s="778">
        <f>E490+E491</f>
        <v>0</v>
      </c>
      <c r="F489" s="779">
        <f>F490+F491</f>
        <v>0</v>
      </c>
      <c r="G489" s="780">
        <f>G490+G491</f>
        <v>0</v>
      </c>
      <c r="H489" s="794">
        <f>H490+H491</f>
        <v>0</v>
      </c>
      <c r="I489" s="795">
        <f>I490+I491</f>
        <v>0</v>
      </c>
      <c r="J489" s="795">
        <f>J492</f>
        <v>0</v>
      </c>
      <c r="K489" s="795">
        <f>IF(H489+J489=K490+K491+K492,H489+J489,"CHYBA")</f>
        <v>0</v>
      </c>
      <c r="L489" s="779">
        <f>L490+L491</f>
        <v>0</v>
      </c>
      <c r="M489" s="779">
        <f>M490+M491</f>
        <v>0</v>
      </c>
      <c r="N489" s="779">
        <f>N492</f>
        <v>0</v>
      </c>
      <c r="O489" s="779">
        <f>IF(L489+N489=O490+O491+O492,L489+N489,"CHYBA")</f>
        <v>0</v>
      </c>
      <c r="P489" s="779">
        <f>P490+P491</f>
        <v>0</v>
      </c>
      <c r="Q489" s="779">
        <f>Q490+Q491</f>
        <v>0</v>
      </c>
      <c r="R489" s="779">
        <f>R492</f>
        <v>0</v>
      </c>
      <c r="S489" s="780">
        <f>IF(P489+R489=S490+S491+S492,P489+R489,"CHYBA")</f>
        <v>0</v>
      </c>
    </row>
    <row r="490" spans="1:19" ht="18.75" hidden="1" customHeight="1" thickTop="1" x14ac:dyDescent="0.2">
      <c r="A490" s="790" t="s">
        <v>382</v>
      </c>
      <c r="B490" s="776" t="s">
        <v>381</v>
      </c>
      <c r="C490" s="777">
        <f>IF(E490+G490=0, 0, ROUND((P490-Q490)/(G490+E490)/12,0))</f>
        <v>0</v>
      </c>
      <c r="D490" s="777">
        <f>IF(F490=0,0,ROUND(Q490/F490,0))</f>
        <v>0</v>
      </c>
      <c r="E490" s="796"/>
      <c r="F490" s="797"/>
      <c r="G490" s="798"/>
      <c r="H490" s="799"/>
      <c r="I490" s="797"/>
      <c r="J490" s="795" t="s">
        <v>381</v>
      </c>
      <c r="K490" s="795">
        <f>H490</f>
        <v>0</v>
      </c>
      <c r="L490" s="797"/>
      <c r="M490" s="797"/>
      <c r="N490" s="779" t="s">
        <v>381</v>
      </c>
      <c r="O490" s="779">
        <f>L490</f>
        <v>0</v>
      </c>
      <c r="P490" s="779">
        <f>H490+L490</f>
        <v>0</v>
      </c>
      <c r="Q490" s="779">
        <f>I490+M490</f>
        <v>0</v>
      </c>
      <c r="R490" s="779" t="s">
        <v>381</v>
      </c>
      <c r="S490" s="780">
        <f>P490</f>
        <v>0</v>
      </c>
    </row>
    <row r="491" spans="1:19" ht="18.75" hidden="1" customHeight="1" thickTop="1" x14ac:dyDescent="0.2">
      <c r="A491" s="790" t="s">
        <v>383</v>
      </c>
      <c r="B491" s="776" t="s">
        <v>381</v>
      </c>
      <c r="C491" s="777">
        <f>IF(E491+G491=0, 0, ROUND((P491-Q491)/(G491+E491)/12,0))</f>
        <v>0</v>
      </c>
      <c r="D491" s="777">
        <f>IF(F491=0,0,ROUND(Q491/F491,0))</f>
        <v>0</v>
      </c>
      <c r="E491" s="796"/>
      <c r="F491" s="797"/>
      <c r="G491" s="798"/>
      <c r="H491" s="799"/>
      <c r="I491" s="797"/>
      <c r="J491" s="795" t="s">
        <v>381</v>
      </c>
      <c r="K491" s="795">
        <f>H491</f>
        <v>0</v>
      </c>
      <c r="L491" s="797"/>
      <c r="M491" s="797"/>
      <c r="N491" s="779" t="s">
        <v>381</v>
      </c>
      <c r="O491" s="779">
        <f>L491</f>
        <v>0</v>
      </c>
      <c r="P491" s="779">
        <f>H491+L491</f>
        <v>0</v>
      </c>
      <c r="Q491" s="779">
        <f>I491+M491</f>
        <v>0</v>
      </c>
      <c r="R491" s="779" t="s">
        <v>381</v>
      </c>
      <c r="S491" s="780">
        <f>P491</f>
        <v>0</v>
      </c>
    </row>
    <row r="492" spans="1:19" ht="18.75" hidden="1" customHeight="1" thickTop="1" x14ac:dyDescent="0.2">
      <c r="A492" s="790" t="s">
        <v>384</v>
      </c>
      <c r="B492" s="776" t="s">
        <v>381</v>
      </c>
      <c r="C492" s="777" t="s">
        <v>381</v>
      </c>
      <c r="D492" s="777" t="s">
        <v>381</v>
      </c>
      <c r="E492" s="778" t="s">
        <v>381</v>
      </c>
      <c r="F492" s="779" t="s">
        <v>381</v>
      </c>
      <c r="G492" s="780" t="s">
        <v>381</v>
      </c>
      <c r="H492" s="781" t="s">
        <v>381</v>
      </c>
      <c r="I492" s="779" t="s">
        <v>381</v>
      </c>
      <c r="J492" s="797"/>
      <c r="K492" s="795">
        <f>J492</f>
        <v>0</v>
      </c>
      <c r="L492" s="779" t="s">
        <v>381</v>
      </c>
      <c r="M492" s="779" t="s">
        <v>381</v>
      </c>
      <c r="N492" s="797"/>
      <c r="O492" s="779">
        <f>N492</f>
        <v>0</v>
      </c>
      <c r="P492" s="779" t="s">
        <v>381</v>
      </c>
      <c r="Q492" s="779" t="s">
        <v>381</v>
      </c>
      <c r="R492" s="779">
        <f>J492+N492</f>
        <v>0</v>
      </c>
      <c r="S492" s="780">
        <f>R492</f>
        <v>0</v>
      </c>
    </row>
    <row r="493" spans="1:19" ht="18.75" hidden="1" customHeight="1" thickTop="1" x14ac:dyDescent="0.2">
      <c r="A493" s="792" t="s">
        <v>1026</v>
      </c>
      <c r="B493" s="793"/>
      <c r="C493" s="777">
        <f>IF(E493+G493=0, 0, ROUND((P493-Q493)/(G493+E493)/12,0))</f>
        <v>0</v>
      </c>
      <c r="D493" s="777">
        <f>IF(F493=0,0,ROUND(Q493/F493,0))</f>
        <v>0</v>
      </c>
      <c r="E493" s="778">
        <f>E494+E495</f>
        <v>0</v>
      </c>
      <c r="F493" s="779">
        <f>F494+F495</f>
        <v>0</v>
      </c>
      <c r="G493" s="780">
        <f>G494+G495</f>
        <v>0</v>
      </c>
      <c r="H493" s="781">
        <f>H494+H495</f>
        <v>0</v>
      </c>
      <c r="I493" s="779">
        <f>I494+I495</f>
        <v>0</v>
      </c>
      <c r="J493" s="779">
        <f>J496</f>
        <v>0</v>
      </c>
      <c r="K493" s="779">
        <f>IF(H493+J493=K494+K495+K496,H493+J493,"CHYBA")</f>
        <v>0</v>
      </c>
      <c r="L493" s="779">
        <f>L494+L495</f>
        <v>0</v>
      </c>
      <c r="M493" s="779">
        <f>M494+M495</f>
        <v>0</v>
      </c>
      <c r="N493" s="779">
        <f>N496</f>
        <v>0</v>
      </c>
      <c r="O493" s="779">
        <f>IF(L493+N493=O494+O495+O496,L493+N493,"CHYBA")</f>
        <v>0</v>
      </c>
      <c r="P493" s="779">
        <f>P494+P495</f>
        <v>0</v>
      </c>
      <c r="Q493" s="779">
        <f>Q494+Q495</f>
        <v>0</v>
      </c>
      <c r="R493" s="779">
        <f>R496</f>
        <v>0</v>
      </c>
      <c r="S493" s="780">
        <f>IF(P493+R493=S494+S495+S496,P493+R493,"CHYBA")</f>
        <v>0</v>
      </c>
    </row>
    <row r="494" spans="1:19" ht="18.75" hidden="1" customHeight="1" thickTop="1" x14ac:dyDescent="0.2">
      <c r="A494" s="790" t="s">
        <v>382</v>
      </c>
      <c r="B494" s="776" t="s">
        <v>381</v>
      </c>
      <c r="C494" s="777">
        <f>IF(E494+G494=0, 0, ROUND((P494-Q494)/(G494+E494)/12,0))</f>
        <v>0</v>
      </c>
      <c r="D494" s="777">
        <f>IF(F494=0,0,ROUND(Q494/F494,0))</f>
        <v>0</v>
      </c>
      <c r="E494" s="796"/>
      <c r="F494" s="797"/>
      <c r="G494" s="798"/>
      <c r="H494" s="799"/>
      <c r="I494" s="797"/>
      <c r="J494" s="779" t="s">
        <v>381</v>
      </c>
      <c r="K494" s="779">
        <f>H494</f>
        <v>0</v>
      </c>
      <c r="L494" s="797"/>
      <c r="M494" s="797"/>
      <c r="N494" s="779" t="s">
        <v>381</v>
      </c>
      <c r="O494" s="779">
        <f>L494</f>
        <v>0</v>
      </c>
      <c r="P494" s="779">
        <f>H494+L494</f>
        <v>0</v>
      </c>
      <c r="Q494" s="779">
        <f>I494+M494</f>
        <v>0</v>
      </c>
      <c r="R494" s="779" t="s">
        <v>381</v>
      </c>
      <c r="S494" s="780">
        <f>P494</f>
        <v>0</v>
      </c>
    </row>
    <row r="495" spans="1:19" ht="18.75" hidden="1" customHeight="1" thickTop="1" x14ac:dyDescent="0.2">
      <c r="A495" s="790" t="s">
        <v>383</v>
      </c>
      <c r="B495" s="776" t="s">
        <v>381</v>
      </c>
      <c r="C495" s="777">
        <f>IF(E495+G495=0, 0, ROUND((P495-Q495)/(G495+E495)/12,0))</f>
        <v>0</v>
      </c>
      <c r="D495" s="777">
        <f>IF(F495=0,0,ROUND(Q495/F495,0))</f>
        <v>0</v>
      </c>
      <c r="E495" s="796"/>
      <c r="F495" s="797"/>
      <c r="G495" s="798"/>
      <c r="H495" s="799"/>
      <c r="I495" s="797"/>
      <c r="J495" s="779" t="s">
        <v>381</v>
      </c>
      <c r="K495" s="779">
        <f>H495</f>
        <v>0</v>
      </c>
      <c r="L495" s="797"/>
      <c r="M495" s="797"/>
      <c r="N495" s="779" t="s">
        <v>381</v>
      </c>
      <c r="O495" s="779">
        <f>L495</f>
        <v>0</v>
      </c>
      <c r="P495" s="779">
        <f>H495+L495</f>
        <v>0</v>
      </c>
      <c r="Q495" s="779">
        <f>I495+M495</f>
        <v>0</v>
      </c>
      <c r="R495" s="779" t="s">
        <v>381</v>
      </c>
      <c r="S495" s="780">
        <f>P495</f>
        <v>0</v>
      </c>
    </row>
    <row r="496" spans="1:19" ht="18.75" hidden="1" customHeight="1" thickTop="1" x14ac:dyDescent="0.2">
      <c r="A496" s="790" t="s">
        <v>384</v>
      </c>
      <c r="B496" s="776" t="s">
        <v>381</v>
      </c>
      <c r="C496" s="777" t="s">
        <v>381</v>
      </c>
      <c r="D496" s="777" t="s">
        <v>381</v>
      </c>
      <c r="E496" s="778" t="s">
        <v>381</v>
      </c>
      <c r="F496" s="779" t="s">
        <v>381</v>
      </c>
      <c r="G496" s="780" t="s">
        <v>381</v>
      </c>
      <c r="H496" s="781" t="s">
        <v>381</v>
      </c>
      <c r="I496" s="779" t="s">
        <v>381</v>
      </c>
      <c r="J496" s="797"/>
      <c r="K496" s="779">
        <f>J496</f>
        <v>0</v>
      </c>
      <c r="L496" s="779" t="s">
        <v>381</v>
      </c>
      <c r="M496" s="779" t="s">
        <v>381</v>
      </c>
      <c r="N496" s="797"/>
      <c r="O496" s="779">
        <f>N496</f>
        <v>0</v>
      </c>
      <c r="P496" s="779" t="s">
        <v>381</v>
      </c>
      <c r="Q496" s="779" t="s">
        <v>381</v>
      </c>
      <c r="R496" s="779">
        <f>J496+N496</f>
        <v>0</v>
      </c>
      <c r="S496" s="780">
        <f>R496</f>
        <v>0</v>
      </c>
    </row>
    <row r="497" spans="1:19" ht="18.75" hidden="1" customHeight="1" thickTop="1" x14ac:dyDescent="0.2">
      <c r="A497" s="792" t="s">
        <v>1026</v>
      </c>
      <c r="B497" s="793"/>
      <c r="C497" s="777">
        <f>IF(E497+G497=0, 0, ROUND((P497-Q497)/(G497+E497)/12,0))</f>
        <v>0</v>
      </c>
      <c r="D497" s="777">
        <f>IF(F497=0,0,ROUND(Q497/F497,0))</f>
        <v>0</v>
      </c>
      <c r="E497" s="778">
        <f>E498+E499</f>
        <v>0</v>
      </c>
      <c r="F497" s="779">
        <f>F498+F499</f>
        <v>0</v>
      </c>
      <c r="G497" s="780">
        <f>G498+G499</f>
        <v>0</v>
      </c>
      <c r="H497" s="781">
        <f>H498+H499</f>
        <v>0</v>
      </c>
      <c r="I497" s="779">
        <f>I498+I499</f>
        <v>0</v>
      </c>
      <c r="J497" s="779">
        <f>J500</f>
        <v>0</v>
      </c>
      <c r="K497" s="779">
        <f>IF(H497+J497=K498+K499+K500,H497+J497,"CHYBA")</f>
        <v>0</v>
      </c>
      <c r="L497" s="779">
        <f>L498+L499</f>
        <v>0</v>
      </c>
      <c r="M497" s="779">
        <f>M498+M499</f>
        <v>0</v>
      </c>
      <c r="N497" s="779">
        <f>N500</f>
        <v>0</v>
      </c>
      <c r="O497" s="779">
        <f>IF(L497+N497=O498+O499+O500,L497+N497,"CHYBA")</f>
        <v>0</v>
      </c>
      <c r="P497" s="779">
        <f>P498+P499</f>
        <v>0</v>
      </c>
      <c r="Q497" s="779">
        <f>Q498+Q499</f>
        <v>0</v>
      </c>
      <c r="R497" s="779">
        <f>R500</f>
        <v>0</v>
      </c>
      <c r="S497" s="780">
        <f>IF(P497+R497=S498+S499+S500,P497+R497,"CHYBA")</f>
        <v>0</v>
      </c>
    </row>
    <row r="498" spans="1:19" ht="18.75" hidden="1" customHeight="1" thickTop="1" x14ac:dyDescent="0.2">
      <c r="A498" s="790" t="s">
        <v>382</v>
      </c>
      <c r="B498" s="776" t="s">
        <v>381</v>
      </c>
      <c r="C498" s="777">
        <f>IF(E498+G498=0, 0, ROUND((P498-Q498)/(G498+E498)/12,0))</f>
        <v>0</v>
      </c>
      <c r="D498" s="777">
        <f>IF(F498=0,0,ROUND(Q498/F498,0))</f>
        <v>0</v>
      </c>
      <c r="E498" s="796"/>
      <c r="F498" s="797"/>
      <c r="G498" s="798"/>
      <c r="H498" s="799"/>
      <c r="I498" s="797"/>
      <c r="J498" s="779" t="s">
        <v>381</v>
      </c>
      <c r="K498" s="779">
        <f>H498</f>
        <v>0</v>
      </c>
      <c r="L498" s="797"/>
      <c r="M498" s="797"/>
      <c r="N498" s="779" t="s">
        <v>381</v>
      </c>
      <c r="O498" s="779">
        <f>L498</f>
        <v>0</v>
      </c>
      <c r="P498" s="779">
        <f>H498+L498</f>
        <v>0</v>
      </c>
      <c r="Q498" s="779">
        <f>I498+M498</f>
        <v>0</v>
      </c>
      <c r="R498" s="779" t="s">
        <v>381</v>
      </c>
      <c r="S498" s="780">
        <f>P498</f>
        <v>0</v>
      </c>
    </row>
    <row r="499" spans="1:19" ht="18.75" hidden="1" customHeight="1" thickTop="1" x14ac:dyDescent="0.2">
      <c r="A499" s="790" t="s">
        <v>383</v>
      </c>
      <c r="B499" s="776" t="s">
        <v>381</v>
      </c>
      <c r="C499" s="777">
        <f>IF(E499+G499=0, 0, ROUND((P499-Q499)/(G499+E499)/12,0))</f>
        <v>0</v>
      </c>
      <c r="D499" s="777">
        <f>IF(F499=0,0,ROUND(Q499/F499,0))</f>
        <v>0</v>
      </c>
      <c r="E499" s="796"/>
      <c r="F499" s="797"/>
      <c r="G499" s="798"/>
      <c r="H499" s="799"/>
      <c r="I499" s="797"/>
      <c r="J499" s="779" t="s">
        <v>381</v>
      </c>
      <c r="K499" s="779">
        <f>H499</f>
        <v>0</v>
      </c>
      <c r="L499" s="797"/>
      <c r="M499" s="797"/>
      <c r="N499" s="779" t="s">
        <v>381</v>
      </c>
      <c r="O499" s="779">
        <f>L499</f>
        <v>0</v>
      </c>
      <c r="P499" s="779">
        <f>H499+L499</f>
        <v>0</v>
      </c>
      <c r="Q499" s="779">
        <f>I499+M499</f>
        <v>0</v>
      </c>
      <c r="R499" s="779" t="s">
        <v>381</v>
      </c>
      <c r="S499" s="780">
        <f>P499</f>
        <v>0</v>
      </c>
    </row>
    <row r="500" spans="1:19" ht="18.75" hidden="1" customHeight="1" thickTop="1" x14ac:dyDescent="0.2">
      <c r="A500" s="790" t="s">
        <v>384</v>
      </c>
      <c r="B500" s="776" t="s">
        <v>381</v>
      </c>
      <c r="C500" s="777" t="s">
        <v>381</v>
      </c>
      <c r="D500" s="777" t="s">
        <v>381</v>
      </c>
      <c r="E500" s="778" t="s">
        <v>381</v>
      </c>
      <c r="F500" s="779" t="s">
        <v>381</v>
      </c>
      <c r="G500" s="780" t="s">
        <v>381</v>
      </c>
      <c r="H500" s="781" t="s">
        <v>381</v>
      </c>
      <c r="I500" s="779" t="s">
        <v>381</v>
      </c>
      <c r="J500" s="797"/>
      <c r="K500" s="779">
        <f>J500</f>
        <v>0</v>
      </c>
      <c r="L500" s="779" t="s">
        <v>381</v>
      </c>
      <c r="M500" s="779" t="s">
        <v>381</v>
      </c>
      <c r="N500" s="797"/>
      <c r="O500" s="779">
        <f>N500</f>
        <v>0</v>
      </c>
      <c r="P500" s="779" t="s">
        <v>381</v>
      </c>
      <c r="Q500" s="779" t="s">
        <v>381</v>
      </c>
      <c r="R500" s="779">
        <f>J500+N500</f>
        <v>0</v>
      </c>
      <c r="S500" s="780">
        <f>R500</f>
        <v>0</v>
      </c>
    </row>
    <row r="501" spans="1:19" ht="18.75" hidden="1" customHeight="1" thickTop="1" x14ac:dyDescent="0.2">
      <c r="A501" s="792" t="s">
        <v>1026</v>
      </c>
      <c r="B501" s="793"/>
      <c r="C501" s="777">
        <f>IF(E501+G501=0, 0, ROUND((P501-Q501)/(G501+E501)/12,0))</f>
        <v>0</v>
      </c>
      <c r="D501" s="777">
        <f>IF(F501=0,0,ROUND(Q501/F501,0))</f>
        <v>0</v>
      </c>
      <c r="E501" s="778">
        <f>E502+E503</f>
        <v>0</v>
      </c>
      <c r="F501" s="779">
        <f>F502+F503</f>
        <v>0</v>
      </c>
      <c r="G501" s="780">
        <f>G502+G503</f>
        <v>0</v>
      </c>
      <c r="H501" s="781">
        <f>H502+H503</f>
        <v>0</v>
      </c>
      <c r="I501" s="779">
        <f>I502+I503</f>
        <v>0</v>
      </c>
      <c r="J501" s="779">
        <f>J504</f>
        <v>0</v>
      </c>
      <c r="K501" s="779">
        <f>IF(H501+J501=K502+K503+K504,H501+J501,"CHYBA")</f>
        <v>0</v>
      </c>
      <c r="L501" s="779">
        <f>L502+L503</f>
        <v>0</v>
      </c>
      <c r="M501" s="779">
        <f>M502+M503</f>
        <v>0</v>
      </c>
      <c r="N501" s="779">
        <f>N504</f>
        <v>0</v>
      </c>
      <c r="O501" s="779">
        <f>IF(L501+N501=O502+O503+O504,L501+N501,"CHYBA")</f>
        <v>0</v>
      </c>
      <c r="P501" s="779">
        <f>P502+P503</f>
        <v>0</v>
      </c>
      <c r="Q501" s="779">
        <f>Q502+Q503</f>
        <v>0</v>
      </c>
      <c r="R501" s="779">
        <f>R504</f>
        <v>0</v>
      </c>
      <c r="S501" s="780">
        <f>IF(P501+R501=S502+S503+S504,P501+R501,"CHYBA")</f>
        <v>0</v>
      </c>
    </row>
    <row r="502" spans="1:19" ht="18.75" hidden="1" customHeight="1" thickTop="1" x14ac:dyDescent="0.2">
      <c r="A502" s="790" t="s">
        <v>382</v>
      </c>
      <c r="B502" s="776" t="s">
        <v>381</v>
      </c>
      <c r="C502" s="777">
        <f>IF(E502+G502=0, 0, ROUND((P502-Q502)/(G502+E502)/12,0))</f>
        <v>0</v>
      </c>
      <c r="D502" s="777">
        <f>IF(F502=0,0,ROUND(Q502/F502,0))</f>
        <v>0</v>
      </c>
      <c r="E502" s="796"/>
      <c r="F502" s="797"/>
      <c r="G502" s="798"/>
      <c r="H502" s="799"/>
      <c r="I502" s="797"/>
      <c r="J502" s="779" t="s">
        <v>381</v>
      </c>
      <c r="K502" s="779">
        <f>H502</f>
        <v>0</v>
      </c>
      <c r="L502" s="797"/>
      <c r="M502" s="797"/>
      <c r="N502" s="779" t="s">
        <v>381</v>
      </c>
      <c r="O502" s="779">
        <f>L502</f>
        <v>0</v>
      </c>
      <c r="P502" s="779">
        <f>H502+L502</f>
        <v>0</v>
      </c>
      <c r="Q502" s="779">
        <f>I502+M502</f>
        <v>0</v>
      </c>
      <c r="R502" s="779" t="s">
        <v>381</v>
      </c>
      <c r="S502" s="780">
        <f>P502</f>
        <v>0</v>
      </c>
    </row>
    <row r="503" spans="1:19" ht="18.75" hidden="1" customHeight="1" thickTop="1" x14ac:dyDescent="0.2">
      <c r="A503" s="790" t="s">
        <v>383</v>
      </c>
      <c r="B503" s="776" t="s">
        <v>381</v>
      </c>
      <c r="C503" s="777">
        <f>IF(E503+G503=0, 0, ROUND((P503-Q503)/(G503+E503)/12,0))</f>
        <v>0</v>
      </c>
      <c r="D503" s="777">
        <f>IF(F503=0,0,ROUND(Q503/F503,0))</f>
        <v>0</v>
      </c>
      <c r="E503" s="796"/>
      <c r="F503" s="797"/>
      <c r="G503" s="798"/>
      <c r="H503" s="799"/>
      <c r="I503" s="797"/>
      <c r="J503" s="779" t="s">
        <v>381</v>
      </c>
      <c r="K503" s="779">
        <f>H503</f>
        <v>0</v>
      </c>
      <c r="L503" s="797"/>
      <c r="M503" s="797"/>
      <c r="N503" s="779" t="s">
        <v>381</v>
      </c>
      <c r="O503" s="779">
        <f>L503</f>
        <v>0</v>
      </c>
      <c r="P503" s="779">
        <f>H503+L503</f>
        <v>0</v>
      </c>
      <c r="Q503" s="779">
        <f>I503+M503</f>
        <v>0</v>
      </c>
      <c r="R503" s="779" t="s">
        <v>381</v>
      </c>
      <c r="S503" s="780">
        <f>P503</f>
        <v>0</v>
      </c>
    </row>
    <row r="504" spans="1:19" ht="18.75" hidden="1" customHeight="1" thickTop="1" x14ac:dyDescent="0.2">
      <c r="A504" s="790" t="s">
        <v>384</v>
      </c>
      <c r="B504" s="776" t="s">
        <v>381</v>
      </c>
      <c r="C504" s="777" t="s">
        <v>381</v>
      </c>
      <c r="D504" s="777" t="s">
        <v>381</v>
      </c>
      <c r="E504" s="778" t="s">
        <v>381</v>
      </c>
      <c r="F504" s="779" t="s">
        <v>381</v>
      </c>
      <c r="G504" s="780" t="s">
        <v>381</v>
      </c>
      <c r="H504" s="781" t="s">
        <v>381</v>
      </c>
      <c r="I504" s="779" t="s">
        <v>381</v>
      </c>
      <c r="J504" s="797"/>
      <c r="K504" s="779">
        <f>J504</f>
        <v>0</v>
      </c>
      <c r="L504" s="779" t="s">
        <v>381</v>
      </c>
      <c r="M504" s="779" t="s">
        <v>381</v>
      </c>
      <c r="N504" s="797"/>
      <c r="O504" s="779">
        <f>N504</f>
        <v>0</v>
      </c>
      <c r="P504" s="779" t="s">
        <v>381</v>
      </c>
      <c r="Q504" s="779" t="s">
        <v>381</v>
      </c>
      <c r="R504" s="779">
        <f>J504+N504</f>
        <v>0</v>
      </c>
      <c r="S504" s="780">
        <f>R504</f>
        <v>0</v>
      </c>
    </row>
    <row r="505" spans="1:19" ht="18.75" hidden="1" customHeight="1" thickTop="1" x14ac:dyDescent="0.2">
      <c r="A505" s="792" t="s">
        <v>1026</v>
      </c>
      <c r="B505" s="793"/>
      <c r="C505" s="777">
        <f>IF(E505+G505=0, 0, ROUND((P505-Q505)/(G505+E505)/12,0))</f>
        <v>0</v>
      </c>
      <c r="D505" s="777">
        <f>IF(F505=0,0,ROUND(Q505/F505,0))</f>
        <v>0</v>
      </c>
      <c r="E505" s="778">
        <f>E506+E507</f>
        <v>0</v>
      </c>
      <c r="F505" s="779">
        <f>F506+F507</f>
        <v>0</v>
      </c>
      <c r="G505" s="780">
        <f>G506+G507</f>
        <v>0</v>
      </c>
      <c r="H505" s="781">
        <f>H506+H507</f>
        <v>0</v>
      </c>
      <c r="I505" s="779">
        <f>I506+I507</f>
        <v>0</v>
      </c>
      <c r="J505" s="779">
        <f>J508</f>
        <v>0</v>
      </c>
      <c r="K505" s="779">
        <f>IF(H505+J505=K506+K507+K508,H505+J505,"CHYBA")</f>
        <v>0</v>
      </c>
      <c r="L505" s="779">
        <f>L506+L507</f>
        <v>0</v>
      </c>
      <c r="M505" s="779">
        <f>M506+M507</f>
        <v>0</v>
      </c>
      <c r="N505" s="779">
        <f>N508</f>
        <v>0</v>
      </c>
      <c r="O505" s="779">
        <f>IF(L505+N505=O506+O507+O508,L505+N505,"CHYBA")</f>
        <v>0</v>
      </c>
      <c r="P505" s="779">
        <f>P506+P507</f>
        <v>0</v>
      </c>
      <c r="Q505" s="779">
        <f>Q506+Q507</f>
        <v>0</v>
      </c>
      <c r="R505" s="779">
        <f>R508</f>
        <v>0</v>
      </c>
      <c r="S505" s="780">
        <f>IF(P505+R505=S506+S507+S508,P505+R505,"CHYBA")</f>
        <v>0</v>
      </c>
    </row>
    <row r="506" spans="1:19" ht="18.75" hidden="1" customHeight="1" thickTop="1" x14ac:dyDescent="0.2">
      <c r="A506" s="790" t="s">
        <v>382</v>
      </c>
      <c r="B506" s="776" t="s">
        <v>381</v>
      </c>
      <c r="C506" s="777">
        <f>IF(E506+G506=0, 0, ROUND((P506-Q506)/(G506+E506)/12,0))</f>
        <v>0</v>
      </c>
      <c r="D506" s="777">
        <f>IF(F506=0,0,ROUND(Q506/F506,0))</f>
        <v>0</v>
      </c>
      <c r="E506" s="796"/>
      <c r="F506" s="797"/>
      <c r="G506" s="798"/>
      <c r="H506" s="799"/>
      <c r="I506" s="797"/>
      <c r="J506" s="779" t="s">
        <v>381</v>
      </c>
      <c r="K506" s="779">
        <f>H506</f>
        <v>0</v>
      </c>
      <c r="L506" s="797"/>
      <c r="M506" s="797"/>
      <c r="N506" s="779" t="s">
        <v>381</v>
      </c>
      <c r="O506" s="779">
        <f>L506</f>
        <v>0</v>
      </c>
      <c r="P506" s="779">
        <f>H506+L506</f>
        <v>0</v>
      </c>
      <c r="Q506" s="779">
        <f>I506+M506</f>
        <v>0</v>
      </c>
      <c r="R506" s="779" t="s">
        <v>381</v>
      </c>
      <c r="S506" s="780">
        <f>P506</f>
        <v>0</v>
      </c>
    </row>
    <row r="507" spans="1:19" ht="18.75" hidden="1" customHeight="1" thickTop="1" x14ac:dyDescent="0.2">
      <c r="A507" s="790" t="s">
        <v>383</v>
      </c>
      <c r="B507" s="776" t="s">
        <v>381</v>
      </c>
      <c r="C507" s="777">
        <f>IF(E507+G507=0, 0, ROUND((P507-Q507)/(G507+E507)/12,0))</f>
        <v>0</v>
      </c>
      <c r="D507" s="777">
        <f>IF(F507=0,0,ROUND(Q507/F507,0))</f>
        <v>0</v>
      </c>
      <c r="E507" s="796"/>
      <c r="F507" s="797"/>
      <c r="G507" s="798"/>
      <c r="H507" s="799"/>
      <c r="I507" s="797"/>
      <c r="J507" s="779" t="s">
        <v>381</v>
      </c>
      <c r="K507" s="779">
        <f>H507</f>
        <v>0</v>
      </c>
      <c r="L507" s="797"/>
      <c r="M507" s="797"/>
      <c r="N507" s="779" t="s">
        <v>381</v>
      </c>
      <c r="O507" s="779">
        <f>L507</f>
        <v>0</v>
      </c>
      <c r="P507" s="779">
        <f>H507+L507</f>
        <v>0</v>
      </c>
      <c r="Q507" s="779">
        <f>I507+M507</f>
        <v>0</v>
      </c>
      <c r="R507" s="779" t="s">
        <v>381</v>
      </c>
      <c r="S507" s="780">
        <f>P507</f>
        <v>0</v>
      </c>
    </row>
    <row r="508" spans="1:19" ht="18.75" hidden="1" customHeight="1" thickTop="1" x14ac:dyDescent="0.2">
      <c r="A508" s="790" t="s">
        <v>384</v>
      </c>
      <c r="B508" s="776" t="s">
        <v>381</v>
      </c>
      <c r="C508" s="777" t="s">
        <v>381</v>
      </c>
      <c r="D508" s="777" t="s">
        <v>381</v>
      </c>
      <c r="E508" s="778" t="s">
        <v>381</v>
      </c>
      <c r="F508" s="779" t="s">
        <v>381</v>
      </c>
      <c r="G508" s="780" t="s">
        <v>381</v>
      </c>
      <c r="H508" s="781" t="s">
        <v>381</v>
      </c>
      <c r="I508" s="779" t="s">
        <v>381</v>
      </c>
      <c r="J508" s="797"/>
      <c r="K508" s="779">
        <f>J508</f>
        <v>0</v>
      </c>
      <c r="L508" s="779" t="s">
        <v>381</v>
      </c>
      <c r="M508" s="779" t="s">
        <v>381</v>
      </c>
      <c r="N508" s="797"/>
      <c r="O508" s="779">
        <f>N508</f>
        <v>0</v>
      </c>
      <c r="P508" s="779" t="s">
        <v>381</v>
      </c>
      <c r="Q508" s="779" t="s">
        <v>381</v>
      </c>
      <c r="R508" s="779">
        <f>J508+N508</f>
        <v>0</v>
      </c>
      <c r="S508" s="780">
        <f>R508</f>
        <v>0</v>
      </c>
    </row>
    <row r="509" spans="1:19" ht="18.75" hidden="1" customHeight="1" thickTop="1" x14ac:dyDescent="0.2">
      <c r="A509" s="792" t="s">
        <v>1026</v>
      </c>
      <c r="B509" s="793"/>
      <c r="C509" s="777">
        <f>IF(E509+G509=0, 0, ROUND((P509-Q509)/(G509+E509)/12,0))</f>
        <v>0</v>
      </c>
      <c r="D509" s="777">
        <f>IF(F509=0,0,ROUND(Q509/F509,0))</f>
        <v>0</v>
      </c>
      <c r="E509" s="778">
        <f>E510+E511</f>
        <v>0</v>
      </c>
      <c r="F509" s="779">
        <f>F510+F511</f>
        <v>0</v>
      </c>
      <c r="G509" s="780">
        <f>G510+G511</f>
        <v>0</v>
      </c>
      <c r="H509" s="781">
        <f>H510+H511</f>
        <v>0</v>
      </c>
      <c r="I509" s="779">
        <f>I510+I511</f>
        <v>0</v>
      </c>
      <c r="J509" s="779">
        <f>J512</f>
        <v>0</v>
      </c>
      <c r="K509" s="779">
        <f>IF(H509+J509=K510+K511+K512,H509+J509,"CHYBA")</f>
        <v>0</v>
      </c>
      <c r="L509" s="779">
        <f>L510+L511</f>
        <v>0</v>
      </c>
      <c r="M509" s="779">
        <f>M510+M511</f>
        <v>0</v>
      </c>
      <c r="N509" s="779">
        <f>N512</f>
        <v>0</v>
      </c>
      <c r="O509" s="779">
        <f>IF(L509+N509=O510+O511+O512,L509+N509,"CHYBA")</f>
        <v>0</v>
      </c>
      <c r="P509" s="779">
        <f>P510+P511</f>
        <v>0</v>
      </c>
      <c r="Q509" s="779">
        <f>Q510+Q511</f>
        <v>0</v>
      </c>
      <c r="R509" s="779">
        <f>R512</f>
        <v>0</v>
      </c>
      <c r="S509" s="780">
        <f>IF(P509+R509=S510+S511+S512,P509+R509,"CHYBA")</f>
        <v>0</v>
      </c>
    </row>
    <row r="510" spans="1:19" ht="18.75" hidden="1" customHeight="1" thickTop="1" x14ac:dyDescent="0.2">
      <c r="A510" s="790" t="s">
        <v>382</v>
      </c>
      <c r="B510" s="776" t="s">
        <v>381</v>
      </c>
      <c r="C510" s="777">
        <f>IF(E510+G510=0, 0, ROUND((P510-Q510)/(G510+E510)/12,0))</f>
        <v>0</v>
      </c>
      <c r="D510" s="777">
        <f>IF(F510=0,0,ROUND(Q510/F510,0))</f>
        <v>0</v>
      </c>
      <c r="E510" s="796"/>
      <c r="F510" s="797"/>
      <c r="G510" s="798"/>
      <c r="H510" s="799"/>
      <c r="I510" s="797"/>
      <c r="J510" s="779" t="s">
        <v>381</v>
      </c>
      <c r="K510" s="779">
        <f>H510</f>
        <v>0</v>
      </c>
      <c r="L510" s="797"/>
      <c r="M510" s="797"/>
      <c r="N510" s="779" t="s">
        <v>381</v>
      </c>
      <c r="O510" s="779">
        <f>L510</f>
        <v>0</v>
      </c>
      <c r="P510" s="779">
        <f>H510+L510</f>
        <v>0</v>
      </c>
      <c r="Q510" s="779">
        <f>I510+M510</f>
        <v>0</v>
      </c>
      <c r="R510" s="779" t="s">
        <v>381</v>
      </c>
      <c r="S510" s="780">
        <f>P510</f>
        <v>0</v>
      </c>
    </row>
    <row r="511" spans="1:19" ht="18.75" hidden="1" customHeight="1" thickTop="1" x14ac:dyDescent="0.2">
      <c r="A511" s="790" t="s">
        <v>383</v>
      </c>
      <c r="B511" s="776" t="s">
        <v>381</v>
      </c>
      <c r="C511" s="777">
        <f>IF(E511+G511=0, 0, ROUND((P511-Q511)/(G511+E511)/12,0))</f>
        <v>0</v>
      </c>
      <c r="D511" s="777">
        <f>IF(F511=0,0,ROUND(Q511/F511,0))</f>
        <v>0</v>
      </c>
      <c r="E511" s="796"/>
      <c r="F511" s="797"/>
      <c r="G511" s="798"/>
      <c r="H511" s="799"/>
      <c r="I511" s="797"/>
      <c r="J511" s="779" t="s">
        <v>381</v>
      </c>
      <c r="K511" s="779">
        <f>H511</f>
        <v>0</v>
      </c>
      <c r="L511" s="797"/>
      <c r="M511" s="797"/>
      <c r="N511" s="779" t="s">
        <v>381</v>
      </c>
      <c r="O511" s="779">
        <f>L511</f>
        <v>0</v>
      </c>
      <c r="P511" s="779">
        <f>H511+L511</f>
        <v>0</v>
      </c>
      <c r="Q511" s="779">
        <f>I511+M511</f>
        <v>0</v>
      </c>
      <c r="R511" s="779" t="s">
        <v>381</v>
      </c>
      <c r="S511" s="780">
        <f>P511</f>
        <v>0</v>
      </c>
    </row>
    <row r="512" spans="1:19" ht="18.75" hidden="1" customHeight="1" thickTop="1" x14ac:dyDescent="0.2">
      <c r="A512" s="790" t="s">
        <v>384</v>
      </c>
      <c r="B512" s="776" t="s">
        <v>381</v>
      </c>
      <c r="C512" s="777" t="s">
        <v>381</v>
      </c>
      <c r="D512" s="777" t="s">
        <v>381</v>
      </c>
      <c r="E512" s="778" t="s">
        <v>381</v>
      </c>
      <c r="F512" s="779" t="s">
        <v>381</v>
      </c>
      <c r="G512" s="780" t="s">
        <v>381</v>
      </c>
      <c r="H512" s="781" t="s">
        <v>381</v>
      </c>
      <c r="I512" s="779" t="s">
        <v>381</v>
      </c>
      <c r="J512" s="797"/>
      <c r="K512" s="779">
        <f>J512</f>
        <v>0</v>
      </c>
      <c r="L512" s="779" t="s">
        <v>381</v>
      </c>
      <c r="M512" s="779" t="s">
        <v>381</v>
      </c>
      <c r="N512" s="797"/>
      <c r="O512" s="779">
        <f>N512</f>
        <v>0</v>
      </c>
      <c r="P512" s="779" t="s">
        <v>381</v>
      </c>
      <c r="Q512" s="779" t="s">
        <v>381</v>
      </c>
      <c r="R512" s="779">
        <f>J512+N512</f>
        <v>0</v>
      </c>
      <c r="S512" s="780">
        <f>R512</f>
        <v>0</v>
      </c>
    </row>
    <row r="513" spans="1:19" ht="18.75" hidden="1" customHeight="1" thickTop="1" x14ac:dyDescent="0.2">
      <c r="A513" s="792" t="s">
        <v>1026</v>
      </c>
      <c r="B513" s="793"/>
      <c r="C513" s="777">
        <f>IF(E513+G513=0, 0, ROUND((P513-Q513)/(G513+E513)/12,0))</f>
        <v>0</v>
      </c>
      <c r="D513" s="777">
        <f>IF(F513=0,0,ROUND(Q513/F513,0))</f>
        <v>0</v>
      </c>
      <c r="E513" s="778">
        <f>E514+E515</f>
        <v>0</v>
      </c>
      <c r="F513" s="779">
        <f>F514+F515</f>
        <v>0</v>
      </c>
      <c r="G513" s="780">
        <f>G514+G515</f>
        <v>0</v>
      </c>
      <c r="H513" s="781">
        <f>H514+H515</f>
        <v>0</v>
      </c>
      <c r="I513" s="779">
        <f>I514+I515</f>
        <v>0</v>
      </c>
      <c r="J513" s="779">
        <f>J516</f>
        <v>0</v>
      </c>
      <c r="K513" s="779">
        <f>IF(H513+J513=K514+K515+K516,H513+J513,"CHYBA")</f>
        <v>0</v>
      </c>
      <c r="L513" s="779">
        <f>L514+L515</f>
        <v>0</v>
      </c>
      <c r="M513" s="779">
        <f>M514+M515</f>
        <v>0</v>
      </c>
      <c r="N513" s="779">
        <f>N516</f>
        <v>0</v>
      </c>
      <c r="O513" s="779">
        <f>IF(L513+N513=O514+O515+O516,L513+N513,"CHYBA")</f>
        <v>0</v>
      </c>
      <c r="P513" s="779">
        <f>P514+P515</f>
        <v>0</v>
      </c>
      <c r="Q513" s="779">
        <f>Q514+Q515</f>
        <v>0</v>
      </c>
      <c r="R513" s="779">
        <f>R516</f>
        <v>0</v>
      </c>
      <c r="S513" s="780">
        <f>IF(P513+R513=S514+S515+S516,P513+R513,"CHYBA")</f>
        <v>0</v>
      </c>
    </row>
    <row r="514" spans="1:19" ht="18.75" hidden="1" customHeight="1" thickTop="1" x14ac:dyDescent="0.2">
      <c r="A514" s="790" t="s">
        <v>382</v>
      </c>
      <c r="B514" s="776" t="s">
        <v>381</v>
      </c>
      <c r="C514" s="777">
        <f>IF(E514+G514=0, 0, ROUND((P514-Q514)/(G514+E514)/12,0))</f>
        <v>0</v>
      </c>
      <c r="D514" s="777">
        <f>IF(F514=0,0,ROUND(Q514/F514,0))</f>
        <v>0</v>
      </c>
      <c r="E514" s="796"/>
      <c r="F514" s="797"/>
      <c r="G514" s="798"/>
      <c r="H514" s="799"/>
      <c r="I514" s="797"/>
      <c r="J514" s="779" t="s">
        <v>381</v>
      </c>
      <c r="K514" s="779">
        <f>H514</f>
        <v>0</v>
      </c>
      <c r="L514" s="797"/>
      <c r="M514" s="797"/>
      <c r="N514" s="779" t="s">
        <v>381</v>
      </c>
      <c r="O514" s="779">
        <f>L514</f>
        <v>0</v>
      </c>
      <c r="P514" s="779">
        <f>H514+L514</f>
        <v>0</v>
      </c>
      <c r="Q514" s="779">
        <f>I514+M514</f>
        <v>0</v>
      </c>
      <c r="R514" s="779" t="s">
        <v>381</v>
      </c>
      <c r="S514" s="780">
        <f>P514</f>
        <v>0</v>
      </c>
    </row>
    <row r="515" spans="1:19" ht="18.75" hidden="1" customHeight="1" thickTop="1" x14ac:dyDescent="0.2">
      <c r="A515" s="790" t="s">
        <v>383</v>
      </c>
      <c r="B515" s="776" t="s">
        <v>381</v>
      </c>
      <c r="C515" s="777">
        <f>IF(E515+G515=0, 0, ROUND((P515-Q515)/(G515+E515)/12,0))</f>
        <v>0</v>
      </c>
      <c r="D515" s="777">
        <f>IF(F515=0,0,ROUND(Q515/F515,0))</f>
        <v>0</v>
      </c>
      <c r="E515" s="796"/>
      <c r="F515" s="797"/>
      <c r="G515" s="798"/>
      <c r="H515" s="799"/>
      <c r="I515" s="797"/>
      <c r="J515" s="779" t="s">
        <v>381</v>
      </c>
      <c r="K515" s="779">
        <f>H515</f>
        <v>0</v>
      </c>
      <c r="L515" s="797"/>
      <c r="M515" s="797"/>
      <c r="N515" s="779" t="s">
        <v>381</v>
      </c>
      <c r="O515" s="779">
        <f>L515</f>
        <v>0</v>
      </c>
      <c r="P515" s="779">
        <f>H515+L515</f>
        <v>0</v>
      </c>
      <c r="Q515" s="779">
        <f>I515+M515</f>
        <v>0</v>
      </c>
      <c r="R515" s="779" t="s">
        <v>381</v>
      </c>
      <c r="S515" s="780">
        <f>P515</f>
        <v>0</v>
      </c>
    </row>
    <row r="516" spans="1:19" ht="18.75" hidden="1" customHeight="1" thickTop="1" x14ac:dyDescent="0.2">
      <c r="A516" s="808" t="s">
        <v>384</v>
      </c>
      <c r="B516" s="809" t="s">
        <v>381</v>
      </c>
      <c r="C516" s="810" t="s">
        <v>381</v>
      </c>
      <c r="D516" s="810" t="s">
        <v>381</v>
      </c>
      <c r="E516" s="811" t="s">
        <v>381</v>
      </c>
      <c r="F516" s="812" t="s">
        <v>381</v>
      </c>
      <c r="G516" s="813" t="s">
        <v>381</v>
      </c>
      <c r="H516" s="814" t="s">
        <v>381</v>
      </c>
      <c r="I516" s="812" t="s">
        <v>381</v>
      </c>
      <c r="J516" s="815"/>
      <c r="K516" s="812">
        <f>J516</f>
        <v>0</v>
      </c>
      <c r="L516" s="812" t="s">
        <v>381</v>
      </c>
      <c r="M516" s="812" t="s">
        <v>381</v>
      </c>
      <c r="N516" s="815"/>
      <c r="O516" s="812">
        <f>N516</f>
        <v>0</v>
      </c>
      <c r="P516" s="812" t="s">
        <v>381</v>
      </c>
      <c r="Q516" s="812" t="s">
        <v>381</v>
      </c>
      <c r="R516" s="812">
        <f>J516+N516</f>
        <v>0</v>
      </c>
      <c r="S516" s="813">
        <f>R516</f>
        <v>0</v>
      </c>
    </row>
    <row r="517" spans="1:19" ht="18.75" hidden="1" customHeight="1" thickTop="1" x14ac:dyDescent="0.2">
      <c r="A517" s="816" t="s">
        <v>388</v>
      </c>
      <c r="B517" s="817" t="s">
        <v>381</v>
      </c>
      <c r="C517" s="818">
        <f>IF(E517+G517=0, 0, ROUND((P517-Q517)/(G517+E517)/12,0))</f>
        <v>0</v>
      </c>
      <c r="D517" s="818">
        <f>IF(F517=0,0,ROUND(Q517/F517,0))</f>
        <v>0</v>
      </c>
      <c r="E517" s="819">
        <f>E518+E519</f>
        <v>0</v>
      </c>
      <c r="F517" s="820">
        <f>F518+F519</f>
        <v>0</v>
      </c>
      <c r="G517" s="821">
        <f>G518+G519</f>
        <v>0</v>
      </c>
      <c r="H517" s="822">
        <f>H518+H519</f>
        <v>0</v>
      </c>
      <c r="I517" s="820">
        <f>I518+I519</f>
        <v>0</v>
      </c>
      <c r="J517" s="820">
        <f>J520</f>
        <v>0</v>
      </c>
      <c r="K517" s="820">
        <f>IF(H517+J517=K518+K519+K520,H517+J517,"CHYBA")</f>
        <v>0</v>
      </c>
      <c r="L517" s="820">
        <f>L518+L519</f>
        <v>0</v>
      </c>
      <c r="M517" s="820">
        <f>M518+M519</f>
        <v>0</v>
      </c>
      <c r="N517" s="820">
        <f>N520</f>
        <v>0</v>
      </c>
      <c r="O517" s="820">
        <f>IF(L517+N517=O518+O519+O520,L517+N517,"CHYBA")</f>
        <v>0</v>
      </c>
      <c r="P517" s="820">
        <f>P518+P519</f>
        <v>0</v>
      </c>
      <c r="Q517" s="820">
        <f>Q518+Q519</f>
        <v>0</v>
      </c>
      <c r="R517" s="820">
        <f>R520</f>
        <v>0</v>
      </c>
      <c r="S517" s="821">
        <f>IF(P517+R517=S518+S519+S520,P517+R517,"CHYBA")</f>
        <v>0</v>
      </c>
    </row>
    <row r="518" spans="1:19" ht="18.75" hidden="1" customHeight="1" thickTop="1" x14ac:dyDescent="0.2">
      <c r="A518" s="790" t="s">
        <v>382</v>
      </c>
      <c r="B518" s="776" t="s">
        <v>381</v>
      </c>
      <c r="C518" s="777">
        <f>IF(E518+G518=0, 0, ROUND((P518-Q518)/(G518+E518)/12,0))</f>
        <v>0</v>
      </c>
      <c r="D518" s="777">
        <f>IF(F518=0,0,ROUND(Q518/F518,0))</f>
        <v>0</v>
      </c>
      <c r="E518" s="778">
        <f t="shared" ref="E518:I519" si="18">E522+E526+E530+E534+E538+E542+E546</f>
        <v>0</v>
      </c>
      <c r="F518" s="779">
        <f t="shared" si="18"/>
        <v>0</v>
      </c>
      <c r="G518" s="780">
        <f t="shared" si="18"/>
        <v>0</v>
      </c>
      <c r="H518" s="781">
        <f t="shared" si="18"/>
        <v>0</v>
      </c>
      <c r="I518" s="779">
        <f t="shared" si="18"/>
        <v>0</v>
      </c>
      <c r="J518" s="779" t="s">
        <v>381</v>
      </c>
      <c r="K518" s="779">
        <f>H518</f>
        <v>0</v>
      </c>
      <c r="L518" s="779">
        <f>L522+L526+L530+L534+L538+L542+L546</f>
        <v>0</v>
      </c>
      <c r="M518" s="779">
        <f>M522+M526+M530+M534+M538+M542+M546</f>
        <v>0</v>
      </c>
      <c r="N518" s="779" t="s">
        <v>381</v>
      </c>
      <c r="O518" s="779">
        <f>L518</f>
        <v>0</v>
      </c>
      <c r="P518" s="779">
        <f>H518+L518</f>
        <v>0</v>
      </c>
      <c r="Q518" s="779">
        <f>I518+M518</f>
        <v>0</v>
      </c>
      <c r="R518" s="779" t="s">
        <v>381</v>
      </c>
      <c r="S518" s="780">
        <f>P518</f>
        <v>0</v>
      </c>
    </row>
    <row r="519" spans="1:19" ht="18.75" hidden="1" customHeight="1" thickTop="1" x14ac:dyDescent="0.2">
      <c r="A519" s="790" t="s">
        <v>383</v>
      </c>
      <c r="B519" s="776" t="s">
        <v>381</v>
      </c>
      <c r="C519" s="777">
        <f>IF(E519+G519=0, 0, ROUND((P519-Q519)/(G519+E519)/12,0))</f>
        <v>0</v>
      </c>
      <c r="D519" s="777">
        <f>IF(F519=0,0,ROUND(Q519/F519,0))</f>
        <v>0</v>
      </c>
      <c r="E519" s="778">
        <f t="shared" si="18"/>
        <v>0</v>
      </c>
      <c r="F519" s="779">
        <f t="shared" si="18"/>
        <v>0</v>
      </c>
      <c r="G519" s="780">
        <f t="shared" si="18"/>
        <v>0</v>
      </c>
      <c r="H519" s="781">
        <f t="shared" si="18"/>
        <v>0</v>
      </c>
      <c r="I519" s="779">
        <f t="shared" si="18"/>
        <v>0</v>
      </c>
      <c r="J519" s="779" t="s">
        <v>381</v>
      </c>
      <c r="K519" s="779">
        <f>H519</f>
        <v>0</v>
      </c>
      <c r="L519" s="779">
        <f>L523+L527+L531+L535+L539+L543+L547</f>
        <v>0</v>
      </c>
      <c r="M519" s="779">
        <f>M523+M527+M531+M535+M539+M543+M547</f>
        <v>0</v>
      </c>
      <c r="N519" s="779" t="s">
        <v>381</v>
      </c>
      <c r="O519" s="779">
        <f>L519</f>
        <v>0</v>
      </c>
      <c r="P519" s="779">
        <f>H519+L519</f>
        <v>0</v>
      </c>
      <c r="Q519" s="779">
        <f>I519+M519</f>
        <v>0</v>
      </c>
      <c r="R519" s="779" t="s">
        <v>381</v>
      </c>
      <c r="S519" s="780">
        <f>P519</f>
        <v>0</v>
      </c>
    </row>
    <row r="520" spans="1:19" ht="18.75" hidden="1" customHeight="1" thickTop="1" x14ac:dyDescent="0.2">
      <c r="A520" s="790" t="s">
        <v>384</v>
      </c>
      <c r="B520" s="776" t="s">
        <v>381</v>
      </c>
      <c r="C520" s="777" t="s">
        <v>381</v>
      </c>
      <c r="D520" s="777" t="s">
        <v>381</v>
      </c>
      <c r="E520" s="778" t="s">
        <v>381</v>
      </c>
      <c r="F520" s="779" t="s">
        <v>381</v>
      </c>
      <c r="G520" s="780" t="s">
        <v>381</v>
      </c>
      <c r="H520" s="781" t="s">
        <v>381</v>
      </c>
      <c r="I520" s="779" t="s">
        <v>381</v>
      </c>
      <c r="J520" s="779">
        <f>J524+J528+J532+J536+J540+J544+J548</f>
        <v>0</v>
      </c>
      <c r="K520" s="779">
        <f>J520</f>
        <v>0</v>
      </c>
      <c r="L520" s="779" t="s">
        <v>381</v>
      </c>
      <c r="M520" s="779" t="s">
        <v>381</v>
      </c>
      <c r="N520" s="779">
        <f>N524+N528+N532+N536+N540+N544+N548</f>
        <v>0</v>
      </c>
      <c r="O520" s="779">
        <f>N520</f>
        <v>0</v>
      </c>
      <c r="P520" s="779" t="s">
        <v>381</v>
      </c>
      <c r="Q520" s="779" t="s">
        <v>381</v>
      </c>
      <c r="R520" s="779">
        <f>J520+N520</f>
        <v>0</v>
      </c>
      <c r="S520" s="780">
        <f>R520</f>
        <v>0</v>
      </c>
    </row>
    <row r="521" spans="1:19" ht="18.75" hidden="1" customHeight="1" thickTop="1" x14ac:dyDescent="0.2">
      <c r="A521" s="792" t="s">
        <v>1026</v>
      </c>
      <c r="B521" s="793"/>
      <c r="C521" s="777">
        <f>IF(E521+G521=0, 0, ROUND((P521-Q521)/(G521+E521)/12,0))</f>
        <v>0</v>
      </c>
      <c r="D521" s="777">
        <f>IF(F521=0,0,ROUND(Q521/F521,0))</f>
        <v>0</v>
      </c>
      <c r="E521" s="778">
        <f>E522+E523</f>
        <v>0</v>
      </c>
      <c r="F521" s="779">
        <f>F522+F523</f>
        <v>0</v>
      </c>
      <c r="G521" s="780">
        <f>G522+G523</f>
        <v>0</v>
      </c>
      <c r="H521" s="794">
        <f>H522+H523</f>
        <v>0</v>
      </c>
      <c r="I521" s="795">
        <f>I522+I523</f>
        <v>0</v>
      </c>
      <c r="J521" s="795">
        <f>J524</f>
        <v>0</v>
      </c>
      <c r="K521" s="795">
        <f>IF(H521+J521=K522+K523+K524,H521+J521,"CHYBA")</f>
        <v>0</v>
      </c>
      <c r="L521" s="779">
        <f>L522+L523</f>
        <v>0</v>
      </c>
      <c r="M521" s="779">
        <f>M522+M523</f>
        <v>0</v>
      </c>
      <c r="N521" s="779">
        <f>N524</f>
        <v>0</v>
      </c>
      <c r="O521" s="779">
        <f>IF(L521+N521=O522+O523+O524,L521+N521,"CHYBA")</f>
        <v>0</v>
      </c>
      <c r="P521" s="779">
        <f>P522+P523</f>
        <v>0</v>
      </c>
      <c r="Q521" s="779">
        <f>Q522+Q523</f>
        <v>0</v>
      </c>
      <c r="R521" s="779">
        <f>R524</f>
        <v>0</v>
      </c>
      <c r="S521" s="780">
        <f>IF(P521+R521=S522+S523+S524,P521+R521,"CHYBA")</f>
        <v>0</v>
      </c>
    </row>
    <row r="522" spans="1:19" ht="18.75" hidden="1" customHeight="1" thickTop="1" x14ac:dyDescent="0.2">
      <c r="A522" s="790" t="s">
        <v>382</v>
      </c>
      <c r="B522" s="776" t="s">
        <v>381</v>
      </c>
      <c r="C522" s="777">
        <f>IF(E522+G522=0, 0, ROUND((P522-Q522)/(G522+E522)/12,0))</f>
        <v>0</v>
      </c>
      <c r="D522" s="777">
        <f>IF(F522=0,0,ROUND(Q522/F522,0))</f>
        <v>0</v>
      </c>
      <c r="E522" s="796"/>
      <c r="F522" s="797"/>
      <c r="G522" s="798"/>
      <c r="H522" s="799"/>
      <c r="I522" s="797"/>
      <c r="J522" s="795" t="s">
        <v>381</v>
      </c>
      <c r="K522" s="795">
        <f>H522</f>
        <v>0</v>
      </c>
      <c r="L522" s="797"/>
      <c r="M522" s="797"/>
      <c r="N522" s="779" t="s">
        <v>381</v>
      </c>
      <c r="O522" s="779">
        <f>L522</f>
        <v>0</v>
      </c>
      <c r="P522" s="779">
        <f>H522+L522</f>
        <v>0</v>
      </c>
      <c r="Q522" s="779">
        <f>I522+M522</f>
        <v>0</v>
      </c>
      <c r="R522" s="779" t="s">
        <v>381</v>
      </c>
      <c r="S522" s="780">
        <f>P522</f>
        <v>0</v>
      </c>
    </row>
    <row r="523" spans="1:19" ht="18.75" hidden="1" customHeight="1" thickTop="1" x14ac:dyDescent="0.2">
      <c r="A523" s="790" t="s">
        <v>383</v>
      </c>
      <c r="B523" s="776" t="s">
        <v>381</v>
      </c>
      <c r="C523" s="777">
        <f>IF(E523+G523=0, 0, ROUND((P523-Q523)/(G523+E523)/12,0))</f>
        <v>0</v>
      </c>
      <c r="D523" s="777">
        <f>IF(F523=0,0,ROUND(Q523/F523,0))</f>
        <v>0</v>
      </c>
      <c r="E523" s="796"/>
      <c r="F523" s="797"/>
      <c r="G523" s="798"/>
      <c r="H523" s="799"/>
      <c r="I523" s="797"/>
      <c r="J523" s="795" t="s">
        <v>381</v>
      </c>
      <c r="K523" s="795">
        <f>H523</f>
        <v>0</v>
      </c>
      <c r="L523" s="797"/>
      <c r="M523" s="797"/>
      <c r="N523" s="779" t="s">
        <v>381</v>
      </c>
      <c r="O523" s="779">
        <f>L523</f>
        <v>0</v>
      </c>
      <c r="P523" s="779">
        <f>H523+L523</f>
        <v>0</v>
      </c>
      <c r="Q523" s="779">
        <f>I523+M523</f>
        <v>0</v>
      </c>
      <c r="R523" s="779" t="s">
        <v>381</v>
      </c>
      <c r="S523" s="780">
        <f>P523</f>
        <v>0</v>
      </c>
    </row>
    <row r="524" spans="1:19" ht="18.75" hidden="1" customHeight="1" thickTop="1" x14ac:dyDescent="0.2">
      <c r="A524" s="790" t="s">
        <v>384</v>
      </c>
      <c r="B524" s="776" t="s">
        <v>381</v>
      </c>
      <c r="C524" s="777" t="s">
        <v>381</v>
      </c>
      <c r="D524" s="777" t="s">
        <v>381</v>
      </c>
      <c r="E524" s="778" t="s">
        <v>381</v>
      </c>
      <c r="F524" s="779" t="s">
        <v>381</v>
      </c>
      <c r="G524" s="780" t="s">
        <v>381</v>
      </c>
      <c r="H524" s="781" t="s">
        <v>381</v>
      </c>
      <c r="I524" s="779" t="s">
        <v>381</v>
      </c>
      <c r="J524" s="797"/>
      <c r="K524" s="795">
        <f>J524</f>
        <v>0</v>
      </c>
      <c r="L524" s="779" t="s">
        <v>381</v>
      </c>
      <c r="M524" s="779" t="s">
        <v>381</v>
      </c>
      <c r="N524" s="797"/>
      <c r="O524" s="779">
        <f>N524</f>
        <v>0</v>
      </c>
      <c r="P524" s="779" t="s">
        <v>381</v>
      </c>
      <c r="Q524" s="779" t="s">
        <v>381</v>
      </c>
      <c r="R524" s="779">
        <f>J524+N524</f>
        <v>0</v>
      </c>
      <c r="S524" s="780">
        <f>R524</f>
        <v>0</v>
      </c>
    </row>
    <row r="525" spans="1:19" ht="18.75" hidden="1" customHeight="1" thickTop="1" x14ac:dyDescent="0.2">
      <c r="A525" s="792" t="s">
        <v>1026</v>
      </c>
      <c r="B525" s="793"/>
      <c r="C525" s="777">
        <f>IF(E525+G525=0, 0, ROUND((P525-Q525)/(G525+E525)/12,0))</f>
        <v>0</v>
      </c>
      <c r="D525" s="777">
        <f>IF(F525=0,0,ROUND(Q525/F525,0))</f>
        <v>0</v>
      </c>
      <c r="E525" s="778">
        <f>E526+E527</f>
        <v>0</v>
      </c>
      <c r="F525" s="779">
        <f>F526+F527</f>
        <v>0</v>
      </c>
      <c r="G525" s="780">
        <f>G526+G527</f>
        <v>0</v>
      </c>
      <c r="H525" s="781">
        <f>H526+H527</f>
        <v>0</v>
      </c>
      <c r="I525" s="779">
        <f>I526+I527</f>
        <v>0</v>
      </c>
      <c r="J525" s="779">
        <f>J528</f>
        <v>0</v>
      </c>
      <c r="K525" s="779">
        <f>IF(H525+J525=K526+K527+K528,H525+J525,"CHYBA")</f>
        <v>0</v>
      </c>
      <c r="L525" s="779">
        <f>L526+L527</f>
        <v>0</v>
      </c>
      <c r="M525" s="779">
        <f>M526+M527</f>
        <v>0</v>
      </c>
      <c r="N525" s="779">
        <f>N528</f>
        <v>0</v>
      </c>
      <c r="O525" s="779">
        <f>IF(L525+N525=O526+O527+O528,L525+N525,"CHYBA")</f>
        <v>0</v>
      </c>
      <c r="P525" s="779">
        <f>P526+P527</f>
        <v>0</v>
      </c>
      <c r="Q525" s="779">
        <f>Q526+Q527</f>
        <v>0</v>
      </c>
      <c r="R525" s="779">
        <f>R528</f>
        <v>0</v>
      </c>
      <c r="S525" s="780">
        <f>IF(P525+R525=S526+S527+S528,P525+R525,"CHYBA")</f>
        <v>0</v>
      </c>
    </row>
    <row r="526" spans="1:19" ht="18.75" hidden="1" customHeight="1" thickTop="1" x14ac:dyDescent="0.2">
      <c r="A526" s="790" t="s">
        <v>382</v>
      </c>
      <c r="B526" s="776" t="s">
        <v>381</v>
      </c>
      <c r="C526" s="777">
        <f>IF(E526+G526=0, 0, ROUND((P526-Q526)/(G526+E526)/12,0))</f>
        <v>0</v>
      </c>
      <c r="D526" s="777">
        <f>IF(F526=0,0,ROUND(Q526/F526,0))</f>
        <v>0</v>
      </c>
      <c r="E526" s="796"/>
      <c r="F526" s="797"/>
      <c r="G526" s="798"/>
      <c r="H526" s="799"/>
      <c r="I526" s="797"/>
      <c r="J526" s="779" t="s">
        <v>381</v>
      </c>
      <c r="K526" s="779">
        <f>H526</f>
        <v>0</v>
      </c>
      <c r="L526" s="797"/>
      <c r="M526" s="797"/>
      <c r="N526" s="779" t="s">
        <v>381</v>
      </c>
      <c r="O526" s="779">
        <f>L526</f>
        <v>0</v>
      </c>
      <c r="P526" s="779">
        <f>H526+L526</f>
        <v>0</v>
      </c>
      <c r="Q526" s="779">
        <f>I526+M526</f>
        <v>0</v>
      </c>
      <c r="R526" s="779" t="s">
        <v>381</v>
      </c>
      <c r="S526" s="780">
        <f>P526</f>
        <v>0</v>
      </c>
    </row>
    <row r="527" spans="1:19" ht="18.75" hidden="1" customHeight="1" thickTop="1" x14ac:dyDescent="0.2">
      <c r="A527" s="790" t="s">
        <v>383</v>
      </c>
      <c r="B527" s="776" t="s">
        <v>381</v>
      </c>
      <c r="C527" s="777">
        <f>IF(E527+G527=0, 0, ROUND((P527-Q527)/(G527+E527)/12,0))</f>
        <v>0</v>
      </c>
      <c r="D527" s="777">
        <f>IF(F527=0,0,ROUND(Q527/F527,0))</f>
        <v>0</v>
      </c>
      <c r="E527" s="796"/>
      <c r="F527" s="797"/>
      <c r="G527" s="798"/>
      <c r="H527" s="799"/>
      <c r="I527" s="797"/>
      <c r="J527" s="779" t="s">
        <v>381</v>
      </c>
      <c r="K527" s="779">
        <f>H527</f>
        <v>0</v>
      </c>
      <c r="L527" s="797"/>
      <c r="M527" s="797"/>
      <c r="N527" s="779" t="s">
        <v>381</v>
      </c>
      <c r="O527" s="779">
        <f>L527</f>
        <v>0</v>
      </c>
      <c r="P527" s="779">
        <f>H527+L527</f>
        <v>0</v>
      </c>
      <c r="Q527" s="779">
        <f>I527+M527</f>
        <v>0</v>
      </c>
      <c r="R527" s="779" t="s">
        <v>381</v>
      </c>
      <c r="S527" s="780">
        <f>P527</f>
        <v>0</v>
      </c>
    </row>
    <row r="528" spans="1:19" ht="18.75" hidden="1" customHeight="1" thickTop="1" x14ac:dyDescent="0.2">
      <c r="A528" s="790" t="s">
        <v>384</v>
      </c>
      <c r="B528" s="776" t="s">
        <v>381</v>
      </c>
      <c r="C528" s="777" t="s">
        <v>381</v>
      </c>
      <c r="D528" s="777" t="s">
        <v>381</v>
      </c>
      <c r="E528" s="778" t="s">
        <v>381</v>
      </c>
      <c r="F528" s="779" t="s">
        <v>381</v>
      </c>
      <c r="G528" s="780" t="s">
        <v>381</v>
      </c>
      <c r="H528" s="781" t="s">
        <v>381</v>
      </c>
      <c r="I528" s="779" t="s">
        <v>381</v>
      </c>
      <c r="J528" s="797"/>
      <c r="K528" s="779">
        <f>J528</f>
        <v>0</v>
      </c>
      <c r="L528" s="779" t="s">
        <v>381</v>
      </c>
      <c r="M528" s="779" t="s">
        <v>381</v>
      </c>
      <c r="N528" s="797"/>
      <c r="O528" s="779">
        <f>N528</f>
        <v>0</v>
      </c>
      <c r="P528" s="779" t="s">
        <v>381</v>
      </c>
      <c r="Q528" s="779" t="s">
        <v>381</v>
      </c>
      <c r="R528" s="779">
        <f>J528+N528</f>
        <v>0</v>
      </c>
      <c r="S528" s="780">
        <f>R528</f>
        <v>0</v>
      </c>
    </row>
    <row r="529" spans="1:19" ht="18.75" hidden="1" customHeight="1" thickTop="1" x14ac:dyDescent="0.2">
      <c r="A529" s="792" t="s">
        <v>1026</v>
      </c>
      <c r="B529" s="793"/>
      <c r="C529" s="777">
        <f>IF(E529+G529=0, 0, ROUND((P529-Q529)/(G529+E529)/12,0))</f>
        <v>0</v>
      </c>
      <c r="D529" s="777">
        <f>IF(F529=0,0,ROUND(Q529/F529,0))</f>
        <v>0</v>
      </c>
      <c r="E529" s="778">
        <f>E530+E531</f>
        <v>0</v>
      </c>
      <c r="F529" s="779">
        <f>F530+F531</f>
        <v>0</v>
      </c>
      <c r="G529" s="780">
        <f>G530+G531</f>
        <v>0</v>
      </c>
      <c r="H529" s="781">
        <f>H530+H531</f>
        <v>0</v>
      </c>
      <c r="I529" s="779">
        <f>I530+I531</f>
        <v>0</v>
      </c>
      <c r="J529" s="779">
        <f>J532</f>
        <v>0</v>
      </c>
      <c r="K529" s="779">
        <f>IF(H529+J529=K530+K531+K532,H529+J529,"CHYBA")</f>
        <v>0</v>
      </c>
      <c r="L529" s="779">
        <f>L530+L531</f>
        <v>0</v>
      </c>
      <c r="M529" s="779">
        <f>M530+M531</f>
        <v>0</v>
      </c>
      <c r="N529" s="779">
        <f>N532</f>
        <v>0</v>
      </c>
      <c r="O529" s="779">
        <f>IF(L529+N529=O530+O531+O532,L529+N529,"CHYBA")</f>
        <v>0</v>
      </c>
      <c r="P529" s="779">
        <f>P530+P531</f>
        <v>0</v>
      </c>
      <c r="Q529" s="779">
        <f>Q530+Q531</f>
        <v>0</v>
      </c>
      <c r="R529" s="779">
        <f>R532</f>
        <v>0</v>
      </c>
      <c r="S529" s="780">
        <f>IF(P529+R529=S530+S531+S532,P529+R529,"CHYBA")</f>
        <v>0</v>
      </c>
    </row>
    <row r="530" spans="1:19" ht="18.75" hidden="1" customHeight="1" thickTop="1" x14ac:dyDescent="0.2">
      <c r="A530" s="790" t="s">
        <v>382</v>
      </c>
      <c r="B530" s="776" t="s">
        <v>381</v>
      </c>
      <c r="C530" s="777">
        <f>IF(E530+G530=0, 0, ROUND((P530-Q530)/(G530+E530)/12,0))</f>
        <v>0</v>
      </c>
      <c r="D530" s="777">
        <f>IF(F530=0,0,ROUND(Q530/F530,0))</f>
        <v>0</v>
      </c>
      <c r="E530" s="796"/>
      <c r="F530" s="797"/>
      <c r="G530" s="798"/>
      <c r="H530" s="799"/>
      <c r="I530" s="797"/>
      <c r="J530" s="779" t="s">
        <v>381</v>
      </c>
      <c r="K530" s="779">
        <f>H530</f>
        <v>0</v>
      </c>
      <c r="L530" s="797"/>
      <c r="M530" s="797"/>
      <c r="N530" s="779" t="s">
        <v>381</v>
      </c>
      <c r="O530" s="779">
        <f>L530</f>
        <v>0</v>
      </c>
      <c r="P530" s="779">
        <f>H530+L530</f>
        <v>0</v>
      </c>
      <c r="Q530" s="779">
        <f>I530+M530</f>
        <v>0</v>
      </c>
      <c r="R530" s="779" t="s">
        <v>381</v>
      </c>
      <c r="S530" s="780">
        <f>P530</f>
        <v>0</v>
      </c>
    </row>
    <row r="531" spans="1:19" ht="18.75" hidden="1" customHeight="1" thickTop="1" x14ac:dyDescent="0.2">
      <c r="A531" s="790" t="s">
        <v>383</v>
      </c>
      <c r="B531" s="776" t="s">
        <v>381</v>
      </c>
      <c r="C531" s="777">
        <f>IF(E531+G531=0, 0, ROUND((P531-Q531)/(G531+E531)/12,0))</f>
        <v>0</v>
      </c>
      <c r="D531" s="777">
        <f>IF(F531=0,0,ROUND(Q531/F531,0))</f>
        <v>0</v>
      </c>
      <c r="E531" s="796"/>
      <c r="F531" s="797"/>
      <c r="G531" s="798"/>
      <c r="H531" s="799"/>
      <c r="I531" s="797"/>
      <c r="J531" s="779" t="s">
        <v>381</v>
      </c>
      <c r="K531" s="779">
        <f>H531</f>
        <v>0</v>
      </c>
      <c r="L531" s="797"/>
      <c r="M531" s="797"/>
      <c r="N531" s="779" t="s">
        <v>381</v>
      </c>
      <c r="O531" s="779">
        <f>L531</f>
        <v>0</v>
      </c>
      <c r="P531" s="779">
        <f>H531+L531</f>
        <v>0</v>
      </c>
      <c r="Q531" s="779">
        <f>I531+M531</f>
        <v>0</v>
      </c>
      <c r="R531" s="779" t="s">
        <v>381</v>
      </c>
      <c r="S531" s="780">
        <f>P531</f>
        <v>0</v>
      </c>
    </row>
    <row r="532" spans="1:19" ht="18.75" hidden="1" customHeight="1" thickTop="1" x14ac:dyDescent="0.2">
      <c r="A532" s="790" t="s">
        <v>384</v>
      </c>
      <c r="B532" s="776" t="s">
        <v>381</v>
      </c>
      <c r="C532" s="777" t="s">
        <v>381</v>
      </c>
      <c r="D532" s="777" t="s">
        <v>381</v>
      </c>
      <c r="E532" s="778" t="s">
        <v>381</v>
      </c>
      <c r="F532" s="779" t="s">
        <v>381</v>
      </c>
      <c r="G532" s="780" t="s">
        <v>381</v>
      </c>
      <c r="H532" s="781" t="s">
        <v>381</v>
      </c>
      <c r="I532" s="779" t="s">
        <v>381</v>
      </c>
      <c r="J532" s="797"/>
      <c r="K532" s="779">
        <f>J532</f>
        <v>0</v>
      </c>
      <c r="L532" s="779" t="s">
        <v>381</v>
      </c>
      <c r="M532" s="779" t="s">
        <v>381</v>
      </c>
      <c r="N532" s="797"/>
      <c r="O532" s="779">
        <f>N532</f>
        <v>0</v>
      </c>
      <c r="P532" s="779" t="s">
        <v>381</v>
      </c>
      <c r="Q532" s="779" t="s">
        <v>381</v>
      </c>
      <c r="R532" s="779">
        <f>J532+N532</f>
        <v>0</v>
      </c>
      <c r="S532" s="780">
        <f>R532</f>
        <v>0</v>
      </c>
    </row>
    <row r="533" spans="1:19" ht="18.75" hidden="1" customHeight="1" thickTop="1" x14ac:dyDescent="0.2">
      <c r="A533" s="792" t="s">
        <v>1026</v>
      </c>
      <c r="B533" s="793"/>
      <c r="C533" s="777">
        <f>IF(E533+G533=0, 0, ROUND((P533-Q533)/(G533+E533)/12,0))</f>
        <v>0</v>
      </c>
      <c r="D533" s="777">
        <f>IF(F533=0,0,ROUND(Q533/F533,0))</f>
        <v>0</v>
      </c>
      <c r="E533" s="778">
        <f>E534+E535</f>
        <v>0</v>
      </c>
      <c r="F533" s="779">
        <f>F534+F535</f>
        <v>0</v>
      </c>
      <c r="G533" s="780">
        <f>G534+G535</f>
        <v>0</v>
      </c>
      <c r="H533" s="781">
        <f>H534+H535</f>
        <v>0</v>
      </c>
      <c r="I533" s="779">
        <f>I534+I535</f>
        <v>0</v>
      </c>
      <c r="J533" s="779">
        <f>J536</f>
        <v>0</v>
      </c>
      <c r="K533" s="779">
        <f>IF(H533+J533=K534+K535+K536,H533+J533,"CHYBA")</f>
        <v>0</v>
      </c>
      <c r="L533" s="779">
        <f>L534+L535</f>
        <v>0</v>
      </c>
      <c r="M533" s="779">
        <f>M534+M535</f>
        <v>0</v>
      </c>
      <c r="N533" s="779">
        <f>N536</f>
        <v>0</v>
      </c>
      <c r="O533" s="779">
        <f>IF(L533+N533=O534+O535+O536,L533+N533,"CHYBA")</f>
        <v>0</v>
      </c>
      <c r="P533" s="779">
        <f>P534+P535</f>
        <v>0</v>
      </c>
      <c r="Q533" s="779">
        <f>Q534+Q535</f>
        <v>0</v>
      </c>
      <c r="R533" s="779">
        <f>R536</f>
        <v>0</v>
      </c>
      <c r="S533" s="780">
        <f>IF(P533+R533=S534+S535+S536,P533+R533,"CHYBA")</f>
        <v>0</v>
      </c>
    </row>
    <row r="534" spans="1:19" ht="18.75" hidden="1" customHeight="1" thickTop="1" x14ac:dyDescent="0.2">
      <c r="A534" s="790" t="s">
        <v>382</v>
      </c>
      <c r="B534" s="776" t="s">
        <v>381</v>
      </c>
      <c r="C534" s="777">
        <f>IF(E534+G534=0, 0, ROUND((P534-Q534)/(G534+E534)/12,0))</f>
        <v>0</v>
      </c>
      <c r="D534" s="777">
        <f>IF(F534=0,0,ROUND(Q534/F534,0))</f>
        <v>0</v>
      </c>
      <c r="E534" s="796"/>
      <c r="F534" s="797"/>
      <c r="G534" s="798"/>
      <c r="H534" s="799"/>
      <c r="I534" s="797"/>
      <c r="J534" s="779" t="s">
        <v>381</v>
      </c>
      <c r="K534" s="779">
        <f>H534</f>
        <v>0</v>
      </c>
      <c r="L534" s="797"/>
      <c r="M534" s="797"/>
      <c r="N534" s="779" t="s">
        <v>381</v>
      </c>
      <c r="O534" s="779">
        <f>L534</f>
        <v>0</v>
      </c>
      <c r="P534" s="779">
        <f>H534+L534</f>
        <v>0</v>
      </c>
      <c r="Q534" s="779">
        <f>I534+M534</f>
        <v>0</v>
      </c>
      <c r="R534" s="779" t="s">
        <v>381</v>
      </c>
      <c r="S534" s="780">
        <f>P534</f>
        <v>0</v>
      </c>
    </row>
    <row r="535" spans="1:19" ht="18.75" hidden="1" customHeight="1" thickTop="1" x14ac:dyDescent="0.2">
      <c r="A535" s="790" t="s">
        <v>383</v>
      </c>
      <c r="B535" s="776" t="s">
        <v>381</v>
      </c>
      <c r="C535" s="777">
        <f>IF(E535+G535=0, 0, ROUND((P535-Q535)/(G535+E535)/12,0))</f>
        <v>0</v>
      </c>
      <c r="D535" s="777">
        <f>IF(F535=0,0,ROUND(Q535/F535,0))</f>
        <v>0</v>
      </c>
      <c r="E535" s="796"/>
      <c r="F535" s="797"/>
      <c r="G535" s="798"/>
      <c r="H535" s="799"/>
      <c r="I535" s="797"/>
      <c r="J535" s="779" t="s">
        <v>381</v>
      </c>
      <c r="K535" s="779">
        <f>H535</f>
        <v>0</v>
      </c>
      <c r="L535" s="797"/>
      <c r="M535" s="797"/>
      <c r="N535" s="779" t="s">
        <v>381</v>
      </c>
      <c r="O535" s="779">
        <f>L535</f>
        <v>0</v>
      </c>
      <c r="P535" s="779">
        <f>H535+L535</f>
        <v>0</v>
      </c>
      <c r="Q535" s="779">
        <f>I535+M535</f>
        <v>0</v>
      </c>
      <c r="R535" s="779" t="s">
        <v>381</v>
      </c>
      <c r="S535" s="780">
        <f>P535</f>
        <v>0</v>
      </c>
    </row>
    <row r="536" spans="1:19" ht="18.75" hidden="1" customHeight="1" thickTop="1" x14ac:dyDescent="0.2">
      <c r="A536" s="790" t="s">
        <v>384</v>
      </c>
      <c r="B536" s="776" t="s">
        <v>381</v>
      </c>
      <c r="C536" s="777" t="s">
        <v>381</v>
      </c>
      <c r="D536" s="777" t="s">
        <v>381</v>
      </c>
      <c r="E536" s="778" t="s">
        <v>381</v>
      </c>
      <c r="F536" s="779" t="s">
        <v>381</v>
      </c>
      <c r="G536" s="780" t="s">
        <v>381</v>
      </c>
      <c r="H536" s="781" t="s">
        <v>381</v>
      </c>
      <c r="I536" s="779" t="s">
        <v>381</v>
      </c>
      <c r="J536" s="797"/>
      <c r="K536" s="779">
        <f>J536</f>
        <v>0</v>
      </c>
      <c r="L536" s="779" t="s">
        <v>381</v>
      </c>
      <c r="M536" s="779" t="s">
        <v>381</v>
      </c>
      <c r="N536" s="797"/>
      <c r="O536" s="779">
        <f>N536</f>
        <v>0</v>
      </c>
      <c r="P536" s="779" t="s">
        <v>381</v>
      </c>
      <c r="Q536" s="779" t="s">
        <v>381</v>
      </c>
      <c r="R536" s="779">
        <f>J536+N536</f>
        <v>0</v>
      </c>
      <c r="S536" s="780">
        <f>R536</f>
        <v>0</v>
      </c>
    </row>
    <row r="537" spans="1:19" ht="18.75" hidden="1" customHeight="1" thickTop="1" x14ac:dyDescent="0.2">
      <c r="A537" s="792" t="s">
        <v>1026</v>
      </c>
      <c r="B537" s="793"/>
      <c r="C537" s="777">
        <f>IF(E537+G537=0, 0, ROUND((P537-Q537)/(G537+E537)/12,0))</f>
        <v>0</v>
      </c>
      <c r="D537" s="777">
        <f>IF(F537=0,0,ROUND(Q537/F537,0))</f>
        <v>0</v>
      </c>
      <c r="E537" s="778">
        <f>E538+E539</f>
        <v>0</v>
      </c>
      <c r="F537" s="779">
        <f>F538+F539</f>
        <v>0</v>
      </c>
      <c r="G537" s="780">
        <f>G538+G539</f>
        <v>0</v>
      </c>
      <c r="H537" s="781">
        <f>H538+H539</f>
        <v>0</v>
      </c>
      <c r="I537" s="779">
        <f>I538+I539</f>
        <v>0</v>
      </c>
      <c r="J537" s="779">
        <f>J540</f>
        <v>0</v>
      </c>
      <c r="K537" s="779">
        <f>IF(H537+J537=K538+K539+K540,H537+J537,"CHYBA")</f>
        <v>0</v>
      </c>
      <c r="L537" s="779">
        <f>L538+L539</f>
        <v>0</v>
      </c>
      <c r="M537" s="779">
        <f>M538+M539</f>
        <v>0</v>
      </c>
      <c r="N537" s="779">
        <f>N540</f>
        <v>0</v>
      </c>
      <c r="O537" s="779">
        <f>IF(L537+N537=O538+O539+O540,L537+N537,"CHYBA")</f>
        <v>0</v>
      </c>
      <c r="P537" s="779">
        <f>P538+P539</f>
        <v>0</v>
      </c>
      <c r="Q537" s="779">
        <f>Q538+Q539</f>
        <v>0</v>
      </c>
      <c r="R537" s="779">
        <f>R540</f>
        <v>0</v>
      </c>
      <c r="S537" s="780">
        <f>IF(P537+R537=S538+S539+S540,P537+R537,"CHYBA")</f>
        <v>0</v>
      </c>
    </row>
    <row r="538" spans="1:19" ht="18.75" hidden="1" customHeight="1" thickTop="1" x14ac:dyDescent="0.2">
      <c r="A538" s="790" t="s">
        <v>382</v>
      </c>
      <c r="B538" s="776" t="s">
        <v>381</v>
      </c>
      <c r="C538" s="777">
        <f>IF(E538+G538=0, 0, ROUND((P538-Q538)/(G538+E538)/12,0))</f>
        <v>0</v>
      </c>
      <c r="D538" s="777">
        <f>IF(F538=0,0,ROUND(Q538/F538,0))</f>
        <v>0</v>
      </c>
      <c r="E538" s="796"/>
      <c r="F538" s="797"/>
      <c r="G538" s="798"/>
      <c r="H538" s="799"/>
      <c r="I538" s="797"/>
      <c r="J538" s="779" t="s">
        <v>381</v>
      </c>
      <c r="K538" s="779">
        <f>H538</f>
        <v>0</v>
      </c>
      <c r="L538" s="797"/>
      <c r="M538" s="797"/>
      <c r="N538" s="779" t="s">
        <v>381</v>
      </c>
      <c r="O538" s="779">
        <f>L538</f>
        <v>0</v>
      </c>
      <c r="P538" s="779">
        <f>H538+L538</f>
        <v>0</v>
      </c>
      <c r="Q538" s="779">
        <f>I538+M538</f>
        <v>0</v>
      </c>
      <c r="R538" s="779" t="s">
        <v>381</v>
      </c>
      <c r="S538" s="780">
        <f>P538</f>
        <v>0</v>
      </c>
    </row>
    <row r="539" spans="1:19" ht="18.75" hidden="1" customHeight="1" thickTop="1" x14ac:dyDescent="0.2">
      <c r="A539" s="790" t="s">
        <v>383</v>
      </c>
      <c r="B539" s="776" t="s">
        <v>381</v>
      </c>
      <c r="C539" s="777">
        <f>IF(E539+G539=0, 0, ROUND((P539-Q539)/(G539+E539)/12,0))</f>
        <v>0</v>
      </c>
      <c r="D539" s="777">
        <f>IF(F539=0,0,ROUND(Q539/F539,0))</f>
        <v>0</v>
      </c>
      <c r="E539" s="796"/>
      <c r="F539" s="797"/>
      <c r="G539" s="798"/>
      <c r="H539" s="799"/>
      <c r="I539" s="797"/>
      <c r="J539" s="779" t="s">
        <v>381</v>
      </c>
      <c r="K539" s="779">
        <f>H539</f>
        <v>0</v>
      </c>
      <c r="L539" s="797"/>
      <c r="M539" s="797"/>
      <c r="N539" s="779" t="s">
        <v>381</v>
      </c>
      <c r="O539" s="779">
        <f>L539</f>
        <v>0</v>
      </c>
      <c r="P539" s="779">
        <f>H539+L539</f>
        <v>0</v>
      </c>
      <c r="Q539" s="779">
        <f>I539+M539</f>
        <v>0</v>
      </c>
      <c r="R539" s="779" t="s">
        <v>381</v>
      </c>
      <c r="S539" s="780">
        <f>P539</f>
        <v>0</v>
      </c>
    </row>
    <row r="540" spans="1:19" ht="18.75" hidden="1" customHeight="1" thickTop="1" x14ac:dyDescent="0.2">
      <c r="A540" s="790" t="s">
        <v>384</v>
      </c>
      <c r="B540" s="776" t="s">
        <v>381</v>
      </c>
      <c r="C540" s="777" t="s">
        <v>381</v>
      </c>
      <c r="D540" s="777" t="s">
        <v>381</v>
      </c>
      <c r="E540" s="778" t="s">
        <v>381</v>
      </c>
      <c r="F540" s="779" t="s">
        <v>381</v>
      </c>
      <c r="G540" s="780" t="s">
        <v>381</v>
      </c>
      <c r="H540" s="781" t="s">
        <v>381</v>
      </c>
      <c r="I540" s="779" t="s">
        <v>381</v>
      </c>
      <c r="J540" s="797"/>
      <c r="K540" s="779">
        <f>J540</f>
        <v>0</v>
      </c>
      <c r="L540" s="779" t="s">
        <v>381</v>
      </c>
      <c r="M540" s="779" t="s">
        <v>381</v>
      </c>
      <c r="N540" s="797"/>
      <c r="O540" s="779">
        <f>N540</f>
        <v>0</v>
      </c>
      <c r="P540" s="779" t="s">
        <v>381</v>
      </c>
      <c r="Q540" s="779" t="s">
        <v>381</v>
      </c>
      <c r="R540" s="779">
        <f>J540+N540</f>
        <v>0</v>
      </c>
      <c r="S540" s="780">
        <f>R540</f>
        <v>0</v>
      </c>
    </row>
    <row r="541" spans="1:19" ht="18.75" hidden="1" customHeight="1" thickTop="1" x14ac:dyDescent="0.2">
      <c r="A541" s="792" t="s">
        <v>1026</v>
      </c>
      <c r="B541" s="793"/>
      <c r="C541" s="777">
        <f>IF(E541+G541=0, 0, ROUND((P541-Q541)/(G541+E541)/12,0))</f>
        <v>0</v>
      </c>
      <c r="D541" s="777">
        <f>IF(F541=0,0,ROUND(Q541/F541,0))</f>
        <v>0</v>
      </c>
      <c r="E541" s="778">
        <f>E542+E543</f>
        <v>0</v>
      </c>
      <c r="F541" s="779">
        <f>F542+F543</f>
        <v>0</v>
      </c>
      <c r="G541" s="780">
        <f>G542+G543</f>
        <v>0</v>
      </c>
      <c r="H541" s="781">
        <f>H542+H543</f>
        <v>0</v>
      </c>
      <c r="I541" s="779">
        <f>I542+I543</f>
        <v>0</v>
      </c>
      <c r="J541" s="779">
        <f>J544</f>
        <v>0</v>
      </c>
      <c r="K541" s="779">
        <f>IF(H541+J541=K542+K543+K544,H541+J541,"CHYBA")</f>
        <v>0</v>
      </c>
      <c r="L541" s="779">
        <f>L542+L543</f>
        <v>0</v>
      </c>
      <c r="M541" s="779">
        <f>M542+M543</f>
        <v>0</v>
      </c>
      <c r="N541" s="779">
        <f>N544</f>
        <v>0</v>
      </c>
      <c r="O541" s="779">
        <f>IF(L541+N541=O542+O543+O544,L541+N541,"CHYBA")</f>
        <v>0</v>
      </c>
      <c r="P541" s="779">
        <f>P542+P543</f>
        <v>0</v>
      </c>
      <c r="Q541" s="779">
        <f>Q542+Q543</f>
        <v>0</v>
      </c>
      <c r="R541" s="779">
        <f>R544</f>
        <v>0</v>
      </c>
      <c r="S541" s="780">
        <f>IF(P541+R541=S542+S543+S544,P541+R541,"CHYBA")</f>
        <v>0</v>
      </c>
    </row>
    <row r="542" spans="1:19" ht="18.75" hidden="1" customHeight="1" thickTop="1" x14ac:dyDescent="0.2">
      <c r="A542" s="790" t="s">
        <v>382</v>
      </c>
      <c r="B542" s="776" t="s">
        <v>381</v>
      </c>
      <c r="C542" s="777">
        <f>IF(E542+G542=0, 0, ROUND((P542-Q542)/(G542+E542)/12,0))</f>
        <v>0</v>
      </c>
      <c r="D542" s="777">
        <f>IF(F542=0,0,ROUND(Q542/F542,0))</f>
        <v>0</v>
      </c>
      <c r="E542" s="796"/>
      <c r="F542" s="797"/>
      <c r="G542" s="798"/>
      <c r="H542" s="799"/>
      <c r="I542" s="797"/>
      <c r="J542" s="779" t="s">
        <v>381</v>
      </c>
      <c r="K542" s="779">
        <f>H542</f>
        <v>0</v>
      </c>
      <c r="L542" s="797"/>
      <c r="M542" s="797"/>
      <c r="N542" s="779" t="s">
        <v>381</v>
      </c>
      <c r="O542" s="779">
        <f>L542</f>
        <v>0</v>
      </c>
      <c r="P542" s="779">
        <f>H542+L542</f>
        <v>0</v>
      </c>
      <c r="Q542" s="779">
        <f>I542+M542</f>
        <v>0</v>
      </c>
      <c r="R542" s="779" t="s">
        <v>381</v>
      </c>
      <c r="S542" s="780">
        <f>P542</f>
        <v>0</v>
      </c>
    </row>
    <row r="543" spans="1:19" ht="18.75" hidden="1" customHeight="1" thickTop="1" x14ac:dyDescent="0.2">
      <c r="A543" s="790" t="s">
        <v>383</v>
      </c>
      <c r="B543" s="776" t="s">
        <v>381</v>
      </c>
      <c r="C543" s="777">
        <f>IF(E543+G543=0, 0, ROUND((P543-Q543)/(G543+E543)/12,0))</f>
        <v>0</v>
      </c>
      <c r="D543" s="777">
        <f>IF(F543=0,0,ROUND(Q543/F543,0))</f>
        <v>0</v>
      </c>
      <c r="E543" s="796"/>
      <c r="F543" s="797"/>
      <c r="G543" s="798"/>
      <c r="H543" s="799"/>
      <c r="I543" s="797"/>
      <c r="J543" s="779" t="s">
        <v>381</v>
      </c>
      <c r="K543" s="779">
        <f>H543</f>
        <v>0</v>
      </c>
      <c r="L543" s="797"/>
      <c r="M543" s="797"/>
      <c r="N543" s="779" t="s">
        <v>381</v>
      </c>
      <c r="O543" s="779">
        <f>L543</f>
        <v>0</v>
      </c>
      <c r="P543" s="779">
        <f>H543+L543</f>
        <v>0</v>
      </c>
      <c r="Q543" s="779">
        <f>I543+M543</f>
        <v>0</v>
      </c>
      <c r="R543" s="779" t="s">
        <v>381</v>
      </c>
      <c r="S543" s="780">
        <f>P543</f>
        <v>0</v>
      </c>
    </row>
    <row r="544" spans="1:19" ht="18.75" hidden="1" customHeight="1" thickTop="1" x14ac:dyDescent="0.2">
      <c r="A544" s="790" t="s">
        <v>384</v>
      </c>
      <c r="B544" s="776" t="s">
        <v>381</v>
      </c>
      <c r="C544" s="777" t="s">
        <v>381</v>
      </c>
      <c r="D544" s="777" t="s">
        <v>381</v>
      </c>
      <c r="E544" s="778" t="s">
        <v>381</v>
      </c>
      <c r="F544" s="779" t="s">
        <v>381</v>
      </c>
      <c r="G544" s="780" t="s">
        <v>381</v>
      </c>
      <c r="H544" s="781" t="s">
        <v>381</v>
      </c>
      <c r="I544" s="779" t="s">
        <v>381</v>
      </c>
      <c r="J544" s="797"/>
      <c r="K544" s="779">
        <f>J544</f>
        <v>0</v>
      </c>
      <c r="L544" s="779" t="s">
        <v>381</v>
      </c>
      <c r="M544" s="779" t="s">
        <v>381</v>
      </c>
      <c r="N544" s="797"/>
      <c r="O544" s="779">
        <f>N544</f>
        <v>0</v>
      </c>
      <c r="P544" s="779" t="s">
        <v>381</v>
      </c>
      <c r="Q544" s="779" t="s">
        <v>381</v>
      </c>
      <c r="R544" s="779">
        <f>J544+N544</f>
        <v>0</v>
      </c>
      <c r="S544" s="780">
        <f>R544</f>
        <v>0</v>
      </c>
    </row>
    <row r="545" spans="1:19" ht="18.75" hidden="1" customHeight="1" thickTop="1" x14ac:dyDescent="0.2">
      <c r="A545" s="792" t="s">
        <v>1026</v>
      </c>
      <c r="B545" s="793"/>
      <c r="C545" s="777">
        <f>IF(E545+G545=0, 0, ROUND((P545-Q545)/(G545+E545)/12,0))</f>
        <v>0</v>
      </c>
      <c r="D545" s="777">
        <f>IF(F545=0,0,ROUND(Q545/F545,0))</f>
        <v>0</v>
      </c>
      <c r="E545" s="778">
        <f>E546+E547</f>
        <v>0</v>
      </c>
      <c r="F545" s="779">
        <f>F546+F547</f>
        <v>0</v>
      </c>
      <c r="G545" s="780">
        <f>G546+G547</f>
        <v>0</v>
      </c>
      <c r="H545" s="781">
        <f>H546+H547</f>
        <v>0</v>
      </c>
      <c r="I545" s="779">
        <f>I546+I547</f>
        <v>0</v>
      </c>
      <c r="J545" s="779">
        <f>J548</f>
        <v>0</v>
      </c>
      <c r="K545" s="779">
        <f>IF(H545+J545=K546+K547+K548,H545+J545,"CHYBA")</f>
        <v>0</v>
      </c>
      <c r="L545" s="779">
        <f>L546+L547</f>
        <v>0</v>
      </c>
      <c r="M545" s="779">
        <f>M546+M547</f>
        <v>0</v>
      </c>
      <c r="N545" s="779">
        <f>N548</f>
        <v>0</v>
      </c>
      <c r="O545" s="779">
        <f>IF(L545+N545=O546+O547+O548,L545+N545,"CHYBA")</f>
        <v>0</v>
      </c>
      <c r="P545" s="779">
        <f>P546+P547</f>
        <v>0</v>
      </c>
      <c r="Q545" s="779">
        <f>Q546+Q547</f>
        <v>0</v>
      </c>
      <c r="R545" s="779">
        <f>R548</f>
        <v>0</v>
      </c>
      <c r="S545" s="780">
        <f>IF(P545+R545=S546+S547+S548,P545+R545,"CHYBA")</f>
        <v>0</v>
      </c>
    </row>
    <row r="546" spans="1:19" ht="18.75" hidden="1" customHeight="1" thickTop="1" x14ac:dyDescent="0.2">
      <c r="A546" s="790" t="s">
        <v>382</v>
      </c>
      <c r="B546" s="776" t="s">
        <v>381</v>
      </c>
      <c r="C546" s="777">
        <f>IF(E546+G546=0, 0, ROUND((P546-Q546)/(G546+E546)/12,0))</f>
        <v>0</v>
      </c>
      <c r="D546" s="777">
        <f>IF(F546=0,0,ROUND(Q546/F546,0))</f>
        <v>0</v>
      </c>
      <c r="E546" s="796"/>
      <c r="F546" s="797"/>
      <c r="G546" s="798"/>
      <c r="H546" s="799"/>
      <c r="I546" s="797"/>
      <c r="J546" s="779" t="s">
        <v>381</v>
      </c>
      <c r="K546" s="779">
        <f>H546</f>
        <v>0</v>
      </c>
      <c r="L546" s="797"/>
      <c r="M546" s="797"/>
      <c r="N546" s="779" t="s">
        <v>381</v>
      </c>
      <c r="O546" s="779">
        <f>L546</f>
        <v>0</v>
      </c>
      <c r="P546" s="779">
        <f>H546+L546</f>
        <v>0</v>
      </c>
      <c r="Q546" s="779">
        <f>I546+M546</f>
        <v>0</v>
      </c>
      <c r="R546" s="779" t="s">
        <v>381</v>
      </c>
      <c r="S546" s="780">
        <f>P546</f>
        <v>0</v>
      </c>
    </row>
    <row r="547" spans="1:19" ht="18.75" hidden="1" customHeight="1" thickTop="1" x14ac:dyDescent="0.2">
      <c r="A547" s="790" t="s">
        <v>383</v>
      </c>
      <c r="B547" s="776" t="s">
        <v>381</v>
      </c>
      <c r="C547" s="777">
        <f>IF(E547+G547=0, 0, ROUND((P547-Q547)/(G547+E547)/12,0))</f>
        <v>0</v>
      </c>
      <c r="D547" s="777">
        <f>IF(F547=0,0,ROUND(Q547/F547,0))</f>
        <v>0</v>
      </c>
      <c r="E547" s="796"/>
      <c r="F547" s="797"/>
      <c r="G547" s="798"/>
      <c r="H547" s="799"/>
      <c r="I547" s="797"/>
      <c r="J547" s="779" t="s">
        <v>381</v>
      </c>
      <c r="K547" s="779">
        <f>H547</f>
        <v>0</v>
      </c>
      <c r="L547" s="797"/>
      <c r="M547" s="797"/>
      <c r="N547" s="779" t="s">
        <v>381</v>
      </c>
      <c r="O547" s="779">
        <f>L547</f>
        <v>0</v>
      </c>
      <c r="P547" s="779">
        <f>H547+L547</f>
        <v>0</v>
      </c>
      <c r="Q547" s="779">
        <f>I547+M547</f>
        <v>0</v>
      </c>
      <c r="R547" s="779" t="s">
        <v>381</v>
      </c>
      <c r="S547" s="780">
        <f>P547</f>
        <v>0</v>
      </c>
    </row>
    <row r="548" spans="1:19" ht="18.75" hidden="1" customHeight="1" thickTop="1" x14ac:dyDescent="0.2">
      <c r="A548" s="808" t="s">
        <v>384</v>
      </c>
      <c r="B548" s="809" t="s">
        <v>381</v>
      </c>
      <c r="C548" s="810" t="s">
        <v>381</v>
      </c>
      <c r="D548" s="810" t="s">
        <v>381</v>
      </c>
      <c r="E548" s="811" t="s">
        <v>381</v>
      </c>
      <c r="F548" s="812" t="s">
        <v>381</v>
      </c>
      <c r="G548" s="813" t="s">
        <v>381</v>
      </c>
      <c r="H548" s="814" t="s">
        <v>381</v>
      </c>
      <c r="I548" s="812" t="s">
        <v>381</v>
      </c>
      <c r="J548" s="815"/>
      <c r="K548" s="812">
        <f>J548</f>
        <v>0</v>
      </c>
      <c r="L548" s="812" t="s">
        <v>381</v>
      </c>
      <c r="M548" s="812" t="s">
        <v>381</v>
      </c>
      <c r="N548" s="815"/>
      <c r="O548" s="812">
        <f>N548</f>
        <v>0</v>
      </c>
      <c r="P548" s="812" t="s">
        <v>381</v>
      </c>
      <c r="Q548" s="812" t="s">
        <v>381</v>
      </c>
      <c r="R548" s="812">
        <f>J548+N548</f>
        <v>0</v>
      </c>
      <c r="S548" s="813">
        <f>R548</f>
        <v>0</v>
      </c>
    </row>
    <row r="549" spans="1:19" ht="18.75" hidden="1" customHeight="1" thickTop="1" x14ac:dyDescent="0.2">
      <c r="A549" s="816" t="s">
        <v>388</v>
      </c>
      <c r="B549" s="817" t="s">
        <v>381</v>
      </c>
      <c r="C549" s="818">
        <f>IF(E549+G549=0, 0, ROUND((P549-Q549)/(G549+E549)/12,0))</f>
        <v>0</v>
      </c>
      <c r="D549" s="818">
        <f>IF(F549=0,0,ROUND(Q549/F549,0))</f>
        <v>0</v>
      </c>
      <c r="E549" s="819">
        <f>E550+E551</f>
        <v>0</v>
      </c>
      <c r="F549" s="820">
        <f>F550+F551</f>
        <v>0</v>
      </c>
      <c r="G549" s="821">
        <f>G550+G551</f>
        <v>0</v>
      </c>
      <c r="H549" s="822">
        <f>H550+H551</f>
        <v>0</v>
      </c>
      <c r="I549" s="820">
        <f>I550+I551</f>
        <v>0</v>
      </c>
      <c r="J549" s="820">
        <f>J552</f>
        <v>0</v>
      </c>
      <c r="K549" s="820">
        <f>IF(H549+J549=K550+K551+K552,H549+J549,"CHYBA")</f>
        <v>0</v>
      </c>
      <c r="L549" s="820">
        <f>L550+L551</f>
        <v>0</v>
      </c>
      <c r="M549" s="820">
        <f>M550+M551</f>
        <v>0</v>
      </c>
      <c r="N549" s="820">
        <f>N552</f>
        <v>0</v>
      </c>
      <c r="O549" s="820">
        <f>IF(L549+N549=O550+O551+O552,L549+N549,"CHYBA")</f>
        <v>0</v>
      </c>
      <c r="P549" s="820">
        <f>P550+P551</f>
        <v>0</v>
      </c>
      <c r="Q549" s="820">
        <f>Q550+Q551</f>
        <v>0</v>
      </c>
      <c r="R549" s="820">
        <f>R552</f>
        <v>0</v>
      </c>
      <c r="S549" s="821">
        <f>IF(P549+R549=S550+S551+S552,P549+R549,"CHYBA")</f>
        <v>0</v>
      </c>
    </row>
    <row r="550" spans="1:19" ht="18.75" hidden="1" customHeight="1" thickTop="1" x14ac:dyDescent="0.2">
      <c r="A550" s="790" t="s">
        <v>382</v>
      </c>
      <c r="B550" s="776" t="s">
        <v>381</v>
      </c>
      <c r="C550" s="777">
        <f>IF(E550+G550=0, 0, ROUND((P550-Q550)/(G550+E550)/12,0))</f>
        <v>0</v>
      </c>
      <c r="D550" s="777">
        <f>IF(F550=0,0,ROUND(Q550/F550,0))</f>
        <v>0</v>
      </c>
      <c r="E550" s="778">
        <f t="shared" ref="E550:I551" si="19">E554+E558+E562+E566+E570+E574+E578</f>
        <v>0</v>
      </c>
      <c r="F550" s="779">
        <f t="shared" si="19"/>
        <v>0</v>
      </c>
      <c r="G550" s="780">
        <f t="shared" si="19"/>
        <v>0</v>
      </c>
      <c r="H550" s="781">
        <f t="shared" si="19"/>
        <v>0</v>
      </c>
      <c r="I550" s="779">
        <f t="shared" si="19"/>
        <v>0</v>
      </c>
      <c r="J550" s="779" t="s">
        <v>381</v>
      </c>
      <c r="K550" s="779">
        <f>H550</f>
        <v>0</v>
      </c>
      <c r="L550" s="779">
        <f>L554+L558+L562+L566+L570+L574+L578</f>
        <v>0</v>
      </c>
      <c r="M550" s="779">
        <f>M554+M558+M562+M566+M570+M574+M578</f>
        <v>0</v>
      </c>
      <c r="N550" s="779" t="s">
        <v>381</v>
      </c>
      <c r="O550" s="779">
        <f>L550</f>
        <v>0</v>
      </c>
      <c r="P550" s="779">
        <f>H550+L550</f>
        <v>0</v>
      </c>
      <c r="Q550" s="779">
        <f>I550+M550</f>
        <v>0</v>
      </c>
      <c r="R550" s="779" t="s">
        <v>381</v>
      </c>
      <c r="S550" s="780">
        <f>P550</f>
        <v>0</v>
      </c>
    </row>
    <row r="551" spans="1:19" ht="18.75" hidden="1" customHeight="1" thickTop="1" x14ac:dyDescent="0.2">
      <c r="A551" s="790" t="s">
        <v>383</v>
      </c>
      <c r="B551" s="776" t="s">
        <v>381</v>
      </c>
      <c r="C551" s="777">
        <f>IF(E551+G551=0, 0, ROUND((P551-Q551)/(G551+E551)/12,0))</f>
        <v>0</v>
      </c>
      <c r="D551" s="777">
        <f>IF(F551=0,0,ROUND(Q551/F551,0))</f>
        <v>0</v>
      </c>
      <c r="E551" s="778">
        <f t="shared" si="19"/>
        <v>0</v>
      </c>
      <c r="F551" s="779">
        <f t="shared" si="19"/>
        <v>0</v>
      </c>
      <c r="G551" s="780">
        <f t="shared" si="19"/>
        <v>0</v>
      </c>
      <c r="H551" s="781">
        <f t="shared" si="19"/>
        <v>0</v>
      </c>
      <c r="I551" s="779">
        <f t="shared" si="19"/>
        <v>0</v>
      </c>
      <c r="J551" s="779" t="s">
        <v>381</v>
      </c>
      <c r="K551" s="779">
        <f>H551</f>
        <v>0</v>
      </c>
      <c r="L551" s="779">
        <f>L555+L559+L563+L567+L571+L575+L579</f>
        <v>0</v>
      </c>
      <c r="M551" s="779">
        <f>M555+M559+M563+M567+M571+M575+M579</f>
        <v>0</v>
      </c>
      <c r="N551" s="779" t="s">
        <v>381</v>
      </c>
      <c r="O551" s="779">
        <f>L551</f>
        <v>0</v>
      </c>
      <c r="P551" s="779">
        <f>H551+L551</f>
        <v>0</v>
      </c>
      <c r="Q551" s="779">
        <f>I551+M551</f>
        <v>0</v>
      </c>
      <c r="R551" s="779" t="s">
        <v>381</v>
      </c>
      <c r="S551" s="780">
        <f>P551</f>
        <v>0</v>
      </c>
    </row>
    <row r="552" spans="1:19" ht="18.75" hidden="1" customHeight="1" thickTop="1" x14ac:dyDescent="0.2">
      <c r="A552" s="790" t="s">
        <v>384</v>
      </c>
      <c r="B552" s="776" t="s">
        <v>381</v>
      </c>
      <c r="C552" s="777" t="s">
        <v>381</v>
      </c>
      <c r="D552" s="777" t="s">
        <v>381</v>
      </c>
      <c r="E552" s="778" t="s">
        <v>381</v>
      </c>
      <c r="F552" s="779" t="s">
        <v>381</v>
      </c>
      <c r="G552" s="780" t="s">
        <v>381</v>
      </c>
      <c r="H552" s="781" t="s">
        <v>381</v>
      </c>
      <c r="I552" s="779" t="s">
        <v>381</v>
      </c>
      <c r="J552" s="779">
        <f>J556+J560+J564+J568+J572+J576+J580</f>
        <v>0</v>
      </c>
      <c r="K552" s="779">
        <f>J552</f>
        <v>0</v>
      </c>
      <c r="L552" s="779" t="s">
        <v>381</v>
      </c>
      <c r="M552" s="779" t="s">
        <v>381</v>
      </c>
      <c r="N552" s="779">
        <f>N556+N560+N564+N568+N572+N576+N580</f>
        <v>0</v>
      </c>
      <c r="O552" s="779">
        <f>N552</f>
        <v>0</v>
      </c>
      <c r="P552" s="779" t="s">
        <v>381</v>
      </c>
      <c r="Q552" s="779" t="s">
        <v>381</v>
      </c>
      <c r="R552" s="779">
        <f>J552+N552</f>
        <v>0</v>
      </c>
      <c r="S552" s="780">
        <f>R552</f>
        <v>0</v>
      </c>
    </row>
    <row r="553" spans="1:19" ht="18.75" hidden="1" customHeight="1" thickTop="1" x14ac:dyDescent="0.2">
      <c r="A553" s="792" t="s">
        <v>1026</v>
      </c>
      <c r="B553" s="793"/>
      <c r="C553" s="777">
        <f>IF(E553+G553=0, 0, ROUND((P553-Q553)/(G553+E553)/12,0))</f>
        <v>0</v>
      </c>
      <c r="D553" s="777">
        <f>IF(F553=0,0,ROUND(Q553/F553,0))</f>
        <v>0</v>
      </c>
      <c r="E553" s="778">
        <f>E554+E555</f>
        <v>0</v>
      </c>
      <c r="F553" s="779">
        <f>F554+F555</f>
        <v>0</v>
      </c>
      <c r="G553" s="780">
        <f>G554+G555</f>
        <v>0</v>
      </c>
      <c r="H553" s="794">
        <f>H554+H555</f>
        <v>0</v>
      </c>
      <c r="I553" s="795">
        <f>I554+I555</f>
        <v>0</v>
      </c>
      <c r="J553" s="795">
        <f>J556</f>
        <v>0</v>
      </c>
      <c r="K553" s="795">
        <f>IF(H553+J553=K554+K555+K556,H553+J553,"CHYBA")</f>
        <v>0</v>
      </c>
      <c r="L553" s="779">
        <f>L554+L555</f>
        <v>0</v>
      </c>
      <c r="M553" s="779">
        <f>M554+M555</f>
        <v>0</v>
      </c>
      <c r="N553" s="779">
        <f>N556</f>
        <v>0</v>
      </c>
      <c r="O553" s="779">
        <f>IF(L553+N553=O554+O555+O556,L553+N553,"CHYBA")</f>
        <v>0</v>
      </c>
      <c r="P553" s="779">
        <f>P554+P555</f>
        <v>0</v>
      </c>
      <c r="Q553" s="779">
        <f>Q554+Q555</f>
        <v>0</v>
      </c>
      <c r="R553" s="779">
        <f>R556</f>
        <v>0</v>
      </c>
      <c r="S553" s="780">
        <f>IF(P553+R553=S554+S555+S556,P553+R553,"CHYBA")</f>
        <v>0</v>
      </c>
    </row>
    <row r="554" spans="1:19" ht="18.75" hidden="1" customHeight="1" thickTop="1" x14ac:dyDescent="0.2">
      <c r="A554" s="790" t="s">
        <v>382</v>
      </c>
      <c r="B554" s="776" t="s">
        <v>381</v>
      </c>
      <c r="C554" s="777">
        <f>IF(E554+G554=0, 0, ROUND((P554-Q554)/(G554+E554)/12,0))</f>
        <v>0</v>
      </c>
      <c r="D554" s="777">
        <f>IF(F554=0,0,ROUND(Q554/F554,0))</f>
        <v>0</v>
      </c>
      <c r="E554" s="796"/>
      <c r="F554" s="797"/>
      <c r="G554" s="798"/>
      <c r="H554" s="799"/>
      <c r="I554" s="797"/>
      <c r="J554" s="795" t="s">
        <v>381</v>
      </c>
      <c r="K554" s="795">
        <f>H554</f>
        <v>0</v>
      </c>
      <c r="L554" s="797"/>
      <c r="M554" s="797"/>
      <c r="N554" s="779" t="s">
        <v>381</v>
      </c>
      <c r="O554" s="779">
        <f>L554</f>
        <v>0</v>
      </c>
      <c r="P554" s="779">
        <f>H554+L554</f>
        <v>0</v>
      </c>
      <c r="Q554" s="779">
        <f>I554+M554</f>
        <v>0</v>
      </c>
      <c r="R554" s="779" t="s">
        <v>381</v>
      </c>
      <c r="S554" s="780">
        <f>P554</f>
        <v>0</v>
      </c>
    </row>
    <row r="555" spans="1:19" ht="18.75" hidden="1" customHeight="1" thickTop="1" x14ac:dyDescent="0.2">
      <c r="A555" s="790" t="s">
        <v>383</v>
      </c>
      <c r="B555" s="776" t="s">
        <v>381</v>
      </c>
      <c r="C555" s="777">
        <f>IF(E555+G555=0, 0, ROUND((P555-Q555)/(G555+E555)/12,0))</f>
        <v>0</v>
      </c>
      <c r="D555" s="777">
        <f>IF(F555=0,0,ROUND(Q555/F555,0))</f>
        <v>0</v>
      </c>
      <c r="E555" s="796"/>
      <c r="F555" s="797"/>
      <c r="G555" s="798"/>
      <c r="H555" s="799"/>
      <c r="I555" s="797"/>
      <c r="J555" s="795" t="s">
        <v>381</v>
      </c>
      <c r="K555" s="795">
        <f>H555</f>
        <v>0</v>
      </c>
      <c r="L555" s="797"/>
      <c r="M555" s="797"/>
      <c r="N555" s="779" t="s">
        <v>381</v>
      </c>
      <c r="O555" s="779">
        <f>L555</f>
        <v>0</v>
      </c>
      <c r="P555" s="779">
        <f>H555+L555</f>
        <v>0</v>
      </c>
      <c r="Q555" s="779">
        <f>I555+M555</f>
        <v>0</v>
      </c>
      <c r="R555" s="779" t="s">
        <v>381</v>
      </c>
      <c r="S555" s="780">
        <f>P555</f>
        <v>0</v>
      </c>
    </row>
    <row r="556" spans="1:19" ht="18.75" hidden="1" customHeight="1" thickTop="1" x14ac:dyDescent="0.2">
      <c r="A556" s="790" t="s">
        <v>384</v>
      </c>
      <c r="B556" s="776" t="s">
        <v>381</v>
      </c>
      <c r="C556" s="777" t="s">
        <v>381</v>
      </c>
      <c r="D556" s="791" t="s">
        <v>381</v>
      </c>
      <c r="E556" s="778" t="s">
        <v>381</v>
      </c>
      <c r="F556" s="779" t="s">
        <v>381</v>
      </c>
      <c r="G556" s="780" t="s">
        <v>381</v>
      </c>
      <c r="H556" s="781" t="s">
        <v>381</v>
      </c>
      <c r="I556" s="779" t="s">
        <v>381</v>
      </c>
      <c r="J556" s="797"/>
      <c r="K556" s="795">
        <f>J556</f>
        <v>0</v>
      </c>
      <c r="L556" s="779" t="s">
        <v>381</v>
      </c>
      <c r="M556" s="779" t="s">
        <v>381</v>
      </c>
      <c r="N556" s="797"/>
      <c r="O556" s="779">
        <f>N556</f>
        <v>0</v>
      </c>
      <c r="P556" s="779" t="s">
        <v>381</v>
      </c>
      <c r="Q556" s="779" t="s">
        <v>381</v>
      </c>
      <c r="R556" s="779">
        <f>J556+N556</f>
        <v>0</v>
      </c>
      <c r="S556" s="780">
        <f>R556</f>
        <v>0</v>
      </c>
    </row>
    <row r="557" spans="1:19" ht="18.75" hidden="1" customHeight="1" thickTop="1" x14ac:dyDescent="0.2">
      <c r="A557" s="792" t="s">
        <v>1026</v>
      </c>
      <c r="B557" s="793"/>
      <c r="C557" s="802">
        <f>IF(E557+G557=0, 0, ROUND((P557-Q557)/(G557+E557)/12,0))</f>
        <v>0</v>
      </c>
      <c r="D557" s="833">
        <f>IF(F557=0,0,ROUND(Q557/F557,0))</f>
        <v>0</v>
      </c>
      <c r="E557" s="778">
        <f>E558+E559</f>
        <v>0</v>
      </c>
      <c r="F557" s="779">
        <f>F558+F559</f>
        <v>0</v>
      </c>
      <c r="G557" s="780">
        <f>G558+G559</f>
        <v>0</v>
      </c>
      <c r="H557" s="781">
        <f>H558+H559</f>
        <v>0</v>
      </c>
      <c r="I557" s="779">
        <f>I558+I559</f>
        <v>0</v>
      </c>
      <c r="J557" s="779">
        <f>J560</f>
        <v>0</v>
      </c>
      <c r="K557" s="779">
        <f>IF(H557+J557=K558+K559+K560,H557+J557,"CHYBA")</f>
        <v>0</v>
      </c>
      <c r="L557" s="779">
        <f>L558+L559</f>
        <v>0</v>
      </c>
      <c r="M557" s="779">
        <f>M558+M559</f>
        <v>0</v>
      </c>
      <c r="N557" s="779">
        <f>N560</f>
        <v>0</v>
      </c>
      <c r="O557" s="779">
        <f>IF(L557+N557=O558+O559+O560,L557+N557,"CHYBA")</f>
        <v>0</v>
      </c>
      <c r="P557" s="779">
        <f>P558+P559</f>
        <v>0</v>
      </c>
      <c r="Q557" s="779">
        <f>Q558+Q559</f>
        <v>0</v>
      </c>
      <c r="R557" s="779">
        <f>R560</f>
        <v>0</v>
      </c>
      <c r="S557" s="780">
        <f>IF(P557+R557=S558+S559+S560,P557+R557,"CHYBA")</f>
        <v>0</v>
      </c>
    </row>
    <row r="558" spans="1:19" ht="18.75" hidden="1" customHeight="1" thickTop="1" x14ac:dyDescent="0.2">
      <c r="A558" s="790" t="s">
        <v>382</v>
      </c>
      <c r="B558" s="776" t="s">
        <v>381</v>
      </c>
      <c r="C558" s="777">
        <f>IF(E558+G558=0, 0, ROUND((P558-Q558)/(G558+E558)/12,0))</f>
        <v>0</v>
      </c>
      <c r="D558" s="791">
        <f>IF(F558=0,0,ROUND(Q558/F558,0))</f>
        <v>0</v>
      </c>
      <c r="E558" s="796"/>
      <c r="F558" s="797"/>
      <c r="G558" s="798"/>
      <c r="H558" s="799"/>
      <c r="I558" s="797"/>
      <c r="J558" s="779" t="s">
        <v>381</v>
      </c>
      <c r="K558" s="779">
        <f>H558</f>
        <v>0</v>
      </c>
      <c r="L558" s="797"/>
      <c r="M558" s="797"/>
      <c r="N558" s="779" t="s">
        <v>381</v>
      </c>
      <c r="O558" s="779">
        <f>L558</f>
        <v>0</v>
      </c>
      <c r="P558" s="779">
        <f>H558+L558</f>
        <v>0</v>
      </c>
      <c r="Q558" s="779">
        <f>I558+M558</f>
        <v>0</v>
      </c>
      <c r="R558" s="779" t="s">
        <v>381</v>
      </c>
      <c r="S558" s="780">
        <f>P558</f>
        <v>0</v>
      </c>
    </row>
    <row r="559" spans="1:19" ht="18.75" hidden="1" customHeight="1" thickTop="1" x14ac:dyDescent="0.2">
      <c r="A559" s="790" t="s">
        <v>383</v>
      </c>
      <c r="B559" s="776" t="s">
        <v>381</v>
      </c>
      <c r="C559" s="777">
        <f>IF(E559+G559=0, 0, ROUND((P559-Q559)/(G559+E559)/12,0))</f>
        <v>0</v>
      </c>
      <c r="D559" s="791">
        <f>IF(F559=0,0,ROUND(Q559/F559,0))</f>
        <v>0</v>
      </c>
      <c r="E559" s="796"/>
      <c r="F559" s="797"/>
      <c r="G559" s="798"/>
      <c r="H559" s="799"/>
      <c r="I559" s="797"/>
      <c r="J559" s="779" t="s">
        <v>381</v>
      </c>
      <c r="K559" s="779">
        <f>H559</f>
        <v>0</v>
      </c>
      <c r="L559" s="797"/>
      <c r="M559" s="797"/>
      <c r="N559" s="779" t="s">
        <v>381</v>
      </c>
      <c r="O559" s="779">
        <f>L559</f>
        <v>0</v>
      </c>
      <c r="P559" s="779">
        <f>H559+L559</f>
        <v>0</v>
      </c>
      <c r="Q559" s="779">
        <f>I559+M559</f>
        <v>0</v>
      </c>
      <c r="R559" s="779" t="s">
        <v>381</v>
      </c>
      <c r="S559" s="780">
        <f>P559</f>
        <v>0</v>
      </c>
    </row>
    <row r="560" spans="1:19" ht="18.75" hidden="1" customHeight="1" thickTop="1" x14ac:dyDescent="0.2">
      <c r="A560" s="790" t="s">
        <v>384</v>
      </c>
      <c r="B560" s="776" t="s">
        <v>381</v>
      </c>
      <c r="C560" s="777" t="s">
        <v>381</v>
      </c>
      <c r="D560" s="791" t="s">
        <v>381</v>
      </c>
      <c r="E560" s="778" t="s">
        <v>381</v>
      </c>
      <c r="F560" s="779" t="s">
        <v>381</v>
      </c>
      <c r="G560" s="780" t="s">
        <v>381</v>
      </c>
      <c r="H560" s="781" t="s">
        <v>381</v>
      </c>
      <c r="I560" s="779" t="s">
        <v>381</v>
      </c>
      <c r="J560" s="797"/>
      <c r="K560" s="779">
        <f>J560</f>
        <v>0</v>
      </c>
      <c r="L560" s="779" t="s">
        <v>381</v>
      </c>
      <c r="M560" s="779" t="s">
        <v>381</v>
      </c>
      <c r="N560" s="797"/>
      <c r="O560" s="779">
        <f>N560</f>
        <v>0</v>
      </c>
      <c r="P560" s="779" t="s">
        <v>381</v>
      </c>
      <c r="Q560" s="779" t="s">
        <v>381</v>
      </c>
      <c r="R560" s="779">
        <f>J560+N560</f>
        <v>0</v>
      </c>
      <c r="S560" s="780">
        <f>R560</f>
        <v>0</v>
      </c>
    </row>
    <row r="561" spans="1:19" ht="18.75" hidden="1" customHeight="1" thickTop="1" x14ac:dyDescent="0.2">
      <c r="A561" s="792" t="s">
        <v>1026</v>
      </c>
      <c r="B561" s="793"/>
      <c r="C561" s="777">
        <f>IF(E561+G561=0, 0, ROUND((P561-Q561)/(G561+E561)/12,0))</f>
        <v>0</v>
      </c>
      <c r="D561" s="791">
        <f>IF(F561=0,0,ROUND(Q561/F561,0))</f>
        <v>0</v>
      </c>
      <c r="E561" s="778">
        <f>E562+E563</f>
        <v>0</v>
      </c>
      <c r="F561" s="779">
        <f>F562+F563</f>
        <v>0</v>
      </c>
      <c r="G561" s="780">
        <f>G562+G563</f>
        <v>0</v>
      </c>
      <c r="H561" s="781">
        <f>H562+H563</f>
        <v>0</v>
      </c>
      <c r="I561" s="779">
        <f>I562+I563</f>
        <v>0</v>
      </c>
      <c r="J561" s="779">
        <f>J564</f>
        <v>0</v>
      </c>
      <c r="K561" s="779">
        <f>IF(H561+J561=K562+K563+K564,H561+J561,"CHYBA")</f>
        <v>0</v>
      </c>
      <c r="L561" s="779">
        <f>L562+L563</f>
        <v>0</v>
      </c>
      <c r="M561" s="779">
        <f>M562+M563</f>
        <v>0</v>
      </c>
      <c r="N561" s="779">
        <f>N564</f>
        <v>0</v>
      </c>
      <c r="O561" s="779">
        <f>IF(L561+N561=O562+O563+O564,L561+N561,"CHYBA")</f>
        <v>0</v>
      </c>
      <c r="P561" s="779">
        <f>P562+P563</f>
        <v>0</v>
      </c>
      <c r="Q561" s="779">
        <f>Q562+Q563</f>
        <v>0</v>
      </c>
      <c r="R561" s="779">
        <f>R564</f>
        <v>0</v>
      </c>
      <c r="S561" s="780">
        <f>IF(P561+R561=S562+S563+S564,P561+R561,"CHYBA")</f>
        <v>0</v>
      </c>
    </row>
    <row r="562" spans="1:19" ht="18.75" hidden="1" customHeight="1" thickTop="1" x14ac:dyDescent="0.2">
      <c r="A562" s="790" t="s">
        <v>382</v>
      </c>
      <c r="B562" s="776" t="s">
        <v>381</v>
      </c>
      <c r="C562" s="777">
        <f>IF(E562+G562=0, 0, ROUND((P562-Q562)/(G562+E562)/12,0))</f>
        <v>0</v>
      </c>
      <c r="D562" s="791">
        <f>IF(F562=0,0,ROUND(Q562/F562,0))</f>
        <v>0</v>
      </c>
      <c r="E562" s="796"/>
      <c r="F562" s="797"/>
      <c r="G562" s="798"/>
      <c r="H562" s="799"/>
      <c r="I562" s="797"/>
      <c r="J562" s="779" t="s">
        <v>381</v>
      </c>
      <c r="K562" s="779">
        <f>H562</f>
        <v>0</v>
      </c>
      <c r="L562" s="797"/>
      <c r="M562" s="797"/>
      <c r="N562" s="779" t="s">
        <v>381</v>
      </c>
      <c r="O562" s="779">
        <f>L562</f>
        <v>0</v>
      </c>
      <c r="P562" s="779">
        <f>H562+L562</f>
        <v>0</v>
      </c>
      <c r="Q562" s="779">
        <f>I562+M562</f>
        <v>0</v>
      </c>
      <c r="R562" s="779" t="s">
        <v>381</v>
      </c>
      <c r="S562" s="780">
        <f>P562</f>
        <v>0</v>
      </c>
    </row>
    <row r="563" spans="1:19" ht="18.75" hidden="1" customHeight="1" thickTop="1" x14ac:dyDescent="0.2">
      <c r="A563" s="790" t="s">
        <v>383</v>
      </c>
      <c r="B563" s="776" t="s">
        <v>381</v>
      </c>
      <c r="C563" s="777">
        <f>IF(E563+G563=0, 0, ROUND((P563-Q563)/(G563+E563)/12,0))</f>
        <v>0</v>
      </c>
      <c r="D563" s="791">
        <f>IF(F563=0,0,ROUND(Q563/F563,0))</f>
        <v>0</v>
      </c>
      <c r="E563" s="796"/>
      <c r="F563" s="797"/>
      <c r="G563" s="798"/>
      <c r="H563" s="799"/>
      <c r="I563" s="797"/>
      <c r="J563" s="779" t="s">
        <v>381</v>
      </c>
      <c r="K563" s="779">
        <f>H563</f>
        <v>0</v>
      </c>
      <c r="L563" s="797"/>
      <c r="M563" s="797"/>
      <c r="N563" s="779" t="s">
        <v>381</v>
      </c>
      <c r="O563" s="779">
        <f>L563</f>
        <v>0</v>
      </c>
      <c r="P563" s="779">
        <f>H563+L563</f>
        <v>0</v>
      </c>
      <c r="Q563" s="779">
        <f>I563+M563</f>
        <v>0</v>
      </c>
      <c r="R563" s="779" t="s">
        <v>381</v>
      </c>
      <c r="S563" s="780">
        <f>P563</f>
        <v>0</v>
      </c>
    </row>
    <row r="564" spans="1:19" ht="18.75" hidden="1" customHeight="1" thickTop="1" x14ac:dyDescent="0.2">
      <c r="A564" s="790" t="s">
        <v>384</v>
      </c>
      <c r="B564" s="776" t="s">
        <v>381</v>
      </c>
      <c r="C564" s="777" t="s">
        <v>381</v>
      </c>
      <c r="D564" s="791" t="s">
        <v>381</v>
      </c>
      <c r="E564" s="778" t="s">
        <v>381</v>
      </c>
      <c r="F564" s="779" t="s">
        <v>381</v>
      </c>
      <c r="G564" s="780" t="s">
        <v>381</v>
      </c>
      <c r="H564" s="781" t="s">
        <v>381</v>
      </c>
      <c r="I564" s="779" t="s">
        <v>381</v>
      </c>
      <c r="J564" s="797"/>
      <c r="K564" s="779">
        <f>J564</f>
        <v>0</v>
      </c>
      <c r="L564" s="779" t="s">
        <v>381</v>
      </c>
      <c r="M564" s="779" t="s">
        <v>381</v>
      </c>
      <c r="N564" s="797"/>
      <c r="O564" s="779">
        <f>N564</f>
        <v>0</v>
      </c>
      <c r="P564" s="779" t="s">
        <v>381</v>
      </c>
      <c r="Q564" s="779" t="s">
        <v>381</v>
      </c>
      <c r="R564" s="779">
        <f>J564+N564</f>
        <v>0</v>
      </c>
      <c r="S564" s="780">
        <f>R564</f>
        <v>0</v>
      </c>
    </row>
    <row r="565" spans="1:19" ht="18.75" hidden="1" customHeight="1" thickTop="1" x14ac:dyDescent="0.2">
      <c r="A565" s="792" t="s">
        <v>1026</v>
      </c>
      <c r="B565" s="793"/>
      <c r="C565" s="777">
        <f>IF(E565+G565=0, 0, ROUND((P565-Q565)/(G565+E565)/12,0))</f>
        <v>0</v>
      </c>
      <c r="D565" s="791">
        <f>IF(F565=0,0,ROUND(Q565/F565,0))</f>
        <v>0</v>
      </c>
      <c r="E565" s="778">
        <f>E566+E567</f>
        <v>0</v>
      </c>
      <c r="F565" s="779">
        <f>F566+F567</f>
        <v>0</v>
      </c>
      <c r="G565" s="780">
        <f>G566+G567</f>
        <v>0</v>
      </c>
      <c r="H565" s="781">
        <f>H566+H567</f>
        <v>0</v>
      </c>
      <c r="I565" s="779">
        <f>I566+I567</f>
        <v>0</v>
      </c>
      <c r="J565" s="779">
        <f>J568</f>
        <v>0</v>
      </c>
      <c r="K565" s="779">
        <f>IF(H565+J565=K566+K567+K568,H565+J565,"CHYBA")</f>
        <v>0</v>
      </c>
      <c r="L565" s="779">
        <f>L566+L567</f>
        <v>0</v>
      </c>
      <c r="M565" s="779">
        <f>M566+M567</f>
        <v>0</v>
      </c>
      <c r="N565" s="779">
        <f>N568</f>
        <v>0</v>
      </c>
      <c r="O565" s="779">
        <f>IF(L565+N565=O566+O567+O568,L565+N565,"CHYBA")</f>
        <v>0</v>
      </c>
      <c r="P565" s="779">
        <f>P566+P567</f>
        <v>0</v>
      </c>
      <c r="Q565" s="779">
        <f>Q566+Q567</f>
        <v>0</v>
      </c>
      <c r="R565" s="779">
        <f>R568</f>
        <v>0</v>
      </c>
      <c r="S565" s="780">
        <f>IF(P565+R565=S566+S567+S568,P565+R565,"CHYBA")</f>
        <v>0</v>
      </c>
    </row>
    <row r="566" spans="1:19" ht="18.75" hidden="1" customHeight="1" thickTop="1" x14ac:dyDescent="0.2">
      <c r="A566" s="790" t="s">
        <v>382</v>
      </c>
      <c r="B566" s="776" t="s">
        <v>381</v>
      </c>
      <c r="C566" s="777">
        <f>IF(E566+G566=0, 0, ROUND((P566-Q566)/(G566+E566)/12,0))</f>
        <v>0</v>
      </c>
      <c r="D566" s="791">
        <f>IF(F566=0,0,ROUND(Q566/F566,0))</f>
        <v>0</v>
      </c>
      <c r="E566" s="796"/>
      <c r="F566" s="797"/>
      <c r="G566" s="798"/>
      <c r="H566" s="799"/>
      <c r="I566" s="797"/>
      <c r="J566" s="779" t="s">
        <v>381</v>
      </c>
      <c r="K566" s="779">
        <f>H566</f>
        <v>0</v>
      </c>
      <c r="L566" s="797"/>
      <c r="M566" s="797"/>
      <c r="N566" s="779" t="s">
        <v>381</v>
      </c>
      <c r="O566" s="779">
        <f>L566</f>
        <v>0</v>
      </c>
      <c r="P566" s="779">
        <f>H566+L566</f>
        <v>0</v>
      </c>
      <c r="Q566" s="779">
        <f>I566+M566</f>
        <v>0</v>
      </c>
      <c r="R566" s="779" t="s">
        <v>381</v>
      </c>
      <c r="S566" s="780">
        <f>P566</f>
        <v>0</v>
      </c>
    </row>
    <row r="567" spans="1:19" ht="18.75" hidden="1" customHeight="1" thickTop="1" x14ac:dyDescent="0.2">
      <c r="A567" s="790" t="s">
        <v>383</v>
      </c>
      <c r="B567" s="776" t="s">
        <v>381</v>
      </c>
      <c r="C567" s="777">
        <f>IF(E567+G567=0, 0, ROUND((P567-Q567)/(G567+E567)/12,0))</f>
        <v>0</v>
      </c>
      <c r="D567" s="791">
        <f>IF(F567=0,0,ROUND(Q567/F567,0))</f>
        <v>0</v>
      </c>
      <c r="E567" s="796"/>
      <c r="F567" s="797"/>
      <c r="G567" s="798"/>
      <c r="H567" s="799"/>
      <c r="I567" s="797"/>
      <c r="J567" s="779" t="s">
        <v>381</v>
      </c>
      <c r="K567" s="779">
        <f>H567</f>
        <v>0</v>
      </c>
      <c r="L567" s="797"/>
      <c r="M567" s="797"/>
      <c r="N567" s="779" t="s">
        <v>381</v>
      </c>
      <c r="O567" s="779">
        <f>L567</f>
        <v>0</v>
      </c>
      <c r="P567" s="779">
        <f>H567+L567</f>
        <v>0</v>
      </c>
      <c r="Q567" s="779">
        <f>I567+M567</f>
        <v>0</v>
      </c>
      <c r="R567" s="779" t="s">
        <v>381</v>
      </c>
      <c r="S567" s="780">
        <f>P567</f>
        <v>0</v>
      </c>
    </row>
    <row r="568" spans="1:19" ht="18.75" hidden="1" customHeight="1" thickTop="1" x14ac:dyDescent="0.2">
      <c r="A568" s="790" t="s">
        <v>384</v>
      </c>
      <c r="B568" s="776" t="s">
        <v>381</v>
      </c>
      <c r="C568" s="777" t="s">
        <v>381</v>
      </c>
      <c r="D568" s="791" t="s">
        <v>381</v>
      </c>
      <c r="E568" s="778" t="s">
        <v>381</v>
      </c>
      <c r="F568" s="779" t="s">
        <v>381</v>
      </c>
      <c r="G568" s="780" t="s">
        <v>381</v>
      </c>
      <c r="H568" s="781" t="s">
        <v>381</v>
      </c>
      <c r="I568" s="779" t="s">
        <v>381</v>
      </c>
      <c r="J568" s="797"/>
      <c r="K568" s="779">
        <f>J568</f>
        <v>0</v>
      </c>
      <c r="L568" s="779" t="s">
        <v>381</v>
      </c>
      <c r="M568" s="779" t="s">
        <v>381</v>
      </c>
      <c r="N568" s="797"/>
      <c r="O568" s="779">
        <f>N568</f>
        <v>0</v>
      </c>
      <c r="P568" s="779" t="s">
        <v>381</v>
      </c>
      <c r="Q568" s="779" t="s">
        <v>381</v>
      </c>
      <c r="R568" s="779">
        <f>J568+N568</f>
        <v>0</v>
      </c>
      <c r="S568" s="780">
        <f>R568</f>
        <v>0</v>
      </c>
    </row>
    <row r="569" spans="1:19" ht="18.75" hidden="1" customHeight="1" thickTop="1" x14ac:dyDescent="0.2">
      <c r="A569" s="792" t="s">
        <v>1026</v>
      </c>
      <c r="B569" s="793"/>
      <c r="C569" s="777">
        <f>IF(E569+G569=0, 0, ROUND((P569-Q569)/(G569+E569)/12,0))</f>
        <v>0</v>
      </c>
      <c r="D569" s="791">
        <f>IF(F569=0,0,ROUND(Q569/F569,0))</f>
        <v>0</v>
      </c>
      <c r="E569" s="778">
        <f>E570+E571</f>
        <v>0</v>
      </c>
      <c r="F569" s="779">
        <f>F570+F571</f>
        <v>0</v>
      </c>
      <c r="G569" s="780">
        <f>G570+G571</f>
        <v>0</v>
      </c>
      <c r="H569" s="781">
        <f>H570+H571</f>
        <v>0</v>
      </c>
      <c r="I569" s="779">
        <f>I570+I571</f>
        <v>0</v>
      </c>
      <c r="J569" s="779">
        <f>J572</f>
        <v>0</v>
      </c>
      <c r="K569" s="779">
        <f>IF(H569+J569=K570+K571+K572,H569+J569,"CHYBA")</f>
        <v>0</v>
      </c>
      <c r="L569" s="779">
        <f>L570+L571</f>
        <v>0</v>
      </c>
      <c r="M569" s="779">
        <f>M570+M571</f>
        <v>0</v>
      </c>
      <c r="N569" s="779">
        <f>N572</f>
        <v>0</v>
      </c>
      <c r="O569" s="779">
        <f>IF(L569+N569=O570+O571+O572,L569+N569,"CHYBA")</f>
        <v>0</v>
      </c>
      <c r="P569" s="779">
        <f>P570+P571</f>
        <v>0</v>
      </c>
      <c r="Q569" s="779">
        <f>Q570+Q571</f>
        <v>0</v>
      </c>
      <c r="R569" s="779">
        <f>R572</f>
        <v>0</v>
      </c>
      <c r="S569" s="780">
        <f>IF(P569+R569=S570+S571+S572,P569+R569,"CHYBA")</f>
        <v>0</v>
      </c>
    </row>
    <row r="570" spans="1:19" ht="18.75" hidden="1" customHeight="1" thickTop="1" x14ac:dyDescent="0.2">
      <c r="A570" s="790" t="s">
        <v>382</v>
      </c>
      <c r="B570" s="776" t="s">
        <v>381</v>
      </c>
      <c r="C570" s="777">
        <f>IF(E570+G570=0, 0, ROUND((P570-Q570)/(G570+E570)/12,0))</f>
        <v>0</v>
      </c>
      <c r="D570" s="791">
        <f>IF(F570=0,0,ROUND(Q570/F570,0))</f>
        <v>0</v>
      </c>
      <c r="E570" s="796"/>
      <c r="F570" s="797"/>
      <c r="G570" s="798"/>
      <c r="H570" s="799"/>
      <c r="I570" s="797"/>
      <c r="J570" s="779" t="s">
        <v>381</v>
      </c>
      <c r="K570" s="779">
        <f>H570</f>
        <v>0</v>
      </c>
      <c r="L570" s="797"/>
      <c r="M570" s="797"/>
      <c r="N570" s="779" t="s">
        <v>381</v>
      </c>
      <c r="O570" s="779">
        <f>L570</f>
        <v>0</v>
      </c>
      <c r="P570" s="779">
        <f>H570+L570</f>
        <v>0</v>
      </c>
      <c r="Q570" s="779">
        <f>I570+M570</f>
        <v>0</v>
      </c>
      <c r="R570" s="779" t="s">
        <v>381</v>
      </c>
      <c r="S570" s="780">
        <f>P570</f>
        <v>0</v>
      </c>
    </row>
    <row r="571" spans="1:19" ht="18.75" hidden="1" customHeight="1" thickTop="1" x14ac:dyDescent="0.2">
      <c r="A571" s="790" t="s">
        <v>383</v>
      </c>
      <c r="B571" s="776" t="s">
        <v>381</v>
      </c>
      <c r="C571" s="777">
        <f>IF(E571+G571=0, 0, ROUND((P571-Q571)/(G571+E571)/12,0))</f>
        <v>0</v>
      </c>
      <c r="D571" s="791">
        <f>IF(F571=0,0,ROUND(Q571/F571,0))</f>
        <v>0</v>
      </c>
      <c r="E571" s="796"/>
      <c r="F571" s="797"/>
      <c r="G571" s="798"/>
      <c r="H571" s="799"/>
      <c r="I571" s="797"/>
      <c r="J571" s="779" t="s">
        <v>381</v>
      </c>
      <c r="K571" s="779">
        <f>H571</f>
        <v>0</v>
      </c>
      <c r="L571" s="797"/>
      <c r="M571" s="797"/>
      <c r="N571" s="779" t="s">
        <v>381</v>
      </c>
      <c r="O571" s="779">
        <f>L571</f>
        <v>0</v>
      </c>
      <c r="P571" s="779">
        <f>H571+L571</f>
        <v>0</v>
      </c>
      <c r="Q571" s="779">
        <f>I571+M571</f>
        <v>0</v>
      </c>
      <c r="R571" s="779" t="s">
        <v>381</v>
      </c>
      <c r="S571" s="780">
        <f>P571</f>
        <v>0</v>
      </c>
    </row>
    <row r="572" spans="1:19" ht="18.75" hidden="1" customHeight="1" thickTop="1" x14ac:dyDescent="0.2">
      <c r="A572" s="790" t="s">
        <v>384</v>
      </c>
      <c r="B572" s="776" t="s">
        <v>381</v>
      </c>
      <c r="C572" s="777" t="s">
        <v>381</v>
      </c>
      <c r="D572" s="791" t="s">
        <v>381</v>
      </c>
      <c r="E572" s="778" t="s">
        <v>381</v>
      </c>
      <c r="F572" s="779" t="s">
        <v>381</v>
      </c>
      <c r="G572" s="780" t="s">
        <v>381</v>
      </c>
      <c r="H572" s="781" t="s">
        <v>381</v>
      </c>
      <c r="I572" s="779" t="s">
        <v>381</v>
      </c>
      <c r="J572" s="797"/>
      <c r="K572" s="779">
        <f>J572</f>
        <v>0</v>
      </c>
      <c r="L572" s="779" t="s">
        <v>381</v>
      </c>
      <c r="M572" s="779" t="s">
        <v>381</v>
      </c>
      <c r="N572" s="797"/>
      <c r="O572" s="779">
        <f>N572</f>
        <v>0</v>
      </c>
      <c r="P572" s="779" t="s">
        <v>381</v>
      </c>
      <c r="Q572" s="779" t="s">
        <v>381</v>
      </c>
      <c r="R572" s="779">
        <f>J572+N572</f>
        <v>0</v>
      </c>
      <c r="S572" s="780">
        <f>R572</f>
        <v>0</v>
      </c>
    </row>
    <row r="573" spans="1:19" ht="18.75" hidden="1" customHeight="1" thickTop="1" x14ac:dyDescent="0.2">
      <c r="A573" s="792" t="s">
        <v>1026</v>
      </c>
      <c r="B573" s="793"/>
      <c r="C573" s="777">
        <f>IF(E573+G573=0, 0, ROUND((P573-Q573)/(G573+E573)/12,0))</f>
        <v>0</v>
      </c>
      <c r="D573" s="791">
        <f>IF(F573=0,0,ROUND(Q573/F573,0))</f>
        <v>0</v>
      </c>
      <c r="E573" s="778">
        <f>E574+E575</f>
        <v>0</v>
      </c>
      <c r="F573" s="779">
        <f>F574+F575</f>
        <v>0</v>
      </c>
      <c r="G573" s="780">
        <f>G574+G575</f>
        <v>0</v>
      </c>
      <c r="H573" s="781">
        <f>H574+H575</f>
        <v>0</v>
      </c>
      <c r="I573" s="779">
        <f>I574+I575</f>
        <v>0</v>
      </c>
      <c r="J573" s="779">
        <f>J576</f>
        <v>0</v>
      </c>
      <c r="K573" s="779">
        <f>IF(H573+J573=K574+K575+K576,H573+J573,"CHYBA")</f>
        <v>0</v>
      </c>
      <c r="L573" s="779">
        <f>L574+L575</f>
        <v>0</v>
      </c>
      <c r="M573" s="779">
        <f>M574+M575</f>
        <v>0</v>
      </c>
      <c r="N573" s="779">
        <f>N576</f>
        <v>0</v>
      </c>
      <c r="O573" s="779">
        <f>IF(L573+N573=O574+O575+O576,L573+N573,"CHYBA")</f>
        <v>0</v>
      </c>
      <c r="P573" s="779">
        <f>P574+P575</f>
        <v>0</v>
      </c>
      <c r="Q573" s="779">
        <f>Q574+Q575</f>
        <v>0</v>
      </c>
      <c r="R573" s="779">
        <f>R576</f>
        <v>0</v>
      </c>
      <c r="S573" s="780">
        <f>IF(P573+R573=S574+S575+S576,P573+R573,"CHYBA")</f>
        <v>0</v>
      </c>
    </row>
    <row r="574" spans="1:19" ht="18.75" hidden="1" customHeight="1" thickTop="1" x14ac:dyDescent="0.2">
      <c r="A574" s="790" t="s">
        <v>382</v>
      </c>
      <c r="B574" s="776" t="s">
        <v>381</v>
      </c>
      <c r="C574" s="777">
        <f>IF(E574+G574=0, 0, ROUND((P574-Q574)/(G574+E574)/12,0))</f>
        <v>0</v>
      </c>
      <c r="D574" s="791">
        <f>IF(F574=0,0,ROUND(Q574/F574,0))</f>
        <v>0</v>
      </c>
      <c r="E574" s="796"/>
      <c r="F574" s="797"/>
      <c r="G574" s="798"/>
      <c r="H574" s="799"/>
      <c r="I574" s="797"/>
      <c r="J574" s="779" t="s">
        <v>381</v>
      </c>
      <c r="K574" s="779">
        <f>H574</f>
        <v>0</v>
      </c>
      <c r="L574" s="797"/>
      <c r="M574" s="797"/>
      <c r="N574" s="779" t="s">
        <v>381</v>
      </c>
      <c r="O574" s="779">
        <f>L574</f>
        <v>0</v>
      </c>
      <c r="P574" s="779">
        <f>H574+L574</f>
        <v>0</v>
      </c>
      <c r="Q574" s="779">
        <f>I574+M574</f>
        <v>0</v>
      </c>
      <c r="R574" s="779" t="s">
        <v>381</v>
      </c>
      <c r="S574" s="780">
        <f>P574</f>
        <v>0</v>
      </c>
    </row>
    <row r="575" spans="1:19" ht="18.75" hidden="1" customHeight="1" thickTop="1" x14ac:dyDescent="0.2">
      <c r="A575" s="790" t="s">
        <v>383</v>
      </c>
      <c r="B575" s="776" t="s">
        <v>381</v>
      </c>
      <c r="C575" s="777">
        <f>IF(E575+G575=0, 0, ROUND((P575-Q575)/(G575+E575)/12,0))</f>
        <v>0</v>
      </c>
      <c r="D575" s="791">
        <f>IF(F575=0,0,ROUND(Q575/F575,0))</f>
        <v>0</v>
      </c>
      <c r="E575" s="796"/>
      <c r="F575" s="797"/>
      <c r="G575" s="798"/>
      <c r="H575" s="799"/>
      <c r="I575" s="797"/>
      <c r="J575" s="779" t="s">
        <v>381</v>
      </c>
      <c r="K575" s="779">
        <f>H575</f>
        <v>0</v>
      </c>
      <c r="L575" s="797"/>
      <c r="M575" s="797"/>
      <c r="N575" s="779" t="s">
        <v>381</v>
      </c>
      <c r="O575" s="779">
        <f>L575</f>
        <v>0</v>
      </c>
      <c r="P575" s="779">
        <f>H575+L575</f>
        <v>0</v>
      </c>
      <c r="Q575" s="779">
        <f>I575+M575</f>
        <v>0</v>
      </c>
      <c r="R575" s="779" t="s">
        <v>381</v>
      </c>
      <c r="S575" s="780">
        <f>P575</f>
        <v>0</v>
      </c>
    </row>
    <row r="576" spans="1:19" ht="18.75" hidden="1" customHeight="1" thickTop="1" x14ac:dyDescent="0.2">
      <c r="A576" s="790" t="s">
        <v>384</v>
      </c>
      <c r="B576" s="776" t="s">
        <v>381</v>
      </c>
      <c r="C576" s="777" t="s">
        <v>381</v>
      </c>
      <c r="D576" s="791" t="s">
        <v>381</v>
      </c>
      <c r="E576" s="778" t="s">
        <v>381</v>
      </c>
      <c r="F576" s="779" t="s">
        <v>381</v>
      </c>
      <c r="G576" s="780" t="s">
        <v>381</v>
      </c>
      <c r="H576" s="781" t="s">
        <v>381</v>
      </c>
      <c r="I576" s="779" t="s">
        <v>381</v>
      </c>
      <c r="J576" s="797"/>
      <c r="K576" s="779">
        <f>J576</f>
        <v>0</v>
      </c>
      <c r="L576" s="779" t="s">
        <v>381</v>
      </c>
      <c r="M576" s="779" t="s">
        <v>381</v>
      </c>
      <c r="N576" s="797"/>
      <c r="O576" s="779">
        <f>N576</f>
        <v>0</v>
      </c>
      <c r="P576" s="779" t="s">
        <v>381</v>
      </c>
      <c r="Q576" s="779" t="s">
        <v>381</v>
      </c>
      <c r="R576" s="779">
        <f>J576+N576</f>
        <v>0</v>
      </c>
      <c r="S576" s="780">
        <f>R576</f>
        <v>0</v>
      </c>
    </row>
    <row r="577" spans="1:19" ht="18.75" hidden="1" customHeight="1" thickTop="1" x14ac:dyDescent="0.2">
      <c r="A577" s="792" t="s">
        <v>1026</v>
      </c>
      <c r="B577" s="793"/>
      <c r="C577" s="777">
        <f>IF(E577+G577=0, 0, ROUND((P577-Q577)/(G577+E577)/12,0))</f>
        <v>0</v>
      </c>
      <c r="D577" s="791">
        <f>IF(F577=0,0,ROUND(Q577/F577,0))</f>
        <v>0</v>
      </c>
      <c r="E577" s="778">
        <f>E578+E579</f>
        <v>0</v>
      </c>
      <c r="F577" s="779">
        <f>F578+F579</f>
        <v>0</v>
      </c>
      <c r="G577" s="780">
        <f>G578+G579</f>
        <v>0</v>
      </c>
      <c r="H577" s="781">
        <f>H578+H579</f>
        <v>0</v>
      </c>
      <c r="I577" s="779">
        <f>I578+I579</f>
        <v>0</v>
      </c>
      <c r="J577" s="779">
        <f>J580</f>
        <v>0</v>
      </c>
      <c r="K577" s="779">
        <f>IF(H577+J577=K578+K579+K580,H577+J577,"CHYBA")</f>
        <v>0</v>
      </c>
      <c r="L577" s="779">
        <f>L578+L579</f>
        <v>0</v>
      </c>
      <c r="M577" s="779">
        <f>M578+M579</f>
        <v>0</v>
      </c>
      <c r="N577" s="779">
        <f>N580</f>
        <v>0</v>
      </c>
      <c r="O577" s="779">
        <f>IF(L577+N577=O578+O579+O580,L577+N577,"CHYBA")</f>
        <v>0</v>
      </c>
      <c r="P577" s="779">
        <f>P578+P579</f>
        <v>0</v>
      </c>
      <c r="Q577" s="779">
        <f>Q578+Q579</f>
        <v>0</v>
      </c>
      <c r="R577" s="779">
        <f>R580</f>
        <v>0</v>
      </c>
      <c r="S577" s="780">
        <f>IF(P577+R577=S578+S579+S580,P577+R577,"CHYBA")</f>
        <v>0</v>
      </c>
    </row>
    <row r="578" spans="1:19" ht="18.75" hidden="1" customHeight="1" thickTop="1" x14ac:dyDescent="0.2">
      <c r="A578" s="790" t="s">
        <v>382</v>
      </c>
      <c r="B578" s="776" t="s">
        <v>381</v>
      </c>
      <c r="C578" s="777">
        <f>IF(E578+G578=0, 0, ROUND((P578-Q578)/(G578+E578)/12,0))</f>
        <v>0</v>
      </c>
      <c r="D578" s="791">
        <f>IF(F578=0,0,ROUND(Q578/F578,0))</f>
        <v>0</v>
      </c>
      <c r="E578" s="796"/>
      <c r="F578" s="797"/>
      <c r="G578" s="798"/>
      <c r="H578" s="799"/>
      <c r="I578" s="797"/>
      <c r="J578" s="779" t="s">
        <v>381</v>
      </c>
      <c r="K578" s="779">
        <f>H578</f>
        <v>0</v>
      </c>
      <c r="L578" s="797"/>
      <c r="M578" s="797"/>
      <c r="N578" s="779" t="s">
        <v>381</v>
      </c>
      <c r="O578" s="779">
        <f>L578</f>
        <v>0</v>
      </c>
      <c r="P578" s="779">
        <f>H578+L578</f>
        <v>0</v>
      </c>
      <c r="Q578" s="779">
        <f>I578+M578</f>
        <v>0</v>
      </c>
      <c r="R578" s="779" t="s">
        <v>381</v>
      </c>
      <c r="S578" s="780">
        <f>P578</f>
        <v>0</v>
      </c>
    </row>
    <row r="579" spans="1:19" ht="18.75" hidden="1" customHeight="1" thickTop="1" x14ac:dyDescent="0.2">
      <c r="A579" s="790" t="s">
        <v>383</v>
      </c>
      <c r="B579" s="776" t="s">
        <v>381</v>
      </c>
      <c r="C579" s="777">
        <f>IF(E579+G579=0, 0, ROUND((P579-Q579)/(G579+E579)/12,0))</f>
        <v>0</v>
      </c>
      <c r="D579" s="791">
        <f>IF(F579=0,0,ROUND(Q579/F579,0))</f>
        <v>0</v>
      </c>
      <c r="E579" s="796"/>
      <c r="F579" s="797"/>
      <c r="G579" s="798"/>
      <c r="H579" s="799"/>
      <c r="I579" s="797"/>
      <c r="J579" s="779" t="s">
        <v>381</v>
      </c>
      <c r="K579" s="779">
        <f>H579</f>
        <v>0</v>
      </c>
      <c r="L579" s="797"/>
      <c r="M579" s="797"/>
      <c r="N579" s="779" t="s">
        <v>381</v>
      </c>
      <c r="O579" s="779">
        <f>L579</f>
        <v>0</v>
      </c>
      <c r="P579" s="779">
        <f>H579+L579</f>
        <v>0</v>
      </c>
      <c r="Q579" s="779">
        <f>I579+M579</f>
        <v>0</v>
      </c>
      <c r="R579" s="779" t="s">
        <v>381</v>
      </c>
      <c r="S579" s="780">
        <f>P579</f>
        <v>0</v>
      </c>
    </row>
    <row r="580" spans="1:19" ht="18.75" hidden="1" customHeight="1" thickTop="1" x14ac:dyDescent="0.2">
      <c r="A580" s="808" t="s">
        <v>384</v>
      </c>
      <c r="B580" s="809" t="s">
        <v>381</v>
      </c>
      <c r="C580" s="810" t="s">
        <v>381</v>
      </c>
      <c r="D580" s="834" t="s">
        <v>381</v>
      </c>
      <c r="E580" s="811" t="s">
        <v>381</v>
      </c>
      <c r="F580" s="812" t="s">
        <v>381</v>
      </c>
      <c r="G580" s="813" t="s">
        <v>381</v>
      </c>
      <c r="H580" s="814" t="s">
        <v>381</v>
      </c>
      <c r="I580" s="812" t="s">
        <v>381</v>
      </c>
      <c r="J580" s="815"/>
      <c r="K580" s="812">
        <f>J580</f>
        <v>0</v>
      </c>
      <c r="L580" s="812" t="s">
        <v>381</v>
      </c>
      <c r="M580" s="812" t="s">
        <v>381</v>
      </c>
      <c r="N580" s="815"/>
      <c r="O580" s="812">
        <f>N580</f>
        <v>0</v>
      </c>
      <c r="P580" s="812" t="s">
        <v>381</v>
      </c>
      <c r="Q580" s="812" t="s">
        <v>381</v>
      </c>
      <c r="R580" s="812">
        <f>J580+N580</f>
        <v>0</v>
      </c>
      <c r="S580" s="813">
        <f>R580</f>
        <v>0</v>
      </c>
    </row>
    <row r="581" spans="1:19" ht="18.75" hidden="1" customHeight="1" thickTop="1" x14ac:dyDescent="0.2">
      <c r="A581" s="816" t="s">
        <v>388</v>
      </c>
      <c r="B581" s="817" t="s">
        <v>381</v>
      </c>
      <c r="C581" s="802">
        <f>IF(E581+G581=0, 0, ROUND((P581-Q581)/(G581+E581)/12,0))</f>
        <v>0</v>
      </c>
      <c r="D581" s="833">
        <f>IF(F581=0,0,ROUND(Q581/F581,0))</f>
        <v>0</v>
      </c>
      <c r="E581" s="819">
        <f>E582+E583</f>
        <v>0</v>
      </c>
      <c r="F581" s="820">
        <f>F582+F583</f>
        <v>0</v>
      </c>
      <c r="G581" s="821">
        <f>G582+G583</f>
        <v>0</v>
      </c>
      <c r="H581" s="822">
        <f>H582+H583</f>
        <v>0</v>
      </c>
      <c r="I581" s="820">
        <f>I582+I583</f>
        <v>0</v>
      </c>
      <c r="J581" s="820">
        <f>J584</f>
        <v>0</v>
      </c>
      <c r="K581" s="820">
        <f>IF(H581+J581=K582+K583+K584,H581+J581,"CHYBA")</f>
        <v>0</v>
      </c>
      <c r="L581" s="820">
        <f>L582+L583</f>
        <v>0</v>
      </c>
      <c r="M581" s="820">
        <f>M582+M583</f>
        <v>0</v>
      </c>
      <c r="N581" s="820">
        <f>N584</f>
        <v>0</v>
      </c>
      <c r="O581" s="820">
        <f>IF(L581+N581=O582+O583+O584,L581+N581,"CHYBA")</f>
        <v>0</v>
      </c>
      <c r="P581" s="820">
        <f>P582+P583</f>
        <v>0</v>
      </c>
      <c r="Q581" s="820">
        <f>Q582+Q583</f>
        <v>0</v>
      </c>
      <c r="R581" s="820">
        <f>R584</f>
        <v>0</v>
      </c>
      <c r="S581" s="821">
        <f>IF(P581+R581=S582+S583+S584,P581+R581,"CHYBA")</f>
        <v>0</v>
      </c>
    </row>
    <row r="582" spans="1:19" ht="18.75" hidden="1" customHeight="1" thickTop="1" x14ac:dyDescent="0.2">
      <c r="A582" s="790" t="s">
        <v>382</v>
      </c>
      <c r="B582" s="776" t="s">
        <v>381</v>
      </c>
      <c r="C582" s="777">
        <f>IF(E582+G582=0, 0, ROUND((P582-Q582)/(G582+E582)/12,0))</f>
        <v>0</v>
      </c>
      <c r="D582" s="791">
        <f>IF(F582=0,0,ROUND(Q582/F582,0))</f>
        <v>0</v>
      </c>
      <c r="E582" s="778">
        <f t="shared" ref="E582:I583" si="20">E586+E590+E594+E598+E602+E606+E610</f>
        <v>0</v>
      </c>
      <c r="F582" s="779">
        <f t="shared" si="20"/>
        <v>0</v>
      </c>
      <c r="G582" s="780">
        <f t="shared" si="20"/>
        <v>0</v>
      </c>
      <c r="H582" s="781">
        <f t="shared" si="20"/>
        <v>0</v>
      </c>
      <c r="I582" s="779">
        <f t="shared" si="20"/>
        <v>0</v>
      </c>
      <c r="J582" s="779" t="s">
        <v>381</v>
      </c>
      <c r="K582" s="779">
        <f>H582</f>
        <v>0</v>
      </c>
      <c r="L582" s="779">
        <f>L586+L590+L594+L598+L602+L606+L610</f>
        <v>0</v>
      </c>
      <c r="M582" s="779">
        <f>M586+M590+M594+M598+M602+M606+M610</f>
        <v>0</v>
      </c>
      <c r="N582" s="779" t="s">
        <v>381</v>
      </c>
      <c r="O582" s="779">
        <f>L582</f>
        <v>0</v>
      </c>
      <c r="P582" s="779">
        <f>H582+L582</f>
        <v>0</v>
      </c>
      <c r="Q582" s="779">
        <f>I582+M582</f>
        <v>0</v>
      </c>
      <c r="R582" s="779" t="s">
        <v>381</v>
      </c>
      <c r="S582" s="780">
        <f>P582</f>
        <v>0</v>
      </c>
    </row>
    <row r="583" spans="1:19" ht="18.75" hidden="1" customHeight="1" thickTop="1" x14ac:dyDescent="0.2">
      <c r="A583" s="790" t="s">
        <v>383</v>
      </c>
      <c r="B583" s="776" t="s">
        <v>381</v>
      </c>
      <c r="C583" s="777">
        <f>IF(E583+G583=0, 0, ROUND((P583-Q583)/(G583+E583)/12,0))</f>
        <v>0</v>
      </c>
      <c r="D583" s="791">
        <f>IF(F583=0,0,ROUND(Q583/F583,0))</f>
        <v>0</v>
      </c>
      <c r="E583" s="778">
        <f t="shared" si="20"/>
        <v>0</v>
      </c>
      <c r="F583" s="779">
        <f t="shared" si="20"/>
        <v>0</v>
      </c>
      <c r="G583" s="780">
        <f t="shared" si="20"/>
        <v>0</v>
      </c>
      <c r="H583" s="781">
        <f t="shared" si="20"/>
        <v>0</v>
      </c>
      <c r="I583" s="779">
        <f t="shared" si="20"/>
        <v>0</v>
      </c>
      <c r="J583" s="779" t="s">
        <v>381</v>
      </c>
      <c r="K583" s="779">
        <f>H583</f>
        <v>0</v>
      </c>
      <c r="L583" s="779">
        <f>L587+L591+L595+L599+L603+L607+L611</f>
        <v>0</v>
      </c>
      <c r="M583" s="779">
        <f>M587+M591+M595+M599+M603+M607+M611</f>
        <v>0</v>
      </c>
      <c r="N583" s="779" t="s">
        <v>381</v>
      </c>
      <c r="O583" s="779">
        <f>L583</f>
        <v>0</v>
      </c>
      <c r="P583" s="779">
        <f>H583+L583</f>
        <v>0</v>
      </c>
      <c r="Q583" s="779">
        <f>I583+M583</f>
        <v>0</v>
      </c>
      <c r="R583" s="779" t="s">
        <v>381</v>
      </c>
      <c r="S583" s="780">
        <f>P583</f>
        <v>0</v>
      </c>
    </row>
    <row r="584" spans="1:19" ht="18.75" hidden="1" customHeight="1" thickTop="1" x14ac:dyDescent="0.2">
      <c r="A584" s="790" t="s">
        <v>384</v>
      </c>
      <c r="B584" s="776" t="s">
        <v>381</v>
      </c>
      <c r="C584" s="777" t="s">
        <v>381</v>
      </c>
      <c r="D584" s="791" t="s">
        <v>381</v>
      </c>
      <c r="E584" s="778" t="s">
        <v>381</v>
      </c>
      <c r="F584" s="779" t="s">
        <v>381</v>
      </c>
      <c r="G584" s="780" t="s">
        <v>381</v>
      </c>
      <c r="H584" s="781" t="s">
        <v>381</v>
      </c>
      <c r="I584" s="779" t="s">
        <v>381</v>
      </c>
      <c r="J584" s="779">
        <f>J588+J592+J596+J600+J604+J608+J612</f>
        <v>0</v>
      </c>
      <c r="K584" s="779">
        <f>J584</f>
        <v>0</v>
      </c>
      <c r="L584" s="779" t="s">
        <v>381</v>
      </c>
      <c r="M584" s="779" t="s">
        <v>381</v>
      </c>
      <c r="N584" s="779">
        <f>N588+N592+N596+N600+N604+N608+N612</f>
        <v>0</v>
      </c>
      <c r="O584" s="779">
        <f>N584</f>
        <v>0</v>
      </c>
      <c r="P584" s="779" t="s">
        <v>381</v>
      </c>
      <c r="Q584" s="779" t="s">
        <v>381</v>
      </c>
      <c r="R584" s="779">
        <f>J584+N584</f>
        <v>0</v>
      </c>
      <c r="S584" s="780">
        <f>R584</f>
        <v>0</v>
      </c>
    </row>
    <row r="585" spans="1:19" ht="18.75" hidden="1" customHeight="1" thickTop="1" x14ac:dyDescent="0.2">
      <c r="A585" s="792" t="s">
        <v>1026</v>
      </c>
      <c r="B585" s="793"/>
      <c r="C585" s="777">
        <f>IF(E585+G585=0, 0, ROUND((P585-Q585)/(G585+E585)/12,0))</f>
        <v>0</v>
      </c>
      <c r="D585" s="791">
        <f>IF(F585=0,0,ROUND(Q585/F585,0))</f>
        <v>0</v>
      </c>
      <c r="E585" s="778">
        <f>E586+E587</f>
        <v>0</v>
      </c>
      <c r="F585" s="779">
        <f>F586+F587</f>
        <v>0</v>
      </c>
      <c r="G585" s="780">
        <f>G586+G587</f>
        <v>0</v>
      </c>
      <c r="H585" s="794">
        <f>H586+H587</f>
        <v>0</v>
      </c>
      <c r="I585" s="795">
        <f>I586+I587</f>
        <v>0</v>
      </c>
      <c r="J585" s="795">
        <f>J588</f>
        <v>0</v>
      </c>
      <c r="K585" s="795">
        <f>IF(H585+J585=K586+K587+K588,H585+J585,"CHYBA")</f>
        <v>0</v>
      </c>
      <c r="L585" s="779">
        <f>L586+L587</f>
        <v>0</v>
      </c>
      <c r="M585" s="779">
        <f>M586+M587</f>
        <v>0</v>
      </c>
      <c r="N585" s="779">
        <f>N588</f>
        <v>0</v>
      </c>
      <c r="O585" s="779">
        <f>IF(L585+N585=O586+O587+O588,L585+N585,"CHYBA")</f>
        <v>0</v>
      </c>
      <c r="P585" s="779">
        <f>P586+P587</f>
        <v>0</v>
      </c>
      <c r="Q585" s="779">
        <f>Q586+Q587</f>
        <v>0</v>
      </c>
      <c r="R585" s="779">
        <f>R588</f>
        <v>0</v>
      </c>
      <c r="S585" s="780">
        <f>IF(P585+R585=S586+S587+S588,P585+R585,"CHYBA")</f>
        <v>0</v>
      </c>
    </row>
    <row r="586" spans="1:19" ht="18.75" hidden="1" customHeight="1" thickTop="1" x14ac:dyDescent="0.2">
      <c r="A586" s="790" t="s">
        <v>382</v>
      </c>
      <c r="B586" s="776" t="s">
        <v>381</v>
      </c>
      <c r="C586" s="777">
        <f>IF(E586+G586=0, 0, ROUND((P586-Q586)/(G586+E586)/12,0))</f>
        <v>0</v>
      </c>
      <c r="D586" s="791">
        <f>IF(F586=0,0,ROUND(Q586/F586,0))</f>
        <v>0</v>
      </c>
      <c r="E586" s="796"/>
      <c r="F586" s="797"/>
      <c r="G586" s="798"/>
      <c r="H586" s="799"/>
      <c r="I586" s="797"/>
      <c r="J586" s="795" t="s">
        <v>381</v>
      </c>
      <c r="K586" s="795">
        <f>H586</f>
        <v>0</v>
      </c>
      <c r="L586" s="797"/>
      <c r="M586" s="797"/>
      <c r="N586" s="779" t="s">
        <v>381</v>
      </c>
      <c r="O586" s="779">
        <f>L586</f>
        <v>0</v>
      </c>
      <c r="P586" s="779">
        <f>H586+L586</f>
        <v>0</v>
      </c>
      <c r="Q586" s="779">
        <f>I586+M586</f>
        <v>0</v>
      </c>
      <c r="R586" s="779" t="s">
        <v>381</v>
      </c>
      <c r="S586" s="780">
        <f>P586</f>
        <v>0</v>
      </c>
    </row>
    <row r="587" spans="1:19" ht="18.75" hidden="1" customHeight="1" thickTop="1" x14ac:dyDescent="0.2">
      <c r="A587" s="790" t="s">
        <v>383</v>
      </c>
      <c r="B587" s="776" t="s">
        <v>381</v>
      </c>
      <c r="C587" s="777">
        <f>IF(E587+G587=0, 0, ROUND((P587-Q587)/(G587+E587)/12,0))</f>
        <v>0</v>
      </c>
      <c r="D587" s="791">
        <f>IF(F587=0,0,ROUND(Q587/F587,0))</f>
        <v>0</v>
      </c>
      <c r="E587" s="796"/>
      <c r="F587" s="797"/>
      <c r="G587" s="798"/>
      <c r="H587" s="799"/>
      <c r="I587" s="797"/>
      <c r="J587" s="795" t="s">
        <v>381</v>
      </c>
      <c r="K587" s="795">
        <f>H587</f>
        <v>0</v>
      </c>
      <c r="L587" s="797"/>
      <c r="M587" s="797"/>
      <c r="N587" s="779" t="s">
        <v>381</v>
      </c>
      <c r="O587" s="779">
        <f>L587</f>
        <v>0</v>
      </c>
      <c r="P587" s="779">
        <f>H587+L587</f>
        <v>0</v>
      </c>
      <c r="Q587" s="779">
        <f>I587+M587</f>
        <v>0</v>
      </c>
      <c r="R587" s="779" t="s">
        <v>381</v>
      </c>
      <c r="S587" s="780">
        <f>P587</f>
        <v>0</v>
      </c>
    </row>
    <row r="588" spans="1:19" ht="18.75" hidden="1" customHeight="1" thickTop="1" x14ac:dyDescent="0.2">
      <c r="A588" s="790" t="s">
        <v>384</v>
      </c>
      <c r="B588" s="776" t="s">
        <v>381</v>
      </c>
      <c r="C588" s="777" t="s">
        <v>381</v>
      </c>
      <c r="D588" s="791" t="s">
        <v>381</v>
      </c>
      <c r="E588" s="778" t="s">
        <v>381</v>
      </c>
      <c r="F588" s="779" t="s">
        <v>381</v>
      </c>
      <c r="G588" s="780" t="s">
        <v>381</v>
      </c>
      <c r="H588" s="781" t="s">
        <v>381</v>
      </c>
      <c r="I588" s="779" t="s">
        <v>381</v>
      </c>
      <c r="J588" s="797"/>
      <c r="K588" s="795">
        <f>J588</f>
        <v>0</v>
      </c>
      <c r="L588" s="779" t="s">
        <v>381</v>
      </c>
      <c r="M588" s="779" t="s">
        <v>381</v>
      </c>
      <c r="N588" s="797"/>
      <c r="O588" s="779">
        <f>N588</f>
        <v>0</v>
      </c>
      <c r="P588" s="779" t="s">
        <v>381</v>
      </c>
      <c r="Q588" s="779" t="s">
        <v>381</v>
      </c>
      <c r="R588" s="779">
        <f>J588+N588</f>
        <v>0</v>
      </c>
      <c r="S588" s="780">
        <f>R588</f>
        <v>0</v>
      </c>
    </row>
    <row r="589" spans="1:19" ht="18.75" hidden="1" customHeight="1" thickTop="1" x14ac:dyDescent="0.2">
      <c r="A589" s="792" t="s">
        <v>1026</v>
      </c>
      <c r="B589" s="793"/>
      <c r="C589" s="777">
        <f>IF(E589+G589=0, 0, ROUND((P589-Q589)/(G589+E589)/12,0))</f>
        <v>0</v>
      </c>
      <c r="D589" s="791">
        <f>IF(F589=0,0,ROUND(Q589/F589,0))</f>
        <v>0</v>
      </c>
      <c r="E589" s="778">
        <f>E590+E591</f>
        <v>0</v>
      </c>
      <c r="F589" s="779">
        <f>F590+F591</f>
        <v>0</v>
      </c>
      <c r="G589" s="780">
        <f>G590+G591</f>
        <v>0</v>
      </c>
      <c r="H589" s="781">
        <f>H590+H591</f>
        <v>0</v>
      </c>
      <c r="I589" s="779">
        <f>I590+I591</f>
        <v>0</v>
      </c>
      <c r="J589" s="779">
        <f>J592</f>
        <v>0</v>
      </c>
      <c r="K589" s="779">
        <f>IF(H589+J589=K590+K591+K592,H589+J589,"CHYBA")</f>
        <v>0</v>
      </c>
      <c r="L589" s="779">
        <f>L590+L591</f>
        <v>0</v>
      </c>
      <c r="M589" s="779">
        <f>M590+M591</f>
        <v>0</v>
      </c>
      <c r="N589" s="779">
        <f>N592</f>
        <v>0</v>
      </c>
      <c r="O589" s="779">
        <f>IF(L589+N589=O590+O591+O592,L589+N589,"CHYBA")</f>
        <v>0</v>
      </c>
      <c r="P589" s="779">
        <f>P590+P591</f>
        <v>0</v>
      </c>
      <c r="Q589" s="779">
        <f>Q590+Q591</f>
        <v>0</v>
      </c>
      <c r="R589" s="779">
        <f>R592</f>
        <v>0</v>
      </c>
      <c r="S589" s="780">
        <f>IF(P589+R589=S590+S591+S592,P589+R589,"CHYBA")</f>
        <v>0</v>
      </c>
    </row>
    <row r="590" spans="1:19" ht="18.75" hidden="1" customHeight="1" thickTop="1" x14ac:dyDescent="0.2">
      <c r="A590" s="790" t="s">
        <v>382</v>
      </c>
      <c r="B590" s="776" t="s">
        <v>381</v>
      </c>
      <c r="C590" s="777">
        <f>IF(E590+G590=0, 0, ROUND((P590-Q590)/(G590+E590)/12,0))</f>
        <v>0</v>
      </c>
      <c r="D590" s="791">
        <f>IF(F590=0,0,ROUND(Q590/F590,0))</f>
        <v>0</v>
      </c>
      <c r="E590" s="796"/>
      <c r="F590" s="797"/>
      <c r="G590" s="798"/>
      <c r="H590" s="799"/>
      <c r="I590" s="797"/>
      <c r="J590" s="779" t="s">
        <v>381</v>
      </c>
      <c r="K590" s="779">
        <f>H590</f>
        <v>0</v>
      </c>
      <c r="L590" s="797"/>
      <c r="M590" s="797"/>
      <c r="N590" s="779" t="s">
        <v>381</v>
      </c>
      <c r="O590" s="779">
        <f>L590</f>
        <v>0</v>
      </c>
      <c r="P590" s="779">
        <f>H590+L590</f>
        <v>0</v>
      </c>
      <c r="Q590" s="779">
        <f>I590+M590</f>
        <v>0</v>
      </c>
      <c r="R590" s="779" t="s">
        <v>381</v>
      </c>
      <c r="S590" s="780">
        <f>P590</f>
        <v>0</v>
      </c>
    </row>
    <row r="591" spans="1:19" ht="18.75" hidden="1" customHeight="1" thickTop="1" x14ac:dyDescent="0.2">
      <c r="A591" s="790" t="s">
        <v>383</v>
      </c>
      <c r="B591" s="776" t="s">
        <v>381</v>
      </c>
      <c r="C591" s="777">
        <f>IF(E591+G591=0, 0, ROUND((P591-Q591)/(G591+E591)/12,0))</f>
        <v>0</v>
      </c>
      <c r="D591" s="791">
        <f>IF(F591=0,0,ROUND(Q591/F591,0))</f>
        <v>0</v>
      </c>
      <c r="E591" s="796"/>
      <c r="F591" s="797"/>
      <c r="G591" s="798"/>
      <c r="H591" s="799"/>
      <c r="I591" s="797"/>
      <c r="J591" s="779" t="s">
        <v>381</v>
      </c>
      <c r="K591" s="779">
        <f>H591</f>
        <v>0</v>
      </c>
      <c r="L591" s="797"/>
      <c r="M591" s="797"/>
      <c r="N591" s="779" t="s">
        <v>381</v>
      </c>
      <c r="O591" s="779">
        <f>L591</f>
        <v>0</v>
      </c>
      <c r="P591" s="779">
        <f>H591+L591</f>
        <v>0</v>
      </c>
      <c r="Q591" s="779">
        <f>I591+M591</f>
        <v>0</v>
      </c>
      <c r="R591" s="779" t="s">
        <v>381</v>
      </c>
      <c r="S591" s="780">
        <f>P591</f>
        <v>0</v>
      </c>
    </row>
    <row r="592" spans="1:19" ht="18.75" hidden="1" customHeight="1" thickTop="1" x14ac:dyDescent="0.2">
      <c r="A592" s="790" t="s">
        <v>384</v>
      </c>
      <c r="B592" s="776" t="s">
        <v>381</v>
      </c>
      <c r="C592" s="777" t="s">
        <v>381</v>
      </c>
      <c r="D592" s="791" t="s">
        <v>381</v>
      </c>
      <c r="E592" s="778" t="s">
        <v>381</v>
      </c>
      <c r="F592" s="779" t="s">
        <v>381</v>
      </c>
      <c r="G592" s="780" t="s">
        <v>381</v>
      </c>
      <c r="H592" s="781" t="s">
        <v>381</v>
      </c>
      <c r="I592" s="779" t="s">
        <v>381</v>
      </c>
      <c r="J592" s="797"/>
      <c r="K592" s="779">
        <f>J592</f>
        <v>0</v>
      </c>
      <c r="L592" s="779" t="s">
        <v>381</v>
      </c>
      <c r="M592" s="779" t="s">
        <v>381</v>
      </c>
      <c r="N592" s="797"/>
      <c r="O592" s="779">
        <f>N592</f>
        <v>0</v>
      </c>
      <c r="P592" s="779" t="s">
        <v>381</v>
      </c>
      <c r="Q592" s="779" t="s">
        <v>381</v>
      </c>
      <c r="R592" s="779">
        <f>J592+N592</f>
        <v>0</v>
      </c>
      <c r="S592" s="780">
        <f>R592</f>
        <v>0</v>
      </c>
    </row>
    <row r="593" spans="1:19" ht="18.75" hidden="1" customHeight="1" thickTop="1" x14ac:dyDescent="0.2">
      <c r="A593" s="792" t="s">
        <v>1026</v>
      </c>
      <c r="B593" s="793"/>
      <c r="C593" s="777">
        <f>IF(E593+G593=0, 0, ROUND((P593-Q593)/(G593+E593)/12,0))</f>
        <v>0</v>
      </c>
      <c r="D593" s="791">
        <f>IF(F593=0,0,ROUND(Q593/F593,0))</f>
        <v>0</v>
      </c>
      <c r="E593" s="778">
        <f>E594+E595</f>
        <v>0</v>
      </c>
      <c r="F593" s="779">
        <f>F594+F595</f>
        <v>0</v>
      </c>
      <c r="G593" s="780">
        <f>G594+G595</f>
        <v>0</v>
      </c>
      <c r="H593" s="781">
        <f>H594+H595</f>
        <v>0</v>
      </c>
      <c r="I593" s="779">
        <f>I594+I595</f>
        <v>0</v>
      </c>
      <c r="J593" s="779">
        <f>J596</f>
        <v>0</v>
      </c>
      <c r="K593" s="779">
        <f>IF(H593+J593=K594+K595+K596,H593+J593,"CHYBA")</f>
        <v>0</v>
      </c>
      <c r="L593" s="779">
        <f>L594+L595</f>
        <v>0</v>
      </c>
      <c r="M593" s="779">
        <f>M594+M595</f>
        <v>0</v>
      </c>
      <c r="N593" s="779">
        <f>N596</f>
        <v>0</v>
      </c>
      <c r="O593" s="779">
        <f>IF(L593+N593=O594+O595+O596,L593+N593,"CHYBA")</f>
        <v>0</v>
      </c>
      <c r="P593" s="779">
        <f>P594+P595</f>
        <v>0</v>
      </c>
      <c r="Q593" s="779">
        <f>Q594+Q595</f>
        <v>0</v>
      </c>
      <c r="R593" s="779">
        <f>R596</f>
        <v>0</v>
      </c>
      <c r="S593" s="780">
        <f>IF(P593+R593=S594+S595+S596,P593+R593,"CHYBA")</f>
        <v>0</v>
      </c>
    </row>
    <row r="594" spans="1:19" ht="18.75" hidden="1" customHeight="1" thickTop="1" x14ac:dyDescent="0.2">
      <c r="A594" s="790" t="s">
        <v>382</v>
      </c>
      <c r="B594" s="776" t="s">
        <v>381</v>
      </c>
      <c r="C594" s="777">
        <f>IF(E594+G594=0, 0, ROUND((P594-Q594)/(G594+E594)/12,0))</f>
        <v>0</v>
      </c>
      <c r="D594" s="791">
        <f>IF(F594=0,0,ROUND(Q594/F594,0))</f>
        <v>0</v>
      </c>
      <c r="E594" s="796"/>
      <c r="F594" s="797"/>
      <c r="G594" s="798"/>
      <c r="H594" s="799"/>
      <c r="I594" s="797"/>
      <c r="J594" s="779" t="s">
        <v>381</v>
      </c>
      <c r="K594" s="779">
        <f>H594</f>
        <v>0</v>
      </c>
      <c r="L594" s="797"/>
      <c r="M594" s="797"/>
      <c r="N594" s="779" t="s">
        <v>381</v>
      </c>
      <c r="O594" s="779">
        <f>L594</f>
        <v>0</v>
      </c>
      <c r="P594" s="779">
        <f>H594+L594</f>
        <v>0</v>
      </c>
      <c r="Q594" s="779">
        <f>I594+M594</f>
        <v>0</v>
      </c>
      <c r="R594" s="779" t="s">
        <v>381</v>
      </c>
      <c r="S594" s="780">
        <f>P594</f>
        <v>0</v>
      </c>
    </row>
    <row r="595" spans="1:19" ht="18.75" hidden="1" customHeight="1" thickTop="1" x14ac:dyDescent="0.2">
      <c r="A595" s="790" t="s">
        <v>383</v>
      </c>
      <c r="B595" s="776" t="s">
        <v>381</v>
      </c>
      <c r="C595" s="777">
        <f>IF(E595+G595=0, 0, ROUND((P595-Q595)/(G595+E595)/12,0))</f>
        <v>0</v>
      </c>
      <c r="D595" s="791">
        <f>IF(F595=0,0,ROUND(Q595/F595,0))</f>
        <v>0</v>
      </c>
      <c r="E595" s="796"/>
      <c r="F595" s="797"/>
      <c r="G595" s="798"/>
      <c r="H595" s="799"/>
      <c r="I595" s="797"/>
      <c r="J595" s="779" t="s">
        <v>381</v>
      </c>
      <c r="K595" s="779">
        <f>H595</f>
        <v>0</v>
      </c>
      <c r="L595" s="797"/>
      <c r="M595" s="797"/>
      <c r="N595" s="779" t="s">
        <v>381</v>
      </c>
      <c r="O595" s="779">
        <f>L595</f>
        <v>0</v>
      </c>
      <c r="P595" s="779">
        <f>H595+L595</f>
        <v>0</v>
      </c>
      <c r="Q595" s="779">
        <f>I595+M595</f>
        <v>0</v>
      </c>
      <c r="R595" s="779" t="s">
        <v>381</v>
      </c>
      <c r="S595" s="780">
        <f>P595</f>
        <v>0</v>
      </c>
    </row>
    <row r="596" spans="1:19" ht="18.75" hidden="1" customHeight="1" thickTop="1" x14ac:dyDescent="0.2">
      <c r="A596" s="790" t="s">
        <v>384</v>
      </c>
      <c r="B596" s="776" t="s">
        <v>381</v>
      </c>
      <c r="C596" s="777" t="s">
        <v>381</v>
      </c>
      <c r="D596" s="791" t="s">
        <v>381</v>
      </c>
      <c r="E596" s="778" t="s">
        <v>381</v>
      </c>
      <c r="F596" s="779" t="s">
        <v>381</v>
      </c>
      <c r="G596" s="780" t="s">
        <v>381</v>
      </c>
      <c r="H596" s="781" t="s">
        <v>381</v>
      </c>
      <c r="I596" s="779" t="s">
        <v>381</v>
      </c>
      <c r="J596" s="797"/>
      <c r="K596" s="779">
        <f>J596</f>
        <v>0</v>
      </c>
      <c r="L596" s="779" t="s">
        <v>381</v>
      </c>
      <c r="M596" s="779" t="s">
        <v>381</v>
      </c>
      <c r="N596" s="797"/>
      <c r="O596" s="779">
        <f>N596</f>
        <v>0</v>
      </c>
      <c r="P596" s="779" t="s">
        <v>381</v>
      </c>
      <c r="Q596" s="779" t="s">
        <v>381</v>
      </c>
      <c r="R596" s="779">
        <f>J596+N596</f>
        <v>0</v>
      </c>
      <c r="S596" s="780">
        <f>R596</f>
        <v>0</v>
      </c>
    </row>
    <row r="597" spans="1:19" ht="18.75" hidden="1" customHeight="1" thickTop="1" x14ac:dyDescent="0.2">
      <c r="A597" s="792" t="s">
        <v>1026</v>
      </c>
      <c r="B597" s="793"/>
      <c r="C597" s="777">
        <f>IF(E597+G597=0, 0, ROUND((P597-Q597)/(G597+E597)/12,0))</f>
        <v>0</v>
      </c>
      <c r="D597" s="791">
        <f>IF(F597=0,0,ROUND(Q597/F597,0))</f>
        <v>0</v>
      </c>
      <c r="E597" s="778">
        <f>E598+E599</f>
        <v>0</v>
      </c>
      <c r="F597" s="779">
        <f>F598+F599</f>
        <v>0</v>
      </c>
      <c r="G597" s="780">
        <f>G598+G599</f>
        <v>0</v>
      </c>
      <c r="H597" s="781">
        <f>H598+H599</f>
        <v>0</v>
      </c>
      <c r="I597" s="779">
        <f>I598+I599</f>
        <v>0</v>
      </c>
      <c r="J597" s="779">
        <f>J600</f>
        <v>0</v>
      </c>
      <c r="K597" s="779">
        <f>IF(H597+J597=K598+K599+K600,H597+J597,"CHYBA")</f>
        <v>0</v>
      </c>
      <c r="L597" s="779">
        <f>L598+L599</f>
        <v>0</v>
      </c>
      <c r="M597" s="779">
        <f>M598+M599</f>
        <v>0</v>
      </c>
      <c r="N597" s="779">
        <f>N600</f>
        <v>0</v>
      </c>
      <c r="O597" s="779">
        <f>IF(L597+N597=O598+O599+O600,L597+N597,"CHYBA")</f>
        <v>0</v>
      </c>
      <c r="P597" s="779">
        <f>P598+P599</f>
        <v>0</v>
      </c>
      <c r="Q597" s="779">
        <f>Q598+Q599</f>
        <v>0</v>
      </c>
      <c r="R597" s="779">
        <f>R600</f>
        <v>0</v>
      </c>
      <c r="S597" s="780">
        <f>IF(P597+R597=S598+S599+S600,P597+R597,"CHYBA")</f>
        <v>0</v>
      </c>
    </row>
    <row r="598" spans="1:19" ht="18.75" hidden="1" customHeight="1" thickTop="1" x14ac:dyDescent="0.2">
      <c r="A598" s="790" t="s">
        <v>382</v>
      </c>
      <c r="B598" s="776" t="s">
        <v>381</v>
      </c>
      <c r="C598" s="777">
        <f>IF(E598+G598=0, 0, ROUND((P598-Q598)/(G598+E598)/12,0))</f>
        <v>0</v>
      </c>
      <c r="D598" s="791">
        <f>IF(F598=0,0,ROUND(Q598/F598,0))</f>
        <v>0</v>
      </c>
      <c r="E598" s="796"/>
      <c r="F598" s="797"/>
      <c r="G598" s="798"/>
      <c r="H598" s="799"/>
      <c r="I598" s="797"/>
      <c r="J598" s="779" t="s">
        <v>381</v>
      </c>
      <c r="K598" s="779">
        <f>H598</f>
        <v>0</v>
      </c>
      <c r="L598" s="797"/>
      <c r="M598" s="797"/>
      <c r="N598" s="779" t="s">
        <v>381</v>
      </c>
      <c r="O598" s="779">
        <f>L598</f>
        <v>0</v>
      </c>
      <c r="P598" s="779">
        <f>H598+L598</f>
        <v>0</v>
      </c>
      <c r="Q598" s="779">
        <f>I598+M598</f>
        <v>0</v>
      </c>
      <c r="R598" s="779" t="s">
        <v>381</v>
      </c>
      <c r="S598" s="780">
        <f>P598</f>
        <v>0</v>
      </c>
    </row>
    <row r="599" spans="1:19" ht="18.75" hidden="1" customHeight="1" thickTop="1" x14ac:dyDescent="0.2">
      <c r="A599" s="790" t="s">
        <v>383</v>
      </c>
      <c r="B599" s="776" t="s">
        <v>381</v>
      </c>
      <c r="C599" s="777">
        <f>IF(E599+G599=0, 0, ROUND((P599-Q599)/(G599+E599)/12,0))</f>
        <v>0</v>
      </c>
      <c r="D599" s="791">
        <f>IF(F599=0,0,ROUND(Q599/F599,0))</f>
        <v>0</v>
      </c>
      <c r="E599" s="796"/>
      <c r="F599" s="797"/>
      <c r="G599" s="798"/>
      <c r="H599" s="799"/>
      <c r="I599" s="797"/>
      <c r="J599" s="779" t="s">
        <v>381</v>
      </c>
      <c r="K599" s="779">
        <f>H599</f>
        <v>0</v>
      </c>
      <c r="L599" s="797"/>
      <c r="M599" s="797"/>
      <c r="N599" s="779" t="s">
        <v>381</v>
      </c>
      <c r="O599" s="779">
        <f>L599</f>
        <v>0</v>
      </c>
      <c r="P599" s="779">
        <f>H599+L599</f>
        <v>0</v>
      </c>
      <c r="Q599" s="779">
        <f>I599+M599</f>
        <v>0</v>
      </c>
      <c r="R599" s="779" t="s">
        <v>381</v>
      </c>
      <c r="S599" s="780">
        <f>P599</f>
        <v>0</v>
      </c>
    </row>
    <row r="600" spans="1:19" ht="18.75" hidden="1" customHeight="1" thickTop="1" x14ac:dyDescent="0.2">
      <c r="A600" s="790" t="s">
        <v>384</v>
      </c>
      <c r="B600" s="776" t="s">
        <v>381</v>
      </c>
      <c r="C600" s="777" t="s">
        <v>381</v>
      </c>
      <c r="D600" s="791" t="s">
        <v>381</v>
      </c>
      <c r="E600" s="778" t="s">
        <v>381</v>
      </c>
      <c r="F600" s="779" t="s">
        <v>381</v>
      </c>
      <c r="G600" s="780" t="s">
        <v>381</v>
      </c>
      <c r="H600" s="781" t="s">
        <v>381</v>
      </c>
      <c r="I600" s="779" t="s">
        <v>381</v>
      </c>
      <c r="J600" s="797"/>
      <c r="K600" s="779">
        <f>J600</f>
        <v>0</v>
      </c>
      <c r="L600" s="779" t="s">
        <v>381</v>
      </c>
      <c r="M600" s="779" t="s">
        <v>381</v>
      </c>
      <c r="N600" s="797"/>
      <c r="O600" s="779">
        <f>N600</f>
        <v>0</v>
      </c>
      <c r="P600" s="779" t="s">
        <v>381</v>
      </c>
      <c r="Q600" s="779" t="s">
        <v>381</v>
      </c>
      <c r="R600" s="779">
        <f>J600+N600</f>
        <v>0</v>
      </c>
      <c r="S600" s="780">
        <f>R600</f>
        <v>0</v>
      </c>
    </row>
    <row r="601" spans="1:19" ht="18.75" hidden="1" customHeight="1" thickTop="1" x14ac:dyDescent="0.2">
      <c r="A601" s="792" t="s">
        <v>1026</v>
      </c>
      <c r="B601" s="793"/>
      <c r="C601" s="777">
        <f>IF(E601+G601=0, 0, ROUND((P601-Q601)/(G601+E601)/12,0))</f>
        <v>0</v>
      </c>
      <c r="D601" s="791">
        <f>IF(F601=0,0,ROUND(Q601/F601,0))</f>
        <v>0</v>
      </c>
      <c r="E601" s="778">
        <f>E602+E603</f>
        <v>0</v>
      </c>
      <c r="F601" s="779">
        <f>F602+F603</f>
        <v>0</v>
      </c>
      <c r="G601" s="780">
        <f>G602+G603</f>
        <v>0</v>
      </c>
      <c r="H601" s="781">
        <f>H602+H603</f>
        <v>0</v>
      </c>
      <c r="I601" s="779">
        <f>I602+I603</f>
        <v>0</v>
      </c>
      <c r="J601" s="779">
        <f>J604</f>
        <v>0</v>
      </c>
      <c r="K601" s="779">
        <f>IF(H601+J601=K602+K603+K604,H601+J601,"CHYBA")</f>
        <v>0</v>
      </c>
      <c r="L601" s="779">
        <f>L602+L603</f>
        <v>0</v>
      </c>
      <c r="M601" s="779">
        <f>M602+M603</f>
        <v>0</v>
      </c>
      <c r="N601" s="779">
        <f>N604</f>
        <v>0</v>
      </c>
      <c r="O601" s="779">
        <f>IF(L601+N601=O602+O603+O604,L601+N601,"CHYBA")</f>
        <v>0</v>
      </c>
      <c r="P601" s="779">
        <f>P602+P603</f>
        <v>0</v>
      </c>
      <c r="Q601" s="779">
        <f>Q602+Q603</f>
        <v>0</v>
      </c>
      <c r="R601" s="779">
        <f>R604</f>
        <v>0</v>
      </c>
      <c r="S601" s="780">
        <f>IF(P601+R601=S602+S603+S604,P601+R601,"CHYBA")</f>
        <v>0</v>
      </c>
    </row>
    <row r="602" spans="1:19" ht="18.75" hidden="1" customHeight="1" thickTop="1" x14ac:dyDescent="0.2">
      <c r="A602" s="790" t="s">
        <v>382</v>
      </c>
      <c r="B602" s="776" t="s">
        <v>381</v>
      </c>
      <c r="C602" s="777">
        <f>IF(E602+G602=0, 0, ROUND((P602-Q602)/(G602+E602)/12,0))</f>
        <v>0</v>
      </c>
      <c r="D602" s="791">
        <f>IF(F602=0,0,ROUND(Q602/F602,0))</f>
        <v>0</v>
      </c>
      <c r="E602" s="796"/>
      <c r="F602" s="797"/>
      <c r="G602" s="798"/>
      <c r="H602" s="799"/>
      <c r="I602" s="797"/>
      <c r="J602" s="779" t="s">
        <v>381</v>
      </c>
      <c r="K602" s="779">
        <f>H602</f>
        <v>0</v>
      </c>
      <c r="L602" s="797"/>
      <c r="M602" s="797"/>
      <c r="N602" s="779" t="s">
        <v>381</v>
      </c>
      <c r="O602" s="779">
        <f>L602</f>
        <v>0</v>
      </c>
      <c r="P602" s="779">
        <f>H602+L602</f>
        <v>0</v>
      </c>
      <c r="Q602" s="779">
        <f>I602+M602</f>
        <v>0</v>
      </c>
      <c r="R602" s="779" t="s">
        <v>381</v>
      </c>
      <c r="S602" s="780">
        <f>P602</f>
        <v>0</v>
      </c>
    </row>
    <row r="603" spans="1:19" ht="18.75" hidden="1" customHeight="1" thickTop="1" x14ac:dyDescent="0.2">
      <c r="A603" s="790" t="s">
        <v>383</v>
      </c>
      <c r="B603" s="776" t="s">
        <v>381</v>
      </c>
      <c r="C603" s="777">
        <f>IF(E603+G603=0, 0, ROUND((P603-Q603)/(G603+E603)/12,0))</f>
        <v>0</v>
      </c>
      <c r="D603" s="791">
        <f>IF(F603=0,0,ROUND(Q603/F603,0))</f>
        <v>0</v>
      </c>
      <c r="E603" s="796"/>
      <c r="F603" s="797"/>
      <c r="G603" s="798"/>
      <c r="H603" s="799"/>
      <c r="I603" s="797"/>
      <c r="J603" s="779" t="s">
        <v>381</v>
      </c>
      <c r="K603" s="779">
        <f>H603</f>
        <v>0</v>
      </c>
      <c r="L603" s="797"/>
      <c r="M603" s="797"/>
      <c r="N603" s="779" t="s">
        <v>381</v>
      </c>
      <c r="O603" s="779">
        <f>L603</f>
        <v>0</v>
      </c>
      <c r="P603" s="779">
        <f>H603+L603</f>
        <v>0</v>
      </c>
      <c r="Q603" s="779">
        <f>I603+M603</f>
        <v>0</v>
      </c>
      <c r="R603" s="779" t="s">
        <v>381</v>
      </c>
      <c r="S603" s="780">
        <f>P603</f>
        <v>0</v>
      </c>
    </row>
    <row r="604" spans="1:19" ht="18.75" hidden="1" customHeight="1" thickTop="1" x14ac:dyDescent="0.2">
      <c r="A604" s="790" t="s">
        <v>384</v>
      </c>
      <c r="B604" s="776" t="s">
        <v>381</v>
      </c>
      <c r="C604" s="777" t="s">
        <v>381</v>
      </c>
      <c r="D604" s="791" t="s">
        <v>381</v>
      </c>
      <c r="E604" s="778" t="s">
        <v>381</v>
      </c>
      <c r="F604" s="779" t="s">
        <v>381</v>
      </c>
      <c r="G604" s="780" t="s">
        <v>381</v>
      </c>
      <c r="H604" s="781" t="s">
        <v>381</v>
      </c>
      <c r="I604" s="779" t="s">
        <v>381</v>
      </c>
      <c r="J604" s="797"/>
      <c r="K604" s="779">
        <f>J604</f>
        <v>0</v>
      </c>
      <c r="L604" s="779" t="s">
        <v>381</v>
      </c>
      <c r="M604" s="779" t="s">
        <v>381</v>
      </c>
      <c r="N604" s="797"/>
      <c r="O604" s="779">
        <f>N604</f>
        <v>0</v>
      </c>
      <c r="P604" s="779" t="s">
        <v>381</v>
      </c>
      <c r="Q604" s="779" t="s">
        <v>381</v>
      </c>
      <c r="R604" s="779">
        <f>J604+N604</f>
        <v>0</v>
      </c>
      <c r="S604" s="780">
        <f>R604</f>
        <v>0</v>
      </c>
    </row>
    <row r="605" spans="1:19" ht="18.75" hidden="1" customHeight="1" thickTop="1" x14ac:dyDescent="0.2">
      <c r="A605" s="792" t="s">
        <v>1026</v>
      </c>
      <c r="B605" s="793"/>
      <c r="C605" s="777">
        <f>IF(E605+G605=0, 0, ROUND((P605-Q605)/(G605+E605)/12,0))</f>
        <v>0</v>
      </c>
      <c r="D605" s="791">
        <f>IF(F605=0,0,ROUND(Q605/F605,0))</f>
        <v>0</v>
      </c>
      <c r="E605" s="778">
        <f>E606+E607</f>
        <v>0</v>
      </c>
      <c r="F605" s="779">
        <f>F606+F607</f>
        <v>0</v>
      </c>
      <c r="G605" s="780">
        <f>G606+G607</f>
        <v>0</v>
      </c>
      <c r="H605" s="781">
        <f>H606+H607</f>
        <v>0</v>
      </c>
      <c r="I605" s="779">
        <f>I606+I607</f>
        <v>0</v>
      </c>
      <c r="J605" s="779">
        <f>J608</f>
        <v>0</v>
      </c>
      <c r="K605" s="779">
        <f>IF(H605+J605=K606+K607+K608,H605+J605,"CHYBA")</f>
        <v>0</v>
      </c>
      <c r="L605" s="779">
        <f>L606+L607</f>
        <v>0</v>
      </c>
      <c r="M605" s="779">
        <f>M606+M607</f>
        <v>0</v>
      </c>
      <c r="N605" s="779">
        <f>N608</f>
        <v>0</v>
      </c>
      <c r="O605" s="779">
        <f>IF(L605+N605=O606+O607+O608,L605+N605,"CHYBA")</f>
        <v>0</v>
      </c>
      <c r="P605" s="779">
        <f>P606+P607</f>
        <v>0</v>
      </c>
      <c r="Q605" s="779">
        <f>Q606+Q607</f>
        <v>0</v>
      </c>
      <c r="R605" s="779">
        <f>R608</f>
        <v>0</v>
      </c>
      <c r="S605" s="780">
        <f>IF(P605+R605=S606+S607+S608,P605+R605,"CHYBA")</f>
        <v>0</v>
      </c>
    </row>
    <row r="606" spans="1:19" ht="18.75" hidden="1" customHeight="1" thickTop="1" x14ac:dyDescent="0.2">
      <c r="A606" s="790" t="s">
        <v>382</v>
      </c>
      <c r="B606" s="776" t="s">
        <v>381</v>
      </c>
      <c r="C606" s="777">
        <f>IF(E606+G606=0, 0, ROUND((P606-Q606)/(G606+E606)/12,0))</f>
        <v>0</v>
      </c>
      <c r="D606" s="791">
        <f>IF(F606=0,0,ROUND(Q606/F606,0))</f>
        <v>0</v>
      </c>
      <c r="E606" s="796"/>
      <c r="F606" s="797"/>
      <c r="G606" s="798"/>
      <c r="H606" s="799"/>
      <c r="I606" s="797"/>
      <c r="J606" s="779" t="s">
        <v>381</v>
      </c>
      <c r="K606" s="779">
        <f>H606</f>
        <v>0</v>
      </c>
      <c r="L606" s="797"/>
      <c r="M606" s="797"/>
      <c r="N606" s="779" t="s">
        <v>381</v>
      </c>
      <c r="O606" s="779">
        <f>L606</f>
        <v>0</v>
      </c>
      <c r="P606" s="779">
        <f>H606+L606</f>
        <v>0</v>
      </c>
      <c r="Q606" s="779">
        <f>I606+M606</f>
        <v>0</v>
      </c>
      <c r="R606" s="779" t="s">
        <v>381</v>
      </c>
      <c r="S606" s="780">
        <f>P606</f>
        <v>0</v>
      </c>
    </row>
    <row r="607" spans="1:19" ht="18.75" hidden="1" customHeight="1" thickTop="1" x14ac:dyDescent="0.2">
      <c r="A607" s="790" t="s">
        <v>383</v>
      </c>
      <c r="B607" s="776" t="s">
        <v>381</v>
      </c>
      <c r="C607" s="777">
        <f>IF(E607+G607=0, 0, ROUND((P607-Q607)/(G607+E607)/12,0))</f>
        <v>0</v>
      </c>
      <c r="D607" s="791">
        <f>IF(F607=0,0,ROUND(Q607/F607,0))</f>
        <v>0</v>
      </c>
      <c r="E607" s="796"/>
      <c r="F607" s="797"/>
      <c r="G607" s="798"/>
      <c r="H607" s="799"/>
      <c r="I607" s="797"/>
      <c r="J607" s="779" t="s">
        <v>381</v>
      </c>
      <c r="K607" s="779">
        <f>H607</f>
        <v>0</v>
      </c>
      <c r="L607" s="797"/>
      <c r="M607" s="797"/>
      <c r="N607" s="779" t="s">
        <v>381</v>
      </c>
      <c r="O607" s="779">
        <f>L607</f>
        <v>0</v>
      </c>
      <c r="P607" s="779">
        <f>H607+L607</f>
        <v>0</v>
      </c>
      <c r="Q607" s="779">
        <f>I607+M607</f>
        <v>0</v>
      </c>
      <c r="R607" s="779" t="s">
        <v>381</v>
      </c>
      <c r="S607" s="780">
        <f>P607</f>
        <v>0</v>
      </c>
    </row>
    <row r="608" spans="1:19" ht="18.75" hidden="1" customHeight="1" thickTop="1" x14ac:dyDescent="0.2">
      <c r="A608" s="790" t="s">
        <v>384</v>
      </c>
      <c r="B608" s="776" t="s">
        <v>381</v>
      </c>
      <c r="C608" s="777" t="s">
        <v>381</v>
      </c>
      <c r="D608" s="791" t="s">
        <v>381</v>
      </c>
      <c r="E608" s="778" t="s">
        <v>381</v>
      </c>
      <c r="F608" s="779" t="s">
        <v>381</v>
      </c>
      <c r="G608" s="780" t="s">
        <v>381</v>
      </c>
      <c r="H608" s="781" t="s">
        <v>381</v>
      </c>
      <c r="I608" s="779" t="s">
        <v>381</v>
      </c>
      <c r="J608" s="797"/>
      <c r="K608" s="779">
        <f>J608</f>
        <v>0</v>
      </c>
      <c r="L608" s="779" t="s">
        <v>381</v>
      </c>
      <c r="M608" s="779" t="s">
        <v>381</v>
      </c>
      <c r="N608" s="797"/>
      <c r="O608" s="779">
        <f>N608</f>
        <v>0</v>
      </c>
      <c r="P608" s="779" t="s">
        <v>381</v>
      </c>
      <c r="Q608" s="779" t="s">
        <v>381</v>
      </c>
      <c r="R608" s="779">
        <f>J608+N608</f>
        <v>0</v>
      </c>
      <c r="S608" s="780">
        <f>R608</f>
        <v>0</v>
      </c>
    </row>
    <row r="609" spans="1:19" ht="18.75" hidden="1" customHeight="1" thickTop="1" x14ac:dyDescent="0.2">
      <c r="A609" s="792" t="s">
        <v>1026</v>
      </c>
      <c r="B609" s="793"/>
      <c r="C609" s="777">
        <f>IF(E609+G609=0, 0, ROUND((P609-Q609)/(G609+E609)/12,0))</f>
        <v>0</v>
      </c>
      <c r="D609" s="791">
        <f>IF(F609=0,0,ROUND(Q609/F609,0))</f>
        <v>0</v>
      </c>
      <c r="E609" s="778">
        <f>E610+E611</f>
        <v>0</v>
      </c>
      <c r="F609" s="779">
        <f>F610+F611</f>
        <v>0</v>
      </c>
      <c r="G609" s="780">
        <f>G610+G611</f>
        <v>0</v>
      </c>
      <c r="H609" s="781">
        <f>H610+H611</f>
        <v>0</v>
      </c>
      <c r="I609" s="779">
        <f>I610+I611</f>
        <v>0</v>
      </c>
      <c r="J609" s="779">
        <f>J612</f>
        <v>0</v>
      </c>
      <c r="K609" s="779">
        <f>IF(H609+J609=K610+K611+K612,H609+J609,"CHYBA")</f>
        <v>0</v>
      </c>
      <c r="L609" s="779">
        <f>L610+L611</f>
        <v>0</v>
      </c>
      <c r="M609" s="779">
        <f>M610+M611</f>
        <v>0</v>
      </c>
      <c r="N609" s="779">
        <f>N612</f>
        <v>0</v>
      </c>
      <c r="O609" s="779">
        <f>IF(L609+N609=O610+O611+O612,L609+N609,"CHYBA")</f>
        <v>0</v>
      </c>
      <c r="P609" s="779">
        <f>P610+P611</f>
        <v>0</v>
      </c>
      <c r="Q609" s="779">
        <f>Q610+Q611</f>
        <v>0</v>
      </c>
      <c r="R609" s="779">
        <f>R612</f>
        <v>0</v>
      </c>
      <c r="S609" s="780">
        <f>IF(P609+R609=S610+S611+S612,P609+R609,"CHYBA")</f>
        <v>0</v>
      </c>
    </row>
    <row r="610" spans="1:19" ht="18.75" hidden="1" customHeight="1" thickTop="1" x14ac:dyDescent="0.2">
      <c r="A610" s="790" t="s">
        <v>382</v>
      </c>
      <c r="B610" s="776" t="s">
        <v>381</v>
      </c>
      <c r="C610" s="777">
        <f>IF(E610+G610=0, 0, ROUND((P610-Q610)/(G610+E610)/12,0))</f>
        <v>0</v>
      </c>
      <c r="D610" s="791">
        <f>IF(F610=0,0,ROUND(Q610/F610,0))</f>
        <v>0</v>
      </c>
      <c r="E610" s="796"/>
      <c r="F610" s="797"/>
      <c r="G610" s="798"/>
      <c r="H610" s="799"/>
      <c r="I610" s="797"/>
      <c r="J610" s="779" t="s">
        <v>381</v>
      </c>
      <c r="K610" s="779">
        <f>H610</f>
        <v>0</v>
      </c>
      <c r="L610" s="797"/>
      <c r="M610" s="797"/>
      <c r="N610" s="779" t="s">
        <v>381</v>
      </c>
      <c r="O610" s="779">
        <f>L610</f>
        <v>0</v>
      </c>
      <c r="P610" s="779">
        <f>H610+L610</f>
        <v>0</v>
      </c>
      <c r="Q610" s="779">
        <f>I610+M610</f>
        <v>0</v>
      </c>
      <c r="R610" s="779" t="s">
        <v>381</v>
      </c>
      <c r="S610" s="780">
        <f>P610</f>
        <v>0</v>
      </c>
    </row>
    <row r="611" spans="1:19" ht="18.75" hidden="1" customHeight="1" thickTop="1" x14ac:dyDescent="0.2">
      <c r="A611" s="790" t="s">
        <v>383</v>
      </c>
      <c r="B611" s="776" t="s">
        <v>381</v>
      </c>
      <c r="C611" s="777">
        <f>IF(E611+G611=0, 0, ROUND((P611-Q611)/(G611+E611)/12,0))</f>
        <v>0</v>
      </c>
      <c r="D611" s="791">
        <f>IF(F611=0,0,ROUND(Q611/F611,0))</f>
        <v>0</v>
      </c>
      <c r="E611" s="796"/>
      <c r="F611" s="797"/>
      <c r="G611" s="798"/>
      <c r="H611" s="799"/>
      <c r="I611" s="797"/>
      <c r="J611" s="779" t="s">
        <v>381</v>
      </c>
      <c r="K611" s="779">
        <f>H611</f>
        <v>0</v>
      </c>
      <c r="L611" s="797"/>
      <c r="M611" s="797"/>
      <c r="N611" s="779" t="s">
        <v>381</v>
      </c>
      <c r="O611" s="779">
        <f>L611</f>
        <v>0</v>
      </c>
      <c r="P611" s="779">
        <f>H611+L611</f>
        <v>0</v>
      </c>
      <c r="Q611" s="779">
        <f>I611+M611</f>
        <v>0</v>
      </c>
      <c r="R611" s="779" t="s">
        <v>381</v>
      </c>
      <c r="S611" s="780">
        <f>P611</f>
        <v>0</v>
      </c>
    </row>
    <row r="612" spans="1:19" ht="18.75" hidden="1" customHeight="1" thickTop="1" x14ac:dyDescent="0.2">
      <c r="A612" s="808" t="s">
        <v>384</v>
      </c>
      <c r="B612" s="809" t="s">
        <v>381</v>
      </c>
      <c r="C612" s="810" t="s">
        <v>381</v>
      </c>
      <c r="D612" s="834" t="s">
        <v>381</v>
      </c>
      <c r="E612" s="811" t="s">
        <v>381</v>
      </c>
      <c r="F612" s="812" t="s">
        <v>381</v>
      </c>
      <c r="G612" s="813" t="s">
        <v>381</v>
      </c>
      <c r="H612" s="814" t="s">
        <v>381</v>
      </c>
      <c r="I612" s="812" t="s">
        <v>381</v>
      </c>
      <c r="J612" s="815"/>
      <c r="K612" s="812">
        <f>J612</f>
        <v>0</v>
      </c>
      <c r="L612" s="812" t="s">
        <v>381</v>
      </c>
      <c r="M612" s="812" t="s">
        <v>381</v>
      </c>
      <c r="N612" s="815"/>
      <c r="O612" s="812">
        <f>N612</f>
        <v>0</v>
      </c>
      <c r="P612" s="812" t="s">
        <v>381</v>
      </c>
      <c r="Q612" s="812" t="s">
        <v>381</v>
      </c>
      <c r="R612" s="812">
        <f>J612+N612</f>
        <v>0</v>
      </c>
      <c r="S612" s="813">
        <f>R612</f>
        <v>0</v>
      </c>
    </row>
    <row r="613" spans="1:19" ht="18.75" hidden="1" customHeight="1" thickTop="1" x14ac:dyDescent="0.2">
      <c r="A613" s="835" t="s">
        <v>389</v>
      </c>
      <c r="B613" s="836" t="s">
        <v>381</v>
      </c>
      <c r="C613" s="818">
        <f>IF(E613+G613=0, 0, ROUND((P613-Q613)/(G613+E613)/12,0))</f>
        <v>0</v>
      </c>
      <c r="D613" s="837">
        <f>IF(F613=0,0,ROUND(Q613/F613,0))</f>
        <v>0</v>
      </c>
      <c r="E613" s="819">
        <f>E614+E615</f>
        <v>0</v>
      </c>
      <c r="F613" s="820">
        <f>F614+F615</f>
        <v>0</v>
      </c>
      <c r="G613" s="821">
        <f>G614+G615</f>
        <v>0</v>
      </c>
      <c r="H613" s="822">
        <f>H614+H615</f>
        <v>0</v>
      </c>
      <c r="I613" s="820">
        <f>I614+I615</f>
        <v>0</v>
      </c>
      <c r="J613" s="820">
        <f>J616</f>
        <v>0</v>
      </c>
      <c r="K613" s="820">
        <f>IF(H613+J613=K614+K615+K616,H613+J613,"CHYBA")</f>
        <v>0</v>
      </c>
      <c r="L613" s="820">
        <f>L614+L615</f>
        <v>0</v>
      </c>
      <c r="M613" s="820">
        <f>M614+M615</f>
        <v>0</v>
      </c>
      <c r="N613" s="820">
        <f>N616</f>
        <v>0</v>
      </c>
      <c r="O613" s="820">
        <f>IF(L613+N613=O614+O615+O616,L613+N613,"CHYBA")</f>
        <v>0</v>
      </c>
      <c r="P613" s="820">
        <f>P614+P615</f>
        <v>0</v>
      </c>
      <c r="Q613" s="820">
        <f>Q614+Q615</f>
        <v>0</v>
      </c>
      <c r="R613" s="820">
        <f>R616</f>
        <v>0</v>
      </c>
      <c r="S613" s="821">
        <f>IF(P613+R613=S614+S615+S616,P613+R613,"CHYBA")</f>
        <v>0</v>
      </c>
    </row>
    <row r="614" spans="1:19" ht="18.75" hidden="1" customHeight="1" thickTop="1" x14ac:dyDescent="0.2">
      <c r="A614" s="790" t="s">
        <v>382</v>
      </c>
      <c r="B614" s="776" t="s">
        <v>381</v>
      </c>
      <c r="C614" s="777">
        <f>IF(E614+G614=0, 0, ROUND((P614-Q614)/(G614+E614)/12,0))</f>
        <v>0</v>
      </c>
      <c r="D614" s="791">
        <f>IF(F614=0,0,ROUND(Q614/F614,0))</f>
        <v>0</v>
      </c>
      <c r="E614" s="778">
        <f>E618+E650+E682+E714+E746+E778</f>
        <v>0</v>
      </c>
      <c r="F614" s="779">
        <f t="shared" ref="F614:I615" si="21">F618+F650+F682+F714+F746+F778</f>
        <v>0</v>
      </c>
      <c r="G614" s="780">
        <f t="shared" si="21"/>
        <v>0</v>
      </c>
      <c r="H614" s="781">
        <f t="shared" si="21"/>
        <v>0</v>
      </c>
      <c r="I614" s="779">
        <f t="shared" si="21"/>
        <v>0</v>
      </c>
      <c r="J614" s="779" t="s">
        <v>381</v>
      </c>
      <c r="K614" s="779">
        <f>H614</f>
        <v>0</v>
      </c>
      <c r="L614" s="779">
        <f>L618+L650+L682+L714+L746+L778</f>
        <v>0</v>
      </c>
      <c r="M614" s="779">
        <f>M618+M650+M682+M714+M746+M778</f>
        <v>0</v>
      </c>
      <c r="N614" s="779" t="s">
        <v>381</v>
      </c>
      <c r="O614" s="779">
        <f>L614</f>
        <v>0</v>
      </c>
      <c r="P614" s="779">
        <f>H614+L614</f>
        <v>0</v>
      </c>
      <c r="Q614" s="779">
        <f>I614+M614</f>
        <v>0</v>
      </c>
      <c r="R614" s="779" t="s">
        <v>381</v>
      </c>
      <c r="S614" s="780">
        <f>P614</f>
        <v>0</v>
      </c>
    </row>
    <row r="615" spans="1:19" ht="18.75" hidden="1" customHeight="1" thickTop="1" x14ac:dyDescent="0.2">
      <c r="A615" s="790" t="s">
        <v>383</v>
      </c>
      <c r="B615" s="776" t="s">
        <v>381</v>
      </c>
      <c r="C615" s="777">
        <f>IF(E615+G615=0, 0, ROUND((P615-Q615)/(G615+E615)/12,0))</f>
        <v>0</v>
      </c>
      <c r="D615" s="791">
        <f>IF(F615=0,0,ROUND(Q615/F615,0))</f>
        <v>0</v>
      </c>
      <c r="E615" s="778">
        <f>E619+E651+E683+E715+E747+E779</f>
        <v>0</v>
      </c>
      <c r="F615" s="779">
        <f t="shared" si="21"/>
        <v>0</v>
      </c>
      <c r="G615" s="780">
        <f t="shared" si="21"/>
        <v>0</v>
      </c>
      <c r="H615" s="781">
        <f t="shared" si="21"/>
        <v>0</v>
      </c>
      <c r="I615" s="779">
        <f t="shared" si="21"/>
        <v>0</v>
      </c>
      <c r="J615" s="779" t="s">
        <v>381</v>
      </c>
      <c r="K615" s="779">
        <f>H615</f>
        <v>0</v>
      </c>
      <c r="L615" s="779">
        <f>L619+L651+L683+L715+L747+L779</f>
        <v>0</v>
      </c>
      <c r="M615" s="779">
        <f>M619+M651+M683+M715+M747+M779</f>
        <v>0</v>
      </c>
      <c r="N615" s="779" t="s">
        <v>381</v>
      </c>
      <c r="O615" s="779">
        <f>L615</f>
        <v>0</v>
      </c>
      <c r="P615" s="779">
        <f>H615+L615</f>
        <v>0</v>
      </c>
      <c r="Q615" s="779">
        <f>I615+M615</f>
        <v>0</v>
      </c>
      <c r="R615" s="779" t="s">
        <v>381</v>
      </c>
      <c r="S615" s="780">
        <f>P615</f>
        <v>0</v>
      </c>
    </row>
    <row r="616" spans="1:19" ht="18.75" hidden="1" customHeight="1" thickTop="1" x14ac:dyDescent="0.2">
      <c r="A616" s="790" t="s">
        <v>384</v>
      </c>
      <c r="B616" s="776" t="s">
        <v>381</v>
      </c>
      <c r="C616" s="777" t="s">
        <v>381</v>
      </c>
      <c r="D616" s="791" t="s">
        <v>381</v>
      </c>
      <c r="E616" s="778" t="s">
        <v>381</v>
      </c>
      <c r="F616" s="779" t="s">
        <v>381</v>
      </c>
      <c r="G616" s="780" t="s">
        <v>381</v>
      </c>
      <c r="H616" s="781" t="s">
        <v>381</v>
      </c>
      <c r="I616" s="779" t="s">
        <v>381</v>
      </c>
      <c r="J616" s="779">
        <f>J620+J652+J684+J716+J748+J780</f>
        <v>0</v>
      </c>
      <c r="K616" s="779">
        <f>J616</f>
        <v>0</v>
      </c>
      <c r="L616" s="779" t="s">
        <v>381</v>
      </c>
      <c r="M616" s="779" t="s">
        <v>381</v>
      </c>
      <c r="N616" s="779">
        <f>N620+N652+N684+N716+N748+N780</f>
        <v>0</v>
      </c>
      <c r="O616" s="779">
        <f>N616</f>
        <v>0</v>
      </c>
      <c r="P616" s="779" t="s">
        <v>381</v>
      </c>
      <c r="Q616" s="779" t="s">
        <v>381</v>
      </c>
      <c r="R616" s="779">
        <f>J616+N616</f>
        <v>0</v>
      </c>
      <c r="S616" s="780">
        <f>R616</f>
        <v>0</v>
      </c>
    </row>
    <row r="617" spans="1:19" ht="18.75" hidden="1" customHeight="1" thickTop="1" x14ac:dyDescent="0.2">
      <c r="A617" s="831" t="s">
        <v>386</v>
      </c>
      <c r="B617" s="832" t="s">
        <v>381</v>
      </c>
      <c r="C617" s="802">
        <f>IF(E617+G617=0, 0, ROUND((P617-Q617)/(G617+E617)/12,0))</f>
        <v>0</v>
      </c>
      <c r="D617" s="833">
        <f>IF(F617=0,0,ROUND(Q617/F617,0))</f>
        <v>0</v>
      </c>
      <c r="E617" s="803">
        <f>E618+E619</f>
        <v>0</v>
      </c>
      <c r="F617" s="804">
        <f>F618+F619</f>
        <v>0</v>
      </c>
      <c r="G617" s="805">
        <f>G618+G619</f>
        <v>0</v>
      </c>
      <c r="H617" s="806">
        <f>H618+H619</f>
        <v>0</v>
      </c>
      <c r="I617" s="804">
        <f>I618+I619</f>
        <v>0</v>
      </c>
      <c r="J617" s="804">
        <f>J620</f>
        <v>0</v>
      </c>
      <c r="K617" s="804">
        <f>IF(H617+J617=K618+K619+K620,H617+J617,"CHYBA")</f>
        <v>0</v>
      </c>
      <c r="L617" s="804">
        <f>L618+L619</f>
        <v>0</v>
      </c>
      <c r="M617" s="804">
        <f>M618+M619</f>
        <v>0</v>
      </c>
      <c r="N617" s="804">
        <f>N620</f>
        <v>0</v>
      </c>
      <c r="O617" s="804">
        <f>IF(L617+N617=O618+O619+O620,L617+N617,"CHYBA")</f>
        <v>0</v>
      </c>
      <c r="P617" s="804">
        <f>P618+P619</f>
        <v>0</v>
      </c>
      <c r="Q617" s="804">
        <f>Q618+Q619</f>
        <v>0</v>
      </c>
      <c r="R617" s="804">
        <f>R620</f>
        <v>0</v>
      </c>
      <c r="S617" s="805">
        <f>IF(P617+R617=S618+S619+S620,P617+R617,"CHYBA")</f>
        <v>0</v>
      </c>
    </row>
    <row r="618" spans="1:19" ht="18.75" hidden="1" customHeight="1" thickTop="1" x14ac:dyDescent="0.2">
      <c r="A618" s="790" t="s">
        <v>382</v>
      </c>
      <c r="B618" s="776" t="s">
        <v>381</v>
      </c>
      <c r="C618" s="777">
        <f>IF(E618+G618=0, 0, ROUND((P618-Q618)/(G618+E618)/12,0))</f>
        <v>0</v>
      </c>
      <c r="D618" s="791">
        <f>IF(F618=0,0,ROUND(Q618/F618,0))</f>
        <v>0</v>
      </c>
      <c r="E618" s="778">
        <f t="shared" ref="E618:I619" si="22">E622+E626+E630+E634+E638+E642+E646</f>
        <v>0</v>
      </c>
      <c r="F618" s="779">
        <f t="shared" si="22"/>
        <v>0</v>
      </c>
      <c r="G618" s="780">
        <f t="shared" si="22"/>
        <v>0</v>
      </c>
      <c r="H618" s="781">
        <f t="shared" si="22"/>
        <v>0</v>
      </c>
      <c r="I618" s="779">
        <f t="shared" si="22"/>
        <v>0</v>
      </c>
      <c r="J618" s="779" t="s">
        <v>381</v>
      </c>
      <c r="K618" s="779">
        <f>H618</f>
        <v>0</v>
      </c>
      <c r="L618" s="779">
        <f>L622+L626+L630+L634+L638+L642+L646</f>
        <v>0</v>
      </c>
      <c r="M618" s="779">
        <f>M622+M626+M630+M634+M638+M642+M646</f>
        <v>0</v>
      </c>
      <c r="N618" s="779" t="s">
        <v>381</v>
      </c>
      <c r="O618" s="779">
        <f>L618</f>
        <v>0</v>
      </c>
      <c r="P618" s="779">
        <f>H618+L618</f>
        <v>0</v>
      </c>
      <c r="Q618" s="779">
        <f>I618+M618</f>
        <v>0</v>
      </c>
      <c r="R618" s="779" t="s">
        <v>381</v>
      </c>
      <c r="S618" s="780">
        <f>P618</f>
        <v>0</v>
      </c>
    </row>
    <row r="619" spans="1:19" ht="18.75" hidden="1" customHeight="1" thickTop="1" x14ac:dyDescent="0.2">
      <c r="A619" s="790" t="s">
        <v>383</v>
      </c>
      <c r="B619" s="776" t="s">
        <v>381</v>
      </c>
      <c r="C619" s="777">
        <f>IF(E619+G619=0, 0, ROUND((P619-Q619)/(G619+E619)/12,0))</f>
        <v>0</v>
      </c>
      <c r="D619" s="791">
        <f>IF(F619=0,0,ROUND(Q619/F619,0))</f>
        <v>0</v>
      </c>
      <c r="E619" s="778">
        <f t="shared" si="22"/>
        <v>0</v>
      </c>
      <c r="F619" s="779">
        <f t="shared" si="22"/>
        <v>0</v>
      </c>
      <c r="G619" s="780">
        <f t="shared" si="22"/>
        <v>0</v>
      </c>
      <c r="H619" s="781">
        <f t="shared" si="22"/>
        <v>0</v>
      </c>
      <c r="I619" s="779">
        <f t="shared" si="22"/>
        <v>0</v>
      </c>
      <c r="J619" s="779" t="s">
        <v>381</v>
      </c>
      <c r="K619" s="779">
        <f>H619</f>
        <v>0</v>
      </c>
      <c r="L619" s="779">
        <f>L623+L627+L631+L635+L639+L643+L647</f>
        <v>0</v>
      </c>
      <c r="M619" s="779">
        <f>M623+M627+M631+M635+M639+M643+M647</f>
        <v>0</v>
      </c>
      <c r="N619" s="779" t="s">
        <v>381</v>
      </c>
      <c r="O619" s="779">
        <f>L619</f>
        <v>0</v>
      </c>
      <c r="P619" s="779">
        <f>H619+L619</f>
        <v>0</v>
      </c>
      <c r="Q619" s="779">
        <f>I619+M619</f>
        <v>0</v>
      </c>
      <c r="R619" s="779" t="s">
        <v>381</v>
      </c>
      <c r="S619" s="780">
        <f>P619</f>
        <v>0</v>
      </c>
    </row>
    <row r="620" spans="1:19" ht="18.75" hidden="1" customHeight="1" thickTop="1" x14ac:dyDescent="0.2">
      <c r="A620" s="790" t="s">
        <v>384</v>
      </c>
      <c r="B620" s="776" t="s">
        <v>381</v>
      </c>
      <c r="C620" s="777" t="s">
        <v>381</v>
      </c>
      <c r="D620" s="791" t="s">
        <v>381</v>
      </c>
      <c r="E620" s="778" t="s">
        <v>381</v>
      </c>
      <c r="F620" s="779" t="s">
        <v>381</v>
      </c>
      <c r="G620" s="780" t="s">
        <v>381</v>
      </c>
      <c r="H620" s="781" t="s">
        <v>381</v>
      </c>
      <c r="I620" s="779" t="s">
        <v>381</v>
      </c>
      <c r="J620" s="779">
        <f>J624+J628+J632+J636+J640+J644+J648</f>
        <v>0</v>
      </c>
      <c r="K620" s="779">
        <f>J620</f>
        <v>0</v>
      </c>
      <c r="L620" s="779" t="s">
        <v>381</v>
      </c>
      <c r="M620" s="779" t="s">
        <v>381</v>
      </c>
      <c r="N620" s="779">
        <f>N624+N628+N632+N636+N640+N644+N648</f>
        <v>0</v>
      </c>
      <c r="O620" s="779">
        <f>N620</f>
        <v>0</v>
      </c>
      <c r="P620" s="779" t="s">
        <v>381</v>
      </c>
      <c r="Q620" s="779" t="s">
        <v>381</v>
      </c>
      <c r="R620" s="779">
        <f>J620+N620</f>
        <v>0</v>
      </c>
      <c r="S620" s="780">
        <f>R620</f>
        <v>0</v>
      </c>
    </row>
    <row r="621" spans="1:19" ht="18.75" hidden="1" customHeight="1" thickTop="1" x14ac:dyDescent="0.2">
      <c r="A621" s="792" t="s">
        <v>1026</v>
      </c>
      <c r="B621" s="793"/>
      <c r="C621" s="777">
        <f>IF(E621+G621=0, 0, ROUND((P621-Q621)/(G621+E621)/12,0))</f>
        <v>0</v>
      </c>
      <c r="D621" s="791">
        <f>IF(F621=0,0,ROUND(Q621/F621,0))</f>
        <v>0</v>
      </c>
      <c r="E621" s="778">
        <f>E622+E623</f>
        <v>0</v>
      </c>
      <c r="F621" s="779">
        <f>F622+F623</f>
        <v>0</v>
      </c>
      <c r="G621" s="780">
        <f>G622+G623</f>
        <v>0</v>
      </c>
      <c r="H621" s="794">
        <f>H622+H623</f>
        <v>0</v>
      </c>
      <c r="I621" s="795">
        <f>I622+I623</f>
        <v>0</v>
      </c>
      <c r="J621" s="795">
        <f>J624</f>
        <v>0</v>
      </c>
      <c r="K621" s="795">
        <f>IF(H621+J621=K622+K623+K624,H621+J621,"CHYBA")</f>
        <v>0</v>
      </c>
      <c r="L621" s="779">
        <f>L622+L623</f>
        <v>0</v>
      </c>
      <c r="M621" s="779">
        <f>M622+M623</f>
        <v>0</v>
      </c>
      <c r="N621" s="779">
        <f>N624</f>
        <v>0</v>
      </c>
      <c r="O621" s="779">
        <f>IF(L621+N621=O622+O623+O624,L621+N621,"CHYBA")</f>
        <v>0</v>
      </c>
      <c r="P621" s="779">
        <f>P622+P623</f>
        <v>0</v>
      </c>
      <c r="Q621" s="779">
        <f>Q622+Q623</f>
        <v>0</v>
      </c>
      <c r="R621" s="779">
        <f>R624</f>
        <v>0</v>
      </c>
      <c r="S621" s="780">
        <f>IF(P621+R621=S622+S623+S624,P621+R621,"CHYBA")</f>
        <v>0</v>
      </c>
    </row>
    <row r="622" spans="1:19" ht="18.75" hidden="1" customHeight="1" thickTop="1" x14ac:dyDescent="0.2">
      <c r="A622" s="790" t="s">
        <v>382</v>
      </c>
      <c r="B622" s="776" t="s">
        <v>381</v>
      </c>
      <c r="C622" s="777">
        <f>IF(E622+G622=0, 0, ROUND((P622-Q622)/(G622+E622)/12,0))</f>
        <v>0</v>
      </c>
      <c r="D622" s="791">
        <f>IF(F622=0,0,ROUND(Q622/F622,0))</f>
        <v>0</v>
      </c>
      <c r="E622" s="796"/>
      <c r="F622" s="797"/>
      <c r="G622" s="798"/>
      <c r="H622" s="799"/>
      <c r="I622" s="797"/>
      <c r="J622" s="795" t="s">
        <v>381</v>
      </c>
      <c r="K622" s="795">
        <f>H622</f>
        <v>0</v>
      </c>
      <c r="L622" s="797"/>
      <c r="M622" s="797"/>
      <c r="N622" s="779" t="s">
        <v>381</v>
      </c>
      <c r="O622" s="779">
        <f>L622</f>
        <v>0</v>
      </c>
      <c r="P622" s="779">
        <f>H622+L622</f>
        <v>0</v>
      </c>
      <c r="Q622" s="779">
        <f>I622+M622</f>
        <v>0</v>
      </c>
      <c r="R622" s="779" t="s">
        <v>381</v>
      </c>
      <c r="S622" s="780">
        <f>P622</f>
        <v>0</v>
      </c>
    </row>
    <row r="623" spans="1:19" ht="18.75" hidden="1" customHeight="1" thickTop="1" x14ac:dyDescent="0.2">
      <c r="A623" s="790" t="s">
        <v>383</v>
      </c>
      <c r="B623" s="776" t="s">
        <v>381</v>
      </c>
      <c r="C623" s="777">
        <f>IF(E623+G623=0, 0, ROUND((P623-Q623)/(G623+E623)/12,0))</f>
        <v>0</v>
      </c>
      <c r="D623" s="791">
        <f>IF(F623=0,0,ROUND(Q623/F623,0))</f>
        <v>0</v>
      </c>
      <c r="E623" s="796"/>
      <c r="F623" s="797"/>
      <c r="G623" s="798"/>
      <c r="H623" s="799"/>
      <c r="I623" s="797"/>
      <c r="J623" s="795" t="s">
        <v>381</v>
      </c>
      <c r="K623" s="795">
        <f>H623</f>
        <v>0</v>
      </c>
      <c r="L623" s="797"/>
      <c r="M623" s="797"/>
      <c r="N623" s="779" t="s">
        <v>381</v>
      </c>
      <c r="O623" s="779">
        <f>L623</f>
        <v>0</v>
      </c>
      <c r="P623" s="779">
        <f>H623+L623</f>
        <v>0</v>
      </c>
      <c r="Q623" s="779">
        <f>I623+M623</f>
        <v>0</v>
      </c>
      <c r="R623" s="779" t="s">
        <v>381</v>
      </c>
      <c r="S623" s="780">
        <f>P623</f>
        <v>0</v>
      </c>
    </row>
    <row r="624" spans="1:19" ht="18.75" hidden="1" customHeight="1" thickTop="1" x14ac:dyDescent="0.2">
      <c r="A624" s="790" t="s">
        <v>384</v>
      </c>
      <c r="B624" s="776" t="s">
        <v>381</v>
      </c>
      <c r="C624" s="777" t="s">
        <v>381</v>
      </c>
      <c r="D624" s="791" t="s">
        <v>381</v>
      </c>
      <c r="E624" s="778" t="s">
        <v>381</v>
      </c>
      <c r="F624" s="779" t="s">
        <v>381</v>
      </c>
      <c r="G624" s="780" t="s">
        <v>381</v>
      </c>
      <c r="H624" s="781" t="s">
        <v>381</v>
      </c>
      <c r="I624" s="779" t="s">
        <v>381</v>
      </c>
      <c r="J624" s="797"/>
      <c r="K624" s="795">
        <f>J624</f>
        <v>0</v>
      </c>
      <c r="L624" s="779" t="s">
        <v>381</v>
      </c>
      <c r="M624" s="779" t="s">
        <v>381</v>
      </c>
      <c r="N624" s="797"/>
      <c r="O624" s="779">
        <f>N624</f>
        <v>0</v>
      </c>
      <c r="P624" s="779" t="s">
        <v>381</v>
      </c>
      <c r="Q624" s="779" t="s">
        <v>381</v>
      </c>
      <c r="R624" s="779">
        <f>J624+N624</f>
        <v>0</v>
      </c>
      <c r="S624" s="780">
        <f>R624</f>
        <v>0</v>
      </c>
    </row>
    <row r="625" spans="1:19" ht="18.75" hidden="1" customHeight="1" thickTop="1" x14ac:dyDescent="0.2">
      <c r="A625" s="792" t="s">
        <v>1026</v>
      </c>
      <c r="B625" s="793"/>
      <c r="C625" s="777">
        <f>IF(E625+G625=0, 0, ROUND((P625-Q625)/(G625+E625)/12,0))</f>
        <v>0</v>
      </c>
      <c r="D625" s="791">
        <f>IF(F625=0,0,ROUND(Q625/F625,0))</f>
        <v>0</v>
      </c>
      <c r="E625" s="778">
        <f>E626+E627</f>
        <v>0</v>
      </c>
      <c r="F625" s="779">
        <f>F626+F627</f>
        <v>0</v>
      </c>
      <c r="G625" s="780">
        <f>G626+G627</f>
        <v>0</v>
      </c>
      <c r="H625" s="781">
        <f>H626+H627</f>
        <v>0</v>
      </c>
      <c r="I625" s="779">
        <f>I626+I627</f>
        <v>0</v>
      </c>
      <c r="J625" s="779">
        <f>J628</f>
        <v>0</v>
      </c>
      <c r="K625" s="779">
        <f>IF(H625+J625=K626+K627+K628,H625+J625,"CHYBA")</f>
        <v>0</v>
      </c>
      <c r="L625" s="779">
        <f>L626+L627</f>
        <v>0</v>
      </c>
      <c r="M625" s="779">
        <f>M626+M627</f>
        <v>0</v>
      </c>
      <c r="N625" s="779">
        <f>N628</f>
        <v>0</v>
      </c>
      <c r="O625" s="779">
        <f>IF(L625+N625=O626+O627+O628,L625+N625,"CHYBA")</f>
        <v>0</v>
      </c>
      <c r="P625" s="779">
        <f>P626+P627</f>
        <v>0</v>
      </c>
      <c r="Q625" s="779">
        <f>Q626+Q627</f>
        <v>0</v>
      </c>
      <c r="R625" s="779">
        <f>R628</f>
        <v>0</v>
      </c>
      <c r="S625" s="780">
        <f>IF(P625+R625=S626+S627+S628,P625+R625,"CHYBA")</f>
        <v>0</v>
      </c>
    </row>
    <row r="626" spans="1:19" ht="18.75" hidden="1" customHeight="1" thickTop="1" x14ac:dyDescent="0.2">
      <c r="A626" s="790" t="s">
        <v>382</v>
      </c>
      <c r="B626" s="776" t="s">
        <v>381</v>
      </c>
      <c r="C626" s="777">
        <f>IF(E626+G626=0, 0, ROUND((P626-Q626)/(G626+E626)/12,0))</f>
        <v>0</v>
      </c>
      <c r="D626" s="791">
        <f>IF(F626=0,0,ROUND(Q626/F626,0))</f>
        <v>0</v>
      </c>
      <c r="E626" s="796"/>
      <c r="F626" s="797"/>
      <c r="G626" s="798"/>
      <c r="H626" s="799"/>
      <c r="I626" s="797"/>
      <c r="J626" s="779" t="s">
        <v>381</v>
      </c>
      <c r="K626" s="779">
        <f>H626</f>
        <v>0</v>
      </c>
      <c r="L626" s="797"/>
      <c r="M626" s="797"/>
      <c r="N626" s="779" t="s">
        <v>381</v>
      </c>
      <c r="O626" s="779">
        <f>L626</f>
        <v>0</v>
      </c>
      <c r="P626" s="779">
        <f>H626+L626</f>
        <v>0</v>
      </c>
      <c r="Q626" s="779">
        <f>I626+M626</f>
        <v>0</v>
      </c>
      <c r="R626" s="779" t="s">
        <v>381</v>
      </c>
      <c r="S626" s="780">
        <f>P626</f>
        <v>0</v>
      </c>
    </row>
    <row r="627" spans="1:19" ht="18.75" hidden="1" customHeight="1" thickTop="1" x14ac:dyDescent="0.2">
      <c r="A627" s="790" t="s">
        <v>383</v>
      </c>
      <c r="B627" s="776" t="s">
        <v>381</v>
      </c>
      <c r="C627" s="777">
        <f>IF(E627+G627=0, 0, ROUND((P627-Q627)/(G627+E627)/12,0))</f>
        <v>0</v>
      </c>
      <c r="D627" s="791">
        <f>IF(F627=0,0,ROUND(Q627/F627,0))</f>
        <v>0</v>
      </c>
      <c r="E627" s="796"/>
      <c r="F627" s="797"/>
      <c r="G627" s="798"/>
      <c r="H627" s="799"/>
      <c r="I627" s="797"/>
      <c r="J627" s="779" t="s">
        <v>381</v>
      </c>
      <c r="K627" s="779">
        <f>H627</f>
        <v>0</v>
      </c>
      <c r="L627" s="797"/>
      <c r="M627" s="797"/>
      <c r="N627" s="779" t="s">
        <v>381</v>
      </c>
      <c r="O627" s="779">
        <f>L627</f>
        <v>0</v>
      </c>
      <c r="P627" s="779">
        <f>H627+L627</f>
        <v>0</v>
      </c>
      <c r="Q627" s="779">
        <f>I627+M627</f>
        <v>0</v>
      </c>
      <c r="R627" s="779" t="s">
        <v>381</v>
      </c>
      <c r="S627" s="780">
        <f>P627</f>
        <v>0</v>
      </c>
    </row>
    <row r="628" spans="1:19" ht="18.75" hidden="1" customHeight="1" thickTop="1" x14ac:dyDescent="0.2">
      <c r="A628" s="790" t="s">
        <v>384</v>
      </c>
      <c r="B628" s="776" t="s">
        <v>381</v>
      </c>
      <c r="C628" s="777" t="s">
        <v>381</v>
      </c>
      <c r="D628" s="791" t="s">
        <v>381</v>
      </c>
      <c r="E628" s="778" t="s">
        <v>381</v>
      </c>
      <c r="F628" s="779" t="s">
        <v>381</v>
      </c>
      <c r="G628" s="780" t="s">
        <v>381</v>
      </c>
      <c r="H628" s="781" t="s">
        <v>381</v>
      </c>
      <c r="I628" s="779" t="s">
        <v>381</v>
      </c>
      <c r="J628" s="797"/>
      <c r="K628" s="779">
        <f>J628</f>
        <v>0</v>
      </c>
      <c r="L628" s="779" t="s">
        <v>381</v>
      </c>
      <c r="M628" s="779" t="s">
        <v>381</v>
      </c>
      <c r="N628" s="797"/>
      <c r="O628" s="779">
        <f>N628</f>
        <v>0</v>
      </c>
      <c r="P628" s="779" t="s">
        <v>381</v>
      </c>
      <c r="Q628" s="779" t="s">
        <v>381</v>
      </c>
      <c r="R628" s="779">
        <f>J628+N628</f>
        <v>0</v>
      </c>
      <c r="S628" s="780">
        <f>R628</f>
        <v>0</v>
      </c>
    </row>
    <row r="629" spans="1:19" ht="18.75" hidden="1" customHeight="1" thickTop="1" x14ac:dyDescent="0.2">
      <c r="A629" s="792" t="s">
        <v>1026</v>
      </c>
      <c r="B629" s="793"/>
      <c r="C629" s="777">
        <f>IF(E629+G629=0, 0, ROUND((P629-Q629)/(G629+E629)/12,0))</f>
        <v>0</v>
      </c>
      <c r="D629" s="791">
        <f>IF(F629=0,0,ROUND(Q629/F629,0))</f>
        <v>0</v>
      </c>
      <c r="E629" s="778">
        <f>E630+E631</f>
        <v>0</v>
      </c>
      <c r="F629" s="779">
        <f>F630+F631</f>
        <v>0</v>
      </c>
      <c r="G629" s="780">
        <f>G630+G631</f>
        <v>0</v>
      </c>
      <c r="H629" s="781">
        <f>H630+H631</f>
        <v>0</v>
      </c>
      <c r="I629" s="779">
        <f>I630+I631</f>
        <v>0</v>
      </c>
      <c r="J629" s="779">
        <f>J632</f>
        <v>0</v>
      </c>
      <c r="K629" s="779">
        <f>IF(H629+J629=K630+K631+K632,H629+J629,"CHYBA")</f>
        <v>0</v>
      </c>
      <c r="L629" s="779">
        <f>L630+L631</f>
        <v>0</v>
      </c>
      <c r="M629" s="779">
        <f>M630+M631</f>
        <v>0</v>
      </c>
      <c r="N629" s="779">
        <f>N632</f>
        <v>0</v>
      </c>
      <c r="O629" s="779">
        <f>IF(L629+N629=O630+O631+O632,L629+N629,"CHYBA")</f>
        <v>0</v>
      </c>
      <c r="P629" s="779">
        <f>P630+P631</f>
        <v>0</v>
      </c>
      <c r="Q629" s="779">
        <f>Q630+Q631</f>
        <v>0</v>
      </c>
      <c r="R629" s="779">
        <f>R632</f>
        <v>0</v>
      </c>
      <c r="S629" s="780">
        <f>IF(P629+R629=S630+S631+S632,P629+R629,"CHYBA")</f>
        <v>0</v>
      </c>
    </row>
    <row r="630" spans="1:19" ht="18.75" hidden="1" customHeight="1" thickTop="1" x14ac:dyDescent="0.2">
      <c r="A630" s="790" t="s">
        <v>382</v>
      </c>
      <c r="B630" s="776" t="s">
        <v>381</v>
      </c>
      <c r="C630" s="777">
        <f>IF(E630+G630=0, 0, ROUND((P630-Q630)/(G630+E630)/12,0))</f>
        <v>0</v>
      </c>
      <c r="D630" s="791">
        <f>IF(F630=0,0,ROUND(Q630/F630,0))</f>
        <v>0</v>
      </c>
      <c r="E630" s="796"/>
      <c r="F630" s="797"/>
      <c r="G630" s="798"/>
      <c r="H630" s="799"/>
      <c r="I630" s="797"/>
      <c r="J630" s="779" t="s">
        <v>381</v>
      </c>
      <c r="K630" s="779">
        <f>H630</f>
        <v>0</v>
      </c>
      <c r="L630" s="797"/>
      <c r="M630" s="797"/>
      <c r="N630" s="779" t="s">
        <v>381</v>
      </c>
      <c r="O630" s="779">
        <f>L630</f>
        <v>0</v>
      </c>
      <c r="P630" s="779">
        <f>H630+L630</f>
        <v>0</v>
      </c>
      <c r="Q630" s="779">
        <f>I630+M630</f>
        <v>0</v>
      </c>
      <c r="R630" s="779" t="s">
        <v>381</v>
      </c>
      <c r="S630" s="780">
        <f>P630</f>
        <v>0</v>
      </c>
    </row>
    <row r="631" spans="1:19" ht="18.75" hidden="1" customHeight="1" thickTop="1" x14ac:dyDescent="0.2">
      <c r="A631" s="790" t="s">
        <v>383</v>
      </c>
      <c r="B631" s="776" t="s">
        <v>381</v>
      </c>
      <c r="C631" s="777">
        <f>IF(E631+G631=0, 0, ROUND((P631-Q631)/(G631+E631)/12,0))</f>
        <v>0</v>
      </c>
      <c r="D631" s="791">
        <f>IF(F631=0,0,ROUND(Q631/F631,0))</f>
        <v>0</v>
      </c>
      <c r="E631" s="796"/>
      <c r="F631" s="797"/>
      <c r="G631" s="798"/>
      <c r="H631" s="799"/>
      <c r="I631" s="797"/>
      <c r="J631" s="779" t="s">
        <v>381</v>
      </c>
      <c r="K631" s="779">
        <f>H631</f>
        <v>0</v>
      </c>
      <c r="L631" s="797"/>
      <c r="M631" s="797"/>
      <c r="N631" s="779" t="s">
        <v>381</v>
      </c>
      <c r="O631" s="779">
        <f>L631</f>
        <v>0</v>
      </c>
      <c r="P631" s="779">
        <f>H631+L631</f>
        <v>0</v>
      </c>
      <c r="Q631" s="779">
        <f>I631+M631</f>
        <v>0</v>
      </c>
      <c r="R631" s="779" t="s">
        <v>381</v>
      </c>
      <c r="S631" s="780">
        <f>P631</f>
        <v>0</v>
      </c>
    </row>
    <row r="632" spans="1:19" ht="18.75" hidden="1" customHeight="1" thickTop="1" x14ac:dyDescent="0.2">
      <c r="A632" s="790" t="s">
        <v>384</v>
      </c>
      <c r="B632" s="776" t="s">
        <v>381</v>
      </c>
      <c r="C632" s="777" t="s">
        <v>381</v>
      </c>
      <c r="D632" s="791" t="s">
        <v>381</v>
      </c>
      <c r="E632" s="778" t="s">
        <v>381</v>
      </c>
      <c r="F632" s="779" t="s">
        <v>381</v>
      </c>
      <c r="G632" s="780" t="s">
        <v>381</v>
      </c>
      <c r="H632" s="781" t="s">
        <v>381</v>
      </c>
      <c r="I632" s="779" t="s">
        <v>381</v>
      </c>
      <c r="J632" s="797"/>
      <c r="K632" s="779">
        <f>J632</f>
        <v>0</v>
      </c>
      <c r="L632" s="779" t="s">
        <v>381</v>
      </c>
      <c r="M632" s="779" t="s">
        <v>381</v>
      </c>
      <c r="N632" s="797"/>
      <c r="O632" s="779">
        <f>N632</f>
        <v>0</v>
      </c>
      <c r="P632" s="779" t="s">
        <v>381</v>
      </c>
      <c r="Q632" s="779" t="s">
        <v>381</v>
      </c>
      <c r="R632" s="779">
        <f>J632+N632</f>
        <v>0</v>
      </c>
      <c r="S632" s="780">
        <f>R632</f>
        <v>0</v>
      </c>
    </row>
    <row r="633" spans="1:19" ht="18.75" hidden="1" customHeight="1" thickTop="1" x14ac:dyDescent="0.2">
      <c r="A633" s="792" t="s">
        <v>1026</v>
      </c>
      <c r="B633" s="793"/>
      <c r="C633" s="777">
        <f>IF(E633+G633=0, 0, ROUND((P633-Q633)/(G633+E633)/12,0))</f>
        <v>0</v>
      </c>
      <c r="D633" s="791">
        <f>IF(F633=0,0,ROUND(Q633/F633,0))</f>
        <v>0</v>
      </c>
      <c r="E633" s="778">
        <f>E634+E635</f>
        <v>0</v>
      </c>
      <c r="F633" s="779">
        <f>F634+F635</f>
        <v>0</v>
      </c>
      <c r="G633" s="780">
        <f>G634+G635</f>
        <v>0</v>
      </c>
      <c r="H633" s="781">
        <f>H634+H635</f>
        <v>0</v>
      </c>
      <c r="I633" s="779">
        <f>I634+I635</f>
        <v>0</v>
      </c>
      <c r="J633" s="779">
        <f>J636</f>
        <v>0</v>
      </c>
      <c r="K633" s="779">
        <f>IF(H633+J633=K634+K635+K636,H633+J633,"CHYBA")</f>
        <v>0</v>
      </c>
      <c r="L633" s="779">
        <f>L634+L635</f>
        <v>0</v>
      </c>
      <c r="M633" s="779">
        <f>M634+M635</f>
        <v>0</v>
      </c>
      <c r="N633" s="779">
        <f>N636</f>
        <v>0</v>
      </c>
      <c r="O633" s="779">
        <f>IF(L633+N633=O634+O635+O636,L633+N633,"CHYBA")</f>
        <v>0</v>
      </c>
      <c r="P633" s="779">
        <f>P634+P635</f>
        <v>0</v>
      </c>
      <c r="Q633" s="779">
        <f>Q634+Q635</f>
        <v>0</v>
      </c>
      <c r="R633" s="779">
        <f>R636</f>
        <v>0</v>
      </c>
      <c r="S633" s="780">
        <f>IF(P633+R633=S634+S635+S636,P633+R633,"CHYBA")</f>
        <v>0</v>
      </c>
    </row>
    <row r="634" spans="1:19" ht="18.75" hidden="1" customHeight="1" thickTop="1" x14ac:dyDescent="0.2">
      <c r="A634" s="790" t="s">
        <v>382</v>
      </c>
      <c r="B634" s="776" t="s">
        <v>381</v>
      </c>
      <c r="C634" s="777">
        <f>IF(E634+G634=0, 0, ROUND((P634-Q634)/(G634+E634)/12,0))</f>
        <v>0</v>
      </c>
      <c r="D634" s="791">
        <f>IF(F634=0,0,ROUND(Q634/F634,0))</f>
        <v>0</v>
      </c>
      <c r="E634" s="796"/>
      <c r="F634" s="797"/>
      <c r="G634" s="798"/>
      <c r="H634" s="799"/>
      <c r="I634" s="797"/>
      <c r="J634" s="779" t="s">
        <v>381</v>
      </c>
      <c r="K634" s="779">
        <f>H634</f>
        <v>0</v>
      </c>
      <c r="L634" s="797"/>
      <c r="M634" s="797"/>
      <c r="N634" s="779" t="s">
        <v>381</v>
      </c>
      <c r="O634" s="779">
        <f>L634</f>
        <v>0</v>
      </c>
      <c r="P634" s="779">
        <f>H634+L634</f>
        <v>0</v>
      </c>
      <c r="Q634" s="779">
        <f>I634+M634</f>
        <v>0</v>
      </c>
      <c r="R634" s="779" t="s">
        <v>381</v>
      </c>
      <c r="S634" s="780">
        <f>P634</f>
        <v>0</v>
      </c>
    </row>
    <row r="635" spans="1:19" ht="18.75" hidden="1" customHeight="1" thickTop="1" x14ac:dyDescent="0.2">
      <c r="A635" s="790" t="s">
        <v>383</v>
      </c>
      <c r="B635" s="776" t="s">
        <v>381</v>
      </c>
      <c r="C635" s="777">
        <f>IF(E635+G635=0, 0, ROUND((P635-Q635)/(G635+E635)/12,0))</f>
        <v>0</v>
      </c>
      <c r="D635" s="791">
        <f>IF(F635=0,0,ROUND(Q635/F635,0))</f>
        <v>0</v>
      </c>
      <c r="E635" s="796"/>
      <c r="F635" s="797"/>
      <c r="G635" s="798"/>
      <c r="H635" s="799"/>
      <c r="I635" s="797"/>
      <c r="J635" s="779" t="s">
        <v>381</v>
      </c>
      <c r="K635" s="779">
        <f>H635</f>
        <v>0</v>
      </c>
      <c r="L635" s="797"/>
      <c r="M635" s="797"/>
      <c r="N635" s="779" t="s">
        <v>381</v>
      </c>
      <c r="O635" s="779">
        <f>L635</f>
        <v>0</v>
      </c>
      <c r="P635" s="779">
        <f>H635+L635</f>
        <v>0</v>
      </c>
      <c r="Q635" s="779">
        <f>I635+M635</f>
        <v>0</v>
      </c>
      <c r="R635" s="779" t="s">
        <v>381</v>
      </c>
      <c r="S635" s="780">
        <f>P635</f>
        <v>0</v>
      </c>
    </row>
    <row r="636" spans="1:19" ht="18.75" hidden="1" customHeight="1" thickTop="1" x14ac:dyDescent="0.2">
      <c r="A636" s="790" t="s">
        <v>384</v>
      </c>
      <c r="B636" s="776" t="s">
        <v>381</v>
      </c>
      <c r="C636" s="777" t="s">
        <v>381</v>
      </c>
      <c r="D636" s="791" t="s">
        <v>381</v>
      </c>
      <c r="E636" s="778" t="s">
        <v>381</v>
      </c>
      <c r="F636" s="779" t="s">
        <v>381</v>
      </c>
      <c r="G636" s="780" t="s">
        <v>381</v>
      </c>
      <c r="H636" s="781" t="s">
        <v>381</v>
      </c>
      <c r="I636" s="779" t="s">
        <v>381</v>
      </c>
      <c r="J636" s="797"/>
      <c r="K636" s="779">
        <f>J636</f>
        <v>0</v>
      </c>
      <c r="L636" s="779" t="s">
        <v>381</v>
      </c>
      <c r="M636" s="779" t="s">
        <v>381</v>
      </c>
      <c r="N636" s="797"/>
      <c r="O636" s="779">
        <f>N636</f>
        <v>0</v>
      </c>
      <c r="P636" s="779" t="s">
        <v>381</v>
      </c>
      <c r="Q636" s="779" t="s">
        <v>381</v>
      </c>
      <c r="R636" s="779">
        <f>J636+N636</f>
        <v>0</v>
      </c>
      <c r="S636" s="780">
        <f>R636</f>
        <v>0</v>
      </c>
    </row>
    <row r="637" spans="1:19" ht="18.75" hidden="1" customHeight="1" thickTop="1" x14ac:dyDescent="0.2">
      <c r="A637" s="792" t="s">
        <v>1026</v>
      </c>
      <c r="B637" s="793"/>
      <c r="C637" s="777">
        <f>IF(E637+G637=0, 0, ROUND((P637-Q637)/(G637+E637)/12,0))</f>
        <v>0</v>
      </c>
      <c r="D637" s="791">
        <f>IF(F637=0,0,ROUND(Q637/F637,0))</f>
        <v>0</v>
      </c>
      <c r="E637" s="778">
        <f>E638+E639</f>
        <v>0</v>
      </c>
      <c r="F637" s="779">
        <f>F638+F639</f>
        <v>0</v>
      </c>
      <c r="G637" s="780">
        <f>G638+G639</f>
        <v>0</v>
      </c>
      <c r="H637" s="781">
        <f>H638+H639</f>
        <v>0</v>
      </c>
      <c r="I637" s="779">
        <f>I638+I639</f>
        <v>0</v>
      </c>
      <c r="J637" s="779">
        <f>J640</f>
        <v>0</v>
      </c>
      <c r="K637" s="779">
        <f>IF(H637+J637=K638+K639+K640,H637+J637,"CHYBA")</f>
        <v>0</v>
      </c>
      <c r="L637" s="779">
        <f>L638+L639</f>
        <v>0</v>
      </c>
      <c r="M637" s="779">
        <f>M638+M639</f>
        <v>0</v>
      </c>
      <c r="N637" s="779">
        <f>N640</f>
        <v>0</v>
      </c>
      <c r="O637" s="779">
        <f>IF(L637+N637=O638+O639+O640,L637+N637,"CHYBA")</f>
        <v>0</v>
      </c>
      <c r="P637" s="779">
        <f>P638+P639</f>
        <v>0</v>
      </c>
      <c r="Q637" s="779">
        <f>Q638+Q639</f>
        <v>0</v>
      </c>
      <c r="R637" s="779">
        <f>R640</f>
        <v>0</v>
      </c>
      <c r="S637" s="780">
        <f>IF(P637+R637=S638+S639+S640,P637+R637,"CHYBA")</f>
        <v>0</v>
      </c>
    </row>
    <row r="638" spans="1:19" ht="18.75" hidden="1" customHeight="1" thickTop="1" x14ac:dyDescent="0.2">
      <c r="A638" s="790" t="s">
        <v>382</v>
      </c>
      <c r="B638" s="776" t="s">
        <v>381</v>
      </c>
      <c r="C638" s="777">
        <f>IF(E638+G638=0, 0, ROUND((P638-Q638)/(G638+E638)/12,0))</f>
        <v>0</v>
      </c>
      <c r="D638" s="791">
        <f>IF(F638=0,0,ROUND(Q638/F638,0))</f>
        <v>0</v>
      </c>
      <c r="E638" s="796"/>
      <c r="F638" s="797"/>
      <c r="G638" s="798"/>
      <c r="H638" s="799"/>
      <c r="I638" s="797"/>
      <c r="J638" s="779" t="s">
        <v>381</v>
      </c>
      <c r="K638" s="779">
        <f>H638</f>
        <v>0</v>
      </c>
      <c r="L638" s="797"/>
      <c r="M638" s="797"/>
      <c r="N638" s="779" t="s">
        <v>381</v>
      </c>
      <c r="O638" s="779">
        <f>L638</f>
        <v>0</v>
      </c>
      <c r="P638" s="779">
        <f>H638+L638</f>
        <v>0</v>
      </c>
      <c r="Q638" s="779">
        <f>I638+M638</f>
        <v>0</v>
      </c>
      <c r="R638" s="779" t="s">
        <v>381</v>
      </c>
      <c r="S638" s="780">
        <f>P638</f>
        <v>0</v>
      </c>
    </row>
    <row r="639" spans="1:19" ht="18.75" hidden="1" customHeight="1" thickTop="1" x14ac:dyDescent="0.2">
      <c r="A639" s="790" t="s">
        <v>383</v>
      </c>
      <c r="B639" s="776" t="s">
        <v>381</v>
      </c>
      <c r="C639" s="777">
        <f>IF(E639+G639=0, 0, ROUND((P639-Q639)/(G639+E639)/12,0))</f>
        <v>0</v>
      </c>
      <c r="D639" s="791">
        <f>IF(F639=0,0,ROUND(Q639/F639,0))</f>
        <v>0</v>
      </c>
      <c r="E639" s="796"/>
      <c r="F639" s="797"/>
      <c r="G639" s="798"/>
      <c r="H639" s="799"/>
      <c r="I639" s="797"/>
      <c r="J639" s="779" t="s">
        <v>381</v>
      </c>
      <c r="K639" s="779">
        <f>H639</f>
        <v>0</v>
      </c>
      <c r="L639" s="797"/>
      <c r="M639" s="797"/>
      <c r="N639" s="779" t="s">
        <v>381</v>
      </c>
      <c r="O639" s="779">
        <f>L639</f>
        <v>0</v>
      </c>
      <c r="P639" s="779">
        <f>H639+L639</f>
        <v>0</v>
      </c>
      <c r="Q639" s="779">
        <f>I639+M639</f>
        <v>0</v>
      </c>
      <c r="R639" s="779" t="s">
        <v>381</v>
      </c>
      <c r="S639" s="780">
        <f>P639</f>
        <v>0</v>
      </c>
    </row>
    <row r="640" spans="1:19" ht="18.75" hidden="1" customHeight="1" thickTop="1" x14ac:dyDescent="0.2">
      <c r="A640" s="790" t="s">
        <v>384</v>
      </c>
      <c r="B640" s="776" t="s">
        <v>381</v>
      </c>
      <c r="C640" s="777" t="s">
        <v>381</v>
      </c>
      <c r="D640" s="791" t="s">
        <v>381</v>
      </c>
      <c r="E640" s="778" t="s">
        <v>381</v>
      </c>
      <c r="F640" s="779" t="s">
        <v>381</v>
      </c>
      <c r="G640" s="780" t="s">
        <v>381</v>
      </c>
      <c r="H640" s="781" t="s">
        <v>381</v>
      </c>
      <c r="I640" s="779" t="s">
        <v>381</v>
      </c>
      <c r="J640" s="797"/>
      <c r="K640" s="779">
        <f>J640</f>
        <v>0</v>
      </c>
      <c r="L640" s="779" t="s">
        <v>381</v>
      </c>
      <c r="M640" s="779" t="s">
        <v>381</v>
      </c>
      <c r="N640" s="797"/>
      <c r="O640" s="779">
        <f>N640</f>
        <v>0</v>
      </c>
      <c r="P640" s="779" t="s">
        <v>381</v>
      </c>
      <c r="Q640" s="779" t="s">
        <v>381</v>
      </c>
      <c r="R640" s="779">
        <f>J640+N640</f>
        <v>0</v>
      </c>
      <c r="S640" s="780">
        <f>R640</f>
        <v>0</v>
      </c>
    </row>
    <row r="641" spans="1:19" ht="18.75" hidden="1" customHeight="1" thickTop="1" x14ac:dyDescent="0.2">
      <c r="A641" s="792" t="s">
        <v>1026</v>
      </c>
      <c r="B641" s="793"/>
      <c r="C641" s="777">
        <f>IF(E641+G641=0, 0, ROUND((P641-Q641)/(G641+E641)/12,0))</f>
        <v>0</v>
      </c>
      <c r="D641" s="791">
        <f>IF(F641=0,0,ROUND(Q641/F641,0))</f>
        <v>0</v>
      </c>
      <c r="E641" s="778">
        <f>E642+E643</f>
        <v>0</v>
      </c>
      <c r="F641" s="779">
        <f>F642+F643</f>
        <v>0</v>
      </c>
      <c r="G641" s="780">
        <f>G642+G643</f>
        <v>0</v>
      </c>
      <c r="H641" s="781">
        <f>H642+H643</f>
        <v>0</v>
      </c>
      <c r="I641" s="779">
        <f>I642+I643</f>
        <v>0</v>
      </c>
      <c r="J641" s="779">
        <f>J644</f>
        <v>0</v>
      </c>
      <c r="K641" s="779">
        <f>IF(H641+J641=K642+K643+K644,H641+J641,"CHYBA")</f>
        <v>0</v>
      </c>
      <c r="L641" s="779">
        <f>L642+L643</f>
        <v>0</v>
      </c>
      <c r="M641" s="779">
        <f>M642+M643</f>
        <v>0</v>
      </c>
      <c r="N641" s="779">
        <f>N644</f>
        <v>0</v>
      </c>
      <c r="O641" s="779">
        <f>IF(L641+N641=O642+O643+O644,L641+N641,"CHYBA")</f>
        <v>0</v>
      </c>
      <c r="P641" s="779">
        <f>P642+P643</f>
        <v>0</v>
      </c>
      <c r="Q641" s="779">
        <f>Q642+Q643</f>
        <v>0</v>
      </c>
      <c r="R641" s="779">
        <f>R644</f>
        <v>0</v>
      </c>
      <c r="S641" s="780">
        <f>IF(P641+R641=S642+S643+S644,P641+R641,"CHYBA")</f>
        <v>0</v>
      </c>
    </row>
    <row r="642" spans="1:19" ht="18.75" hidden="1" customHeight="1" thickTop="1" x14ac:dyDescent="0.2">
      <c r="A642" s="790" t="s">
        <v>382</v>
      </c>
      <c r="B642" s="776" t="s">
        <v>381</v>
      </c>
      <c r="C642" s="777">
        <f>IF(E642+G642=0, 0, ROUND((P642-Q642)/(G642+E642)/12,0))</f>
        <v>0</v>
      </c>
      <c r="D642" s="791">
        <f>IF(F642=0,0,ROUND(Q642/F642,0))</f>
        <v>0</v>
      </c>
      <c r="E642" s="796"/>
      <c r="F642" s="797"/>
      <c r="G642" s="798"/>
      <c r="H642" s="799"/>
      <c r="I642" s="797"/>
      <c r="J642" s="779" t="s">
        <v>381</v>
      </c>
      <c r="K642" s="779">
        <f>H642</f>
        <v>0</v>
      </c>
      <c r="L642" s="797"/>
      <c r="M642" s="797"/>
      <c r="N642" s="779" t="s">
        <v>381</v>
      </c>
      <c r="O642" s="779">
        <f>L642</f>
        <v>0</v>
      </c>
      <c r="P642" s="779">
        <f>H642+L642</f>
        <v>0</v>
      </c>
      <c r="Q642" s="779">
        <f>I642+M642</f>
        <v>0</v>
      </c>
      <c r="R642" s="779" t="s">
        <v>381</v>
      </c>
      <c r="S642" s="780">
        <f>P642</f>
        <v>0</v>
      </c>
    </row>
    <row r="643" spans="1:19" ht="18.75" hidden="1" customHeight="1" thickTop="1" x14ac:dyDescent="0.2">
      <c r="A643" s="790" t="s">
        <v>383</v>
      </c>
      <c r="B643" s="776" t="s">
        <v>381</v>
      </c>
      <c r="C643" s="777">
        <f>IF(E643+G643=0, 0, ROUND((P643-Q643)/(G643+E643)/12,0))</f>
        <v>0</v>
      </c>
      <c r="D643" s="791">
        <f>IF(F643=0,0,ROUND(Q643/F643,0))</f>
        <v>0</v>
      </c>
      <c r="E643" s="796"/>
      <c r="F643" s="797"/>
      <c r="G643" s="798"/>
      <c r="H643" s="799"/>
      <c r="I643" s="797"/>
      <c r="J643" s="779" t="s">
        <v>381</v>
      </c>
      <c r="K643" s="779">
        <f>H643</f>
        <v>0</v>
      </c>
      <c r="L643" s="797"/>
      <c r="M643" s="797"/>
      <c r="N643" s="779" t="s">
        <v>381</v>
      </c>
      <c r="O643" s="779">
        <f>L643</f>
        <v>0</v>
      </c>
      <c r="P643" s="779">
        <f>H643+L643</f>
        <v>0</v>
      </c>
      <c r="Q643" s="779">
        <f>I643+M643</f>
        <v>0</v>
      </c>
      <c r="R643" s="779" t="s">
        <v>381</v>
      </c>
      <c r="S643" s="780">
        <f>P643</f>
        <v>0</v>
      </c>
    </row>
    <row r="644" spans="1:19" ht="18.75" hidden="1" customHeight="1" thickTop="1" x14ac:dyDescent="0.2">
      <c r="A644" s="790" t="s">
        <v>384</v>
      </c>
      <c r="B644" s="776" t="s">
        <v>381</v>
      </c>
      <c r="C644" s="777" t="s">
        <v>381</v>
      </c>
      <c r="D644" s="791" t="s">
        <v>381</v>
      </c>
      <c r="E644" s="778" t="s">
        <v>381</v>
      </c>
      <c r="F644" s="779" t="s">
        <v>381</v>
      </c>
      <c r="G644" s="780" t="s">
        <v>381</v>
      </c>
      <c r="H644" s="781" t="s">
        <v>381</v>
      </c>
      <c r="I644" s="779" t="s">
        <v>381</v>
      </c>
      <c r="J644" s="797"/>
      <c r="K644" s="779">
        <f>J644</f>
        <v>0</v>
      </c>
      <c r="L644" s="779" t="s">
        <v>381</v>
      </c>
      <c r="M644" s="779" t="s">
        <v>381</v>
      </c>
      <c r="N644" s="797"/>
      <c r="O644" s="779">
        <f>N644</f>
        <v>0</v>
      </c>
      <c r="P644" s="779" t="s">
        <v>381</v>
      </c>
      <c r="Q644" s="779" t="s">
        <v>381</v>
      </c>
      <c r="R644" s="779">
        <f>J644+N644</f>
        <v>0</v>
      </c>
      <c r="S644" s="780">
        <f>R644</f>
        <v>0</v>
      </c>
    </row>
    <row r="645" spans="1:19" ht="18.75" hidden="1" customHeight="1" thickTop="1" x14ac:dyDescent="0.2">
      <c r="A645" s="792" t="s">
        <v>1026</v>
      </c>
      <c r="B645" s="793"/>
      <c r="C645" s="777">
        <f>IF(E645+G645=0, 0, ROUND((P645-Q645)/(G645+E645)/12,0))</f>
        <v>0</v>
      </c>
      <c r="D645" s="791">
        <f>IF(F645=0,0,ROUND(Q645/F645,0))</f>
        <v>0</v>
      </c>
      <c r="E645" s="778">
        <f>E646+E647</f>
        <v>0</v>
      </c>
      <c r="F645" s="779">
        <f>F646+F647</f>
        <v>0</v>
      </c>
      <c r="G645" s="780">
        <f>G646+G647</f>
        <v>0</v>
      </c>
      <c r="H645" s="781">
        <f>H646+H647</f>
        <v>0</v>
      </c>
      <c r="I645" s="779">
        <f>I646+I647</f>
        <v>0</v>
      </c>
      <c r="J645" s="779">
        <f>J648</f>
        <v>0</v>
      </c>
      <c r="K645" s="779">
        <f>IF(H645+J645=K646+K647+K648,H645+J645,"CHYBA")</f>
        <v>0</v>
      </c>
      <c r="L645" s="779">
        <f>L646+L647</f>
        <v>0</v>
      </c>
      <c r="M645" s="779">
        <f>M646+M647</f>
        <v>0</v>
      </c>
      <c r="N645" s="779">
        <f>N648</f>
        <v>0</v>
      </c>
      <c r="O645" s="779">
        <f>IF(L645+N645=O646+O647+O648,L645+N645,"CHYBA")</f>
        <v>0</v>
      </c>
      <c r="P645" s="779">
        <f>P646+P647</f>
        <v>0</v>
      </c>
      <c r="Q645" s="779">
        <f>Q646+Q647</f>
        <v>0</v>
      </c>
      <c r="R645" s="779">
        <f>R648</f>
        <v>0</v>
      </c>
      <c r="S645" s="780">
        <f>IF(P645+R645=S646+S647+S648,P645+R645,"CHYBA")</f>
        <v>0</v>
      </c>
    </row>
    <row r="646" spans="1:19" ht="18.75" hidden="1" customHeight="1" thickTop="1" x14ac:dyDescent="0.2">
      <c r="A646" s="790" t="s">
        <v>382</v>
      </c>
      <c r="B646" s="776" t="s">
        <v>381</v>
      </c>
      <c r="C646" s="777">
        <f>IF(E646+G646=0, 0, ROUND((P646-Q646)/(G646+E646)/12,0))</f>
        <v>0</v>
      </c>
      <c r="D646" s="791">
        <f>IF(F646=0,0,ROUND(Q646/F646,0))</f>
        <v>0</v>
      </c>
      <c r="E646" s="796"/>
      <c r="F646" s="797"/>
      <c r="G646" s="798"/>
      <c r="H646" s="799"/>
      <c r="I646" s="797"/>
      <c r="J646" s="779" t="s">
        <v>381</v>
      </c>
      <c r="K646" s="779">
        <f>H646</f>
        <v>0</v>
      </c>
      <c r="L646" s="797"/>
      <c r="M646" s="797"/>
      <c r="N646" s="779" t="s">
        <v>381</v>
      </c>
      <c r="O646" s="779">
        <f>L646</f>
        <v>0</v>
      </c>
      <c r="P646" s="779">
        <f>H646+L646</f>
        <v>0</v>
      </c>
      <c r="Q646" s="779">
        <f>I646+M646</f>
        <v>0</v>
      </c>
      <c r="R646" s="779" t="s">
        <v>381</v>
      </c>
      <c r="S646" s="780">
        <f>P646</f>
        <v>0</v>
      </c>
    </row>
    <row r="647" spans="1:19" ht="18.75" hidden="1" customHeight="1" thickTop="1" x14ac:dyDescent="0.2">
      <c r="A647" s="790" t="s">
        <v>383</v>
      </c>
      <c r="B647" s="776" t="s">
        <v>381</v>
      </c>
      <c r="C647" s="777">
        <f>IF(E647+G647=0, 0, ROUND((P647-Q647)/(G647+E647)/12,0))</f>
        <v>0</v>
      </c>
      <c r="D647" s="791">
        <f>IF(F647=0,0,ROUND(Q647/F647,0))</f>
        <v>0</v>
      </c>
      <c r="E647" s="796"/>
      <c r="F647" s="797"/>
      <c r="G647" s="798"/>
      <c r="H647" s="799"/>
      <c r="I647" s="797"/>
      <c r="J647" s="779" t="s">
        <v>381</v>
      </c>
      <c r="K647" s="779">
        <f>H647</f>
        <v>0</v>
      </c>
      <c r="L647" s="797"/>
      <c r="M647" s="797"/>
      <c r="N647" s="779" t="s">
        <v>381</v>
      </c>
      <c r="O647" s="779">
        <f>L647</f>
        <v>0</v>
      </c>
      <c r="P647" s="779">
        <f>H647+L647</f>
        <v>0</v>
      </c>
      <c r="Q647" s="779">
        <f>I647+M647</f>
        <v>0</v>
      </c>
      <c r="R647" s="779" t="s">
        <v>381</v>
      </c>
      <c r="S647" s="780">
        <f>P647</f>
        <v>0</v>
      </c>
    </row>
    <row r="648" spans="1:19" ht="18.75" hidden="1" customHeight="1" thickTop="1" x14ac:dyDescent="0.2">
      <c r="A648" s="808" t="s">
        <v>384</v>
      </c>
      <c r="B648" s="809" t="s">
        <v>381</v>
      </c>
      <c r="C648" s="810" t="s">
        <v>381</v>
      </c>
      <c r="D648" s="834" t="s">
        <v>381</v>
      </c>
      <c r="E648" s="811" t="s">
        <v>381</v>
      </c>
      <c r="F648" s="812" t="s">
        <v>381</v>
      </c>
      <c r="G648" s="813" t="s">
        <v>381</v>
      </c>
      <c r="H648" s="814" t="s">
        <v>381</v>
      </c>
      <c r="I648" s="812" t="s">
        <v>381</v>
      </c>
      <c r="J648" s="815"/>
      <c r="K648" s="812">
        <f>J648</f>
        <v>0</v>
      </c>
      <c r="L648" s="812" t="s">
        <v>381</v>
      </c>
      <c r="M648" s="812" t="s">
        <v>381</v>
      </c>
      <c r="N648" s="815"/>
      <c r="O648" s="812">
        <f>N648</f>
        <v>0</v>
      </c>
      <c r="P648" s="812" t="s">
        <v>381</v>
      </c>
      <c r="Q648" s="812" t="s">
        <v>381</v>
      </c>
      <c r="R648" s="812">
        <f>J648+N648</f>
        <v>0</v>
      </c>
      <c r="S648" s="813">
        <f>R648</f>
        <v>0</v>
      </c>
    </row>
    <row r="649" spans="1:19" ht="18.75" hidden="1" customHeight="1" thickTop="1" x14ac:dyDescent="0.2">
      <c r="A649" s="831" t="s">
        <v>390</v>
      </c>
      <c r="B649" s="832" t="s">
        <v>381</v>
      </c>
      <c r="C649" s="802">
        <f>IF(E649+G649=0, 0, ROUND((P649-Q649)/(G649+E649)/12,0))</f>
        <v>0</v>
      </c>
      <c r="D649" s="833">
        <f>IF(F649=0,0,ROUND(Q649/F649,0))</f>
        <v>0</v>
      </c>
      <c r="E649" s="803">
        <f>E650+E651</f>
        <v>0</v>
      </c>
      <c r="F649" s="804">
        <f>F650+F651</f>
        <v>0</v>
      </c>
      <c r="G649" s="805">
        <f>G650+G651</f>
        <v>0</v>
      </c>
      <c r="H649" s="806">
        <f>H650+H651</f>
        <v>0</v>
      </c>
      <c r="I649" s="804">
        <f>I650+I651</f>
        <v>0</v>
      </c>
      <c r="J649" s="804">
        <f>J652</f>
        <v>0</v>
      </c>
      <c r="K649" s="804">
        <f>IF(H649+J649=K650+K651+K652,H649+J649,"CHYBA")</f>
        <v>0</v>
      </c>
      <c r="L649" s="804">
        <f>L650+L651</f>
        <v>0</v>
      </c>
      <c r="M649" s="804">
        <f>M650+M651</f>
        <v>0</v>
      </c>
      <c r="N649" s="804">
        <f>N652</f>
        <v>0</v>
      </c>
      <c r="O649" s="804">
        <f>IF(L649+N649=O650+O651+O652,L649+N649,"CHYBA")</f>
        <v>0</v>
      </c>
      <c r="P649" s="804">
        <f>P650+P651</f>
        <v>0</v>
      </c>
      <c r="Q649" s="804">
        <f>Q650+Q651</f>
        <v>0</v>
      </c>
      <c r="R649" s="804">
        <f>R652</f>
        <v>0</v>
      </c>
      <c r="S649" s="805">
        <f>IF(P649+R649=S650+S651+S652,P649+R649,"CHYBA")</f>
        <v>0</v>
      </c>
    </row>
    <row r="650" spans="1:19" ht="18.75" hidden="1" customHeight="1" thickTop="1" x14ac:dyDescent="0.2">
      <c r="A650" s="790" t="s">
        <v>382</v>
      </c>
      <c r="B650" s="776" t="s">
        <v>381</v>
      </c>
      <c r="C650" s="777">
        <f>IF(E650+G650=0, 0, ROUND((P650-Q650)/(G650+E650)/12,0))</f>
        <v>0</v>
      </c>
      <c r="D650" s="791">
        <f>IF(F650=0,0,ROUND(Q650/F650,0))</f>
        <v>0</v>
      </c>
      <c r="E650" s="778">
        <f t="shared" ref="E650:I651" si="23">E654+E658+E662+E666+E670+E674+E678</f>
        <v>0</v>
      </c>
      <c r="F650" s="779">
        <f t="shared" si="23"/>
        <v>0</v>
      </c>
      <c r="G650" s="780">
        <f t="shared" si="23"/>
        <v>0</v>
      </c>
      <c r="H650" s="781">
        <f t="shared" si="23"/>
        <v>0</v>
      </c>
      <c r="I650" s="779">
        <f t="shared" si="23"/>
        <v>0</v>
      </c>
      <c r="J650" s="779" t="s">
        <v>381</v>
      </c>
      <c r="K650" s="779">
        <f>H650</f>
        <v>0</v>
      </c>
      <c r="L650" s="779">
        <f>L654+L658+L662+L666+L670+L674+L678</f>
        <v>0</v>
      </c>
      <c r="M650" s="779">
        <f>M654+M658+M662+M666+M670+M674+M678</f>
        <v>0</v>
      </c>
      <c r="N650" s="779" t="s">
        <v>381</v>
      </c>
      <c r="O650" s="779">
        <f>L650</f>
        <v>0</v>
      </c>
      <c r="P650" s="779">
        <f>H650+L650</f>
        <v>0</v>
      </c>
      <c r="Q650" s="779">
        <f>I650+M650</f>
        <v>0</v>
      </c>
      <c r="R650" s="779" t="s">
        <v>381</v>
      </c>
      <c r="S650" s="780">
        <f>P650</f>
        <v>0</v>
      </c>
    </row>
    <row r="651" spans="1:19" ht="18.75" hidden="1" customHeight="1" thickTop="1" x14ac:dyDescent="0.2">
      <c r="A651" s="790" t="s">
        <v>383</v>
      </c>
      <c r="B651" s="776" t="s">
        <v>381</v>
      </c>
      <c r="C651" s="777">
        <f>IF(E651+G651=0, 0, ROUND((P651-Q651)/(G651+E651)/12,0))</f>
        <v>0</v>
      </c>
      <c r="D651" s="791">
        <f>IF(F651=0,0,ROUND(Q651/F651,0))</f>
        <v>0</v>
      </c>
      <c r="E651" s="778">
        <f t="shared" si="23"/>
        <v>0</v>
      </c>
      <c r="F651" s="779">
        <f t="shared" si="23"/>
        <v>0</v>
      </c>
      <c r="G651" s="780">
        <f t="shared" si="23"/>
        <v>0</v>
      </c>
      <c r="H651" s="781">
        <f t="shared" si="23"/>
        <v>0</v>
      </c>
      <c r="I651" s="779">
        <f t="shared" si="23"/>
        <v>0</v>
      </c>
      <c r="J651" s="779" t="s">
        <v>381</v>
      </c>
      <c r="K651" s="779">
        <f>H651</f>
        <v>0</v>
      </c>
      <c r="L651" s="779">
        <f>L655+L659+L663+L667+L671+L675+L679</f>
        <v>0</v>
      </c>
      <c r="M651" s="779">
        <f>M655+M659+M663+M667+M671+M675+M679</f>
        <v>0</v>
      </c>
      <c r="N651" s="779" t="s">
        <v>381</v>
      </c>
      <c r="O651" s="779">
        <f>L651</f>
        <v>0</v>
      </c>
      <c r="P651" s="779">
        <f>H651+L651</f>
        <v>0</v>
      </c>
      <c r="Q651" s="779">
        <f>I651+M651</f>
        <v>0</v>
      </c>
      <c r="R651" s="779" t="s">
        <v>381</v>
      </c>
      <c r="S651" s="780">
        <f>P651</f>
        <v>0</v>
      </c>
    </row>
    <row r="652" spans="1:19" ht="18.75" hidden="1" customHeight="1" thickTop="1" x14ac:dyDescent="0.2">
      <c r="A652" s="790" t="s">
        <v>384</v>
      </c>
      <c r="B652" s="776" t="s">
        <v>381</v>
      </c>
      <c r="C652" s="777" t="s">
        <v>381</v>
      </c>
      <c r="D652" s="791" t="s">
        <v>381</v>
      </c>
      <c r="E652" s="778" t="s">
        <v>381</v>
      </c>
      <c r="F652" s="779" t="s">
        <v>381</v>
      </c>
      <c r="G652" s="780" t="s">
        <v>381</v>
      </c>
      <c r="H652" s="781" t="s">
        <v>381</v>
      </c>
      <c r="I652" s="779" t="s">
        <v>381</v>
      </c>
      <c r="J652" s="779">
        <f>J656+J660+J664+J668+J672+J676+J680</f>
        <v>0</v>
      </c>
      <c r="K652" s="779">
        <f>J652</f>
        <v>0</v>
      </c>
      <c r="L652" s="779" t="s">
        <v>381</v>
      </c>
      <c r="M652" s="779" t="s">
        <v>381</v>
      </c>
      <c r="N652" s="779">
        <f>N656+N660+N664+N668+N672+N676+N680</f>
        <v>0</v>
      </c>
      <c r="O652" s="779">
        <f>N652</f>
        <v>0</v>
      </c>
      <c r="P652" s="779" t="s">
        <v>381</v>
      </c>
      <c r="Q652" s="779" t="s">
        <v>381</v>
      </c>
      <c r="R652" s="779">
        <f>J652+N652</f>
        <v>0</v>
      </c>
      <c r="S652" s="780">
        <f>R652</f>
        <v>0</v>
      </c>
    </row>
    <row r="653" spans="1:19" ht="18.75" hidden="1" customHeight="1" thickTop="1" x14ac:dyDescent="0.2">
      <c r="A653" s="792" t="s">
        <v>1026</v>
      </c>
      <c r="B653" s="793"/>
      <c r="C653" s="777">
        <f>IF(E653+G653=0, 0, ROUND((P653-Q653)/(G653+E653)/12,0))</f>
        <v>0</v>
      </c>
      <c r="D653" s="791">
        <f>IF(F653=0,0,ROUND(Q653/F653,0))</f>
        <v>0</v>
      </c>
      <c r="E653" s="778">
        <f>E654+E655</f>
        <v>0</v>
      </c>
      <c r="F653" s="779">
        <f>F654+F655</f>
        <v>0</v>
      </c>
      <c r="G653" s="780">
        <f>G654+G655</f>
        <v>0</v>
      </c>
      <c r="H653" s="794">
        <f>H654+H655</f>
        <v>0</v>
      </c>
      <c r="I653" s="795">
        <f>I654+I655</f>
        <v>0</v>
      </c>
      <c r="J653" s="795">
        <f>J656</f>
        <v>0</v>
      </c>
      <c r="K653" s="795">
        <f>IF(H653+J653=K654+K655+K656,H653+J653,"CHYBA")</f>
        <v>0</v>
      </c>
      <c r="L653" s="779">
        <f>L654+L655</f>
        <v>0</v>
      </c>
      <c r="M653" s="779">
        <f>M654+M655</f>
        <v>0</v>
      </c>
      <c r="N653" s="779">
        <f>N656</f>
        <v>0</v>
      </c>
      <c r="O653" s="779">
        <f>IF(L653+N653=O654+O655+O656,L653+N653,"CHYBA")</f>
        <v>0</v>
      </c>
      <c r="P653" s="779">
        <f>P654+P655</f>
        <v>0</v>
      </c>
      <c r="Q653" s="779">
        <f>Q654+Q655</f>
        <v>0</v>
      </c>
      <c r="R653" s="779">
        <f>R656</f>
        <v>0</v>
      </c>
      <c r="S653" s="780">
        <f>IF(P653+R653=S654+S655+S656,P653+R653,"CHYBA")</f>
        <v>0</v>
      </c>
    </row>
    <row r="654" spans="1:19" ht="18.75" hidden="1" customHeight="1" thickTop="1" x14ac:dyDescent="0.2">
      <c r="A654" s="790" t="s">
        <v>382</v>
      </c>
      <c r="B654" s="776" t="s">
        <v>381</v>
      </c>
      <c r="C654" s="777">
        <f>IF(E654+G654=0, 0, ROUND((P654-Q654)/(G654+E654)/12,0))</f>
        <v>0</v>
      </c>
      <c r="D654" s="791">
        <f>IF(F654=0,0,ROUND(Q654/F654,0))</f>
        <v>0</v>
      </c>
      <c r="E654" s="796"/>
      <c r="F654" s="797"/>
      <c r="G654" s="798"/>
      <c r="H654" s="799"/>
      <c r="I654" s="797"/>
      <c r="J654" s="795" t="s">
        <v>381</v>
      </c>
      <c r="K654" s="795">
        <f>H654</f>
        <v>0</v>
      </c>
      <c r="L654" s="797"/>
      <c r="M654" s="797"/>
      <c r="N654" s="779" t="s">
        <v>381</v>
      </c>
      <c r="O654" s="779">
        <f>L654</f>
        <v>0</v>
      </c>
      <c r="P654" s="779">
        <f>H654+L654</f>
        <v>0</v>
      </c>
      <c r="Q654" s="779">
        <f>I654+M654</f>
        <v>0</v>
      </c>
      <c r="R654" s="779" t="s">
        <v>381</v>
      </c>
      <c r="S654" s="780">
        <f>P654</f>
        <v>0</v>
      </c>
    </row>
    <row r="655" spans="1:19" ht="18.75" hidden="1" customHeight="1" thickTop="1" x14ac:dyDescent="0.2">
      <c r="A655" s="790" t="s">
        <v>383</v>
      </c>
      <c r="B655" s="776" t="s">
        <v>381</v>
      </c>
      <c r="C655" s="777">
        <f>IF(E655+G655=0, 0, ROUND((P655-Q655)/(G655+E655)/12,0))</f>
        <v>0</v>
      </c>
      <c r="D655" s="791">
        <f>IF(F655=0,0,ROUND(Q655/F655,0))</f>
        <v>0</v>
      </c>
      <c r="E655" s="796"/>
      <c r="F655" s="797"/>
      <c r="G655" s="798"/>
      <c r="H655" s="799"/>
      <c r="I655" s="797"/>
      <c r="J655" s="795" t="s">
        <v>381</v>
      </c>
      <c r="K655" s="795">
        <f>H655</f>
        <v>0</v>
      </c>
      <c r="L655" s="797"/>
      <c r="M655" s="797"/>
      <c r="N655" s="779" t="s">
        <v>381</v>
      </c>
      <c r="O655" s="779">
        <f>L655</f>
        <v>0</v>
      </c>
      <c r="P655" s="779">
        <f>H655+L655</f>
        <v>0</v>
      </c>
      <c r="Q655" s="779">
        <f>I655+M655</f>
        <v>0</v>
      </c>
      <c r="R655" s="779" t="s">
        <v>381</v>
      </c>
      <c r="S655" s="780">
        <f>P655</f>
        <v>0</v>
      </c>
    </row>
    <row r="656" spans="1:19" ht="18.75" hidden="1" customHeight="1" thickTop="1" x14ac:dyDescent="0.2">
      <c r="A656" s="790" t="s">
        <v>384</v>
      </c>
      <c r="B656" s="776" t="s">
        <v>381</v>
      </c>
      <c r="C656" s="777" t="s">
        <v>381</v>
      </c>
      <c r="D656" s="791" t="s">
        <v>381</v>
      </c>
      <c r="E656" s="778" t="s">
        <v>381</v>
      </c>
      <c r="F656" s="779" t="s">
        <v>381</v>
      </c>
      <c r="G656" s="780" t="s">
        <v>381</v>
      </c>
      <c r="H656" s="781" t="s">
        <v>381</v>
      </c>
      <c r="I656" s="779" t="s">
        <v>381</v>
      </c>
      <c r="J656" s="797"/>
      <c r="K656" s="795">
        <f>J656</f>
        <v>0</v>
      </c>
      <c r="L656" s="779" t="s">
        <v>381</v>
      </c>
      <c r="M656" s="779" t="s">
        <v>381</v>
      </c>
      <c r="N656" s="797"/>
      <c r="O656" s="779">
        <f>N656</f>
        <v>0</v>
      </c>
      <c r="P656" s="779" t="s">
        <v>381</v>
      </c>
      <c r="Q656" s="779" t="s">
        <v>381</v>
      </c>
      <c r="R656" s="779">
        <f>J656+N656</f>
        <v>0</v>
      </c>
      <c r="S656" s="780">
        <f>R656</f>
        <v>0</v>
      </c>
    </row>
    <row r="657" spans="1:19" ht="18.75" hidden="1" customHeight="1" thickTop="1" x14ac:dyDescent="0.2">
      <c r="A657" s="792" t="s">
        <v>1026</v>
      </c>
      <c r="B657" s="793"/>
      <c r="C657" s="777">
        <f>IF(E657+G657=0, 0, ROUND((P657-Q657)/(G657+E657)/12,0))</f>
        <v>0</v>
      </c>
      <c r="D657" s="791">
        <f>IF(F657=0,0,ROUND(Q657/F657,0))</f>
        <v>0</v>
      </c>
      <c r="E657" s="778">
        <f>E658+E659</f>
        <v>0</v>
      </c>
      <c r="F657" s="779">
        <f>F658+F659</f>
        <v>0</v>
      </c>
      <c r="G657" s="780">
        <f>G658+G659</f>
        <v>0</v>
      </c>
      <c r="H657" s="781">
        <f>H658+H659</f>
        <v>0</v>
      </c>
      <c r="I657" s="779">
        <f>I658+I659</f>
        <v>0</v>
      </c>
      <c r="J657" s="779">
        <f>J660</f>
        <v>0</v>
      </c>
      <c r="K657" s="779">
        <f>IF(H657+J657=K658+K659+K660,H657+J657,"CHYBA")</f>
        <v>0</v>
      </c>
      <c r="L657" s="779">
        <f>L658+L659</f>
        <v>0</v>
      </c>
      <c r="M657" s="779">
        <f>M658+M659</f>
        <v>0</v>
      </c>
      <c r="N657" s="779">
        <f>N660</f>
        <v>0</v>
      </c>
      <c r="O657" s="779">
        <f>IF(L657+N657=O658+O659+O660,L657+N657,"CHYBA")</f>
        <v>0</v>
      </c>
      <c r="P657" s="779">
        <f>P658+P659</f>
        <v>0</v>
      </c>
      <c r="Q657" s="779">
        <f>Q658+Q659</f>
        <v>0</v>
      </c>
      <c r="R657" s="779">
        <f>R660</f>
        <v>0</v>
      </c>
      <c r="S657" s="780">
        <f>IF(P657+R657=S658+S659+S660,P657+R657,"CHYBA")</f>
        <v>0</v>
      </c>
    </row>
    <row r="658" spans="1:19" ht="18.75" hidden="1" customHeight="1" thickTop="1" x14ac:dyDescent="0.2">
      <c r="A658" s="790" t="s">
        <v>382</v>
      </c>
      <c r="B658" s="776" t="s">
        <v>381</v>
      </c>
      <c r="C658" s="777">
        <f>IF(E658+G658=0, 0, ROUND((P658-Q658)/(G658+E658)/12,0))</f>
        <v>0</v>
      </c>
      <c r="D658" s="791">
        <f>IF(F658=0,0,ROUND(Q658/F658,0))</f>
        <v>0</v>
      </c>
      <c r="E658" s="796"/>
      <c r="F658" s="797"/>
      <c r="G658" s="798"/>
      <c r="H658" s="799"/>
      <c r="I658" s="797"/>
      <c r="J658" s="779" t="s">
        <v>381</v>
      </c>
      <c r="K658" s="779">
        <f>H658</f>
        <v>0</v>
      </c>
      <c r="L658" s="797"/>
      <c r="M658" s="797"/>
      <c r="N658" s="779" t="s">
        <v>381</v>
      </c>
      <c r="O658" s="779">
        <f>L658</f>
        <v>0</v>
      </c>
      <c r="P658" s="779">
        <f>H658+L658</f>
        <v>0</v>
      </c>
      <c r="Q658" s="779">
        <f>I658+M658</f>
        <v>0</v>
      </c>
      <c r="R658" s="779" t="s">
        <v>381</v>
      </c>
      <c r="S658" s="780">
        <f>P658</f>
        <v>0</v>
      </c>
    </row>
    <row r="659" spans="1:19" ht="18.75" hidden="1" customHeight="1" thickTop="1" x14ac:dyDescent="0.2">
      <c r="A659" s="790" t="s">
        <v>383</v>
      </c>
      <c r="B659" s="776" t="s">
        <v>381</v>
      </c>
      <c r="C659" s="777">
        <f>IF(E659+G659=0, 0, ROUND((P659-Q659)/(G659+E659)/12,0))</f>
        <v>0</v>
      </c>
      <c r="D659" s="791">
        <f>IF(F659=0,0,ROUND(Q659/F659,0))</f>
        <v>0</v>
      </c>
      <c r="E659" s="796"/>
      <c r="F659" s="797"/>
      <c r="G659" s="798"/>
      <c r="H659" s="799"/>
      <c r="I659" s="797"/>
      <c r="J659" s="779" t="s">
        <v>381</v>
      </c>
      <c r="K659" s="779">
        <f>H659</f>
        <v>0</v>
      </c>
      <c r="L659" s="797"/>
      <c r="M659" s="797"/>
      <c r="N659" s="779" t="s">
        <v>381</v>
      </c>
      <c r="O659" s="779">
        <f>L659</f>
        <v>0</v>
      </c>
      <c r="P659" s="779">
        <f>H659+L659</f>
        <v>0</v>
      </c>
      <c r="Q659" s="779">
        <f>I659+M659</f>
        <v>0</v>
      </c>
      <c r="R659" s="779" t="s">
        <v>381</v>
      </c>
      <c r="S659" s="780">
        <f>P659</f>
        <v>0</v>
      </c>
    </row>
    <row r="660" spans="1:19" ht="18.75" hidden="1" customHeight="1" thickTop="1" x14ac:dyDescent="0.2">
      <c r="A660" s="790" t="s">
        <v>384</v>
      </c>
      <c r="B660" s="776" t="s">
        <v>381</v>
      </c>
      <c r="C660" s="777" t="s">
        <v>381</v>
      </c>
      <c r="D660" s="791" t="s">
        <v>381</v>
      </c>
      <c r="E660" s="778" t="s">
        <v>381</v>
      </c>
      <c r="F660" s="779" t="s">
        <v>381</v>
      </c>
      <c r="G660" s="780" t="s">
        <v>381</v>
      </c>
      <c r="H660" s="781" t="s">
        <v>381</v>
      </c>
      <c r="I660" s="779" t="s">
        <v>381</v>
      </c>
      <c r="J660" s="797"/>
      <c r="K660" s="779">
        <f>J660</f>
        <v>0</v>
      </c>
      <c r="L660" s="779" t="s">
        <v>381</v>
      </c>
      <c r="M660" s="779" t="s">
        <v>381</v>
      </c>
      <c r="N660" s="797"/>
      <c r="O660" s="779">
        <f>N660</f>
        <v>0</v>
      </c>
      <c r="P660" s="779" t="s">
        <v>381</v>
      </c>
      <c r="Q660" s="779" t="s">
        <v>381</v>
      </c>
      <c r="R660" s="779">
        <f>J660+N660</f>
        <v>0</v>
      </c>
      <c r="S660" s="780">
        <f>R660</f>
        <v>0</v>
      </c>
    </row>
    <row r="661" spans="1:19" ht="18.75" hidden="1" customHeight="1" thickTop="1" x14ac:dyDescent="0.2">
      <c r="A661" s="792" t="s">
        <v>1026</v>
      </c>
      <c r="B661" s="793"/>
      <c r="C661" s="777">
        <f>IF(E661+G661=0, 0, ROUND((P661-Q661)/(G661+E661)/12,0))</f>
        <v>0</v>
      </c>
      <c r="D661" s="791">
        <f>IF(F661=0,0,ROUND(Q661/F661,0))</f>
        <v>0</v>
      </c>
      <c r="E661" s="778">
        <f>E662+E663</f>
        <v>0</v>
      </c>
      <c r="F661" s="779">
        <f>F662+F663</f>
        <v>0</v>
      </c>
      <c r="G661" s="780">
        <f>G662+G663</f>
        <v>0</v>
      </c>
      <c r="H661" s="781">
        <f>H662+H663</f>
        <v>0</v>
      </c>
      <c r="I661" s="779">
        <f>I662+I663</f>
        <v>0</v>
      </c>
      <c r="J661" s="779">
        <f>J664</f>
        <v>0</v>
      </c>
      <c r="K661" s="779">
        <f>IF(H661+J661=K662+K663+K664,H661+J661,"CHYBA")</f>
        <v>0</v>
      </c>
      <c r="L661" s="779">
        <f>L662+L663</f>
        <v>0</v>
      </c>
      <c r="M661" s="779">
        <f>M662+M663</f>
        <v>0</v>
      </c>
      <c r="N661" s="779">
        <f>N664</f>
        <v>0</v>
      </c>
      <c r="O661" s="779">
        <f>IF(L661+N661=O662+O663+O664,L661+N661,"CHYBA")</f>
        <v>0</v>
      </c>
      <c r="P661" s="779">
        <f>P662+P663</f>
        <v>0</v>
      </c>
      <c r="Q661" s="779">
        <f>Q662+Q663</f>
        <v>0</v>
      </c>
      <c r="R661" s="779">
        <f>R664</f>
        <v>0</v>
      </c>
      <c r="S661" s="780">
        <f>IF(P661+R661=S662+S663+S664,P661+R661,"CHYBA")</f>
        <v>0</v>
      </c>
    </row>
    <row r="662" spans="1:19" ht="18.75" hidden="1" customHeight="1" thickTop="1" x14ac:dyDescent="0.2">
      <c r="A662" s="790" t="s">
        <v>382</v>
      </c>
      <c r="B662" s="776" t="s">
        <v>381</v>
      </c>
      <c r="C662" s="777">
        <f>IF(E662+G662=0, 0, ROUND((P662-Q662)/(G662+E662)/12,0))</f>
        <v>0</v>
      </c>
      <c r="D662" s="791">
        <f>IF(F662=0,0,ROUND(Q662/F662,0))</f>
        <v>0</v>
      </c>
      <c r="E662" s="796"/>
      <c r="F662" s="797"/>
      <c r="G662" s="798"/>
      <c r="H662" s="799"/>
      <c r="I662" s="797"/>
      <c r="J662" s="779" t="s">
        <v>381</v>
      </c>
      <c r="K662" s="779">
        <f>H662</f>
        <v>0</v>
      </c>
      <c r="L662" s="797"/>
      <c r="M662" s="797"/>
      <c r="N662" s="779" t="s">
        <v>381</v>
      </c>
      <c r="O662" s="779">
        <f>L662</f>
        <v>0</v>
      </c>
      <c r="P662" s="779">
        <f>H662+L662</f>
        <v>0</v>
      </c>
      <c r="Q662" s="779">
        <f>I662+M662</f>
        <v>0</v>
      </c>
      <c r="R662" s="779" t="s">
        <v>381</v>
      </c>
      <c r="S662" s="780">
        <f>P662</f>
        <v>0</v>
      </c>
    </row>
    <row r="663" spans="1:19" ht="18.75" hidden="1" customHeight="1" thickTop="1" x14ac:dyDescent="0.2">
      <c r="A663" s="790" t="s">
        <v>383</v>
      </c>
      <c r="B663" s="776" t="s">
        <v>381</v>
      </c>
      <c r="C663" s="777">
        <f>IF(E663+G663=0, 0, ROUND((P663-Q663)/(G663+E663)/12,0))</f>
        <v>0</v>
      </c>
      <c r="D663" s="791">
        <f>IF(F663=0,0,ROUND(Q663/F663,0))</f>
        <v>0</v>
      </c>
      <c r="E663" s="796"/>
      <c r="F663" s="797"/>
      <c r="G663" s="798"/>
      <c r="H663" s="799"/>
      <c r="I663" s="797"/>
      <c r="J663" s="779" t="s">
        <v>381</v>
      </c>
      <c r="K663" s="779">
        <f>H663</f>
        <v>0</v>
      </c>
      <c r="L663" s="797"/>
      <c r="M663" s="797"/>
      <c r="N663" s="779" t="s">
        <v>381</v>
      </c>
      <c r="O663" s="779">
        <f>L663</f>
        <v>0</v>
      </c>
      <c r="P663" s="779">
        <f>H663+L663</f>
        <v>0</v>
      </c>
      <c r="Q663" s="779">
        <f>I663+M663</f>
        <v>0</v>
      </c>
      <c r="R663" s="779" t="s">
        <v>381</v>
      </c>
      <c r="S663" s="780">
        <f>P663</f>
        <v>0</v>
      </c>
    </row>
    <row r="664" spans="1:19" ht="18.75" hidden="1" customHeight="1" thickTop="1" x14ac:dyDescent="0.2">
      <c r="A664" s="790" t="s">
        <v>384</v>
      </c>
      <c r="B664" s="776" t="s">
        <v>381</v>
      </c>
      <c r="C664" s="777" t="s">
        <v>381</v>
      </c>
      <c r="D664" s="791" t="s">
        <v>381</v>
      </c>
      <c r="E664" s="778" t="s">
        <v>381</v>
      </c>
      <c r="F664" s="779" t="s">
        <v>381</v>
      </c>
      <c r="G664" s="780" t="s">
        <v>381</v>
      </c>
      <c r="H664" s="781" t="s">
        <v>381</v>
      </c>
      <c r="I664" s="779" t="s">
        <v>381</v>
      </c>
      <c r="J664" s="797"/>
      <c r="K664" s="779">
        <f>J664</f>
        <v>0</v>
      </c>
      <c r="L664" s="779" t="s">
        <v>381</v>
      </c>
      <c r="M664" s="779" t="s">
        <v>381</v>
      </c>
      <c r="N664" s="797"/>
      <c r="O664" s="779">
        <f>N664</f>
        <v>0</v>
      </c>
      <c r="P664" s="779" t="s">
        <v>381</v>
      </c>
      <c r="Q664" s="779" t="s">
        <v>381</v>
      </c>
      <c r="R664" s="779">
        <f>J664+N664</f>
        <v>0</v>
      </c>
      <c r="S664" s="780">
        <f>R664</f>
        <v>0</v>
      </c>
    </row>
    <row r="665" spans="1:19" ht="18.75" hidden="1" customHeight="1" thickTop="1" x14ac:dyDescent="0.2">
      <c r="A665" s="792" t="s">
        <v>1026</v>
      </c>
      <c r="B665" s="793"/>
      <c r="C665" s="777">
        <f>IF(E665+G665=0, 0, ROUND((P665-Q665)/(G665+E665)/12,0))</f>
        <v>0</v>
      </c>
      <c r="D665" s="791">
        <f>IF(F665=0,0,ROUND(Q665/F665,0))</f>
        <v>0</v>
      </c>
      <c r="E665" s="778">
        <f>E666+E667</f>
        <v>0</v>
      </c>
      <c r="F665" s="779">
        <f>F666+F667</f>
        <v>0</v>
      </c>
      <c r="G665" s="780">
        <f>G666+G667</f>
        <v>0</v>
      </c>
      <c r="H665" s="781">
        <f>H666+H667</f>
        <v>0</v>
      </c>
      <c r="I665" s="779">
        <f>I666+I667</f>
        <v>0</v>
      </c>
      <c r="J665" s="779">
        <f>J668</f>
        <v>0</v>
      </c>
      <c r="K665" s="779">
        <f>IF(H665+J665=K666+K667+K668,H665+J665,"CHYBA")</f>
        <v>0</v>
      </c>
      <c r="L665" s="779">
        <f>L666+L667</f>
        <v>0</v>
      </c>
      <c r="M665" s="779">
        <f>M666+M667</f>
        <v>0</v>
      </c>
      <c r="N665" s="779">
        <f>N668</f>
        <v>0</v>
      </c>
      <c r="O665" s="779">
        <f>IF(L665+N665=O666+O667+O668,L665+N665,"CHYBA")</f>
        <v>0</v>
      </c>
      <c r="P665" s="779">
        <f>P666+P667</f>
        <v>0</v>
      </c>
      <c r="Q665" s="779">
        <f>Q666+Q667</f>
        <v>0</v>
      </c>
      <c r="R665" s="779">
        <f>R668</f>
        <v>0</v>
      </c>
      <c r="S665" s="780">
        <f>IF(P665+R665=S666+S667+S668,P665+R665,"CHYBA")</f>
        <v>0</v>
      </c>
    </row>
    <row r="666" spans="1:19" ht="18.75" hidden="1" customHeight="1" thickTop="1" x14ac:dyDescent="0.2">
      <c r="A666" s="790" t="s">
        <v>382</v>
      </c>
      <c r="B666" s="776" t="s">
        <v>381</v>
      </c>
      <c r="C666" s="777">
        <f>IF(E666+G666=0, 0, ROUND((P666-Q666)/(G666+E666)/12,0))</f>
        <v>0</v>
      </c>
      <c r="D666" s="791">
        <f>IF(F666=0,0,ROUND(Q666/F666,0))</f>
        <v>0</v>
      </c>
      <c r="E666" s="796"/>
      <c r="F666" s="797"/>
      <c r="G666" s="798"/>
      <c r="H666" s="799"/>
      <c r="I666" s="797"/>
      <c r="J666" s="779" t="s">
        <v>381</v>
      </c>
      <c r="K666" s="779">
        <f>H666</f>
        <v>0</v>
      </c>
      <c r="L666" s="797"/>
      <c r="M666" s="797"/>
      <c r="N666" s="779" t="s">
        <v>381</v>
      </c>
      <c r="O666" s="779">
        <f>L666</f>
        <v>0</v>
      </c>
      <c r="P666" s="779">
        <f>H666+L666</f>
        <v>0</v>
      </c>
      <c r="Q666" s="779">
        <f>I666+M666</f>
        <v>0</v>
      </c>
      <c r="R666" s="779" t="s">
        <v>381</v>
      </c>
      <c r="S666" s="780">
        <f>P666</f>
        <v>0</v>
      </c>
    </row>
    <row r="667" spans="1:19" ht="18.75" hidden="1" customHeight="1" thickTop="1" x14ac:dyDescent="0.2">
      <c r="A667" s="790" t="s">
        <v>383</v>
      </c>
      <c r="B667" s="776" t="s">
        <v>381</v>
      </c>
      <c r="C667" s="777">
        <f>IF(E667+G667=0, 0, ROUND((P667-Q667)/(G667+E667)/12,0))</f>
        <v>0</v>
      </c>
      <c r="D667" s="791">
        <f>IF(F667=0,0,ROUND(Q667/F667,0))</f>
        <v>0</v>
      </c>
      <c r="E667" s="796"/>
      <c r="F667" s="797"/>
      <c r="G667" s="798"/>
      <c r="H667" s="799"/>
      <c r="I667" s="797"/>
      <c r="J667" s="779" t="s">
        <v>381</v>
      </c>
      <c r="K667" s="779">
        <f>H667</f>
        <v>0</v>
      </c>
      <c r="L667" s="797"/>
      <c r="M667" s="797"/>
      <c r="N667" s="779" t="s">
        <v>381</v>
      </c>
      <c r="O667" s="779">
        <f>L667</f>
        <v>0</v>
      </c>
      <c r="P667" s="779">
        <f>H667+L667</f>
        <v>0</v>
      </c>
      <c r="Q667" s="779">
        <f>I667+M667</f>
        <v>0</v>
      </c>
      <c r="R667" s="779" t="s">
        <v>381</v>
      </c>
      <c r="S667" s="780">
        <f>P667</f>
        <v>0</v>
      </c>
    </row>
    <row r="668" spans="1:19" ht="18.75" hidden="1" customHeight="1" thickTop="1" x14ac:dyDescent="0.2">
      <c r="A668" s="790" t="s">
        <v>384</v>
      </c>
      <c r="B668" s="776" t="s">
        <v>381</v>
      </c>
      <c r="C668" s="777" t="s">
        <v>381</v>
      </c>
      <c r="D668" s="791" t="s">
        <v>381</v>
      </c>
      <c r="E668" s="778" t="s">
        <v>381</v>
      </c>
      <c r="F668" s="779" t="s">
        <v>381</v>
      </c>
      <c r="G668" s="780" t="s">
        <v>381</v>
      </c>
      <c r="H668" s="781" t="s">
        <v>381</v>
      </c>
      <c r="I668" s="779" t="s">
        <v>381</v>
      </c>
      <c r="J668" s="797"/>
      <c r="K668" s="779">
        <f>J668</f>
        <v>0</v>
      </c>
      <c r="L668" s="779" t="s">
        <v>381</v>
      </c>
      <c r="M668" s="779" t="s">
        <v>381</v>
      </c>
      <c r="N668" s="797"/>
      <c r="O668" s="779">
        <f>N668</f>
        <v>0</v>
      </c>
      <c r="P668" s="779" t="s">
        <v>381</v>
      </c>
      <c r="Q668" s="779" t="s">
        <v>381</v>
      </c>
      <c r="R668" s="779">
        <f>J668+N668</f>
        <v>0</v>
      </c>
      <c r="S668" s="780">
        <f>R668</f>
        <v>0</v>
      </c>
    </row>
    <row r="669" spans="1:19" ht="18.75" hidden="1" customHeight="1" thickTop="1" x14ac:dyDescent="0.2">
      <c r="A669" s="792" t="s">
        <v>1026</v>
      </c>
      <c r="B669" s="793"/>
      <c r="C669" s="777">
        <f>IF(E669+G669=0, 0, ROUND((P669-Q669)/(G669+E669)/12,0))</f>
        <v>0</v>
      </c>
      <c r="D669" s="791">
        <f>IF(F669=0,0,ROUND(Q669/F669,0))</f>
        <v>0</v>
      </c>
      <c r="E669" s="778">
        <f>E670+E671</f>
        <v>0</v>
      </c>
      <c r="F669" s="779">
        <f>F670+F671</f>
        <v>0</v>
      </c>
      <c r="G669" s="780">
        <f>G670+G671</f>
        <v>0</v>
      </c>
      <c r="H669" s="781">
        <f>H670+H671</f>
        <v>0</v>
      </c>
      <c r="I669" s="779">
        <f>I670+I671</f>
        <v>0</v>
      </c>
      <c r="J669" s="779">
        <f>J672</f>
        <v>0</v>
      </c>
      <c r="K669" s="779">
        <f>IF(H669+J669=K670+K671+K672,H669+J669,"CHYBA")</f>
        <v>0</v>
      </c>
      <c r="L669" s="779">
        <f>L670+L671</f>
        <v>0</v>
      </c>
      <c r="M669" s="779">
        <f>M670+M671</f>
        <v>0</v>
      </c>
      <c r="N669" s="779">
        <f>N672</f>
        <v>0</v>
      </c>
      <c r="O669" s="779">
        <f>IF(L669+N669=O670+O671+O672,L669+N669,"CHYBA")</f>
        <v>0</v>
      </c>
      <c r="P669" s="779">
        <f>P670+P671</f>
        <v>0</v>
      </c>
      <c r="Q669" s="779">
        <f>Q670+Q671</f>
        <v>0</v>
      </c>
      <c r="R669" s="779">
        <f>R672</f>
        <v>0</v>
      </c>
      <c r="S669" s="780">
        <f>IF(P669+R669=S670+S671+S672,P669+R669,"CHYBA")</f>
        <v>0</v>
      </c>
    </row>
    <row r="670" spans="1:19" ht="18.75" hidden="1" customHeight="1" thickTop="1" x14ac:dyDescent="0.2">
      <c r="A670" s="790" t="s">
        <v>382</v>
      </c>
      <c r="B670" s="776" t="s">
        <v>381</v>
      </c>
      <c r="C670" s="777">
        <f>IF(E670+G670=0, 0, ROUND((P670-Q670)/(G670+E670)/12,0))</f>
        <v>0</v>
      </c>
      <c r="D670" s="791">
        <f>IF(F670=0,0,ROUND(Q670/F670,0))</f>
        <v>0</v>
      </c>
      <c r="E670" s="796"/>
      <c r="F670" s="797"/>
      <c r="G670" s="798"/>
      <c r="H670" s="799"/>
      <c r="I670" s="797"/>
      <c r="J670" s="779" t="s">
        <v>381</v>
      </c>
      <c r="K670" s="779">
        <f>H670</f>
        <v>0</v>
      </c>
      <c r="L670" s="797"/>
      <c r="M670" s="797"/>
      <c r="N670" s="779" t="s">
        <v>381</v>
      </c>
      <c r="O670" s="779">
        <f>L670</f>
        <v>0</v>
      </c>
      <c r="P670" s="779">
        <f>H670+L670</f>
        <v>0</v>
      </c>
      <c r="Q670" s="779">
        <f>I670+M670</f>
        <v>0</v>
      </c>
      <c r="R670" s="779" t="s">
        <v>381</v>
      </c>
      <c r="S670" s="780">
        <f>P670</f>
        <v>0</v>
      </c>
    </row>
    <row r="671" spans="1:19" ht="18.75" hidden="1" customHeight="1" thickTop="1" x14ac:dyDescent="0.2">
      <c r="A671" s="790" t="s">
        <v>383</v>
      </c>
      <c r="B671" s="776" t="s">
        <v>381</v>
      </c>
      <c r="C671" s="777">
        <f>IF(E671+G671=0, 0, ROUND((P671-Q671)/(G671+E671)/12,0))</f>
        <v>0</v>
      </c>
      <c r="D671" s="791">
        <f>IF(F671=0,0,ROUND(Q671/F671,0))</f>
        <v>0</v>
      </c>
      <c r="E671" s="796"/>
      <c r="F671" s="797"/>
      <c r="G671" s="798"/>
      <c r="H671" s="799"/>
      <c r="I671" s="797"/>
      <c r="J671" s="779" t="s">
        <v>381</v>
      </c>
      <c r="K671" s="779">
        <f>H671</f>
        <v>0</v>
      </c>
      <c r="L671" s="797"/>
      <c r="M671" s="797"/>
      <c r="N671" s="779" t="s">
        <v>381</v>
      </c>
      <c r="O671" s="779">
        <f>L671</f>
        <v>0</v>
      </c>
      <c r="P671" s="779">
        <f>H671+L671</f>
        <v>0</v>
      </c>
      <c r="Q671" s="779">
        <f>I671+M671</f>
        <v>0</v>
      </c>
      <c r="R671" s="779" t="s">
        <v>381</v>
      </c>
      <c r="S671" s="780">
        <f>P671</f>
        <v>0</v>
      </c>
    </row>
    <row r="672" spans="1:19" ht="18.75" hidden="1" customHeight="1" thickTop="1" x14ac:dyDescent="0.2">
      <c r="A672" s="790" t="s">
        <v>384</v>
      </c>
      <c r="B672" s="776" t="s">
        <v>381</v>
      </c>
      <c r="C672" s="777" t="s">
        <v>381</v>
      </c>
      <c r="D672" s="791" t="s">
        <v>381</v>
      </c>
      <c r="E672" s="778" t="s">
        <v>381</v>
      </c>
      <c r="F672" s="779" t="s">
        <v>381</v>
      </c>
      <c r="G672" s="780" t="s">
        <v>381</v>
      </c>
      <c r="H672" s="781" t="s">
        <v>381</v>
      </c>
      <c r="I672" s="779" t="s">
        <v>381</v>
      </c>
      <c r="J672" s="797"/>
      <c r="K672" s="779">
        <f>J672</f>
        <v>0</v>
      </c>
      <c r="L672" s="779" t="s">
        <v>381</v>
      </c>
      <c r="M672" s="779" t="s">
        <v>381</v>
      </c>
      <c r="N672" s="797"/>
      <c r="O672" s="779">
        <f>N672</f>
        <v>0</v>
      </c>
      <c r="P672" s="779" t="s">
        <v>381</v>
      </c>
      <c r="Q672" s="779" t="s">
        <v>381</v>
      </c>
      <c r="R672" s="779">
        <f>J672+N672</f>
        <v>0</v>
      </c>
      <c r="S672" s="780">
        <f>R672</f>
        <v>0</v>
      </c>
    </row>
    <row r="673" spans="1:19" ht="18.75" hidden="1" customHeight="1" thickTop="1" x14ac:dyDescent="0.2">
      <c r="A673" s="792" t="s">
        <v>1026</v>
      </c>
      <c r="B673" s="793"/>
      <c r="C673" s="777">
        <f>IF(E673+G673=0, 0, ROUND((P673-Q673)/(G673+E673)/12,0))</f>
        <v>0</v>
      </c>
      <c r="D673" s="791">
        <f>IF(F673=0,0,ROUND(Q673/F673,0))</f>
        <v>0</v>
      </c>
      <c r="E673" s="778">
        <f>E674+E675</f>
        <v>0</v>
      </c>
      <c r="F673" s="779">
        <f>F674+F675</f>
        <v>0</v>
      </c>
      <c r="G673" s="780">
        <f>G674+G675</f>
        <v>0</v>
      </c>
      <c r="H673" s="781">
        <f>H674+H675</f>
        <v>0</v>
      </c>
      <c r="I673" s="779">
        <f>I674+I675</f>
        <v>0</v>
      </c>
      <c r="J673" s="779">
        <f>J676</f>
        <v>0</v>
      </c>
      <c r="K673" s="779">
        <f>IF(H673+J673=K674+K675+K676,H673+J673,"CHYBA")</f>
        <v>0</v>
      </c>
      <c r="L673" s="779">
        <f>L674+L675</f>
        <v>0</v>
      </c>
      <c r="M673" s="779">
        <f>M674+M675</f>
        <v>0</v>
      </c>
      <c r="N673" s="779">
        <f>N676</f>
        <v>0</v>
      </c>
      <c r="O673" s="779">
        <f>IF(L673+N673=O674+O675+O676,L673+N673,"CHYBA")</f>
        <v>0</v>
      </c>
      <c r="P673" s="779">
        <f>P674+P675</f>
        <v>0</v>
      </c>
      <c r="Q673" s="779">
        <f>Q674+Q675</f>
        <v>0</v>
      </c>
      <c r="R673" s="779">
        <f>R676</f>
        <v>0</v>
      </c>
      <c r="S673" s="780">
        <f>IF(P673+R673=S674+S675+S676,P673+R673,"CHYBA")</f>
        <v>0</v>
      </c>
    </row>
    <row r="674" spans="1:19" ht="18.75" hidden="1" customHeight="1" thickTop="1" x14ac:dyDescent="0.2">
      <c r="A674" s="790" t="s">
        <v>382</v>
      </c>
      <c r="B674" s="776" t="s">
        <v>381</v>
      </c>
      <c r="C674" s="777">
        <f>IF(E674+G674=0, 0, ROUND((P674-Q674)/(G674+E674)/12,0))</f>
        <v>0</v>
      </c>
      <c r="D674" s="791">
        <f>IF(F674=0,0,ROUND(Q674/F674,0))</f>
        <v>0</v>
      </c>
      <c r="E674" s="796"/>
      <c r="F674" s="797"/>
      <c r="G674" s="798"/>
      <c r="H674" s="799"/>
      <c r="I674" s="797"/>
      <c r="J674" s="779" t="s">
        <v>381</v>
      </c>
      <c r="K674" s="779">
        <f>H674</f>
        <v>0</v>
      </c>
      <c r="L674" s="797"/>
      <c r="M674" s="797"/>
      <c r="N674" s="779" t="s">
        <v>381</v>
      </c>
      <c r="O674" s="779">
        <f>L674</f>
        <v>0</v>
      </c>
      <c r="P674" s="779">
        <f>H674+L674</f>
        <v>0</v>
      </c>
      <c r="Q674" s="779">
        <f>I674+M674</f>
        <v>0</v>
      </c>
      <c r="R674" s="779" t="s">
        <v>381</v>
      </c>
      <c r="S674" s="780">
        <f>P674</f>
        <v>0</v>
      </c>
    </row>
    <row r="675" spans="1:19" ht="18.75" hidden="1" customHeight="1" thickTop="1" x14ac:dyDescent="0.2">
      <c r="A675" s="790" t="s">
        <v>383</v>
      </c>
      <c r="B675" s="776" t="s">
        <v>381</v>
      </c>
      <c r="C675" s="777">
        <f>IF(E675+G675=0, 0, ROUND((P675-Q675)/(G675+E675)/12,0))</f>
        <v>0</v>
      </c>
      <c r="D675" s="791">
        <f>IF(F675=0,0,ROUND(Q675/F675,0))</f>
        <v>0</v>
      </c>
      <c r="E675" s="796"/>
      <c r="F675" s="797"/>
      <c r="G675" s="798"/>
      <c r="H675" s="799"/>
      <c r="I675" s="797"/>
      <c r="J675" s="779" t="s">
        <v>381</v>
      </c>
      <c r="K675" s="779">
        <f>H675</f>
        <v>0</v>
      </c>
      <c r="L675" s="797"/>
      <c r="M675" s="797"/>
      <c r="N675" s="779" t="s">
        <v>381</v>
      </c>
      <c r="O675" s="779">
        <f>L675</f>
        <v>0</v>
      </c>
      <c r="P675" s="779">
        <f>H675+L675</f>
        <v>0</v>
      </c>
      <c r="Q675" s="779">
        <f>I675+M675</f>
        <v>0</v>
      </c>
      <c r="R675" s="779" t="s">
        <v>381</v>
      </c>
      <c r="S675" s="780">
        <f>P675</f>
        <v>0</v>
      </c>
    </row>
    <row r="676" spans="1:19" ht="18.75" hidden="1" customHeight="1" thickTop="1" x14ac:dyDescent="0.2">
      <c r="A676" s="790" t="s">
        <v>384</v>
      </c>
      <c r="B676" s="776" t="s">
        <v>381</v>
      </c>
      <c r="C676" s="777" t="s">
        <v>381</v>
      </c>
      <c r="D676" s="791" t="s">
        <v>381</v>
      </c>
      <c r="E676" s="778" t="s">
        <v>381</v>
      </c>
      <c r="F676" s="779" t="s">
        <v>381</v>
      </c>
      <c r="G676" s="780" t="s">
        <v>381</v>
      </c>
      <c r="H676" s="781" t="s">
        <v>381</v>
      </c>
      <c r="I676" s="779" t="s">
        <v>381</v>
      </c>
      <c r="J676" s="797"/>
      <c r="K676" s="779">
        <f>J676</f>
        <v>0</v>
      </c>
      <c r="L676" s="779" t="s">
        <v>381</v>
      </c>
      <c r="M676" s="779" t="s">
        <v>381</v>
      </c>
      <c r="N676" s="797"/>
      <c r="O676" s="779">
        <f>N676</f>
        <v>0</v>
      </c>
      <c r="P676" s="779" t="s">
        <v>381</v>
      </c>
      <c r="Q676" s="779" t="s">
        <v>381</v>
      </c>
      <c r="R676" s="779">
        <f>J676+N676</f>
        <v>0</v>
      </c>
      <c r="S676" s="780">
        <f>R676</f>
        <v>0</v>
      </c>
    </row>
    <row r="677" spans="1:19" ht="18.75" hidden="1" customHeight="1" thickTop="1" x14ac:dyDescent="0.2">
      <c r="A677" s="792" t="s">
        <v>1026</v>
      </c>
      <c r="B677" s="793"/>
      <c r="C677" s="777">
        <f>IF(E677+G677=0, 0, ROUND((P677-Q677)/(G677+E677)/12,0))</f>
        <v>0</v>
      </c>
      <c r="D677" s="791">
        <f>IF(F677=0,0,ROUND(Q677/F677,0))</f>
        <v>0</v>
      </c>
      <c r="E677" s="778">
        <f>E678+E679</f>
        <v>0</v>
      </c>
      <c r="F677" s="779">
        <f>F678+F679</f>
        <v>0</v>
      </c>
      <c r="G677" s="780">
        <f>G678+G679</f>
        <v>0</v>
      </c>
      <c r="H677" s="781">
        <f>H678+H679</f>
        <v>0</v>
      </c>
      <c r="I677" s="779">
        <f>I678+I679</f>
        <v>0</v>
      </c>
      <c r="J677" s="779">
        <f>J680</f>
        <v>0</v>
      </c>
      <c r="K677" s="779">
        <f>IF(H677+J677=K678+K679+K680,H677+J677,"CHYBA")</f>
        <v>0</v>
      </c>
      <c r="L677" s="779">
        <f>L678+L679</f>
        <v>0</v>
      </c>
      <c r="M677" s="779">
        <f>M678+M679</f>
        <v>0</v>
      </c>
      <c r="N677" s="779">
        <f>N680</f>
        <v>0</v>
      </c>
      <c r="O677" s="779">
        <f>IF(L677+N677=O678+O679+O680,L677+N677,"CHYBA")</f>
        <v>0</v>
      </c>
      <c r="P677" s="779">
        <f>P678+P679</f>
        <v>0</v>
      </c>
      <c r="Q677" s="779">
        <f>Q678+Q679</f>
        <v>0</v>
      </c>
      <c r="R677" s="779">
        <f>R680</f>
        <v>0</v>
      </c>
      <c r="S677" s="780">
        <f>IF(P677+R677=S678+S679+S680,P677+R677,"CHYBA")</f>
        <v>0</v>
      </c>
    </row>
    <row r="678" spans="1:19" ht="18.75" hidden="1" customHeight="1" thickTop="1" x14ac:dyDescent="0.2">
      <c r="A678" s="790" t="s">
        <v>382</v>
      </c>
      <c r="B678" s="776" t="s">
        <v>381</v>
      </c>
      <c r="C678" s="777">
        <f>IF(E678+G678=0, 0, ROUND((P678-Q678)/(G678+E678)/12,0))</f>
        <v>0</v>
      </c>
      <c r="D678" s="791">
        <f>IF(F678=0,0,ROUND(Q678/F678,0))</f>
        <v>0</v>
      </c>
      <c r="E678" s="796"/>
      <c r="F678" s="797"/>
      <c r="G678" s="798"/>
      <c r="H678" s="799"/>
      <c r="I678" s="797"/>
      <c r="J678" s="779" t="s">
        <v>381</v>
      </c>
      <c r="K678" s="779">
        <f>H678</f>
        <v>0</v>
      </c>
      <c r="L678" s="797"/>
      <c r="M678" s="797"/>
      <c r="N678" s="779" t="s">
        <v>381</v>
      </c>
      <c r="O678" s="779">
        <f>L678</f>
        <v>0</v>
      </c>
      <c r="P678" s="779">
        <f>H678+L678</f>
        <v>0</v>
      </c>
      <c r="Q678" s="779">
        <f>I678+M678</f>
        <v>0</v>
      </c>
      <c r="R678" s="779" t="s">
        <v>381</v>
      </c>
      <c r="S678" s="780">
        <f>P678</f>
        <v>0</v>
      </c>
    </row>
    <row r="679" spans="1:19" ht="18.75" hidden="1" customHeight="1" thickTop="1" x14ac:dyDescent="0.2">
      <c r="A679" s="790" t="s">
        <v>383</v>
      </c>
      <c r="B679" s="776" t="s">
        <v>381</v>
      </c>
      <c r="C679" s="777">
        <f>IF(E679+G679=0, 0, ROUND((P679-Q679)/(G679+E679)/12,0))</f>
        <v>0</v>
      </c>
      <c r="D679" s="791">
        <f>IF(F679=0,0,ROUND(Q679/F679,0))</f>
        <v>0</v>
      </c>
      <c r="E679" s="796"/>
      <c r="F679" s="797"/>
      <c r="G679" s="798"/>
      <c r="H679" s="799"/>
      <c r="I679" s="797"/>
      <c r="J679" s="779" t="s">
        <v>381</v>
      </c>
      <c r="K679" s="779">
        <f>H679</f>
        <v>0</v>
      </c>
      <c r="L679" s="797"/>
      <c r="M679" s="797"/>
      <c r="N679" s="779" t="s">
        <v>381</v>
      </c>
      <c r="O679" s="779">
        <f>L679</f>
        <v>0</v>
      </c>
      <c r="P679" s="779">
        <f>H679+L679</f>
        <v>0</v>
      </c>
      <c r="Q679" s="779">
        <f>I679+M679</f>
        <v>0</v>
      </c>
      <c r="R679" s="779" t="s">
        <v>381</v>
      </c>
      <c r="S679" s="780">
        <f>P679</f>
        <v>0</v>
      </c>
    </row>
    <row r="680" spans="1:19" ht="18.75" hidden="1" customHeight="1" thickTop="1" x14ac:dyDescent="0.2">
      <c r="A680" s="808" t="s">
        <v>384</v>
      </c>
      <c r="B680" s="809" t="s">
        <v>381</v>
      </c>
      <c r="C680" s="810" t="s">
        <v>381</v>
      </c>
      <c r="D680" s="834" t="s">
        <v>381</v>
      </c>
      <c r="E680" s="811" t="s">
        <v>381</v>
      </c>
      <c r="F680" s="812" t="s">
        <v>381</v>
      </c>
      <c r="G680" s="813" t="s">
        <v>381</v>
      </c>
      <c r="H680" s="814" t="s">
        <v>381</v>
      </c>
      <c r="I680" s="812" t="s">
        <v>381</v>
      </c>
      <c r="J680" s="815"/>
      <c r="K680" s="812">
        <f>J680</f>
        <v>0</v>
      </c>
      <c r="L680" s="812" t="s">
        <v>381</v>
      </c>
      <c r="M680" s="812" t="s">
        <v>381</v>
      </c>
      <c r="N680" s="815"/>
      <c r="O680" s="812">
        <f>N680</f>
        <v>0</v>
      </c>
      <c r="P680" s="812" t="s">
        <v>381</v>
      </c>
      <c r="Q680" s="812" t="s">
        <v>381</v>
      </c>
      <c r="R680" s="812">
        <f>J680+N680</f>
        <v>0</v>
      </c>
      <c r="S680" s="813">
        <f>R680</f>
        <v>0</v>
      </c>
    </row>
    <row r="681" spans="1:19" ht="18.75" hidden="1" customHeight="1" thickTop="1" x14ac:dyDescent="0.2">
      <c r="A681" s="831" t="s">
        <v>390</v>
      </c>
      <c r="B681" s="832" t="s">
        <v>381</v>
      </c>
      <c r="C681" s="802">
        <f>IF(E681+G681=0, 0, ROUND((P681-Q681)/(G681+E681)/12,0))</f>
        <v>0</v>
      </c>
      <c r="D681" s="833">
        <f>IF(F681=0,0,ROUND(Q681/F681,0))</f>
        <v>0</v>
      </c>
      <c r="E681" s="803">
        <f>E682+E683</f>
        <v>0</v>
      </c>
      <c r="F681" s="804">
        <f>F682+F683</f>
        <v>0</v>
      </c>
      <c r="G681" s="805">
        <f>G682+G683</f>
        <v>0</v>
      </c>
      <c r="H681" s="806">
        <f>H682+H683</f>
        <v>0</v>
      </c>
      <c r="I681" s="804">
        <f>I682+I683</f>
        <v>0</v>
      </c>
      <c r="J681" s="804">
        <f>J684</f>
        <v>0</v>
      </c>
      <c r="K681" s="804">
        <f>IF(H681+J681=K682+K683+K684,H681+J681,"CHYBA")</f>
        <v>0</v>
      </c>
      <c r="L681" s="804">
        <f>L682+L683</f>
        <v>0</v>
      </c>
      <c r="M681" s="804">
        <f>M682+M683</f>
        <v>0</v>
      </c>
      <c r="N681" s="804">
        <f>N684</f>
        <v>0</v>
      </c>
      <c r="O681" s="804">
        <f>IF(L681+N681=O682+O683+O684,L681+N681,"CHYBA")</f>
        <v>0</v>
      </c>
      <c r="P681" s="804">
        <f>P682+P683</f>
        <v>0</v>
      </c>
      <c r="Q681" s="804">
        <f>Q682+Q683</f>
        <v>0</v>
      </c>
      <c r="R681" s="804">
        <f>R684</f>
        <v>0</v>
      </c>
      <c r="S681" s="805">
        <f>IF(P681+R681=S682+S683+S684,P681+R681,"CHYBA")</f>
        <v>0</v>
      </c>
    </row>
    <row r="682" spans="1:19" ht="18.75" hidden="1" customHeight="1" thickTop="1" x14ac:dyDescent="0.2">
      <c r="A682" s="790" t="s">
        <v>382</v>
      </c>
      <c r="B682" s="776" t="s">
        <v>381</v>
      </c>
      <c r="C682" s="777">
        <f>IF(E682+G682=0, 0, ROUND((P682-Q682)/(G682+E682)/12,0))</f>
        <v>0</v>
      </c>
      <c r="D682" s="791">
        <f>IF(F682=0,0,ROUND(Q682/F682,0))</f>
        <v>0</v>
      </c>
      <c r="E682" s="778">
        <f t="shared" ref="E682:I683" si="24">E686+E690+E694+E698+E702+E706+E710</f>
        <v>0</v>
      </c>
      <c r="F682" s="779">
        <f t="shared" si="24"/>
        <v>0</v>
      </c>
      <c r="G682" s="780">
        <f t="shared" si="24"/>
        <v>0</v>
      </c>
      <c r="H682" s="781">
        <f t="shared" si="24"/>
        <v>0</v>
      </c>
      <c r="I682" s="779">
        <f t="shared" si="24"/>
        <v>0</v>
      </c>
      <c r="J682" s="779" t="s">
        <v>381</v>
      </c>
      <c r="K682" s="779">
        <f>H682</f>
        <v>0</v>
      </c>
      <c r="L682" s="779">
        <f>L686+L690+L694+L698+L702+L706+L710</f>
        <v>0</v>
      </c>
      <c r="M682" s="779">
        <f>M686+M690+M694+M698+M702+M706+M710</f>
        <v>0</v>
      </c>
      <c r="N682" s="779" t="s">
        <v>381</v>
      </c>
      <c r="O682" s="779">
        <f>L682</f>
        <v>0</v>
      </c>
      <c r="P682" s="779">
        <f>H682+L682</f>
        <v>0</v>
      </c>
      <c r="Q682" s="779">
        <f>I682+M682</f>
        <v>0</v>
      </c>
      <c r="R682" s="779" t="s">
        <v>381</v>
      </c>
      <c r="S682" s="780">
        <f>P682</f>
        <v>0</v>
      </c>
    </row>
    <row r="683" spans="1:19" ht="18.75" hidden="1" customHeight="1" thickTop="1" x14ac:dyDescent="0.2">
      <c r="A683" s="790" t="s">
        <v>383</v>
      </c>
      <c r="B683" s="776" t="s">
        <v>381</v>
      </c>
      <c r="C683" s="777">
        <f>IF(E683+G683=0, 0, ROUND((P683-Q683)/(G683+E683)/12,0))</f>
        <v>0</v>
      </c>
      <c r="D683" s="791">
        <f>IF(F683=0,0,ROUND(Q683/F683,0))</f>
        <v>0</v>
      </c>
      <c r="E683" s="778">
        <f t="shared" si="24"/>
        <v>0</v>
      </c>
      <c r="F683" s="779">
        <f t="shared" si="24"/>
        <v>0</v>
      </c>
      <c r="G683" s="780">
        <f t="shared" si="24"/>
        <v>0</v>
      </c>
      <c r="H683" s="781">
        <f t="shared" si="24"/>
        <v>0</v>
      </c>
      <c r="I683" s="779">
        <f t="shared" si="24"/>
        <v>0</v>
      </c>
      <c r="J683" s="779" t="s">
        <v>381</v>
      </c>
      <c r="K683" s="779">
        <f>H683</f>
        <v>0</v>
      </c>
      <c r="L683" s="779">
        <f>L687+L691+L695+L699+L703+L707+L711</f>
        <v>0</v>
      </c>
      <c r="M683" s="779">
        <f>M687+M691+M695+M699+M703+M707+M711</f>
        <v>0</v>
      </c>
      <c r="N683" s="779" t="s">
        <v>381</v>
      </c>
      <c r="O683" s="779">
        <f>L683</f>
        <v>0</v>
      </c>
      <c r="P683" s="779">
        <f>H683+L683</f>
        <v>0</v>
      </c>
      <c r="Q683" s="779">
        <f>I683+M683</f>
        <v>0</v>
      </c>
      <c r="R683" s="779" t="s">
        <v>381</v>
      </c>
      <c r="S683" s="780">
        <f>P683</f>
        <v>0</v>
      </c>
    </row>
    <row r="684" spans="1:19" ht="18.75" hidden="1" customHeight="1" thickTop="1" x14ac:dyDescent="0.2">
      <c r="A684" s="790" t="s">
        <v>384</v>
      </c>
      <c r="B684" s="776" t="s">
        <v>381</v>
      </c>
      <c r="C684" s="777" t="s">
        <v>381</v>
      </c>
      <c r="D684" s="791" t="s">
        <v>381</v>
      </c>
      <c r="E684" s="778" t="s">
        <v>381</v>
      </c>
      <c r="F684" s="779" t="s">
        <v>381</v>
      </c>
      <c r="G684" s="780" t="s">
        <v>381</v>
      </c>
      <c r="H684" s="781" t="s">
        <v>381</v>
      </c>
      <c r="I684" s="779" t="s">
        <v>381</v>
      </c>
      <c r="J684" s="779">
        <f>J688+J692+J696+J700+J704+J708+J712</f>
        <v>0</v>
      </c>
      <c r="K684" s="779">
        <f>J684</f>
        <v>0</v>
      </c>
      <c r="L684" s="779" t="s">
        <v>381</v>
      </c>
      <c r="M684" s="779" t="s">
        <v>381</v>
      </c>
      <c r="N684" s="779">
        <f>N688+N692+N696+N700+N704+N708+N712</f>
        <v>0</v>
      </c>
      <c r="O684" s="779">
        <f>N684</f>
        <v>0</v>
      </c>
      <c r="P684" s="779" t="s">
        <v>381</v>
      </c>
      <c r="Q684" s="779" t="s">
        <v>381</v>
      </c>
      <c r="R684" s="779">
        <f>J684+N684</f>
        <v>0</v>
      </c>
      <c r="S684" s="780">
        <f>R684</f>
        <v>0</v>
      </c>
    </row>
    <row r="685" spans="1:19" ht="18.75" hidden="1" customHeight="1" thickTop="1" x14ac:dyDescent="0.2">
      <c r="A685" s="792" t="s">
        <v>1026</v>
      </c>
      <c r="B685" s="793"/>
      <c r="C685" s="777">
        <f>IF(E685+G685=0, 0, ROUND((P685-Q685)/(G685+E685)/12,0))</f>
        <v>0</v>
      </c>
      <c r="D685" s="791">
        <f>IF(F685=0,0,ROUND(Q685/F685,0))</f>
        <v>0</v>
      </c>
      <c r="E685" s="778">
        <f>E686+E687</f>
        <v>0</v>
      </c>
      <c r="F685" s="779">
        <f>F686+F687</f>
        <v>0</v>
      </c>
      <c r="G685" s="780">
        <f>G686+G687</f>
        <v>0</v>
      </c>
      <c r="H685" s="794">
        <f>H686+H687</f>
        <v>0</v>
      </c>
      <c r="I685" s="795">
        <f>I686+I687</f>
        <v>0</v>
      </c>
      <c r="J685" s="795">
        <f>J688</f>
        <v>0</v>
      </c>
      <c r="K685" s="795">
        <f>IF(H685+J685=K686+K687+K688,H685+J685,"CHYBA")</f>
        <v>0</v>
      </c>
      <c r="L685" s="779">
        <f>L686+L687</f>
        <v>0</v>
      </c>
      <c r="M685" s="779">
        <f>M686+M687</f>
        <v>0</v>
      </c>
      <c r="N685" s="779">
        <f>N688</f>
        <v>0</v>
      </c>
      <c r="O685" s="779">
        <f>IF(L685+N685=O686+O687+O688,L685+N685,"CHYBA")</f>
        <v>0</v>
      </c>
      <c r="P685" s="779">
        <f>P686+P687</f>
        <v>0</v>
      </c>
      <c r="Q685" s="779">
        <f>Q686+Q687</f>
        <v>0</v>
      </c>
      <c r="R685" s="779">
        <f>R688</f>
        <v>0</v>
      </c>
      <c r="S685" s="780">
        <f>IF(P685+R685=S686+S687+S688,P685+R685,"CHYBA")</f>
        <v>0</v>
      </c>
    </row>
    <row r="686" spans="1:19" ht="18.75" hidden="1" customHeight="1" thickTop="1" x14ac:dyDescent="0.2">
      <c r="A686" s="790" t="s">
        <v>382</v>
      </c>
      <c r="B686" s="776" t="s">
        <v>381</v>
      </c>
      <c r="C686" s="777">
        <f>IF(E686+G686=0, 0, ROUND((P686-Q686)/(G686+E686)/12,0))</f>
        <v>0</v>
      </c>
      <c r="D686" s="791">
        <f>IF(F686=0,0,ROUND(Q686/F686,0))</f>
        <v>0</v>
      </c>
      <c r="E686" s="796"/>
      <c r="F686" s="797"/>
      <c r="G686" s="798"/>
      <c r="H686" s="799"/>
      <c r="I686" s="797"/>
      <c r="J686" s="795" t="s">
        <v>381</v>
      </c>
      <c r="K686" s="795">
        <f>H686</f>
        <v>0</v>
      </c>
      <c r="L686" s="797"/>
      <c r="M686" s="797"/>
      <c r="N686" s="779" t="s">
        <v>381</v>
      </c>
      <c r="O686" s="779">
        <f>L686</f>
        <v>0</v>
      </c>
      <c r="P686" s="779">
        <f>H686+L686</f>
        <v>0</v>
      </c>
      <c r="Q686" s="779">
        <f>I686+M686</f>
        <v>0</v>
      </c>
      <c r="R686" s="779" t="s">
        <v>381</v>
      </c>
      <c r="S686" s="780">
        <f>P686</f>
        <v>0</v>
      </c>
    </row>
    <row r="687" spans="1:19" ht="18.75" hidden="1" customHeight="1" thickTop="1" x14ac:dyDescent="0.2">
      <c r="A687" s="790" t="s">
        <v>383</v>
      </c>
      <c r="B687" s="776" t="s">
        <v>381</v>
      </c>
      <c r="C687" s="777">
        <f>IF(E687+G687=0, 0, ROUND((P687-Q687)/(G687+E687)/12,0))</f>
        <v>0</v>
      </c>
      <c r="D687" s="791">
        <f>IF(F687=0,0,ROUND(Q687/F687,0))</f>
        <v>0</v>
      </c>
      <c r="E687" s="796"/>
      <c r="F687" s="797"/>
      <c r="G687" s="798"/>
      <c r="H687" s="799"/>
      <c r="I687" s="797"/>
      <c r="J687" s="795" t="s">
        <v>381</v>
      </c>
      <c r="K687" s="795">
        <f>H687</f>
        <v>0</v>
      </c>
      <c r="L687" s="797"/>
      <c r="M687" s="797"/>
      <c r="N687" s="779" t="s">
        <v>381</v>
      </c>
      <c r="O687" s="779">
        <f>L687</f>
        <v>0</v>
      </c>
      <c r="P687" s="779">
        <f>H687+L687</f>
        <v>0</v>
      </c>
      <c r="Q687" s="779">
        <f>I687+M687</f>
        <v>0</v>
      </c>
      <c r="R687" s="779" t="s">
        <v>381</v>
      </c>
      <c r="S687" s="780">
        <f>P687</f>
        <v>0</v>
      </c>
    </row>
    <row r="688" spans="1:19" ht="18.75" hidden="1" customHeight="1" thickTop="1" x14ac:dyDescent="0.2">
      <c r="A688" s="790" t="s">
        <v>384</v>
      </c>
      <c r="B688" s="776" t="s">
        <v>381</v>
      </c>
      <c r="C688" s="777" t="s">
        <v>381</v>
      </c>
      <c r="D688" s="791" t="s">
        <v>381</v>
      </c>
      <c r="E688" s="778" t="s">
        <v>381</v>
      </c>
      <c r="F688" s="779" t="s">
        <v>381</v>
      </c>
      <c r="G688" s="780" t="s">
        <v>381</v>
      </c>
      <c r="H688" s="781" t="s">
        <v>381</v>
      </c>
      <c r="I688" s="779" t="s">
        <v>381</v>
      </c>
      <c r="J688" s="797"/>
      <c r="K688" s="795">
        <f>J688</f>
        <v>0</v>
      </c>
      <c r="L688" s="779" t="s">
        <v>381</v>
      </c>
      <c r="M688" s="779" t="s">
        <v>381</v>
      </c>
      <c r="N688" s="797"/>
      <c r="O688" s="779">
        <f>N688</f>
        <v>0</v>
      </c>
      <c r="P688" s="779" t="s">
        <v>381</v>
      </c>
      <c r="Q688" s="779" t="s">
        <v>381</v>
      </c>
      <c r="R688" s="779">
        <f>J688+N688</f>
        <v>0</v>
      </c>
      <c r="S688" s="780">
        <f>R688</f>
        <v>0</v>
      </c>
    </row>
    <row r="689" spans="1:19" ht="18.75" hidden="1" customHeight="1" thickTop="1" x14ac:dyDescent="0.2">
      <c r="A689" s="792" t="s">
        <v>1026</v>
      </c>
      <c r="B689" s="793"/>
      <c r="C689" s="777">
        <f>IF(E689+G689=0, 0, ROUND((P689-Q689)/(G689+E689)/12,0))</f>
        <v>0</v>
      </c>
      <c r="D689" s="791">
        <f>IF(F689=0,0,ROUND(Q689/F689,0))</f>
        <v>0</v>
      </c>
      <c r="E689" s="778">
        <f>E690+E691</f>
        <v>0</v>
      </c>
      <c r="F689" s="779">
        <f>F690+F691</f>
        <v>0</v>
      </c>
      <c r="G689" s="780">
        <f>G690+G691</f>
        <v>0</v>
      </c>
      <c r="H689" s="781">
        <f>H690+H691</f>
        <v>0</v>
      </c>
      <c r="I689" s="779">
        <f>I690+I691</f>
        <v>0</v>
      </c>
      <c r="J689" s="779">
        <f>J692</f>
        <v>0</v>
      </c>
      <c r="K689" s="779">
        <f>IF(H689+J689=K690+K691+K692,H689+J689,"CHYBA")</f>
        <v>0</v>
      </c>
      <c r="L689" s="779">
        <f>L690+L691</f>
        <v>0</v>
      </c>
      <c r="M689" s="779">
        <f>M690+M691</f>
        <v>0</v>
      </c>
      <c r="N689" s="779">
        <f>N692</f>
        <v>0</v>
      </c>
      <c r="O689" s="779">
        <f>IF(L689+N689=O690+O691+O692,L689+N689,"CHYBA")</f>
        <v>0</v>
      </c>
      <c r="P689" s="779">
        <f>P690+P691</f>
        <v>0</v>
      </c>
      <c r="Q689" s="779">
        <f>Q690+Q691</f>
        <v>0</v>
      </c>
      <c r="R689" s="779">
        <f>R692</f>
        <v>0</v>
      </c>
      <c r="S689" s="780">
        <f>IF(P689+R689=S690+S691+S692,P689+R689,"CHYBA")</f>
        <v>0</v>
      </c>
    </row>
    <row r="690" spans="1:19" ht="18.75" hidden="1" customHeight="1" thickTop="1" x14ac:dyDescent="0.2">
      <c r="A690" s="790" t="s">
        <v>382</v>
      </c>
      <c r="B690" s="776" t="s">
        <v>381</v>
      </c>
      <c r="C690" s="777">
        <f>IF(E690+G690=0, 0, ROUND((P690-Q690)/(G690+E690)/12,0))</f>
        <v>0</v>
      </c>
      <c r="D690" s="791">
        <f>IF(F690=0,0,ROUND(Q690/F690,0))</f>
        <v>0</v>
      </c>
      <c r="E690" s="796"/>
      <c r="F690" s="797"/>
      <c r="G690" s="798"/>
      <c r="H690" s="799"/>
      <c r="I690" s="797"/>
      <c r="J690" s="779" t="s">
        <v>381</v>
      </c>
      <c r="K690" s="779">
        <f>H690</f>
        <v>0</v>
      </c>
      <c r="L690" s="797"/>
      <c r="M690" s="797"/>
      <c r="N690" s="779" t="s">
        <v>381</v>
      </c>
      <c r="O690" s="779">
        <f>L690</f>
        <v>0</v>
      </c>
      <c r="P690" s="779">
        <f>H690+L690</f>
        <v>0</v>
      </c>
      <c r="Q690" s="779">
        <f>I690+M690</f>
        <v>0</v>
      </c>
      <c r="R690" s="779" t="s">
        <v>381</v>
      </c>
      <c r="S690" s="780">
        <f>P690</f>
        <v>0</v>
      </c>
    </row>
    <row r="691" spans="1:19" ht="18.75" hidden="1" customHeight="1" thickTop="1" x14ac:dyDescent="0.2">
      <c r="A691" s="790" t="s">
        <v>383</v>
      </c>
      <c r="B691" s="776" t="s">
        <v>381</v>
      </c>
      <c r="C691" s="777">
        <f>IF(E691+G691=0, 0, ROUND((P691-Q691)/(G691+E691)/12,0))</f>
        <v>0</v>
      </c>
      <c r="D691" s="791">
        <f>IF(F691=0,0,ROUND(Q691/F691,0))</f>
        <v>0</v>
      </c>
      <c r="E691" s="796"/>
      <c r="F691" s="797"/>
      <c r="G691" s="798"/>
      <c r="H691" s="799"/>
      <c r="I691" s="797"/>
      <c r="J691" s="779" t="s">
        <v>381</v>
      </c>
      <c r="K691" s="779">
        <f>H691</f>
        <v>0</v>
      </c>
      <c r="L691" s="797"/>
      <c r="M691" s="797"/>
      <c r="N691" s="779" t="s">
        <v>381</v>
      </c>
      <c r="O691" s="779">
        <f>L691</f>
        <v>0</v>
      </c>
      <c r="P691" s="779">
        <f>H691+L691</f>
        <v>0</v>
      </c>
      <c r="Q691" s="779">
        <f>I691+M691</f>
        <v>0</v>
      </c>
      <c r="R691" s="779" t="s">
        <v>381</v>
      </c>
      <c r="S691" s="780">
        <f>P691</f>
        <v>0</v>
      </c>
    </row>
    <row r="692" spans="1:19" ht="18.75" hidden="1" customHeight="1" thickTop="1" x14ac:dyDescent="0.2">
      <c r="A692" s="790" t="s">
        <v>384</v>
      </c>
      <c r="B692" s="776" t="s">
        <v>381</v>
      </c>
      <c r="C692" s="777" t="s">
        <v>381</v>
      </c>
      <c r="D692" s="791" t="s">
        <v>381</v>
      </c>
      <c r="E692" s="778" t="s">
        <v>381</v>
      </c>
      <c r="F692" s="779" t="s">
        <v>381</v>
      </c>
      <c r="G692" s="780" t="s">
        <v>381</v>
      </c>
      <c r="H692" s="781" t="s">
        <v>381</v>
      </c>
      <c r="I692" s="779" t="s">
        <v>381</v>
      </c>
      <c r="J692" s="797"/>
      <c r="K692" s="779">
        <f>J692</f>
        <v>0</v>
      </c>
      <c r="L692" s="779" t="s">
        <v>381</v>
      </c>
      <c r="M692" s="779" t="s">
        <v>381</v>
      </c>
      <c r="N692" s="797"/>
      <c r="O692" s="779">
        <f>N692</f>
        <v>0</v>
      </c>
      <c r="P692" s="779" t="s">
        <v>381</v>
      </c>
      <c r="Q692" s="779" t="s">
        <v>381</v>
      </c>
      <c r="R692" s="779">
        <f>J692+N692</f>
        <v>0</v>
      </c>
      <c r="S692" s="780">
        <f>R692</f>
        <v>0</v>
      </c>
    </row>
    <row r="693" spans="1:19" ht="18.75" hidden="1" customHeight="1" thickTop="1" x14ac:dyDescent="0.2">
      <c r="A693" s="792" t="s">
        <v>1026</v>
      </c>
      <c r="B693" s="793"/>
      <c r="C693" s="777">
        <f>IF(E693+G693=0, 0, ROUND((P693-Q693)/(G693+E693)/12,0))</f>
        <v>0</v>
      </c>
      <c r="D693" s="791">
        <f>IF(F693=0,0,ROUND(Q693/F693,0))</f>
        <v>0</v>
      </c>
      <c r="E693" s="778">
        <f>E694+E695</f>
        <v>0</v>
      </c>
      <c r="F693" s="779">
        <f>F694+F695</f>
        <v>0</v>
      </c>
      <c r="G693" s="780">
        <f>G694+G695</f>
        <v>0</v>
      </c>
      <c r="H693" s="781">
        <f>H694+H695</f>
        <v>0</v>
      </c>
      <c r="I693" s="779">
        <f>I694+I695</f>
        <v>0</v>
      </c>
      <c r="J693" s="779">
        <f>J696</f>
        <v>0</v>
      </c>
      <c r="K693" s="779">
        <f>IF(H693+J693=K694+K695+K696,H693+J693,"CHYBA")</f>
        <v>0</v>
      </c>
      <c r="L693" s="779">
        <f>L694+L695</f>
        <v>0</v>
      </c>
      <c r="M693" s="779">
        <f>M694+M695</f>
        <v>0</v>
      </c>
      <c r="N693" s="779">
        <f>N696</f>
        <v>0</v>
      </c>
      <c r="O693" s="779">
        <f>IF(L693+N693=O694+O695+O696,L693+N693,"CHYBA")</f>
        <v>0</v>
      </c>
      <c r="P693" s="779">
        <f>P694+P695</f>
        <v>0</v>
      </c>
      <c r="Q693" s="779">
        <f>Q694+Q695</f>
        <v>0</v>
      </c>
      <c r="R693" s="779">
        <f>R696</f>
        <v>0</v>
      </c>
      <c r="S693" s="780">
        <f>IF(P693+R693=S694+S695+S696,P693+R693,"CHYBA")</f>
        <v>0</v>
      </c>
    </row>
    <row r="694" spans="1:19" ht="18.75" hidden="1" customHeight="1" thickTop="1" x14ac:dyDescent="0.2">
      <c r="A694" s="790" t="s">
        <v>382</v>
      </c>
      <c r="B694" s="776" t="s">
        <v>381</v>
      </c>
      <c r="C694" s="777">
        <f>IF(E694+G694=0, 0, ROUND((P694-Q694)/(G694+E694)/12,0))</f>
        <v>0</v>
      </c>
      <c r="D694" s="791">
        <f>IF(F694=0,0,ROUND(Q694/F694,0))</f>
        <v>0</v>
      </c>
      <c r="E694" s="796"/>
      <c r="F694" s="797"/>
      <c r="G694" s="798"/>
      <c r="H694" s="799"/>
      <c r="I694" s="797"/>
      <c r="J694" s="779" t="s">
        <v>381</v>
      </c>
      <c r="K694" s="779">
        <f>H694</f>
        <v>0</v>
      </c>
      <c r="L694" s="797"/>
      <c r="M694" s="797"/>
      <c r="N694" s="779" t="s">
        <v>381</v>
      </c>
      <c r="O694" s="779">
        <f>L694</f>
        <v>0</v>
      </c>
      <c r="P694" s="779">
        <f>H694+L694</f>
        <v>0</v>
      </c>
      <c r="Q694" s="779">
        <f>I694+M694</f>
        <v>0</v>
      </c>
      <c r="R694" s="779" t="s">
        <v>381</v>
      </c>
      <c r="S694" s="780">
        <f>P694</f>
        <v>0</v>
      </c>
    </row>
    <row r="695" spans="1:19" ht="18.75" hidden="1" customHeight="1" thickTop="1" x14ac:dyDescent="0.2">
      <c r="A695" s="790" t="s">
        <v>383</v>
      </c>
      <c r="B695" s="776" t="s">
        <v>381</v>
      </c>
      <c r="C695" s="777">
        <f>IF(E695+G695=0, 0, ROUND((P695-Q695)/(G695+E695)/12,0))</f>
        <v>0</v>
      </c>
      <c r="D695" s="791">
        <f>IF(F695=0,0,ROUND(Q695/F695,0))</f>
        <v>0</v>
      </c>
      <c r="E695" s="796"/>
      <c r="F695" s="797"/>
      <c r="G695" s="798"/>
      <c r="H695" s="799"/>
      <c r="I695" s="797"/>
      <c r="J695" s="779" t="s">
        <v>381</v>
      </c>
      <c r="K695" s="779">
        <f>H695</f>
        <v>0</v>
      </c>
      <c r="L695" s="797"/>
      <c r="M695" s="797"/>
      <c r="N695" s="779" t="s">
        <v>381</v>
      </c>
      <c r="O695" s="779">
        <f>L695</f>
        <v>0</v>
      </c>
      <c r="P695" s="779">
        <f>H695+L695</f>
        <v>0</v>
      </c>
      <c r="Q695" s="779">
        <f>I695+M695</f>
        <v>0</v>
      </c>
      <c r="R695" s="779" t="s">
        <v>381</v>
      </c>
      <c r="S695" s="780">
        <f>P695</f>
        <v>0</v>
      </c>
    </row>
    <row r="696" spans="1:19" ht="18.75" hidden="1" customHeight="1" thickTop="1" x14ac:dyDescent="0.2">
      <c r="A696" s="790" t="s">
        <v>384</v>
      </c>
      <c r="B696" s="776" t="s">
        <v>381</v>
      </c>
      <c r="C696" s="777" t="s">
        <v>381</v>
      </c>
      <c r="D696" s="791" t="s">
        <v>381</v>
      </c>
      <c r="E696" s="778" t="s">
        <v>381</v>
      </c>
      <c r="F696" s="779" t="s">
        <v>381</v>
      </c>
      <c r="G696" s="780" t="s">
        <v>381</v>
      </c>
      <c r="H696" s="781" t="s">
        <v>381</v>
      </c>
      <c r="I696" s="779" t="s">
        <v>381</v>
      </c>
      <c r="J696" s="797"/>
      <c r="K696" s="779">
        <f>J696</f>
        <v>0</v>
      </c>
      <c r="L696" s="779" t="s">
        <v>381</v>
      </c>
      <c r="M696" s="779" t="s">
        <v>381</v>
      </c>
      <c r="N696" s="797"/>
      <c r="O696" s="779">
        <f>N696</f>
        <v>0</v>
      </c>
      <c r="P696" s="779" t="s">
        <v>381</v>
      </c>
      <c r="Q696" s="779" t="s">
        <v>381</v>
      </c>
      <c r="R696" s="779">
        <f>J696+N696</f>
        <v>0</v>
      </c>
      <c r="S696" s="780">
        <f>R696</f>
        <v>0</v>
      </c>
    </row>
    <row r="697" spans="1:19" ht="18.75" hidden="1" customHeight="1" thickTop="1" x14ac:dyDescent="0.2">
      <c r="A697" s="792" t="s">
        <v>1026</v>
      </c>
      <c r="B697" s="793"/>
      <c r="C697" s="777">
        <f>IF(E697+G697=0, 0, ROUND((P697-Q697)/(G697+E697)/12,0))</f>
        <v>0</v>
      </c>
      <c r="D697" s="791">
        <f>IF(F697=0,0,ROUND(Q697/F697,0))</f>
        <v>0</v>
      </c>
      <c r="E697" s="778">
        <f>E698+E699</f>
        <v>0</v>
      </c>
      <c r="F697" s="779">
        <f>F698+F699</f>
        <v>0</v>
      </c>
      <c r="G697" s="780">
        <f>G698+G699</f>
        <v>0</v>
      </c>
      <c r="H697" s="781">
        <f>H698+H699</f>
        <v>0</v>
      </c>
      <c r="I697" s="779">
        <f>I698+I699</f>
        <v>0</v>
      </c>
      <c r="J697" s="779">
        <f>J700</f>
        <v>0</v>
      </c>
      <c r="K697" s="779">
        <f>IF(H697+J697=K698+K699+K700,H697+J697,"CHYBA")</f>
        <v>0</v>
      </c>
      <c r="L697" s="779">
        <f>L698+L699</f>
        <v>0</v>
      </c>
      <c r="M697" s="779">
        <f>M698+M699</f>
        <v>0</v>
      </c>
      <c r="N697" s="779">
        <f>N700</f>
        <v>0</v>
      </c>
      <c r="O697" s="779">
        <f>IF(L697+N697=O698+O699+O700,L697+N697,"CHYBA")</f>
        <v>0</v>
      </c>
      <c r="P697" s="779">
        <f>P698+P699</f>
        <v>0</v>
      </c>
      <c r="Q697" s="779">
        <f>Q698+Q699</f>
        <v>0</v>
      </c>
      <c r="R697" s="779">
        <f>R700</f>
        <v>0</v>
      </c>
      <c r="S697" s="780">
        <f>IF(P697+R697=S698+S699+S700,P697+R697,"CHYBA")</f>
        <v>0</v>
      </c>
    </row>
    <row r="698" spans="1:19" ht="18.75" hidden="1" customHeight="1" thickTop="1" x14ac:dyDescent="0.2">
      <c r="A698" s="790" t="s">
        <v>382</v>
      </c>
      <c r="B698" s="776" t="s">
        <v>381</v>
      </c>
      <c r="C698" s="777">
        <f>IF(E698+G698=0, 0, ROUND((P698-Q698)/(G698+E698)/12,0))</f>
        <v>0</v>
      </c>
      <c r="D698" s="791">
        <f>IF(F698=0,0,ROUND(Q698/F698,0))</f>
        <v>0</v>
      </c>
      <c r="E698" s="796"/>
      <c r="F698" s="797"/>
      <c r="G698" s="798"/>
      <c r="H698" s="799"/>
      <c r="I698" s="797"/>
      <c r="J698" s="779" t="s">
        <v>381</v>
      </c>
      <c r="K698" s="779">
        <f>H698</f>
        <v>0</v>
      </c>
      <c r="L698" s="797"/>
      <c r="M698" s="797"/>
      <c r="N698" s="779" t="s">
        <v>381</v>
      </c>
      <c r="O698" s="779">
        <f>L698</f>
        <v>0</v>
      </c>
      <c r="P698" s="779">
        <f>H698+L698</f>
        <v>0</v>
      </c>
      <c r="Q698" s="779">
        <f>I698+M698</f>
        <v>0</v>
      </c>
      <c r="R698" s="779" t="s">
        <v>381</v>
      </c>
      <c r="S698" s="780">
        <f>P698</f>
        <v>0</v>
      </c>
    </row>
    <row r="699" spans="1:19" ht="18.75" hidden="1" customHeight="1" thickTop="1" x14ac:dyDescent="0.2">
      <c r="A699" s="790" t="s">
        <v>383</v>
      </c>
      <c r="B699" s="776" t="s">
        <v>381</v>
      </c>
      <c r="C699" s="777">
        <f>IF(E699+G699=0, 0, ROUND((P699-Q699)/(G699+E699)/12,0))</f>
        <v>0</v>
      </c>
      <c r="D699" s="791">
        <f>IF(F699=0,0,ROUND(Q699/F699,0))</f>
        <v>0</v>
      </c>
      <c r="E699" s="796"/>
      <c r="F699" s="797"/>
      <c r="G699" s="798"/>
      <c r="H699" s="799"/>
      <c r="I699" s="797"/>
      <c r="J699" s="779" t="s">
        <v>381</v>
      </c>
      <c r="K699" s="779">
        <f>H699</f>
        <v>0</v>
      </c>
      <c r="L699" s="797"/>
      <c r="M699" s="797"/>
      <c r="N699" s="779" t="s">
        <v>381</v>
      </c>
      <c r="O699" s="779">
        <f>L699</f>
        <v>0</v>
      </c>
      <c r="P699" s="779">
        <f>H699+L699</f>
        <v>0</v>
      </c>
      <c r="Q699" s="779">
        <f>I699+M699</f>
        <v>0</v>
      </c>
      <c r="R699" s="779" t="s">
        <v>381</v>
      </c>
      <c r="S699" s="780">
        <f>P699</f>
        <v>0</v>
      </c>
    </row>
    <row r="700" spans="1:19" ht="18.75" hidden="1" customHeight="1" thickTop="1" x14ac:dyDescent="0.2">
      <c r="A700" s="790" t="s">
        <v>384</v>
      </c>
      <c r="B700" s="776" t="s">
        <v>381</v>
      </c>
      <c r="C700" s="777" t="s">
        <v>381</v>
      </c>
      <c r="D700" s="791" t="s">
        <v>381</v>
      </c>
      <c r="E700" s="778" t="s">
        <v>381</v>
      </c>
      <c r="F700" s="779" t="s">
        <v>381</v>
      </c>
      <c r="G700" s="780" t="s">
        <v>381</v>
      </c>
      <c r="H700" s="781" t="s">
        <v>381</v>
      </c>
      <c r="I700" s="779" t="s">
        <v>381</v>
      </c>
      <c r="J700" s="797"/>
      <c r="K700" s="779">
        <f>J700</f>
        <v>0</v>
      </c>
      <c r="L700" s="779" t="s">
        <v>381</v>
      </c>
      <c r="M700" s="779" t="s">
        <v>381</v>
      </c>
      <c r="N700" s="797"/>
      <c r="O700" s="779">
        <f>N700</f>
        <v>0</v>
      </c>
      <c r="P700" s="779" t="s">
        <v>381</v>
      </c>
      <c r="Q700" s="779" t="s">
        <v>381</v>
      </c>
      <c r="R700" s="779">
        <f>J700+N700</f>
        <v>0</v>
      </c>
      <c r="S700" s="780">
        <f>R700</f>
        <v>0</v>
      </c>
    </row>
    <row r="701" spans="1:19" ht="18.75" hidden="1" customHeight="1" thickTop="1" x14ac:dyDescent="0.2">
      <c r="A701" s="792" t="s">
        <v>1026</v>
      </c>
      <c r="B701" s="793"/>
      <c r="C701" s="777">
        <f>IF(E701+G701=0, 0, ROUND((P701-Q701)/(G701+E701)/12,0))</f>
        <v>0</v>
      </c>
      <c r="D701" s="791">
        <f>IF(F701=0,0,ROUND(Q701/F701,0))</f>
        <v>0</v>
      </c>
      <c r="E701" s="778">
        <f>E702+E703</f>
        <v>0</v>
      </c>
      <c r="F701" s="779">
        <f>F702+F703</f>
        <v>0</v>
      </c>
      <c r="G701" s="780">
        <f>G702+G703</f>
        <v>0</v>
      </c>
      <c r="H701" s="781">
        <f>H702+H703</f>
        <v>0</v>
      </c>
      <c r="I701" s="779">
        <f>I702+I703</f>
        <v>0</v>
      </c>
      <c r="J701" s="779">
        <f>J704</f>
        <v>0</v>
      </c>
      <c r="K701" s="779">
        <f>IF(H701+J701=K702+K703+K704,H701+J701,"CHYBA")</f>
        <v>0</v>
      </c>
      <c r="L701" s="779">
        <f>L702+L703</f>
        <v>0</v>
      </c>
      <c r="M701" s="779">
        <f>M702+M703</f>
        <v>0</v>
      </c>
      <c r="N701" s="779">
        <f>N704</f>
        <v>0</v>
      </c>
      <c r="O701" s="779">
        <f>IF(L701+N701=O702+O703+O704,L701+N701,"CHYBA")</f>
        <v>0</v>
      </c>
      <c r="P701" s="779">
        <f>P702+P703</f>
        <v>0</v>
      </c>
      <c r="Q701" s="779">
        <f>Q702+Q703</f>
        <v>0</v>
      </c>
      <c r="R701" s="779">
        <f>R704</f>
        <v>0</v>
      </c>
      <c r="S701" s="780">
        <f>IF(P701+R701=S702+S703+S704,P701+R701,"CHYBA")</f>
        <v>0</v>
      </c>
    </row>
    <row r="702" spans="1:19" ht="18.75" hidden="1" customHeight="1" thickTop="1" x14ac:dyDescent="0.2">
      <c r="A702" s="790" t="s">
        <v>382</v>
      </c>
      <c r="B702" s="776" t="s">
        <v>381</v>
      </c>
      <c r="C702" s="777">
        <f>IF(E702+G702=0, 0, ROUND((P702-Q702)/(G702+E702)/12,0))</f>
        <v>0</v>
      </c>
      <c r="D702" s="791">
        <f>IF(F702=0,0,ROUND(Q702/F702,0))</f>
        <v>0</v>
      </c>
      <c r="E702" s="796"/>
      <c r="F702" s="797"/>
      <c r="G702" s="798"/>
      <c r="H702" s="799"/>
      <c r="I702" s="797"/>
      <c r="J702" s="779" t="s">
        <v>381</v>
      </c>
      <c r="K702" s="779">
        <f>H702</f>
        <v>0</v>
      </c>
      <c r="L702" s="797"/>
      <c r="M702" s="797"/>
      <c r="N702" s="779" t="s">
        <v>381</v>
      </c>
      <c r="O702" s="779">
        <f>L702</f>
        <v>0</v>
      </c>
      <c r="P702" s="779">
        <f>H702+L702</f>
        <v>0</v>
      </c>
      <c r="Q702" s="779">
        <f>I702+M702</f>
        <v>0</v>
      </c>
      <c r="R702" s="779" t="s">
        <v>381</v>
      </c>
      <c r="S702" s="780">
        <f>P702</f>
        <v>0</v>
      </c>
    </row>
    <row r="703" spans="1:19" ht="18.75" hidden="1" customHeight="1" thickTop="1" x14ac:dyDescent="0.2">
      <c r="A703" s="790" t="s">
        <v>383</v>
      </c>
      <c r="B703" s="776" t="s">
        <v>381</v>
      </c>
      <c r="C703" s="777">
        <f>IF(E703+G703=0, 0, ROUND((P703-Q703)/(G703+E703)/12,0))</f>
        <v>0</v>
      </c>
      <c r="D703" s="791">
        <f>IF(F703=0,0,ROUND(Q703/F703,0))</f>
        <v>0</v>
      </c>
      <c r="E703" s="796"/>
      <c r="F703" s="797"/>
      <c r="G703" s="798"/>
      <c r="H703" s="799"/>
      <c r="I703" s="797"/>
      <c r="J703" s="779" t="s">
        <v>381</v>
      </c>
      <c r="K703" s="779">
        <f>H703</f>
        <v>0</v>
      </c>
      <c r="L703" s="797"/>
      <c r="M703" s="797"/>
      <c r="N703" s="779" t="s">
        <v>381</v>
      </c>
      <c r="O703" s="779">
        <f>L703</f>
        <v>0</v>
      </c>
      <c r="P703" s="779">
        <f>H703+L703</f>
        <v>0</v>
      </c>
      <c r="Q703" s="779">
        <f>I703+M703</f>
        <v>0</v>
      </c>
      <c r="R703" s="779" t="s">
        <v>381</v>
      </c>
      <c r="S703" s="780">
        <f>P703</f>
        <v>0</v>
      </c>
    </row>
    <row r="704" spans="1:19" ht="18.75" hidden="1" customHeight="1" thickTop="1" x14ac:dyDescent="0.2">
      <c r="A704" s="790" t="s">
        <v>384</v>
      </c>
      <c r="B704" s="776" t="s">
        <v>381</v>
      </c>
      <c r="C704" s="777" t="s">
        <v>381</v>
      </c>
      <c r="D704" s="791" t="s">
        <v>381</v>
      </c>
      <c r="E704" s="778" t="s">
        <v>381</v>
      </c>
      <c r="F704" s="779" t="s">
        <v>381</v>
      </c>
      <c r="G704" s="780" t="s">
        <v>381</v>
      </c>
      <c r="H704" s="781" t="s">
        <v>381</v>
      </c>
      <c r="I704" s="779" t="s">
        <v>381</v>
      </c>
      <c r="J704" s="797"/>
      <c r="K704" s="779">
        <f>J704</f>
        <v>0</v>
      </c>
      <c r="L704" s="779" t="s">
        <v>381</v>
      </c>
      <c r="M704" s="779" t="s">
        <v>381</v>
      </c>
      <c r="N704" s="797"/>
      <c r="O704" s="779">
        <f>N704</f>
        <v>0</v>
      </c>
      <c r="P704" s="779" t="s">
        <v>381</v>
      </c>
      <c r="Q704" s="779" t="s">
        <v>381</v>
      </c>
      <c r="R704" s="779">
        <f>J704+N704</f>
        <v>0</v>
      </c>
      <c r="S704" s="780">
        <f>R704</f>
        <v>0</v>
      </c>
    </row>
    <row r="705" spans="1:19" ht="18.75" hidden="1" customHeight="1" thickTop="1" x14ac:dyDescent="0.2">
      <c r="A705" s="792" t="s">
        <v>1026</v>
      </c>
      <c r="B705" s="793"/>
      <c r="C705" s="777">
        <f>IF(E705+G705=0, 0, ROUND((P705-Q705)/(G705+E705)/12,0))</f>
        <v>0</v>
      </c>
      <c r="D705" s="791">
        <f>IF(F705=0,0,ROUND(Q705/F705,0))</f>
        <v>0</v>
      </c>
      <c r="E705" s="778">
        <f>E706+E707</f>
        <v>0</v>
      </c>
      <c r="F705" s="779">
        <f>F706+F707</f>
        <v>0</v>
      </c>
      <c r="G705" s="780">
        <f>G706+G707</f>
        <v>0</v>
      </c>
      <c r="H705" s="781">
        <f>H706+H707</f>
        <v>0</v>
      </c>
      <c r="I705" s="779">
        <f>I706+I707</f>
        <v>0</v>
      </c>
      <c r="J705" s="779">
        <f>J708</f>
        <v>0</v>
      </c>
      <c r="K705" s="779">
        <f>IF(H705+J705=K706+K707+K708,H705+J705,"CHYBA")</f>
        <v>0</v>
      </c>
      <c r="L705" s="779">
        <f>L706+L707</f>
        <v>0</v>
      </c>
      <c r="M705" s="779">
        <f>M706+M707</f>
        <v>0</v>
      </c>
      <c r="N705" s="779">
        <f>N708</f>
        <v>0</v>
      </c>
      <c r="O705" s="779">
        <f>IF(L705+N705=O706+O707+O708,L705+N705,"CHYBA")</f>
        <v>0</v>
      </c>
      <c r="P705" s="779">
        <f>P706+P707</f>
        <v>0</v>
      </c>
      <c r="Q705" s="779">
        <f>Q706+Q707</f>
        <v>0</v>
      </c>
      <c r="R705" s="779">
        <f>R708</f>
        <v>0</v>
      </c>
      <c r="S705" s="780">
        <f>IF(P705+R705=S706+S707+S708,P705+R705,"CHYBA")</f>
        <v>0</v>
      </c>
    </row>
    <row r="706" spans="1:19" ht="18.75" hidden="1" customHeight="1" thickTop="1" x14ac:dyDescent="0.2">
      <c r="A706" s="790" t="s">
        <v>382</v>
      </c>
      <c r="B706" s="776" t="s">
        <v>381</v>
      </c>
      <c r="C706" s="777">
        <f>IF(E706+G706=0, 0, ROUND((P706-Q706)/(G706+E706)/12,0))</f>
        <v>0</v>
      </c>
      <c r="D706" s="791">
        <f>IF(F706=0,0,ROUND(Q706/F706,0))</f>
        <v>0</v>
      </c>
      <c r="E706" s="796"/>
      <c r="F706" s="797"/>
      <c r="G706" s="798"/>
      <c r="H706" s="799"/>
      <c r="I706" s="797"/>
      <c r="J706" s="779" t="s">
        <v>381</v>
      </c>
      <c r="K706" s="779">
        <f>H706</f>
        <v>0</v>
      </c>
      <c r="L706" s="797"/>
      <c r="M706" s="797"/>
      <c r="N706" s="779" t="s">
        <v>381</v>
      </c>
      <c r="O706" s="779">
        <f>L706</f>
        <v>0</v>
      </c>
      <c r="P706" s="779">
        <f>H706+L706</f>
        <v>0</v>
      </c>
      <c r="Q706" s="779">
        <f>I706+M706</f>
        <v>0</v>
      </c>
      <c r="R706" s="779" t="s">
        <v>381</v>
      </c>
      <c r="S706" s="780">
        <f>P706</f>
        <v>0</v>
      </c>
    </row>
    <row r="707" spans="1:19" ht="18.75" hidden="1" customHeight="1" thickTop="1" x14ac:dyDescent="0.2">
      <c r="A707" s="790" t="s">
        <v>383</v>
      </c>
      <c r="B707" s="776" t="s">
        <v>381</v>
      </c>
      <c r="C707" s="777">
        <f>IF(E707+G707=0, 0, ROUND((P707-Q707)/(G707+E707)/12,0))</f>
        <v>0</v>
      </c>
      <c r="D707" s="791">
        <f>IF(F707=0,0,ROUND(Q707/F707,0))</f>
        <v>0</v>
      </c>
      <c r="E707" s="796"/>
      <c r="F707" s="797"/>
      <c r="G707" s="798"/>
      <c r="H707" s="799"/>
      <c r="I707" s="797"/>
      <c r="J707" s="779" t="s">
        <v>381</v>
      </c>
      <c r="K707" s="779">
        <f>H707</f>
        <v>0</v>
      </c>
      <c r="L707" s="797"/>
      <c r="M707" s="797"/>
      <c r="N707" s="779" t="s">
        <v>381</v>
      </c>
      <c r="O707" s="779">
        <f>L707</f>
        <v>0</v>
      </c>
      <c r="P707" s="779">
        <f>H707+L707</f>
        <v>0</v>
      </c>
      <c r="Q707" s="779">
        <f>I707+M707</f>
        <v>0</v>
      </c>
      <c r="R707" s="779" t="s">
        <v>381</v>
      </c>
      <c r="S707" s="780">
        <f>P707</f>
        <v>0</v>
      </c>
    </row>
    <row r="708" spans="1:19" ht="18.75" hidden="1" customHeight="1" thickTop="1" x14ac:dyDescent="0.2">
      <c r="A708" s="790" t="s">
        <v>384</v>
      </c>
      <c r="B708" s="776" t="s">
        <v>381</v>
      </c>
      <c r="C708" s="777" t="s">
        <v>381</v>
      </c>
      <c r="D708" s="791" t="s">
        <v>381</v>
      </c>
      <c r="E708" s="778" t="s">
        <v>381</v>
      </c>
      <c r="F708" s="779" t="s">
        <v>381</v>
      </c>
      <c r="G708" s="780" t="s">
        <v>381</v>
      </c>
      <c r="H708" s="781" t="s">
        <v>381</v>
      </c>
      <c r="I708" s="779" t="s">
        <v>381</v>
      </c>
      <c r="J708" s="797"/>
      <c r="K708" s="779">
        <f>J708</f>
        <v>0</v>
      </c>
      <c r="L708" s="779" t="s">
        <v>381</v>
      </c>
      <c r="M708" s="779" t="s">
        <v>381</v>
      </c>
      <c r="N708" s="797"/>
      <c r="O708" s="779">
        <f>N708</f>
        <v>0</v>
      </c>
      <c r="P708" s="779" t="s">
        <v>381</v>
      </c>
      <c r="Q708" s="779" t="s">
        <v>381</v>
      </c>
      <c r="R708" s="779">
        <f>J708+N708</f>
        <v>0</v>
      </c>
      <c r="S708" s="780">
        <f>R708</f>
        <v>0</v>
      </c>
    </row>
    <row r="709" spans="1:19" ht="18.75" hidden="1" customHeight="1" thickTop="1" x14ac:dyDescent="0.2">
      <c r="A709" s="792" t="s">
        <v>1026</v>
      </c>
      <c r="B709" s="793"/>
      <c r="C709" s="777">
        <f>IF(E709+G709=0, 0, ROUND((P709-Q709)/(G709+E709)/12,0))</f>
        <v>0</v>
      </c>
      <c r="D709" s="791">
        <f>IF(F709=0,0,ROUND(Q709/F709,0))</f>
        <v>0</v>
      </c>
      <c r="E709" s="778">
        <f>E710+E711</f>
        <v>0</v>
      </c>
      <c r="F709" s="779">
        <f>F710+F711</f>
        <v>0</v>
      </c>
      <c r="G709" s="780">
        <f>G710+G711</f>
        <v>0</v>
      </c>
      <c r="H709" s="781">
        <f>H710+H711</f>
        <v>0</v>
      </c>
      <c r="I709" s="779">
        <f>I710+I711</f>
        <v>0</v>
      </c>
      <c r="J709" s="779">
        <f>J712</f>
        <v>0</v>
      </c>
      <c r="K709" s="779">
        <f>IF(H709+J709=K710+K711+K712,H709+J709,"CHYBA")</f>
        <v>0</v>
      </c>
      <c r="L709" s="779">
        <f>L710+L711</f>
        <v>0</v>
      </c>
      <c r="M709" s="779">
        <f>M710+M711</f>
        <v>0</v>
      </c>
      <c r="N709" s="779">
        <f>N712</f>
        <v>0</v>
      </c>
      <c r="O709" s="779">
        <f>IF(L709+N709=O710+O711+O712,L709+N709,"CHYBA")</f>
        <v>0</v>
      </c>
      <c r="P709" s="779">
        <f>P710+P711</f>
        <v>0</v>
      </c>
      <c r="Q709" s="779">
        <f>Q710+Q711</f>
        <v>0</v>
      </c>
      <c r="R709" s="779">
        <f>R712</f>
        <v>0</v>
      </c>
      <c r="S709" s="780">
        <f>IF(P709+R709=S710+S711+S712,P709+R709,"CHYBA")</f>
        <v>0</v>
      </c>
    </row>
    <row r="710" spans="1:19" ht="18.75" hidden="1" customHeight="1" thickTop="1" x14ac:dyDescent="0.2">
      <c r="A710" s="790" t="s">
        <v>382</v>
      </c>
      <c r="B710" s="776" t="s">
        <v>381</v>
      </c>
      <c r="C710" s="777">
        <f>IF(E710+G710=0, 0, ROUND((P710-Q710)/(G710+E710)/12,0))</f>
        <v>0</v>
      </c>
      <c r="D710" s="791">
        <f>IF(F710=0,0,ROUND(Q710/F710,0))</f>
        <v>0</v>
      </c>
      <c r="E710" s="796"/>
      <c r="F710" s="797"/>
      <c r="G710" s="798"/>
      <c r="H710" s="799"/>
      <c r="I710" s="797"/>
      <c r="J710" s="779" t="s">
        <v>381</v>
      </c>
      <c r="K710" s="779">
        <f>H710</f>
        <v>0</v>
      </c>
      <c r="L710" s="797"/>
      <c r="M710" s="797"/>
      <c r="N710" s="779" t="s">
        <v>381</v>
      </c>
      <c r="O710" s="779">
        <f>L710</f>
        <v>0</v>
      </c>
      <c r="P710" s="779">
        <f>H710+L710</f>
        <v>0</v>
      </c>
      <c r="Q710" s="779">
        <f>I710+M710</f>
        <v>0</v>
      </c>
      <c r="R710" s="779" t="s">
        <v>381</v>
      </c>
      <c r="S710" s="780">
        <f>P710</f>
        <v>0</v>
      </c>
    </row>
    <row r="711" spans="1:19" ht="18.75" hidden="1" customHeight="1" thickTop="1" x14ac:dyDescent="0.2">
      <c r="A711" s="790" t="s">
        <v>383</v>
      </c>
      <c r="B711" s="776" t="s">
        <v>381</v>
      </c>
      <c r="C711" s="777">
        <f>IF(E711+G711=0, 0, ROUND((P711-Q711)/(G711+E711)/12,0))</f>
        <v>0</v>
      </c>
      <c r="D711" s="791">
        <f>IF(F711=0,0,ROUND(Q711/F711,0))</f>
        <v>0</v>
      </c>
      <c r="E711" s="796"/>
      <c r="F711" s="797"/>
      <c r="G711" s="798"/>
      <c r="H711" s="799"/>
      <c r="I711" s="797"/>
      <c r="J711" s="779" t="s">
        <v>381</v>
      </c>
      <c r="K711" s="779">
        <f>H711</f>
        <v>0</v>
      </c>
      <c r="L711" s="797"/>
      <c r="M711" s="797"/>
      <c r="N711" s="779" t="s">
        <v>381</v>
      </c>
      <c r="O711" s="779">
        <f>L711</f>
        <v>0</v>
      </c>
      <c r="P711" s="779">
        <f>H711+L711</f>
        <v>0</v>
      </c>
      <c r="Q711" s="779">
        <f>I711+M711</f>
        <v>0</v>
      </c>
      <c r="R711" s="779" t="s">
        <v>381</v>
      </c>
      <c r="S711" s="780">
        <f>P711</f>
        <v>0</v>
      </c>
    </row>
    <row r="712" spans="1:19" ht="18.75" hidden="1" customHeight="1" thickTop="1" x14ac:dyDescent="0.2">
      <c r="A712" s="808" t="s">
        <v>384</v>
      </c>
      <c r="B712" s="809" t="s">
        <v>381</v>
      </c>
      <c r="C712" s="810" t="s">
        <v>381</v>
      </c>
      <c r="D712" s="834" t="s">
        <v>381</v>
      </c>
      <c r="E712" s="811" t="s">
        <v>381</v>
      </c>
      <c r="F712" s="812" t="s">
        <v>381</v>
      </c>
      <c r="G712" s="813" t="s">
        <v>381</v>
      </c>
      <c r="H712" s="814" t="s">
        <v>381</v>
      </c>
      <c r="I712" s="812" t="s">
        <v>381</v>
      </c>
      <c r="J712" s="815"/>
      <c r="K712" s="812">
        <f>J712</f>
        <v>0</v>
      </c>
      <c r="L712" s="812" t="s">
        <v>381</v>
      </c>
      <c r="M712" s="812" t="s">
        <v>381</v>
      </c>
      <c r="N712" s="815"/>
      <c r="O712" s="812">
        <f>N712</f>
        <v>0</v>
      </c>
      <c r="P712" s="812" t="s">
        <v>381</v>
      </c>
      <c r="Q712" s="812" t="s">
        <v>381</v>
      </c>
      <c r="R712" s="812">
        <f>J712+N712</f>
        <v>0</v>
      </c>
      <c r="S712" s="813">
        <f>R712</f>
        <v>0</v>
      </c>
    </row>
    <row r="713" spans="1:19" ht="18.75" hidden="1" customHeight="1" thickTop="1" x14ac:dyDescent="0.2">
      <c r="A713" s="816" t="s">
        <v>390</v>
      </c>
      <c r="B713" s="817" t="s">
        <v>381</v>
      </c>
      <c r="C713" s="802">
        <f>IF(E713+G713=0, 0, ROUND((P713-Q713)/(G713+E713)/12,0))</f>
        <v>0</v>
      </c>
      <c r="D713" s="833">
        <f>IF(F713=0,0,ROUND(Q713/F713,0))</f>
        <v>0</v>
      </c>
      <c r="E713" s="819">
        <f>E714+E715</f>
        <v>0</v>
      </c>
      <c r="F713" s="820">
        <f>F714+F715</f>
        <v>0</v>
      </c>
      <c r="G713" s="821">
        <f>G714+G715</f>
        <v>0</v>
      </c>
      <c r="H713" s="822">
        <f>H714+H715</f>
        <v>0</v>
      </c>
      <c r="I713" s="820">
        <f>I714+I715</f>
        <v>0</v>
      </c>
      <c r="J713" s="820">
        <f>J716</f>
        <v>0</v>
      </c>
      <c r="K713" s="820">
        <f>IF(H713+J713=K714+K715+K716,H713+J713,"CHYBA")</f>
        <v>0</v>
      </c>
      <c r="L713" s="820">
        <f>L714+L715</f>
        <v>0</v>
      </c>
      <c r="M713" s="820">
        <f>M714+M715</f>
        <v>0</v>
      </c>
      <c r="N713" s="820">
        <f>N716</f>
        <v>0</v>
      </c>
      <c r="O713" s="820">
        <f>IF(L713+N713=O714+O715+O716,L713+N713,"CHYBA")</f>
        <v>0</v>
      </c>
      <c r="P713" s="820">
        <f>P714+P715</f>
        <v>0</v>
      </c>
      <c r="Q713" s="820">
        <f>Q714+Q715</f>
        <v>0</v>
      </c>
      <c r="R713" s="820">
        <f>R716</f>
        <v>0</v>
      </c>
      <c r="S713" s="821">
        <f>IF(P713+R713=S714+S715+S716,P713+R713,"CHYBA")</f>
        <v>0</v>
      </c>
    </row>
    <row r="714" spans="1:19" ht="18.75" hidden="1" customHeight="1" thickTop="1" x14ac:dyDescent="0.2">
      <c r="A714" s="790" t="s">
        <v>382</v>
      </c>
      <c r="B714" s="776" t="s">
        <v>381</v>
      </c>
      <c r="C714" s="777">
        <f>IF(E714+G714=0, 0, ROUND((P714-Q714)/(G714+E714)/12,0))</f>
        <v>0</v>
      </c>
      <c r="D714" s="791">
        <f>IF(F714=0,0,ROUND(Q714/F714,0))</f>
        <v>0</v>
      </c>
      <c r="E714" s="778">
        <f t="shared" ref="E714:I715" si="25">E718+E722+E726+E730+E734+E738+E742</f>
        <v>0</v>
      </c>
      <c r="F714" s="779">
        <f t="shared" si="25"/>
        <v>0</v>
      </c>
      <c r="G714" s="780">
        <f t="shared" si="25"/>
        <v>0</v>
      </c>
      <c r="H714" s="781">
        <f t="shared" si="25"/>
        <v>0</v>
      </c>
      <c r="I714" s="779">
        <f t="shared" si="25"/>
        <v>0</v>
      </c>
      <c r="J714" s="779" t="s">
        <v>381</v>
      </c>
      <c r="K714" s="779">
        <f>H714</f>
        <v>0</v>
      </c>
      <c r="L714" s="779">
        <f>L718+L722+L726+L730+L734+L738+L742</f>
        <v>0</v>
      </c>
      <c r="M714" s="779">
        <f>M718+M722+M726+M730+M734+M738+M742</f>
        <v>0</v>
      </c>
      <c r="N714" s="779" t="s">
        <v>381</v>
      </c>
      <c r="O714" s="779">
        <f>L714</f>
        <v>0</v>
      </c>
      <c r="P714" s="779">
        <f>H714+L714</f>
        <v>0</v>
      </c>
      <c r="Q714" s="779">
        <f>I714+M714</f>
        <v>0</v>
      </c>
      <c r="R714" s="779" t="s">
        <v>381</v>
      </c>
      <c r="S714" s="780">
        <f>P714</f>
        <v>0</v>
      </c>
    </row>
    <row r="715" spans="1:19" ht="18.75" hidden="1" customHeight="1" thickTop="1" x14ac:dyDescent="0.2">
      <c r="A715" s="790" t="s">
        <v>383</v>
      </c>
      <c r="B715" s="776" t="s">
        <v>381</v>
      </c>
      <c r="C715" s="777">
        <f>IF(E715+G715=0, 0, ROUND((P715-Q715)/(G715+E715)/12,0))</f>
        <v>0</v>
      </c>
      <c r="D715" s="791">
        <f>IF(F715=0,0,ROUND(Q715/F715,0))</f>
        <v>0</v>
      </c>
      <c r="E715" s="778">
        <f t="shared" si="25"/>
        <v>0</v>
      </c>
      <c r="F715" s="779">
        <f t="shared" si="25"/>
        <v>0</v>
      </c>
      <c r="G715" s="780">
        <f t="shared" si="25"/>
        <v>0</v>
      </c>
      <c r="H715" s="781">
        <f t="shared" si="25"/>
        <v>0</v>
      </c>
      <c r="I715" s="779">
        <f t="shared" si="25"/>
        <v>0</v>
      </c>
      <c r="J715" s="779" t="s">
        <v>381</v>
      </c>
      <c r="K715" s="779">
        <f>H715</f>
        <v>0</v>
      </c>
      <c r="L715" s="779">
        <f>L719+L723+L727+L731+L735+L739+L743</f>
        <v>0</v>
      </c>
      <c r="M715" s="779">
        <f>M719+M723+M727+M731+M735+M739+M743</f>
        <v>0</v>
      </c>
      <c r="N715" s="779" t="s">
        <v>381</v>
      </c>
      <c r="O715" s="779">
        <f>L715</f>
        <v>0</v>
      </c>
      <c r="P715" s="779">
        <f>H715+L715</f>
        <v>0</v>
      </c>
      <c r="Q715" s="779">
        <f>I715+M715</f>
        <v>0</v>
      </c>
      <c r="R715" s="779" t="s">
        <v>381</v>
      </c>
      <c r="S715" s="780">
        <f>P715</f>
        <v>0</v>
      </c>
    </row>
    <row r="716" spans="1:19" ht="18.75" hidden="1" customHeight="1" thickTop="1" x14ac:dyDescent="0.2">
      <c r="A716" s="790" t="s">
        <v>384</v>
      </c>
      <c r="B716" s="776" t="s">
        <v>381</v>
      </c>
      <c r="C716" s="777" t="s">
        <v>381</v>
      </c>
      <c r="D716" s="791" t="s">
        <v>381</v>
      </c>
      <c r="E716" s="778" t="s">
        <v>381</v>
      </c>
      <c r="F716" s="779" t="s">
        <v>381</v>
      </c>
      <c r="G716" s="780" t="s">
        <v>381</v>
      </c>
      <c r="H716" s="781" t="s">
        <v>381</v>
      </c>
      <c r="I716" s="779" t="s">
        <v>381</v>
      </c>
      <c r="J716" s="779">
        <f>J720+J724+J728+J732+J736+J740+J744</f>
        <v>0</v>
      </c>
      <c r="K716" s="779">
        <f>J716</f>
        <v>0</v>
      </c>
      <c r="L716" s="779" t="s">
        <v>381</v>
      </c>
      <c r="M716" s="779" t="s">
        <v>381</v>
      </c>
      <c r="N716" s="779">
        <f>N720+N724+N728+N732+N736+N740+N744</f>
        <v>0</v>
      </c>
      <c r="O716" s="779">
        <f>N716</f>
        <v>0</v>
      </c>
      <c r="P716" s="779" t="s">
        <v>381</v>
      </c>
      <c r="Q716" s="779" t="s">
        <v>381</v>
      </c>
      <c r="R716" s="779">
        <f>J716+N716</f>
        <v>0</v>
      </c>
      <c r="S716" s="780">
        <f>R716</f>
        <v>0</v>
      </c>
    </row>
    <row r="717" spans="1:19" ht="18.75" hidden="1" customHeight="1" thickTop="1" x14ac:dyDescent="0.2">
      <c r="A717" s="792" t="s">
        <v>1026</v>
      </c>
      <c r="B717" s="793"/>
      <c r="C717" s="777">
        <f>IF(E717+G717=0, 0, ROUND((P717-Q717)/(G717+E717)/12,0))</f>
        <v>0</v>
      </c>
      <c r="D717" s="791">
        <f>IF(F717=0,0,ROUND(Q717/F717,0))</f>
        <v>0</v>
      </c>
      <c r="E717" s="778">
        <f>E718+E719</f>
        <v>0</v>
      </c>
      <c r="F717" s="779">
        <f>F718+F719</f>
        <v>0</v>
      </c>
      <c r="G717" s="780">
        <f>G718+G719</f>
        <v>0</v>
      </c>
      <c r="H717" s="794">
        <f>H718+H719</f>
        <v>0</v>
      </c>
      <c r="I717" s="795">
        <f>I718+I719</f>
        <v>0</v>
      </c>
      <c r="J717" s="795">
        <f>J720</f>
        <v>0</v>
      </c>
      <c r="K717" s="795">
        <f>IF(H717+J717=K718+K719+K720,H717+J717,"CHYBA")</f>
        <v>0</v>
      </c>
      <c r="L717" s="779">
        <f>L718+L719</f>
        <v>0</v>
      </c>
      <c r="M717" s="779">
        <f>M718+M719</f>
        <v>0</v>
      </c>
      <c r="N717" s="779">
        <f>N720</f>
        <v>0</v>
      </c>
      <c r="O717" s="779">
        <f>IF(L717+N717=O718+O719+O720,L717+N717,"CHYBA")</f>
        <v>0</v>
      </c>
      <c r="P717" s="779">
        <f>P718+P719</f>
        <v>0</v>
      </c>
      <c r="Q717" s="779">
        <f>Q718+Q719</f>
        <v>0</v>
      </c>
      <c r="R717" s="779">
        <f>R720</f>
        <v>0</v>
      </c>
      <c r="S717" s="780">
        <f>IF(P717+R717=S718+S719+S720,P717+R717,"CHYBA")</f>
        <v>0</v>
      </c>
    </row>
    <row r="718" spans="1:19" ht="18.75" hidden="1" customHeight="1" thickTop="1" x14ac:dyDescent="0.2">
      <c r="A718" s="790" t="s">
        <v>382</v>
      </c>
      <c r="B718" s="776" t="s">
        <v>381</v>
      </c>
      <c r="C718" s="777">
        <f>IF(E718+G718=0, 0, ROUND((P718-Q718)/(G718+E718)/12,0))</f>
        <v>0</v>
      </c>
      <c r="D718" s="791">
        <f>IF(F718=0,0,ROUND(Q718/F718,0))</f>
        <v>0</v>
      </c>
      <c r="E718" s="796"/>
      <c r="F718" s="797"/>
      <c r="G718" s="798"/>
      <c r="H718" s="799"/>
      <c r="I718" s="797"/>
      <c r="J718" s="795" t="s">
        <v>381</v>
      </c>
      <c r="K718" s="795">
        <f>H718</f>
        <v>0</v>
      </c>
      <c r="L718" s="797"/>
      <c r="M718" s="797"/>
      <c r="N718" s="779" t="s">
        <v>381</v>
      </c>
      <c r="O718" s="779">
        <f>L718</f>
        <v>0</v>
      </c>
      <c r="P718" s="779">
        <f>H718+L718</f>
        <v>0</v>
      </c>
      <c r="Q718" s="779">
        <f>I718+M718</f>
        <v>0</v>
      </c>
      <c r="R718" s="779" t="s">
        <v>381</v>
      </c>
      <c r="S718" s="780">
        <f>P718</f>
        <v>0</v>
      </c>
    </row>
    <row r="719" spans="1:19" ht="18.75" hidden="1" customHeight="1" thickTop="1" x14ac:dyDescent="0.2">
      <c r="A719" s="790" t="s">
        <v>383</v>
      </c>
      <c r="B719" s="776" t="s">
        <v>381</v>
      </c>
      <c r="C719" s="777">
        <f>IF(E719+G719=0, 0, ROUND((P719-Q719)/(G719+E719)/12,0))</f>
        <v>0</v>
      </c>
      <c r="D719" s="791">
        <f>IF(F719=0,0,ROUND(Q719/F719,0))</f>
        <v>0</v>
      </c>
      <c r="E719" s="796"/>
      <c r="F719" s="797"/>
      <c r="G719" s="798"/>
      <c r="H719" s="799"/>
      <c r="I719" s="797"/>
      <c r="J719" s="795" t="s">
        <v>381</v>
      </c>
      <c r="K719" s="795">
        <f>H719</f>
        <v>0</v>
      </c>
      <c r="L719" s="797"/>
      <c r="M719" s="797"/>
      <c r="N719" s="779" t="s">
        <v>381</v>
      </c>
      <c r="O719" s="779">
        <f>L719</f>
        <v>0</v>
      </c>
      <c r="P719" s="779">
        <f>H719+L719</f>
        <v>0</v>
      </c>
      <c r="Q719" s="779">
        <f>I719+M719</f>
        <v>0</v>
      </c>
      <c r="R719" s="779" t="s">
        <v>381</v>
      </c>
      <c r="S719" s="780">
        <f>P719</f>
        <v>0</v>
      </c>
    </row>
    <row r="720" spans="1:19" ht="18.75" hidden="1" customHeight="1" thickTop="1" x14ac:dyDescent="0.2">
      <c r="A720" s="790" t="s">
        <v>384</v>
      </c>
      <c r="B720" s="776" t="s">
        <v>381</v>
      </c>
      <c r="C720" s="777" t="s">
        <v>381</v>
      </c>
      <c r="D720" s="791" t="s">
        <v>381</v>
      </c>
      <c r="E720" s="778" t="s">
        <v>381</v>
      </c>
      <c r="F720" s="779" t="s">
        <v>381</v>
      </c>
      <c r="G720" s="780" t="s">
        <v>381</v>
      </c>
      <c r="H720" s="781" t="s">
        <v>381</v>
      </c>
      <c r="I720" s="779" t="s">
        <v>381</v>
      </c>
      <c r="J720" s="797"/>
      <c r="K720" s="795">
        <f>J720</f>
        <v>0</v>
      </c>
      <c r="L720" s="779" t="s">
        <v>381</v>
      </c>
      <c r="M720" s="779" t="s">
        <v>381</v>
      </c>
      <c r="N720" s="797"/>
      <c r="O720" s="779">
        <f>N720</f>
        <v>0</v>
      </c>
      <c r="P720" s="779" t="s">
        <v>381</v>
      </c>
      <c r="Q720" s="779" t="s">
        <v>381</v>
      </c>
      <c r="R720" s="779">
        <f>J720+N720</f>
        <v>0</v>
      </c>
      <c r="S720" s="780">
        <f>R720</f>
        <v>0</v>
      </c>
    </row>
    <row r="721" spans="1:19" ht="18.75" hidden="1" customHeight="1" thickTop="1" x14ac:dyDescent="0.2">
      <c r="A721" s="792" t="s">
        <v>1026</v>
      </c>
      <c r="B721" s="793"/>
      <c r="C721" s="777">
        <f>IF(E721+G721=0, 0, ROUND((P721-Q721)/(G721+E721)/12,0))</f>
        <v>0</v>
      </c>
      <c r="D721" s="791">
        <f>IF(F721=0,0,ROUND(Q721/F721,0))</f>
        <v>0</v>
      </c>
      <c r="E721" s="778">
        <f>E722+E723</f>
        <v>0</v>
      </c>
      <c r="F721" s="779">
        <f>F722+F723</f>
        <v>0</v>
      </c>
      <c r="G721" s="780">
        <f>G722+G723</f>
        <v>0</v>
      </c>
      <c r="H721" s="781">
        <f>H722+H723</f>
        <v>0</v>
      </c>
      <c r="I721" s="779">
        <f>I722+I723</f>
        <v>0</v>
      </c>
      <c r="J721" s="779">
        <f>J724</f>
        <v>0</v>
      </c>
      <c r="K721" s="779">
        <f>IF(H721+J721=K722+K723+K724,H721+J721,"CHYBA")</f>
        <v>0</v>
      </c>
      <c r="L721" s="779">
        <f>L722+L723</f>
        <v>0</v>
      </c>
      <c r="M721" s="779">
        <f>M722+M723</f>
        <v>0</v>
      </c>
      <c r="N721" s="779">
        <f>N724</f>
        <v>0</v>
      </c>
      <c r="O721" s="779">
        <f>IF(L721+N721=O722+O723+O724,L721+N721,"CHYBA")</f>
        <v>0</v>
      </c>
      <c r="P721" s="779">
        <f>P722+P723</f>
        <v>0</v>
      </c>
      <c r="Q721" s="779">
        <f>Q722+Q723</f>
        <v>0</v>
      </c>
      <c r="R721" s="779">
        <f>R724</f>
        <v>0</v>
      </c>
      <c r="S721" s="780">
        <f>IF(P721+R721=S722+S723+S724,P721+R721,"CHYBA")</f>
        <v>0</v>
      </c>
    </row>
    <row r="722" spans="1:19" ht="18.75" hidden="1" customHeight="1" thickTop="1" x14ac:dyDescent="0.2">
      <c r="A722" s="790" t="s">
        <v>382</v>
      </c>
      <c r="B722" s="776" t="s">
        <v>381</v>
      </c>
      <c r="C722" s="777">
        <f>IF(E722+G722=0, 0, ROUND((P722-Q722)/(G722+E722)/12,0))</f>
        <v>0</v>
      </c>
      <c r="D722" s="791">
        <f>IF(F722=0,0,ROUND(Q722/F722,0))</f>
        <v>0</v>
      </c>
      <c r="E722" s="796"/>
      <c r="F722" s="797"/>
      <c r="G722" s="798"/>
      <c r="H722" s="799"/>
      <c r="I722" s="797"/>
      <c r="J722" s="779" t="s">
        <v>381</v>
      </c>
      <c r="K722" s="779">
        <f>H722</f>
        <v>0</v>
      </c>
      <c r="L722" s="797"/>
      <c r="M722" s="797"/>
      <c r="N722" s="779" t="s">
        <v>381</v>
      </c>
      <c r="O722" s="779">
        <f>L722</f>
        <v>0</v>
      </c>
      <c r="P722" s="779">
        <f>H722+L722</f>
        <v>0</v>
      </c>
      <c r="Q722" s="779">
        <f>I722+M722</f>
        <v>0</v>
      </c>
      <c r="R722" s="779" t="s">
        <v>381</v>
      </c>
      <c r="S722" s="780">
        <f>P722</f>
        <v>0</v>
      </c>
    </row>
    <row r="723" spans="1:19" ht="18.75" hidden="1" customHeight="1" thickTop="1" x14ac:dyDescent="0.2">
      <c r="A723" s="790" t="s">
        <v>383</v>
      </c>
      <c r="B723" s="776" t="s">
        <v>381</v>
      </c>
      <c r="C723" s="777">
        <f>IF(E723+G723=0, 0, ROUND((P723-Q723)/(G723+E723)/12,0))</f>
        <v>0</v>
      </c>
      <c r="D723" s="791">
        <f>IF(F723=0,0,ROUND(Q723/F723,0))</f>
        <v>0</v>
      </c>
      <c r="E723" s="796"/>
      <c r="F723" s="797"/>
      <c r="G723" s="798"/>
      <c r="H723" s="799"/>
      <c r="I723" s="797"/>
      <c r="J723" s="779" t="s">
        <v>381</v>
      </c>
      <c r="K723" s="779">
        <f>H723</f>
        <v>0</v>
      </c>
      <c r="L723" s="797"/>
      <c r="M723" s="797"/>
      <c r="N723" s="779" t="s">
        <v>381</v>
      </c>
      <c r="O723" s="779">
        <f>L723</f>
        <v>0</v>
      </c>
      <c r="P723" s="779">
        <f>H723+L723</f>
        <v>0</v>
      </c>
      <c r="Q723" s="779">
        <f>I723+M723</f>
        <v>0</v>
      </c>
      <c r="R723" s="779" t="s">
        <v>381</v>
      </c>
      <c r="S723" s="780">
        <f>P723</f>
        <v>0</v>
      </c>
    </row>
    <row r="724" spans="1:19" ht="18.75" hidden="1" customHeight="1" thickTop="1" x14ac:dyDescent="0.2">
      <c r="A724" s="790" t="s">
        <v>384</v>
      </c>
      <c r="B724" s="776" t="s">
        <v>381</v>
      </c>
      <c r="C724" s="777" t="s">
        <v>381</v>
      </c>
      <c r="D724" s="791" t="s">
        <v>381</v>
      </c>
      <c r="E724" s="778" t="s">
        <v>381</v>
      </c>
      <c r="F724" s="779" t="s">
        <v>381</v>
      </c>
      <c r="G724" s="780" t="s">
        <v>381</v>
      </c>
      <c r="H724" s="781" t="s">
        <v>381</v>
      </c>
      <c r="I724" s="779" t="s">
        <v>381</v>
      </c>
      <c r="J724" s="797"/>
      <c r="K724" s="779">
        <f>J724</f>
        <v>0</v>
      </c>
      <c r="L724" s="779" t="s">
        <v>381</v>
      </c>
      <c r="M724" s="779" t="s">
        <v>381</v>
      </c>
      <c r="N724" s="797"/>
      <c r="O724" s="779">
        <f>N724</f>
        <v>0</v>
      </c>
      <c r="P724" s="779" t="s">
        <v>381</v>
      </c>
      <c r="Q724" s="779" t="s">
        <v>381</v>
      </c>
      <c r="R724" s="779">
        <f>J724+N724</f>
        <v>0</v>
      </c>
      <c r="S724" s="780">
        <f>R724</f>
        <v>0</v>
      </c>
    </row>
    <row r="725" spans="1:19" ht="18.75" hidden="1" customHeight="1" thickTop="1" x14ac:dyDescent="0.2">
      <c r="A725" s="792" t="s">
        <v>1026</v>
      </c>
      <c r="B725" s="793"/>
      <c r="C725" s="777">
        <f>IF(E725+G725=0, 0, ROUND((P725-Q725)/(G725+E725)/12,0))</f>
        <v>0</v>
      </c>
      <c r="D725" s="791">
        <f>IF(F725=0,0,ROUND(Q725/F725,0))</f>
        <v>0</v>
      </c>
      <c r="E725" s="778">
        <f>E726+E727</f>
        <v>0</v>
      </c>
      <c r="F725" s="779">
        <f>F726+F727</f>
        <v>0</v>
      </c>
      <c r="G725" s="780">
        <f>G726+G727</f>
        <v>0</v>
      </c>
      <c r="H725" s="781">
        <f>H726+H727</f>
        <v>0</v>
      </c>
      <c r="I725" s="779">
        <f>I726+I727</f>
        <v>0</v>
      </c>
      <c r="J725" s="779">
        <f>J728</f>
        <v>0</v>
      </c>
      <c r="K725" s="779">
        <f>IF(H725+J725=K726+K727+K728,H725+J725,"CHYBA")</f>
        <v>0</v>
      </c>
      <c r="L725" s="779">
        <f>L726+L727</f>
        <v>0</v>
      </c>
      <c r="M725" s="779">
        <f>M726+M727</f>
        <v>0</v>
      </c>
      <c r="N725" s="779">
        <f>N728</f>
        <v>0</v>
      </c>
      <c r="O725" s="779">
        <f>IF(L725+N725=O726+O727+O728,L725+N725,"CHYBA")</f>
        <v>0</v>
      </c>
      <c r="P725" s="779">
        <f>P726+P727</f>
        <v>0</v>
      </c>
      <c r="Q725" s="779">
        <f>Q726+Q727</f>
        <v>0</v>
      </c>
      <c r="R725" s="779">
        <f>R728</f>
        <v>0</v>
      </c>
      <c r="S725" s="780">
        <f>IF(P725+R725=S726+S727+S728,P725+R725,"CHYBA")</f>
        <v>0</v>
      </c>
    </row>
    <row r="726" spans="1:19" ht="18.75" hidden="1" customHeight="1" thickTop="1" x14ac:dyDescent="0.2">
      <c r="A726" s="790" t="s">
        <v>382</v>
      </c>
      <c r="B726" s="776" t="s">
        <v>381</v>
      </c>
      <c r="C726" s="777">
        <f>IF(E726+G726=0, 0, ROUND((P726-Q726)/(G726+E726)/12,0))</f>
        <v>0</v>
      </c>
      <c r="D726" s="791">
        <f>IF(F726=0,0,ROUND(Q726/F726,0))</f>
        <v>0</v>
      </c>
      <c r="E726" s="796"/>
      <c r="F726" s="797"/>
      <c r="G726" s="798"/>
      <c r="H726" s="799"/>
      <c r="I726" s="797"/>
      <c r="J726" s="779" t="s">
        <v>381</v>
      </c>
      <c r="K726" s="779">
        <f>H726</f>
        <v>0</v>
      </c>
      <c r="L726" s="797"/>
      <c r="M726" s="797"/>
      <c r="N726" s="779" t="s">
        <v>381</v>
      </c>
      <c r="O726" s="779">
        <f>L726</f>
        <v>0</v>
      </c>
      <c r="P726" s="779">
        <f>H726+L726</f>
        <v>0</v>
      </c>
      <c r="Q726" s="779">
        <f>I726+M726</f>
        <v>0</v>
      </c>
      <c r="R726" s="779" t="s">
        <v>381</v>
      </c>
      <c r="S726" s="780">
        <f>P726</f>
        <v>0</v>
      </c>
    </row>
    <row r="727" spans="1:19" ht="18.75" hidden="1" customHeight="1" thickTop="1" x14ac:dyDescent="0.2">
      <c r="A727" s="790" t="s">
        <v>383</v>
      </c>
      <c r="B727" s="776" t="s">
        <v>381</v>
      </c>
      <c r="C727" s="777">
        <f>IF(E727+G727=0, 0, ROUND((P727-Q727)/(G727+E727)/12,0))</f>
        <v>0</v>
      </c>
      <c r="D727" s="791">
        <f>IF(F727=0,0,ROUND(Q727/F727,0))</f>
        <v>0</v>
      </c>
      <c r="E727" s="796"/>
      <c r="F727" s="797"/>
      <c r="G727" s="798"/>
      <c r="H727" s="799"/>
      <c r="I727" s="797"/>
      <c r="J727" s="779" t="s">
        <v>381</v>
      </c>
      <c r="K727" s="779">
        <f>H727</f>
        <v>0</v>
      </c>
      <c r="L727" s="797"/>
      <c r="M727" s="797"/>
      <c r="N727" s="779" t="s">
        <v>381</v>
      </c>
      <c r="O727" s="779">
        <f>L727</f>
        <v>0</v>
      </c>
      <c r="P727" s="779">
        <f>H727+L727</f>
        <v>0</v>
      </c>
      <c r="Q727" s="779">
        <f>I727+M727</f>
        <v>0</v>
      </c>
      <c r="R727" s="779" t="s">
        <v>381</v>
      </c>
      <c r="S727" s="780">
        <f>P727</f>
        <v>0</v>
      </c>
    </row>
    <row r="728" spans="1:19" ht="18.75" hidden="1" customHeight="1" thickTop="1" x14ac:dyDescent="0.2">
      <c r="A728" s="790" t="s">
        <v>384</v>
      </c>
      <c r="B728" s="776" t="s">
        <v>381</v>
      </c>
      <c r="C728" s="777" t="s">
        <v>381</v>
      </c>
      <c r="D728" s="791" t="s">
        <v>381</v>
      </c>
      <c r="E728" s="778" t="s">
        <v>381</v>
      </c>
      <c r="F728" s="779" t="s">
        <v>381</v>
      </c>
      <c r="G728" s="780" t="s">
        <v>381</v>
      </c>
      <c r="H728" s="781" t="s">
        <v>381</v>
      </c>
      <c r="I728" s="779" t="s">
        <v>381</v>
      </c>
      <c r="J728" s="797"/>
      <c r="K728" s="779">
        <f>J728</f>
        <v>0</v>
      </c>
      <c r="L728" s="779" t="s">
        <v>381</v>
      </c>
      <c r="M728" s="779" t="s">
        <v>381</v>
      </c>
      <c r="N728" s="797"/>
      <c r="O728" s="779">
        <f>N728</f>
        <v>0</v>
      </c>
      <c r="P728" s="779" t="s">
        <v>381</v>
      </c>
      <c r="Q728" s="779" t="s">
        <v>381</v>
      </c>
      <c r="R728" s="779">
        <f>J728+N728</f>
        <v>0</v>
      </c>
      <c r="S728" s="780">
        <f>R728</f>
        <v>0</v>
      </c>
    </row>
    <row r="729" spans="1:19" ht="18.75" hidden="1" customHeight="1" thickTop="1" x14ac:dyDescent="0.2">
      <c r="A729" s="792" t="s">
        <v>1026</v>
      </c>
      <c r="B729" s="793"/>
      <c r="C729" s="777">
        <f>IF(E729+G729=0, 0, ROUND((P729-Q729)/(G729+E729)/12,0))</f>
        <v>0</v>
      </c>
      <c r="D729" s="791">
        <f>IF(F729=0,0,ROUND(Q729/F729,0))</f>
        <v>0</v>
      </c>
      <c r="E729" s="778">
        <f>E730+E731</f>
        <v>0</v>
      </c>
      <c r="F729" s="779">
        <f>F730+F731</f>
        <v>0</v>
      </c>
      <c r="G729" s="780">
        <f>G730+G731</f>
        <v>0</v>
      </c>
      <c r="H729" s="781">
        <f>H730+H731</f>
        <v>0</v>
      </c>
      <c r="I729" s="779">
        <f>I730+I731</f>
        <v>0</v>
      </c>
      <c r="J729" s="779">
        <f>J732</f>
        <v>0</v>
      </c>
      <c r="K729" s="779">
        <f>IF(H729+J729=K730+K731+K732,H729+J729,"CHYBA")</f>
        <v>0</v>
      </c>
      <c r="L729" s="779">
        <f>L730+L731</f>
        <v>0</v>
      </c>
      <c r="M729" s="779">
        <f>M730+M731</f>
        <v>0</v>
      </c>
      <c r="N729" s="779">
        <f>N732</f>
        <v>0</v>
      </c>
      <c r="O729" s="779">
        <f>IF(L729+N729=O730+O731+O732,L729+N729,"CHYBA")</f>
        <v>0</v>
      </c>
      <c r="P729" s="779">
        <f>P730+P731</f>
        <v>0</v>
      </c>
      <c r="Q729" s="779">
        <f>Q730+Q731</f>
        <v>0</v>
      </c>
      <c r="R729" s="779">
        <f>R732</f>
        <v>0</v>
      </c>
      <c r="S729" s="780">
        <f>IF(P729+R729=S730+S731+S732,P729+R729,"CHYBA")</f>
        <v>0</v>
      </c>
    </row>
    <row r="730" spans="1:19" ht="18.75" hidden="1" customHeight="1" thickTop="1" x14ac:dyDescent="0.2">
      <c r="A730" s="790" t="s">
        <v>382</v>
      </c>
      <c r="B730" s="776" t="s">
        <v>381</v>
      </c>
      <c r="C730" s="777">
        <f>IF(E730+G730=0, 0, ROUND((P730-Q730)/(G730+E730)/12,0))</f>
        <v>0</v>
      </c>
      <c r="D730" s="791">
        <f>IF(F730=0,0,ROUND(Q730/F730,0))</f>
        <v>0</v>
      </c>
      <c r="E730" s="796"/>
      <c r="F730" s="797"/>
      <c r="G730" s="798"/>
      <c r="H730" s="799"/>
      <c r="I730" s="797"/>
      <c r="J730" s="779" t="s">
        <v>381</v>
      </c>
      <c r="K730" s="779">
        <f>H730</f>
        <v>0</v>
      </c>
      <c r="L730" s="797"/>
      <c r="M730" s="797"/>
      <c r="N730" s="779" t="s">
        <v>381</v>
      </c>
      <c r="O730" s="779">
        <f>L730</f>
        <v>0</v>
      </c>
      <c r="P730" s="779">
        <f>H730+L730</f>
        <v>0</v>
      </c>
      <c r="Q730" s="779">
        <f>I730+M730</f>
        <v>0</v>
      </c>
      <c r="R730" s="779" t="s">
        <v>381</v>
      </c>
      <c r="S730" s="780">
        <f>P730</f>
        <v>0</v>
      </c>
    </row>
    <row r="731" spans="1:19" ht="18.75" hidden="1" customHeight="1" thickTop="1" x14ac:dyDescent="0.2">
      <c r="A731" s="790" t="s">
        <v>383</v>
      </c>
      <c r="B731" s="776" t="s">
        <v>381</v>
      </c>
      <c r="C731" s="777">
        <f>IF(E731+G731=0, 0, ROUND((P731-Q731)/(G731+E731)/12,0))</f>
        <v>0</v>
      </c>
      <c r="D731" s="791">
        <f>IF(F731=0,0,ROUND(Q731/F731,0))</f>
        <v>0</v>
      </c>
      <c r="E731" s="796"/>
      <c r="F731" s="797"/>
      <c r="G731" s="798"/>
      <c r="H731" s="799"/>
      <c r="I731" s="797"/>
      <c r="J731" s="779" t="s">
        <v>381</v>
      </c>
      <c r="K731" s="779">
        <f>H731</f>
        <v>0</v>
      </c>
      <c r="L731" s="797"/>
      <c r="M731" s="797"/>
      <c r="N731" s="779" t="s">
        <v>381</v>
      </c>
      <c r="O731" s="779">
        <f>L731</f>
        <v>0</v>
      </c>
      <c r="P731" s="779">
        <f>H731+L731</f>
        <v>0</v>
      </c>
      <c r="Q731" s="779">
        <f>I731+M731</f>
        <v>0</v>
      </c>
      <c r="R731" s="779" t="s">
        <v>381</v>
      </c>
      <c r="S731" s="780">
        <f>P731</f>
        <v>0</v>
      </c>
    </row>
    <row r="732" spans="1:19" ht="18.75" hidden="1" customHeight="1" thickTop="1" x14ac:dyDescent="0.2">
      <c r="A732" s="790" t="s">
        <v>384</v>
      </c>
      <c r="B732" s="776" t="s">
        <v>381</v>
      </c>
      <c r="C732" s="777" t="s">
        <v>381</v>
      </c>
      <c r="D732" s="791" t="s">
        <v>381</v>
      </c>
      <c r="E732" s="778" t="s">
        <v>381</v>
      </c>
      <c r="F732" s="779" t="s">
        <v>381</v>
      </c>
      <c r="G732" s="780" t="s">
        <v>381</v>
      </c>
      <c r="H732" s="781" t="s">
        <v>381</v>
      </c>
      <c r="I732" s="779" t="s">
        <v>381</v>
      </c>
      <c r="J732" s="797"/>
      <c r="K732" s="779">
        <f>J732</f>
        <v>0</v>
      </c>
      <c r="L732" s="779" t="s">
        <v>381</v>
      </c>
      <c r="M732" s="779" t="s">
        <v>381</v>
      </c>
      <c r="N732" s="797"/>
      <c r="O732" s="779">
        <f>N732</f>
        <v>0</v>
      </c>
      <c r="P732" s="779" t="s">
        <v>381</v>
      </c>
      <c r="Q732" s="779" t="s">
        <v>381</v>
      </c>
      <c r="R732" s="779">
        <f>J732+N732</f>
        <v>0</v>
      </c>
      <c r="S732" s="780">
        <f>R732</f>
        <v>0</v>
      </c>
    </row>
    <row r="733" spans="1:19" ht="18.75" hidden="1" customHeight="1" thickTop="1" x14ac:dyDescent="0.2">
      <c r="A733" s="792" t="s">
        <v>1026</v>
      </c>
      <c r="B733" s="793"/>
      <c r="C733" s="777">
        <f>IF(E733+G733=0, 0, ROUND((P733-Q733)/(G733+E733)/12,0))</f>
        <v>0</v>
      </c>
      <c r="D733" s="791">
        <f>IF(F733=0,0,ROUND(Q733/F733,0))</f>
        <v>0</v>
      </c>
      <c r="E733" s="778">
        <f>E734+E735</f>
        <v>0</v>
      </c>
      <c r="F733" s="779">
        <f>F734+F735</f>
        <v>0</v>
      </c>
      <c r="G733" s="780">
        <f>G734+G735</f>
        <v>0</v>
      </c>
      <c r="H733" s="781">
        <f>H734+H735</f>
        <v>0</v>
      </c>
      <c r="I733" s="779">
        <f>I734+I735</f>
        <v>0</v>
      </c>
      <c r="J733" s="779">
        <f>J736</f>
        <v>0</v>
      </c>
      <c r="K733" s="779">
        <f>IF(H733+J733=K734+K735+K736,H733+J733,"CHYBA")</f>
        <v>0</v>
      </c>
      <c r="L733" s="779">
        <f>L734+L735</f>
        <v>0</v>
      </c>
      <c r="M733" s="779">
        <f>M734+M735</f>
        <v>0</v>
      </c>
      <c r="N733" s="779">
        <f>N736</f>
        <v>0</v>
      </c>
      <c r="O733" s="779">
        <f>IF(L733+N733=O734+O735+O736,L733+N733,"CHYBA")</f>
        <v>0</v>
      </c>
      <c r="P733" s="779">
        <f>P734+P735</f>
        <v>0</v>
      </c>
      <c r="Q733" s="779">
        <f>Q734+Q735</f>
        <v>0</v>
      </c>
      <c r="R733" s="779">
        <f>R736</f>
        <v>0</v>
      </c>
      <c r="S733" s="780">
        <f>IF(P733+R733=S734+S735+S736,P733+R733,"CHYBA")</f>
        <v>0</v>
      </c>
    </row>
    <row r="734" spans="1:19" ht="18.75" hidden="1" customHeight="1" thickTop="1" x14ac:dyDescent="0.2">
      <c r="A734" s="790" t="s">
        <v>382</v>
      </c>
      <c r="B734" s="776" t="s">
        <v>381</v>
      </c>
      <c r="C734" s="777">
        <f>IF(E734+G734=0, 0, ROUND((P734-Q734)/(G734+E734)/12,0))</f>
        <v>0</v>
      </c>
      <c r="D734" s="791">
        <f>IF(F734=0,0,ROUND(Q734/F734,0))</f>
        <v>0</v>
      </c>
      <c r="E734" s="796"/>
      <c r="F734" s="797"/>
      <c r="G734" s="798"/>
      <c r="H734" s="799"/>
      <c r="I734" s="797"/>
      <c r="J734" s="779" t="s">
        <v>381</v>
      </c>
      <c r="K734" s="779">
        <f>H734</f>
        <v>0</v>
      </c>
      <c r="L734" s="797"/>
      <c r="M734" s="797"/>
      <c r="N734" s="779" t="s">
        <v>381</v>
      </c>
      <c r="O734" s="779">
        <f>L734</f>
        <v>0</v>
      </c>
      <c r="P734" s="779">
        <f>H734+L734</f>
        <v>0</v>
      </c>
      <c r="Q734" s="779">
        <f>I734+M734</f>
        <v>0</v>
      </c>
      <c r="R734" s="779" t="s">
        <v>381</v>
      </c>
      <c r="S734" s="780">
        <f>P734</f>
        <v>0</v>
      </c>
    </row>
    <row r="735" spans="1:19" ht="18.75" hidden="1" customHeight="1" thickTop="1" x14ac:dyDescent="0.2">
      <c r="A735" s="790" t="s">
        <v>383</v>
      </c>
      <c r="B735" s="776" t="s">
        <v>381</v>
      </c>
      <c r="C735" s="777">
        <f>IF(E735+G735=0, 0, ROUND((P735-Q735)/(G735+E735)/12,0))</f>
        <v>0</v>
      </c>
      <c r="D735" s="791">
        <f>IF(F735=0,0,ROUND(Q735/F735,0))</f>
        <v>0</v>
      </c>
      <c r="E735" s="796"/>
      <c r="F735" s="797"/>
      <c r="G735" s="798"/>
      <c r="H735" s="799"/>
      <c r="I735" s="797"/>
      <c r="J735" s="779" t="s">
        <v>381</v>
      </c>
      <c r="K735" s="779">
        <f>H735</f>
        <v>0</v>
      </c>
      <c r="L735" s="797"/>
      <c r="M735" s="797"/>
      <c r="N735" s="779" t="s">
        <v>381</v>
      </c>
      <c r="O735" s="779">
        <f>L735</f>
        <v>0</v>
      </c>
      <c r="P735" s="779">
        <f>H735+L735</f>
        <v>0</v>
      </c>
      <c r="Q735" s="779">
        <f>I735+M735</f>
        <v>0</v>
      </c>
      <c r="R735" s="779" t="s">
        <v>381</v>
      </c>
      <c r="S735" s="780">
        <f>P735</f>
        <v>0</v>
      </c>
    </row>
    <row r="736" spans="1:19" ht="18.75" hidden="1" customHeight="1" thickTop="1" x14ac:dyDescent="0.2">
      <c r="A736" s="790" t="s">
        <v>384</v>
      </c>
      <c r="B736" s="776" t="s">
        <v>381</v>
      </c>
      <c r="C736" s="777" t="s">
        <v>381</v>
      </c>
      <c r="D736" s="791" t="s">
        <v>381</v>
      </c>
      <c r="E736" s="778" t="s">
        <v>381</v>
      </c>
      <c r="F736" s="779" t="s">
        <v>381</v>
      </c>
      <c r="G736" s="780" t="s">
        <v>381</v>
      </c>
      <c r="H736" s="781" t="s">
        <v>381</v>
      </c>
      <c r="I736" s="779" t="s">
        <v>381</v>
      </c>
      <c r="J736" s="797"/>
      <c r="K736" s="779">
        <f>J736</f>
        <v>0</v>
      </c>
      <c r="L736" s="779" t="s">
        <v>381</v>
      </c>
      <c r="M736" s="779" t="s">
        <v>381</v>
      </c>
      <c r="N736" s="797"/>
      <c r="O736" s="779">
        <f>N736</f>
        <v>0</v>
      </c>
      <c r="P736" s="779" t="s">
        <v>381</v>
      </c>
      <c r="Q736" s="779" t="s">
        <v>381</v>
      </c>
      <c r="R736" s="779">
        <f>J736+N736</f>
        <v>0</v>
      </c>
      <c r="S736" s="780">
        <f>R736</f>
        <v>0</v>
      </c>
    </row>
    <row r="737" spans="1:19" ht="18.75" hidden="1" customHeight="1" thickTop="1" x14ac:dyDescent="0.2">
      <c r="A737" s="792" t="s">
        <v>1026</v>
      </c>
      <c r="B737" s="793"/>
      <c r="C737" s="777">
        <f>IF(E737+G737=0, 0, ROUND((P737-Q737)/(G737+E737)/12,0))</f>
        <v>0</v>
      </c>
      <c r="D737" s="791">
        <f>IF(F737=0,0,ROUND(Q737/F737,0))</f>
        <v>0</v>
      </c>
      <c r="E737" s="778">
        <f>E738+E739</f>
        <v>0</v>
      </c>
      <c r="F737" s="779">
        <f>F738+F739</f>
        <v>0</v>
      </c>
      <c r="G737" s="780">
        <f>G738+G739</f>
        <v>0</v>
      </c>
      <c r="H737" s="781">
        <f>H738+H739</f>
        <v>0</v>
      </c>
      <c r="I737" s="779">
        <f>I738+I739</f>
        <v>0</v>
      </c>
      <c r="J737" s="779">
        <f>J740</f>
        <v>0</v>
      </c>
      <c r="K737" s="779">
        <f>IF(H737+J737=K738+K739+K740,H737+J737,"CHYBA")</f>
        <v>0</v>
      </c>
      <c r="L737" s="779">
        <f>L738+L739</f>
        <v>0</v>
      </c>
      <c r="M737" s="779">
        <f>M738+M739</f>
        <v>0</v>
      </c>
      <c r="N737" s="779">
        <f>N740</f>
        <v>0</v>
      </c>
      <c r="O737" s="779">
        <f>IF(L737+N737=O738+O739+O740,L737+N737,"CHYBA")</f>
        <v>0</v>
      </c>
      <c r="P737" s="779">
        <f>P738+P739</f>
        <v>0</v>
      </c>
      <c r="Q737" s="779">
        <f>Q738+Q739</f>
        <v>0</v>
      </c>
      <c r="R737" s="779">
        <f>R740</f>
        <v>0</v>
      </c>
      <c r="S737" s="780">
        <f>IF(P737+R737=S738+S739+S740,P737+R737,"CHYBA")</f>
        <v>0</v>
      </c>
    </row>
    <row r="738" spans="1:19" ht="18.75" hidden="1" customHeight="1" thickTop="1" x14ac:dyDescent="0.2">
      <c r="A738" s="790" t="s">
        <v>382</v>
      </c>
      <c r="B738" s="776" t="s">
        <v>381</v>
      </c>
      <c r="C738" s="777">
        <f>IF(E738+G738=0, 0, ROUND((P738-Q738)/(G738+E738)/12,0))</f>
        <v>0</v>
      </c>
      <c r="D738" s="791">
        <f>IF(F738=0,0,ROUND(Q738/F738,0))</f>
        <v>0</v>
      </c>
      <c r="E738" s="796"/>
      <c r="F738" s="797"/>
      <c r="G738" s="798"/>
      <c r="H738" s="799"/>
      <c r="I738" s="797"/>
      <c r="J738" s="779" t="s">
        <v>381</v>
      </c>
      <c r="K738" s="779">
        <f>H738</f>
        <v>0</v>
      </c>
      <c r="L738" s="797"/>
      <c r="M738" s="797"/>
      <c r="N738" s="779" t="s">
        <v>381</v>
      </c>
      <c r="O738" s="779">
        <f>L738</f>
        <v>0</v>
      </c>
      <c r="P738" s="779">
        <f>H738+L738</f>
        <v>0</v>
      </c>
      <c r="Q738" s="779">
        <f>I738+M738</f>
        <v>0</v>
      </c>
      <c r="R738" s="779" t="s">
        <v>381</v>
      </c>
      <c r="S738" s="780">
        <f>P738</f>
        <v>0</v>
      </c>
    </row>
    <row r="739" spans="1:19" ht="18.75" hidden="1" customHeight="1" thickTop="1" x14ac:dyDescent="0.2">
      <c r="A739" s="790" t="s">
        <v>383</v>
      </c>
      <c r="B739" s="776" t="s">
        <v>381</v>
      </c>
      <c r="C739" s="777">
        <f>IF(E739+G739=0, 0, ROUND((P739-Q739)/(G739+E739)/12,0))</f>
        <v>0</v>
      </c>
      <c r="D739" s="791">
        <f>IF(F739=0,0,ROUND(Q739/F739,0))</f>
        <v>0</v>
      </c>
      <c r="E739" s="796"/>
      <c r="F739" s="797"/>
      <c r="G739" s="798"/>
      <c r="H739" s="799"/>
      <c r="I739" s="797"/>
      <c r="J739" s="779" t="s">
        <v>381</v>
      </c>
      <c r="K739" s="779">
        <f>H739</f>
        <v>0</v>
      </c>
      <c r="L739" s="797"/>
      <c r="M739" s="797"/>
      <c r="N739" s="779" t="s">
        <v>381</v>
      </c>
      <c r="O739" s="779">
        <f>L739</f>
        <v>0</v>
      </c>
      <c r="P739" s="779">
        <f>H739+L739</f>
        <v>0</v>
      </c>
      <c r="Q739" s="779">
        <f>I739+M739</f>
        <v>0</v>
      </c>
      <c r="R739" s="779" t="s">
        <v>381</v>
      </c>
      <c r="S739" s="780">
        <f>P739</f>
        <v>0</v>
      </c>
    </row>
    <row r="740" spans="1:19" ht="18.75" hidden="1" customHeight="1" thickTop="1" x14ac:dyDescent="0.2">
      <c r="A740" s="790" t="s">
        <v>384</v>
      </c>
      <c r="B740" s="776" t="s">
        <v>381</v>
      </c>
      <c r="C740" s="777" t="s">
        <v>381</v>
      </c>
      <c r="D740" s="791" t="s">
        <v>381</v>
      </c>
      <c r="E740" s="778" t="s">
        <v>381</v>
      </c>
      <c r="F740" s="779" t="s">
        <v>381</v>
      </c>
      <c r="G740" s="780" t="s">
        <v>381</v>
      </c>
      <c r="H740" s="781" t="s">
        <v>381</v>
      </c>
      <c r="I740" s="779" t="s">
        <v>381</v>
      </c>
      <c r="J740" s="797"/>
      <c r="K740" s="779">
        <f>J740</f>
        <v>0</v>
      </c>
      <c r="L740" s="779" t="s">
        <v>381</v>
      </c>
      <c r="M740" s="779" t="s">
        <v>381</v>
      </c>
      <c r="N740" s="797"/>
      <c r="O740" s="779">
        <f>N740</f>
        <v>0</v>
      </c>
      <c r="P740" s="779" t="s">
        <v>381</v>
      </c>
      <c r="Q740" s="779" t="s">
        <v>381</v>
      </c>
      <c r="R740" s="779">
        <f>J740+N740</f>
        <v>0</v>
      </c>
      <c r="S740" s="780">
        <f>R740</f>
        <v>0</v>
      </c>
    </row>
    <row r="741" spans="1:19" ht="18.75" hidden="1" customHeight="1" thickTop="1" x14ac:dyDescent="0.2">
      <c r="A741" s="792" t="s">
        <v>1026</v>
      </c>
      <c r="B741" s="793"/>
      <c r="C741" s="777">
        <f>IF(E741+G741=0, 0, ROUND((P741-Q741)/(G741+E741)/12,0))</f>
        <v>0</v>
      </c>
      <c r="D741" s="791">
        <f>IF(F741=0,0,ROUND(Q741/F741,0))</f>
        <v>0</v>
      </c>
      <c r="E741" s="778">
        <f>E742+E743</f>
        <v>0</v>
      </c>
      <c r="F741" s="779">
        <f>F742+F743</f>
        <v>0</v>
      </c>
      <c r="G741" s="780">
        <f>G742+G743</f>
        <v>0</v>
      </c>
      <c r="H741" s="781">
        <f>H742+H743</f>
        <v>0</v>
      </c>
      <c r="I741" s="779">
        <f>I742+I743</f>
        <v>0</v>
      </c>
      <c r="J741" s="779">
        <f>J744</f>
        <v>0</v>
      </c>
      <c r="K741" s="779">
        <f>IF(H741+J741=K742+K743+K744,H741+J741,"CHYBA")</f>
        <v>0</v>
      </c>
      <c r="L741" s="779">
        <f>L742+L743</f>
        <v>0</v>
      </c>
      <c r="M741" s="779">
        <f>M742+M743</f>
        <v>0</v>
      </c>
      <c r="N741" s="779">
        <f>N744</f>
        <v>0</v>
      </c>
      <c r="O741" s="779">
        <f>IF(L741+N741=O742+O743+O744,L741+N741,"CHYBA")</f>
        <v>0</v>
      </c>
      <c r="P741" s="779">
        <f>P742+P743</f>
        <v>0</v>
      </c>
      <c r="Q741" s="779">
        <f>Q742+Q743</f>
        <v>0</v>
      </c>
      <c r="R741" s="779">
        <f>R744</f>
        <v>0</v>
      </c>
      <c r="S741" s="780">
        <f>IF(P741+R741=S742+S743+S744,P741+R741,"CHYBA")</f>
        <v>0</v>
      </c>
    </row>
    <row r="742" spans="1:19" ht="18.75" hidden="1" customHeight="1" thickTop="1" x14ac:dyDescent="0.2">
      <c r="A742" s="790" t="s">
        <v>382</v>
      </c>
      <c r="B742" s="776" t="s">
        <v>381</v>
      </c>
      <c r="C742" s="777">
        <f>IF(E742+G742=0, 0, ROUND((P742-Q742)/(G742+E742)/12,0))</f>
        <v>0</v>
      </c>
      <c r="D742" s="791">
        <f>IF(F742=0,0,ROUND(Q742/F742,0))</f>
        <v>0</v>
      </c>
      <c r="E742" s="796"/>
      <c r="F742" s="797"/>
      <c r="G742" s="798"/>
      <c r="H742" s="799"/>
      <c r="I742" s="797"/>
      <c r="J742" s="779" t="s">
        <v>381</v>
      </c>
      <c r="K742" s="779">
        <f>H742</f>
        <v>0</v>
      </c>
      <c r="L742" s="797"/>
      <c r="M742" s="797"/>
      <c r="N742" s="779" t="s">
        <v>381</v>
      </c>
      <c r="O742" s="779">
        <f>L742</f>
        <v>0</v>
      </c>
      <c r="P742" s="779">
        <f>H742+L742</f>
        <v>0</v>
      </c>
      <c r="Q742" s="779">
        <f>I742+M742</f>
        <v>0</v>
      </c>
      <c r="R742" s="779" t="s">
        <v>381</v>
      </c>
      <c r="S742" s="780">
        <f>P742</f>
        <v>0</v>
      </c>
    </row>
    <row r="743" spans="1:19" ht="18.75" hidden="1" customHeight="1" thickTop="1" x14ac:dyDescent="0.2">
      <c r="A743" s="790" t="s">
        <v>383</v>
      </c>
      <c r="B743" s="776" t="s">
        <v>381</v>
      </c>
      <c r="C743" s="777">
        <f>IF(E743+G743=0, 0, ROUND((P743-Q743)/(G743+E743)/12,0))</f>
        <v>0</v>
      </c>
      <c r="D743" s="791">
        <f>IF(F743=0,0,ROUND(Q743/F743,0))</f>
        <v>0</v>
      </c>
      <c r="E743" s="796"/>
      <c r="F743" s="797"/>
      <c r="G743" s="798"/>
      <c r="H743" s="799"/>
      <c r="I743" s="797"/>
      <c r="J743" s="779" t="s">
        <v>381</v>
      </c>
      <c r="K743" s="779">
        <f>H743</f>
        <v>0</v>
      </c>
      <c r="L743" s="797"/>
      <c r="M743" s="797"/>
      <c r="N743" s="779" t="s">
        <v>381</v>
      </c>
      <c r="O743" s="779">
        <f>L743</f>
        <v>0</v>
      </c>
      <c r="P743" s="779">
        <f>H743+L743</f>
        <v>0</v>
      </c>
      <c r="Q743" s="779">
        <f>I743+M743</f>
        <v>0</v>
      </c>
      <c r="R743" s="779" t="s">
        <v>381</v>
      </c>
      <c r="S743" s="780">
        <f>P743</f>
        <v>0</v>
      </c>
    </row>
    <row r="744" spans="1:19" ht="18.75" hidden="1" customHeight="1" thickTop="1" x14ac:dyDescent="0.2">
      <c r="A744" s="808" t="s">
        <v>384</v>
      </c>
      <c r="B744" s="809" t="s">
        <v>381</v>
      </c>
      <c r="C744" s="810" t="s">
        <v>381</v>
      </c>
      <c r="D744" s="834" t="s">
        <v>381</v>
      </c>
      <c r="E744" s="811" t="s">
        <v>381</v>
      </c>
      <c r="F744" s="812" t="s">
        <v>381</v>
      </c>
      <c r="G744" s="813" t="s">
        <v>381</v>
      </c>
      <c r="H744" s="814" t="s">
        <v>381</v>
      </c>
      <c r="I744" s="812" t="s">
        <v>381</v>
      </c>
      <c r="J744" s="815"/>
      <c r="K744" s="812">
        <f>J744</f>
        <v>0</v>
      </c>
      <c r="L744" s="812" t="s">
        <v>381</v>
      </c>
      <c r="M744" s="812" t="s">
        <v>381</v>
      </c>
      <c r="N744" s="815"/>
      <c r="O744" s="812">
        <f>N744</f>
        <v>0</v>
      </c>
      <c r="P744" s="812" t="s">
        <v>381</v>
      </c>
      <c r="Q744" s="812" t="s">
        <v>381</v>
      </c>
      <c r="R744" s="812">
        <f>J744+N744</f>
        <v>0</v>
      </c>
      <c r="S744" s="813">
        <f>R744</f>
        <v>0</v>
      </c>
    </row>
    <row r="745" spans="1:19" ht="18.75" hidden="1" customHeight="1" thickTop="1" x14ac:dyDescent="0.2">
      <c r="A745" s="816" t="s">
        <v>390</v>
      </c>
      <c r="B745" s="817" t="s">
        <v>381</v>
      </c>
      <c r="C745" s="802">
        <f>IF(E745+G745=0, 0, ROUND((P745-Q745)/(G745+E745)/12,0))</f>
        <v>0</v>
      </c>
      <c r="D745" s="833">
        <f>IF(F745=0,0,ROUND(Q745/F745,0))</f>
        <v>0</v>
      </c>
      <c r="E745" s="819">
        <f>E746+E747</f>
        <v>0</v>
      </c>
      <c r="F745" s="820">
        <f>F746+F747</f>
        <v>0</v>
      </c>
      <c r="G745" s="821">
        <f>G746+G747</f>
        <v>0</v>
      </c>
      <c r="H745" s="822">
        <f>H746+H747</f>
        <v>0</v>
      </c>
      <c r="I745" s="820">
        <f>I746+I747</f>
        <v>0</v>
      </c>
      <c r="J745" s="820">
        <f>J748</f>
        <v>0</v>
      </c>
      <c r="K745" s="820">
        <f>IF(H745+J745=K746+K747+K748,H745+J745,"CHYBA")</f>
        <v>0</v>
      </c>
      <c r="L745" s="820">
        <f>L746+L747</f>
        <v>0</v>
      </c>
      <c r="M745" s="820">
        <f>M746+M747</f>
        <v>0</v>
      </c>
      <c r="N745" s="820">
        <f>N748</f>
        <v>0</v>
      </c>
      <c r="O745" s="820">
        <f>IF(L745+N745=O746+O747+O748,L745+N745,"CHYBA")</f>
        <v>0</v>
      </c>
      <c r="P745" s="820">
        <f>P746+P747</f>
        <v>0</v>
      </c>
      <c r="Q745" s="820">
        <f>Q746+Q747</f>
        <v>0</v>
      </c>
      <c r="R745" s="820">
        <f>R748</f>
        <v>0</v>
      </c>
      <c r="S745" s="821">
        <f>IF(P745+R745=S746+S747+S748,P745+R745,"CHYBA")</f>
        <v>0</v>
      </c>
    </row>
    <row r="746" spans="1:19" ht="18.75" hidden="1" customHeight="1" thickTop="1" x14ac:dyDescent="0.2">
      <c r="A746" s="790" t="s">
        <v>382</v>
      </c>
      <c r="B746" s="776" t="s">
        <v>381</v>
      </c>
      <c r="C746" s="777">
        <f>IF(E746+G746=0, 0, ROUND((P746-Q746)/(G746+E746)/12,0))</f>
        <v>0</v>
      </c>
      <c r="D746" s="791">
        <f>IF(F746=0,0,ROUND(Q746/F746,0))</f>
        <v>0</v>
      </c>
      <c r="E746" s="778">
        <f t="shared" ref="E746:I747" si="26">E750+E754+E758+E762+E766+E770+E774</f>
        <v>0</v>
      </c>
      <c r="F746" s="779">
        <f t="shared" si="26"/>
        <v>0</v>
      </c>
      <c r="G746" s="780">
        <f t="shared" si="26"/>
        <v>0</v>
      </c>
      <c r="H746" s="781">
        <f t="shared" si="26"/>
        <v>0</v>
      </c>
      <c r="I746" s="779">
        <f t="shared" si="26"/>
        <v>0</v>
      </c>
      <c r="J746" s="779" t="s">
        <v>381</v>
      </c>
      <c r="K746" s="779">
        <f>H746</f>
        <v>0</v>
      </c>
      <c r="L746" s="779">
        <f>L750+L754+L758+L762+L766+L770+L774</f>
        <v>0</v>
      </c>
      <c r="M746" s="779">
        <f>M750+M754+M758+M762+M766+M770+M774</f>
        <v>0</v>
      </c>
      <c r="N746" s="779" t="s">
        <v>381</v>
      </c>
      <c r="O746" s="779">
        <f>L746</f>
        <v>0</v>
      </c>
      <c r="P746" s="779">
        <f>H746+L746</f>
        <v>0</v>
      </c>
      <c r="Q746" s="779">
        <f>I746+M746</f>
        <v>0</v>
      </c>
      <c r="R746" s="779" t="s">
        <v>381</v>
      </c>
      <c r="S746" s="780">
        <f>P746</f>
        <v>0</v>
      </c>
    </row>
    <row r="747" spans="1:19" ht="18.75" hidden="1" customHeight="1" thickTop="1" x14ac:dyDescent="0.2">
      <c r="A747" s="790" t="s">
        <v>383</v>
      </c>
      <c r="B747" s="776" t="s">
        <v>381</v>
      </c>
      <c r="C747" s="777">
        <f>IF(E747+G747=0, 0, ROUND((P747-Q747)/(G747+E747)/12,0))</f>
        <v>0</v>
      </c>
      <c r="D747" s="791">
        <f>IF(F747=0,0,ROUND(Q747/F747,0))</f>
        <v>0</v>
      </c>
      <c r="E747" s="778">
        <f t="shared" si="26"/>
        <v>0</v>
      </c>
      <c r="F747" s="779">
        <f t="shared" si="26"/>
        <v>0</v>
      </c>
      <c r="G747" s="780">
        <f t="shared" si="26"/>
        <v>0</v>
      </c>
      <c r="H747" s="781">
        <f t="shared" si="26"/>
        <v>0</v>
      </c>
      <c r="I747" s="779">
        <f t="shared" si="26"/>
        <v>0</v>
      </c>
      <c r="J747" s="779" t="s">
        <v>381</v>
      </c>
      <c r="K747" s="779">
        <f>H747</f>
        <v>0</v>
      </c>
      <c r="L747" s="779">
        <f>L751+L755+L759+L763+L767+L771+L775</f>
        <v>0</v>
      </c>
      <c r="M747" s="779">
        <f>M751+M755+M759+M763+M767+M771+M775</f>
        <v>0</v>
      </c>
      <c r="N747" s="779" t="s">
        <v>381</v>
      </c>
      <c r="O747" s="779">
        <f>L747</f>
        <v>0</v>
      </c>
      <c r="P747" s="779">
        <f>H747+L747</f>
        <v>0</v>
      </c>
      <c r="Q747" s="779">
        <f>I747+M747</f>
        <v>0</v>
      </c>
      <c r="R747" s="779" t="s">
        <v>381</v>
      </c>
      <c r="S747" s="780">
        <f>P747</f>
        <v>0</v>
      </c>
    </row>
    <row r="748" spans="1:19" ht="18.75" hidden="1" customHeight="1" thickTop="1" x14ac:dyDescent="0.2">
      <c r="A748" s="790" t="s">
        <v>384</v>
      </c>
      <c r="B748" s="776" t="s">
        <v>381</v>
      </c>
      <c r="C748" s="777" t="s">
        <v>381</v>
      </c>
      <c r="D748" s="791" t="s">
        <v>381</v>
      </c>
      <c r="E748" s="778" t="s">
        <v>381</v>
      </c>
      <c r="F748" s="779" t="s">
        <v>381</v>
      </c>
      <c r="G748" s="780" t="s">
        <v>381</v>
      </c>
      <c r="H748" s="781" t="s">
        <v>381</v>
      </c>
      <c r="I748" s="779" t="s">
        <v>381</v>
      </c>
      <c r="J748" s="779">
        <f>J752+J756+J760+J764+J768+J772+J776</f>
        <v>0</v>
      </c>
      <c r="K748" s="779">
        <f>J748</f>
        <v>0</v>
      </c>
      <c r="L748" s="779" t="s">
        <v>381</v>
      </c>
      <c r="M748" s="779" t="s">
        <v>381</v>
      </c>
      <c r="N748" s="779">
        <f>N752+N756+N760+N764+N768+N772+N776</f>
        <v>0</v>
      </c>
      <c r="O748" s="779">
        <f>N748</f>
        <v>0</v>
      </c>
      <c r="P748" s="779" t="s">
        <v>381</v>
      </c>
      <c r="Q748" s="779" t="s">
        <v>381</v>
      </c>
      <c r="R748" s="779">
        <f>J748+N748</f>
        <v>0</v>
      </c>
      <c r="S748" s="780">
        <f>R748</f>
        <v>0</v>
      </c>
    </row>
    <row r="749" spans="1:19" ht="18.75" hidden="1" customHeight="1" thickTop="1" x14ac:dyDescent="0.2">
      <c r="A749" s="792" t="s">
        <v>1026</v>
      </c>
      <c r="B749" s="793"/>
      <c r="C749" s="777">
        <f>IF(E749+G749=0, 0, ROUND((P749-Q749)/(G749+E749)/12,0))</f>
        <v>0</v>
      </c>
      <c r="D749" s="791">
        <f>IF(F749=0,0,ROUND(Q749/F749,0))</f>
        <v>0</v>
      </c>
      <c r="E749" s="778">
        <f>E750+E751</f>
        <v>0</v>
      </c>
      <c r="F749" s="779">
        <f>F750+F751</f>
        <v>0</v>
      </c>
      <c r="G749" s="780">
        <f>G750+G751</f>
        <v>0</v>
      </c>
      <c r="H749" s="794">
        <f>H750+H751</f>
        <v>0</v>
      </c>
      <c r="I749" s="795">
        <f>I750+I751</f>
        <v>0</v>
      </c>
      <c r="J749" s="795">
        <f>J752</f>
        <v>0</v>
      </c>
      <c r="K749" s="795">
        <f>IF(H749+J749=K750+K751+K752,H749+J749,"CHYBA")</f>
        <v>0</v>
      </c>
      <c r="L749" s="779">
        <f>L750+L751</f>
        <v>0</v>
      </c>
      <c r="M749" s="779">
        <f>M750+M751</f>
        <v>0</v>
      </c>
      <c r="N749" s="779">
        <f>N752</f>
        <v>0</v>
      </c>
      <c r="O749" s="779">
        <f>IF(L749+N749=O750+O751+O752,L749+N749,"CHYBA")</f>
        <v>0</v>
      </c>
      <c r="P749" s="779">
        <f>P750+P751</f>
        <v>0</v>
      </c>
      <c r="Q749" s="779">
        <f>Q750+Q751</f>
        <v>0</v>
      </c>
      <c r="R749" s="779">
        <f>R752</f>
        <v>0</v>
      </c>
      <c r="S749" s="780">
        <f>IF(P749+R749=S750+S751+S752,P749+R749,"CHYBA")</f>
        <v>0</v>
      </c>
    </row>
    <row r="750" spans="1:19" ht="18.75" hidden="1" customHeight="1" thickTop="1" x14ac:dyDescent="0.2">
      <c r="A750" s="790" t="s">
        <v>382</v>
      </c>
      <c r="B750" s="776" t="s">
        <v>381</v>
      </c>
      <c r="C750" s="777">
        <f>IF(E750+G750=0, 0, ROUND((P750-Q750)/(G750+E750)/12,0))</f>
        <v>0</v>
      </c>
      <c r="D750" s="791">
        <f>IF(F750=0,0,ROUND(Q750/F750,0))</f>
        <v>0</v>
      </c>
      <c r="E750" s="796"/>
      <c r="F750" s="797"/>
      <c r="G750" s="798"/>
      <c r="H750" s="799"/>
      <c r="I750" s="797"/>
      <c r="J750" s="795" t="s">
        <v>381</v>
      </c>
      <c r="K750" s="795">
        <f>H750</f>
        <v>0</v>
      </c>
      <c r="L750" s="797"/>
      <c r="M750" s="797"/>
      <c r="N750" s="779" t="s">
        <v>381</v>
      </c>
      <c r="O750" s="779">
        <f>L750</f>
        <v>0</v>
      </c>
      <c r="P750" s="779">
        <f>H750+L750</f>
        <v>0</v>
      </c>
      <c r="Q750" s="779">
        <f>I750+M750</f>
        <v>0</v>
      </c>
      <c r="R750" s="779" t="s">
        <v>381</v>
      </c>
      <c r="S750" s="780">
        <f>P750</f>
        <v>0</v>
      </c>
    </row>
    <row r="751" spans="1:19" ht="18.75" hidden="1" customHeight="1" thickTop="1" x14ac:dyDescent="0.2">
      <c r="A751" s="790" t="s">
        <v>383</v>
      </c>
      <c r="B751" s="776" t="s">
        <v>381</v>
      </c>
      <c r="C751" s="777">
        <f>IF(E751+G751=0, 0, ROUND((P751-Q751)/(G751+E751)/12,0))</f>
        <v>0</v>
      </c>
      <c r="D751" s="791">
        <f>IF(F751=0,0,ROUND(Q751/F751,0))</f>
        <v>0</v>
      </c>
      <c r="E751" s="796"/>
      <c r="F751" s="797"/>
      <c r="G751" s="798"/>
      <c r="H751" s="799"/>
      <c r="I751" s="797"/>
      <c r="J751" s="795" t="s">
        <v>381</v>
      </c>
      <c r="K751" s="795">
        <f>H751</f>
        <v>0</v>
      </c>
      <c r="L751" s="797"/>
      <c r="M751" s="797"/>
      <c r="N751" s="779" t="s">
        <v>381</v>
      </c>
      <c r="O751" s="779">
        <f>L751</f>
        <v>0</v>
      </c>
      <c r="P751" s="779">
        <f>H751+L751</f>
        <v>0</v>
      </c>
      <c r="Q751" s="779">
        <f>I751+M751</f>
        <v>0</v>
      </c>
      <c r="R751" s="779" t="s">
        <v>381</v>
      </c>
      <c r="S751" s="780">
        <f>P751</f>
        <v>0</v>
      </c>
    </row>
    <row r="752" spans="1:19" ht="18.75" hidden="1" customHeight="1" thickTop="1" x14ac:dyDescent="0.2">
      <c r="A752" s="790" t="s">
        <v>384</v>
      </c>
      <c r="B752" s="776" t="s">
        <v>381</v>
      </c>
      <c r="C752" s="777" t="s">
        <v>381</v>
      </c>
      <c r="D752" s="791" t="s">
        <v>381</v>
      </c>
      <c r="E752" s="778" t="s">
        <v>381</v>
      </c>
      <c r="F752" s="779" t="s">
        <v>381</v>
      </c>
      <c r="G752" s="780" t="s">
        <v>381</v>
      </c>
      <c r="H752" s="781" t="s">
        <v>381</v>
      </c>
      <c r="I752" s="779" t="s">
        <v>381</v>
      </c>
      <c r="J752" s="797"/>
      <c r="K752" s="795">
        <f>J752</f>
        <v>0</v>
      </c>
      <c r="L752" s="779" t="s">
        <v>381</v>
      </c>
      <c r="M752" s="779" t="s">
        <v>381</v>
      </c>
      <c r="N752" s="797"/>
      <c r="O752" s="779">
        <f>N752</f>
        <v>0</v>
      </c>
      <c r="P752" s="779" t="s">
        <v>381</v>
      </c>
      <c r="Q752" s="779" t="s">
        <v>381</v>
      </c>
      <c r="R752" s="779">
        <f>J752+N752</f>
        <v>0</v>
      </c>
      <c r="S752" s="780">
        <f>R752</f>
        <v>0</v>
      </c>
    </row>
    <row r="753" spans="1:19" ht="18.75" hidden="1" customHeight="1" thickTop="1" x14ac:dyDescent="0.2">
      <c r="A753" s="792" t="s">
        <v>1026</v>
      </c>
      <c r="B753" s="793"/>
      <c r="C753" s="777">
        <f>IF(E753+G753=0, 0, ROUND((P753-Q753)/(G753+E753)/12,0))</f>
        <v>0</v>
      </c>
      <c r="D753" s="791">
        <f>IF(F753=0,0,ROUND(Q753/F753,0))</f>
        <v>0</v>
      </c>
      <c r="E753" s="778">
        <f>E754+E755</f>
        <v>0</v>
      </c>
      <c r="F753" s="779">
        <f>F754+F755</f>
        <v>0</v>
      </c>
      <c r="G753" s="780">
        <f>G754+G755</f>
        <v>0</v>
      </c>
      <c r="H753" s="781">
        <f>H754+H755</f>
        <v>0</v>
      </c>
      <c r="I753" s="779">
        <f>I754+I755</f>
        <v>0</v>
      </c>
      <c r="J753" s="779">
        <f>J756</f>
        <v>0</v>
      </c>
      <c r="K753" s="779">
        <f>IF(H753+J753=K754+K755+K756,H753+J753,"CHYBA")</f>
        <v>0</v>
      </c>
      <c r="L753" s="779">
        <f>L754+L755</f>
        <v>0</v>
      </c>
      <c r="M753" s="779">
        <f>M754+M755</f>
        <v>0</v>
      </c>
      <c r="N753" s="779">
        <f>N756</f>
        <v>0</v>
      </c>
      <c r="O753" s="779">
        <f>IF(L753+N753=O754+O755+O756,L753+N753,"CHYBA")</f>
        <v>0</v>
      </c>
      <c r="P753" s="779">
        <f>P754+P755</f>
        <v>0</v>
      </c>
      <c r="Q753" s="779">
        <f>Q754+Q755</f>
        <v>0</v>
      </c>
      <c r="R753" s="779">
        <f>R756</f>
        <v>0</v>
      </c>
      <c r="S753" s="780">
        <f>IF(P753+R753=S754+S755+S756,P753+R753,"CHYBA")</f>
        <v>0</v>
      </c>
    </row>
    <row r="754" spans="1:19" ht="18.75" hidden="1" customHeight="1" thickTop="1" x14ac:dyDescent="0.2">
      <c r="A754" s="790" t="s">
        <v>382</v>
      </c>
      <c r="B754" s="776" t="s">
        <v>381</v>
      </c>
      <c r="C754" s="777">
        <f>IF(E754+G754=0, 0, ROUND((P754-Q754)/(G754+E754)/12,0))</f>
        <v>0</v>
      </c>
      <c r="D754" s="791">
        <f>IF(F754=0,0,ROUND(Q754/F754,0))</f>
        <v>0</v>
      </c>
      <c r="E754" s="796"/>
      <c r="F754" s="797"/>
      <c r="G754" s="798"/>
      <c r="H754" s="799"/>
      <c r="I754" s="797"/>
      <c r="J754" s="779" t="s">
        <v>381</v>
      </c>
      <c r="K754" s="779">
        <f>H754</f>
        <v>0</v>
      </c>
      <c r="L754" s="797"/>
      <c r="M754" s="797"/>
      <c r="N754" s="779" t="s">
        <v>381</v>
      </c>
      <c r="O754" s="779">
        <f>L754</f>
        <v>0</v>
      </c>
      <c r="P754" s="779">
        <f>H754+L754</f>
        <v>0</v>
      </c>
      <c r="Q754" s="779">
        <f>I754+M754</f>
        <v>0</v>
      </c>
      <c r="R754" s="779" t="s">
        <v>381</v>
      </c>
      <c r="S754" s="780">
        <f>P754</f>
        <v>0</v>
      </c>
    </row>
    <row r="755" spans="1:19" ht="18.75" hidden="1" customHeight="1" thickTop="1" x14ac:dyDescent="0.2">
      <c r="A755" s="790" t="s">
        <v>383</v>
      </c>
      <c r="B755" s="776" t="s">
        <v>381</v>
      </c>
      <c r="C755" s="777">
        <f>IF(E755+G755=0, 0, ROUND((P755-Q755)/(G755+E755)/12,0))</f>
        <v>0</v>
      </c>
      <c r="D755" s="791">
        <f>IF(F755=0,0,ROUND(Q755/F755,0))</f>
        <v>0</v>
      </c>
      <c r="E755" s="796"/>
      <c r="F755" s="797"/>
      <c r="G755" s="798"/>
      <c r="H755" s="799"/>
      <c r="I755" s="797"/>
      <c r="J755" s="779" t="s">
        <v>381</v>
      </c>
      <c r="K755" s="779">
        <f>H755</f>
        <v>0</v>
      </c>
      <c r="L755" s="797"/>
      <c r="M755" s="797"/>
      <c r="N755" s="779" t="s">
        <v>381</v>
      </c>
      <c r="O755" s="779">
        <f>L755</f>
        <v>0</v>
      </c>
      <c r="P755" s="779">
        <f>H755+L755</f>
        <v>0</v>
      </c>
      <c r="Q755" s="779">
        <f>I755+M755</f>
        <v>0</v>
      </c>
      <c r="R755" s="779" t="s">
        <v>381</v>
      </c>
      <c r="S755" s="780">
        <f>P755</f>
        <v>0</v>
      </c>
    </row>
    <row r="756" spans="1:19" ht="18.75" hidden="1" customHeight="1" thickTop="1" x14ac:dyDescent="0.2">
      <c r="A756" s="790" t="s">
        <v>384</v>
      </c>
      <c r="B756" s="776" t="s">
        <v>381</v>
      </c>
      <c r="C756" s="777" t="s">
        <v>381</v>
      </c>
      <c r="D756" s="791" t="s">
        <v>381</v>
      </c>
      <c r="E756" s="778" t="s">
        <v>381</v>
      </c>
      <c r="F756" s="779" t="s">
        <v>381</v>
      </c>
      <c r="G756" s="780" t="s">
        <v>381</v>
      </c>
      <c r="H756" s="781" t="s">
        <v>381</v>
      </c>
      <c r="I756" s="779" t="s">
        <v>381</v>
      </c>
      <c r="J756" s="797"/>
      <c r="K756" s="779">
        <f>J756</f>
        <v>0</v>
      </c>
      <c r="L756" s="779" t="s">
        <v>381</v>
      </c>
      <c r="M756" s="779" t="s">
        <v>381</v>
      </c>
      <c r="N756" s="797"/>
      <c r="O756" s="779">
        <f>N756</f>
        <v>0</v>
      </c>
      <c r="P756" s="779" t="s">
        <v>381</v>
      </c>
      <c r="Q756" s="779" t="s">
        <v>381</v>
      </c>
      <c r="R756" s="779">
        <f>J756+N756</f>
        <v>0</v>
      </c>
      <c r="S756" s="780">
        <f>R756</f>
        <v>0</v>
      </c>
    </row>
    <row r="757" spans="1:19" ht="18.75" hidden="1" customHeight="1" thickTop="1" x14ac:dyDescent="0.2">
      <c r="A757" s="792" t="s">
        <v>1026</v>
      </c>
      <c r="B757" s="793"/>
      <c r="C757" s="777">
        <f>IF(E757+G757=0, 0, ROUND((P757-Q757)/(G757+E757)/12,0))</f>
        <v>0</v>
      </c>
      <c r="D757" s="791">
        <f>IF(F757=0,0,ROUND(Q757/F757,0))</f>
        <v>0</v>
      </c>
      <c r="E757" s="778">
        <f>E758+E759</f>
        <v>0</v>
      </c>
      <c r="F757" s="779">
        <f>F758+F759</f>
        <v>0</v>
      </c>
      <c r="G757" s="780">
        <f>G758+G759</f>
        <v>0</v>
      </c>
      <c r="H757" s="781">
        <f>H758+H759</f>
        <v>0</v>
      </c>
      <c r="I757" s="779">
        <f>I758+I759</f>
        <v>0</v>
      </c>
      <c r="J757" s="779">
        <f>J760</f>
        <v>0</v>
      </c>
      <c r="K757" s="779">
        <f>IF(H757+J757=K758+K759+K760,H757+J757,"CHYBA")</f>
        <v>0</v>
      </c>
      <c r="L757" s="779">
        <f>L758+L759</f>
        <v>0</v>
      </c>
      <c r="M757" s="779">
        <f>M758+M759</f>
        <v>0</v>
      </c>
      <c r="N757" s="779">
        <f>N760</f>
        <v>0</v>
      </c>
      <c r="O757" s="779">
        <f>IF(L757+N757=O758+O759+O760,L757+N757,"CHYBA")</f>
        <v>0</v>
      </c>
      <c r="P757" s="779">
        <f>P758+P759</f>
        <v>0</v>
      </c>
      <c r="Q757" s="779">
        <f>Q758+Q759</f>
        <v>0</v>
      </c>
      <c r="R757" s="779">
        <f>R760</f>
        <v>0</v>
      </c>
      <c r="S757" s="780">
        <f>IF(P757+R757=S758+S759+S760,P757+R757,"CHYBA")</f>
        <v>0</v>
      </c>
    </row>
    <row r="758" spans="1:19" ht="18.75" hidden="1" customHeight="1" thickTop="1" x14ac:dyDescent="0.2">
      <c r="A758" s="790" t="s">
        <v>382</v>
      </c>
      <c r="B758" s="776" t="s">
        <v>381</v>
      </c>
      <c r="C758" s="777">
        <f>IF(E758+G758=0, 0, ROUND((P758-Q758)/(G758+E758)/12,0))</f>
        <v>0</v>
      </c>
      <c r="D758" s="791">
        <f>IF(F758=0,0,ROUND(Q758/F758,0))</f>
        <v>0</v>
      </c>
      <c r="E758" s="796"/>
      <c r="F758" s="797"/>
      <c r="G758" s="798"/>
      <c r="H758" s="799"/>
      <c r="I758" s="797"/>
      <c r="J758" s="779" t="s">
        <v>381</v>
      </c>
      <c r="K758" s="779">
        <f>H758</f>
        <v>0</v>
      </c>
      <c r="L758" s="797"/>
      <c r="M758" s="797"/>
      <c r="N758" s="779" t="s">
        <v>381</v>
      </c>
      <c r="O758" s="779">
        <f>L758</f>
        <v>0</v>
      </c>
      <c r="P758" s="779">
        <f>H758+L758</f>
        <v>0</v>
      </c>
      <c r="Q758" s="779">
        <f>I758+M758</f>
        <v>0</v>
      </c>
      <c r="R758" s="779" t="s">
        <v>381</v>
      </c>
      <c r="S758" s="780">
        <f>P758</f>
        <v>0</v>
      </c>
    </row>
    <row r="759" spans="1:19" ht="18.75" hidden="1" customHeight="1" thickTop="1" x14ac:dyDescent="0.2">
      <c r="A759" s="790" t="s">
        <v>383</v>
      </c>
      <c r="B759" s="776" t="s">
        <v>381</v>
      </c>
      <c r="C759" s="777">
        <f>IF(E759+G759=0, 0, ROUND((P759-Q759)/(G759+E759)/12,0))</f>
        <v>0</v>
      </c>
      <c r="D759" s="791">
        <f>IF(F759=0,0,ROUND(Q759/F759,0))</f>
        <v>0</v>
      </c>
      <c r="E759" s="796"/>
      <c r="F759" s="797"/>
      <c r="G759" s="798"/>
      <c r="H759" s="799"/>
      <c r="I759" s="797"/>
      <c r="J759" s="779" t="s">
        <v>381</v>
      </c>
      <c r="K759" s="779">
        <f>H759</f>
        <v>0</v>
      </c>
      <c r="L759" s="797"/>
      <c r="M759" s="797"/>
      <c r="N759" s="779" t="s">
        <v>381</v>
      </c>
      <c r="O759" s="779">
        <f>L759</f>
        <v>0</v>
      </c>
      <c r="P759" s="779">
        <f>H759+L759</f>
        <v>0</v>
      </c>
      <c r="Q759" s="779">
        <f>I759+M759</f>
        <v>0</v>
      </c>
      <c r="R759" s="779" t="s">
        <v>381</v>
      </c>
      <c r="S759" s="780">
        <f>P759</f>
        <v>0</v>
      </c>
    </row>
    <row r="760" spans="1:19" ht="18.75" hidden="1" customHeight="1" thickTop="1" x14ac:dyDescent="0.2">
      <c r="A760" s="790" t="s">
        <v>384</v>
      </c>
      <c r="B760" s="776" t="s">
        <v>381</v>
      </c>
      <c r="C760" s="777" t="s">
        <v>381</v>
      </c>
      <c r="D760" s="791" t="s">
        <v>381</v>
      </c>
      <c r="E760" s="778" t="s">
        <v>381</v>
      </c>
      <c r="F760" s="779" t="s">
        <v>381</v>
      </c>
      <c r="G760" s="780" t="s">
        <v>381</v>
      </c>
      <c r="H760" s="781" t="s">
        <v>381</v>
      </c>
      <c r="I760" s="779" t="s">
        <v>381</v>
      </c>
      <c r="J760" s="797"/>
      <c r="K760" s="779">
        <f>J760</f>
        <v>0</v>
      </c>
      <c r="L760" s="779" t="s">
        <v>381</v>
      </c>
      <c r="M760" s="779" t="s">
        <v>381</v>
      </c>
      <c r="N760" s="797"/>
      <c r="O760" s="779">
        <f>N760</f>
        <v>0</v>
      </c>
      <c r="P760" s="779" t="s">
        <v>381</v>
      </c>
      <c r="Q760" s="779" t="s">
        <v>381</v>
      </c>
      <c r="R760" s="779">
        <f>J760+N760</f>
        <v>0</v>
      </c>
      <c r="S760" s="780">
        <f>R760</f>
        <v>0</v>
      </c>
    </row>
    <row r="761" spans="1:19" ht="18.75" hidden="1" customHeight="1" thickTop="1" x14ac:dyDescent="0.2">
      <c r="A761" s="792" t="s">
        <v>1026</v>
      </c>
      <c r="B761" s="793"/>
      <c r="C761" s="777">
        <f>IF(E761+G761=0, 0, ROUND((P761-Q761)/(G761+E761)/12,0))</f>
        <v>0</v>
      </c>
      <c r="D761" s="791">
        <f>IF(F761=0,0,ROUND(Q761/F761,0))</f>
        <v>0</v>
      </c>
      <c r="E761" s="778">
        <f>E762+E763</f>
        <v>0</v>
      </c>
      <c r="F761" s="779">
        <f>F762+F763</f>
        <v>0</v>
      </c>
      <c r="G761" s="780">
        <f>G762+G763</f>
        <v>0</v>
      </c>
      <c r="H761" s="781">
        <f>H762+H763</f>
        <v>0</v>
      </c>
      <c r="I761" s="779">
        <f>I762+I763</f>
        <v>0</v>
      </c>
      <c r="J761" s="779">
        <f>J764</f>
        <v>0</v>
      </c>
      <c r="K761" s="779">
        <f>IF(H761+J761=K762+K763+K764,H761+J761,"CHYBA")</f>
        <v>0</v>
      </c>
      <c r="L761" s="779">
        <f>L762+L763</f>
        <v>0</v>
      </c>
      <c r="M761" s="779">
        <f>M762+M763</f>
        <v>0</v>
      </c>
      <c r="N761" s="779">
        <f>N764</f>
        <v>0</v>
      </c>
      <c r="O761" s="779">
        <f>IF(L761+N761=O762+O763+O764,L761+N761,"CHYBA")</f>
        <v>0</v>
      </c>
      <c r="P761" s="779">
        <f>P762+P763</f>
        <v>0</v>
      </c>
      <c r="Q761" s="779">
        <f>Q762+Q763</f>
        <v>0</v>
      </c>
      <c r="R761" s="779">
        <f>R764</f>
        <v>0</v>
      </c>
      <c r="S761" s="780">
        <f>IF(P761+R761=S762+S763+S764,P761+R761,"CHYBA")</f>
        <v>0</v>
      </c>
    </row>
    <row r="762" spans="1:19" ht="18.75" hidden="1" customHeight="1" thickTop="1" x14ac:dyDescent="0.2">
      <c r="A762" s="790" t="s">
        <v>382</v>
      </c>
      <c r="B762" s="776" t="s">
        <v>381</v>
      </c>
      <c r="C762" s="777">
        <f>IF(E762+G762=0, 0, ROUND((P762-Q762)/(G762+E762)/12,0))</f>
        <v>0</v>
      </c>
      <c r="D762" s="791">
        <f>IF(F762=0,0,ROUND(Q762/F762,0))</f>
        <v>0</v>
      </c>
      <c r="E762" s="796"/>
      <c r="F762" s="797"/>
      <c r="G762" s="798"/>
      <c r="H762" s="799"/>
      <c r="I762" s="797"/>
      <c r="J762" s="779" t="s">
        <v>381</v>
      </c>
      <c r="K762" s="779">
        <f>H762</f>
        <v>0</v>
      </c>
      <c r="L762" s="797"/>
      <c r="M762" s="797"/>
      <c r="N762" s="779" t="s">
        <v>381</v>
      </c>
      <c r="O762" s="779">
        <f>L762</f>
        <v>0</v>
      </c>
      <c r="P762" s="779">
        <f>H762+L762</f>
        <v>0</v>
      </c>
      <c r="Q762" s="779">
        <f>I762+M762</f>
        <v>0</v>
      </c>
      <c r="R762" s="779" t="s">
        <v>381</v>
      </c>
      <c r="S762" s="780">
        <f>P762</f>
        <v>0</v>
      </c>
    </row>
    <row r="763" spans="1:19" ht="18.75" hidden="1" customHeight="1" thickTop="1" x14ac:dyDescent="0.2">
      <c r="A763" s="790" t="s">
        <v>383</v>
      </c>
      <c r="B763" s="776" t="s">
        <v>381</v>
      </c>
      <c r="C763" s="777">
        <f>IF(E763+G763=0, 0, ROUND((P763-Q763)/(G763+E763)/12,0))</f>
        <v>0</v>
      </c>
      <c r="D763" s="791">
        <f>IF(F763=0,0,ROUND(Q763/F763,0))</f>
        <v>0</v>
      </c>
      <c r="E763" s="796"/>
      <c r="F763" s="797"/>
      <c r="G763" s="798"/>
      <c r="H763" s="799"/>
      <c r="I763" s="797"/>
      <c r="J763" s="779" t="s">
        <v>381</v>
      </c>
      <c r="K763" s="779">
        <f>H763</f>
        <v>0</v>
      </c>
      <c r="L763" s="797"/>
      <c r="M763" s="797"/>
      <c r="N763" s="779" t="s">
        <v>381</v>
      </c>
      <c r="O763" s="779">
        <f>L763</f>
        <v>0</v>
      </c>
      <c r="P763" s="779">
        <f>H763+L763</f>
        <v>0</v>
      </c>
      <c r="Q763" s="779">
        <f>I763+M763</f>
        <v>0</v>
      </c>
      <c r="R763" s="779" t="s">
        <v>381</v>
      </c>
      <c r="S763" s="780">
        <f>P763</f>
        <v>0</v>
      </c>
    </row>
    <row r="764" spans="1:19" ht="18.75" hidden="1" customHeight="1" thickTop="1" x14ac:dyDescent="0.2">
      <c r="A764" s="790" t="s">
        <v>384</v>
      </c>
      <c r="B764" s="776" t="s">
        <v>381</v>
      </c>
      <c r="C764" s="777" t="s">
        <v>381</v>
      </c>
      <c r="D764" s="791" t="s">
        <v>381</v>
      </c>
      <c r="E764" s="778" t="s">
        <v>381</v>
      </c>
      <c r="F764" s="779" t="s">
        <v>381</v>
      </c>
      <c r="G764" s="780" t="s">
        <v>381</v>
      </c>
      <c r="H764" s="781" t="s">
        <v>381</v>
      </c>
      <c r="I764" s="779" t="s">
        <v>381</v>
      </c>
      <c r="J764" s="797"/>
      <c r="K764" s="779">
        <f>J764</f>
        <v>0</v>
      </c>
      <c r="L764" s="779" t="s">
        <v>381</v>
      </c>
      <c r="M764" s="779" t="s">
        <v>381</v>
      </c>
      <c r="N764" s="797"/>
      <c r="O764" s="779">
        <f>N764</f>
        <v>0</v>
      </c>
      <c r="P764" s="779" t="s">
        <v>381</v>
      </c>
      <c r="Q764" s="779" t="s">
        <v>381</v>
      </c>
      <c r="R764" s="779">
        <f>J764+N764</f>
        <v>0</v>
      </c>
      <c r="S764" s="780">
        <f>R764</f>
        <v>0</v>
      </c>
    </row>
    <row r="765" spans="1:19" ht="18.75" hidden="1" customHeight="1" thickTop="1" x14ac:dyDescent="0.2">
      <c r="A765" s="792" t="s">
        <v>1026</v>
      </c>
      <c r="B765" s="793"/>
      <c r="C765" s="777">
        <f>IF(E765+G765=0, 0, ROUND((P765-Q765)/(G765+E765)/12,0))</f>
        <v>0</v>
      </c>
      <c r="D765" s="791">
        <f>IF(F765=0,0,ROUND(Q765/F765,0))</f>
        <v>0</v>
      </c>
      <c r="E765" s="778">
        <f>E766+E767</f>
        <v>0</v>
      </c>
      <c r="F765" s="779">
        <f>F766+F767</f>
        <v>0</v>
      </c>
      <c r="G765" s="780">
        <f>G766+G767</f>
        <v>0</v>
      </c>
      <c r="H765" s="781">
        <f>H766+H767</f>
        <v>0</v>
      </c>
      <c r="I765" s="779">
        <f>I766+I767</f>
        <v>0</v>
      </c>
      <c r="J765" s="779">
        <f>J768</f>
        <v>0</v>
      </c>
      <c r="K765" s="779">
        <f>IF(H765+J765=K766+K767+K768,H765+J765,"CHYBA")</f>
        <v>0</v>
      </c>
      <c r="L765" s="779">
        <f>L766+L767</f>
        <v>0</v>
      </c>
      <c r="M765" s="779">
        <f>M766+M767</f>
        <v>0</v>
      </c>
      <c r="N765" s="779">
        <f>N768</f>
        <v>0</v>
      </c>
      <c r="O765" s="779">
        <f>IF(L765+N765=O766+O767+O768,L765+N765,"CHYBA")</f>
        <v>0</v>
      </c>
      <c r="P765" s="779">
        <f>P766+P767</f>
        <v>0</v>
      </c>
      <c r="Q765" s="779">
        <f>Q766+Q767</f>
        <v>0</v>
      </c>
      <c r="R765" s="779">
        <f>R768</f>
        <v>0</v>
      </c>
      <c r="S765" s="780">
        <f>IF(P765+R765=S766+S767+S768,P765+R765,"CHYBA")</f>
        <v>0</v>
      </c>
    </row>
    <row r="766" spans="1:19" ht="18.75" hidden="1" customHeight="1" thickTop="1" x14ac:dyDescent="0.2">
      <c r="A766" s="790" t="s">
        <v>382</v>
      </c>
      <c r="B766" s="776" t="s">
        <v>381</v>
      </c>
      <c r="C766" s="777">
        <f>IF(E766+G766=0, 0, ROUND((P766-Q766)/(G766+E766)/12,0))</f>
        <v>0</v>
      </c>
      <c r="D766" s="791">
        <f>IF(F766=0,0,ROUND(Q766/F766,0))</f>
        <v>0</v>
      </c>
      <c r="E766" s="796"/>
      <c r="F766" s="797"/>
      <c r="G766" s="798"/>
      <c r="H766" s="799"/>
      <c r="I766" s="797"/>
      <c r="J766" s="779" t="s">
        <v>381</v>
      </c>
      <c r="K766" s="779">
        <f>H766</f>
        <v>0</v>
      </c>
      <c r="L766" s="797"/>
      <c r="M766" s="797"/>
      <c r="N766" s="779" t="s">
        <v>381</v>
      </c>
      <c r="O766" s="779">
        <f>L766</f>
        <v>0</v>
      </c>
      <c r="P766" s="779">
        <f>H766+L766</f>
        <v>0</v>
      </c>
      <c r="Q766" s="779">
        <f>I766+M766</f>
        <v>0</v>
      </c>
      <c r="R766" s="779" t="s">
        <v>381</v>
      </c>
      <c r="S766" s="780">
        <f>P766</f>
        <v>0</v>
      </c>
    </row>
    <row r="767" spans="1:19" ht="18.75" hidden="1" customHeight="1" thickTop="1" x14ac:dyDescent="0.2">
      <c r="A767" s="790" t="s">
        <v>383</v>
      </c>
      <c r="B767" s="776" t="s">
        <v>381</v>
      </c>
      <c r="C767" s="777">
        <f>IF(E767+G767=0, 0, ROUND((P767-Q767)/(G767+E767)/12,0))</f>
        <v>0</v>
      </c>
      <c r="D767" s="791">
        <f>IF(F767=0,0,ROUND(Q767/F767,0))</f>
        <v>0</v>
      </c>
      <c r="E767" s="796"/>
      <c r="F767" s="797"/>
      <c r="G767" s="798"/>
      <c r="H767" s="799"/>
      <c r="I767" s="797"/>
      <c r="J767" s="779" t="s">
        <v>381</v>
      </c>
      <c r="K767" s="779">
        <f>H767</f>
        <v>0</v>
      </c>
      <c r="L767" s="797"/>
      <c r="M767" s="797"/>
      <c r="N767" s="779" t="s">
        <v>381</v>
      </c>
      <c r="O767" s="779">
        <f>L767</f>
        <v>0</v>
      </c>
      <c r="P767" s="779">
        <f>H767+L767</f>
        <v>0</v>
      </c>
      <c r="Q767" s="779">
        <f>I767+M767</f>
        <v>0</v>
      </c>
      <c r="R767" s="779" t="s">
        <v>381</v>
      </c>
      <c r="S767" s="780">
        <f>P767</f>
        <v>0</v>
      </c>
    </row>
    <row r="768" spans="1:19" ht="18.75" hidden="1" customHeight="1" thickTop="1" x14ac:dyDescent="0.2">
      <c r="A768" s="790" t="s">
        <v>384</v>
      </c>
      <c r="B768" s="776" t="s">
        <v>381</v>
      </c>
      <c r="C768" s="777" t="s">
        <v>381</v>
      </c>
      <c r="D768" s="791" t="s">
        <v>381</v>
      </c>
      <c r="E768" s="778" t="s">
        <v>381</v>
      </c>
      <c r="F768" s="779" t="s">
        <v>381</v>
      </c>
      <c r="G768" s="780" t="s">
        <v>381</v>
      </c>
      <c r="H768" s="781" t="s">
        <v>381</v>
      </c>
      <c r="I768" s="779" t="s">
        <v>381</v>
      </c>
      <c r="J768" s="797"/>
      <c r="K768" s="779">
        <f>J768</f>
        <v>0</v>
      </c>
      <c r="L768" s="779" t="s">
        <v>381</v>
      </c>
      <c r="M768" s="779" t="s">
        <v>381</v>
      </c>
      <c r="N768" s="797"/>
      <c r="O768" s="779">
        <f>N768</f>
        <v>0</v>
      </c>
      <c r="P768" s="779" t="s">
        <v>381</v>
      </c>
      <c r="Q768" s="779" t="s">
        <v>381</v>
      </c>
      <c r="R768" s="779">
        <f>J768+N768</f>
        <v>0</v>
      </c>
      <c r="S768" s="780">
        <f>R768</f>
        <v>0</v>
      </c>
    </row>
    <row r="769" spans="1:19" ht="18.75" hidden="1" customHeight="1" thickTop="1" x14ac:dyDescent="0.2">
      <c r="A769" s="792" t="s">
        <v>1026</v>
      </c>
      <c r="B769" s="793"/>
      <c r="C769" s="777">
        <f>IF(E769+G769=0, 0, ROUND((P769-Q769)/(G769+E769)/12,0))</f>
        <v>0</v>
      </c>
      <c r="D769" s="791">
        <f>IF(F769=0,0,ROUND(Q769/F769,0))</f>
        <v>0</v>
      </c>
      <c r="E769" s="778">
        <f>E770+E771</f>
        <v>0</v>
      </c>
      <c r="F769" s="779">
        <f>F770+F771</f>
        <v>0</v>
      </c>
      <c r="G769" s="780">
        <f>G770+G771</f>
        <v>0</v>
      </c>
      <c r="H769" s="781">
        <f>H770+H771</f>
        <v>0</v>
      </c>
      <c r="I769" s="779">
        <f>I770+I771</f>
        <v>0</v>
      </c>
      <c r="J769" s="779">
        <f>J772</f>
        <v>0</v>
      </c>
      <c r="K769" s="779">
        <f>IF(H769+J769=K770+K771+K772,H769+J769,"CHYBA")</f>
        <v>0</v>
      </c>
      <c r="L769" s="779">
        <f>L770+L771</f>
        <v>0</v>
      </c>
      <c r="M769" s="779">
        <f>M770+M771</f>
        <v>0</v>
      </c>
      <c r="N769" s="779">
        <f>N772</f>
        <v>0</v>
      </c>
      <c r="O769" s="779">
        <f>IF(L769+N769=O770+O771+O772,L769+N769,"CHYBA")</f>
        <v>0</v>
      </c>
      <c r="P769" s="779">
        <f>P770+P771</f>
        <v>0</v>
      </c>
      <c r="Q769" s="779">
        <f>Q770+Q771</f>
        <v>0</v>
      </c>
      <c r="R769" s="779">
        <f>R772</f>
        <v>0</v>
      </c>
      <c r="S769" s="780">
        <f>IF(P769+R769=S770+S771+S772,P769+R769,"CHYBA")</f>
        <v>0</v>
      </c>
    </row>
    <row r="770" spans="1:19" ht="18.75" hidden="1" customHeight="1" thickTop="1" x14ac:dyDescent="0.2">
      <c r="A770" s="790" t="s">
        <v>382</v>
      </c>
      <c r="B770" s="776" t="s">
        <v>381</v>
      </c>
      <c r="C770" s="777">
        <f>IF(E770+G770=0, 0, ROUND((P770-Q770)/(G770+E770)/12,0))</f>
        <v>0</v>
      </c>
      <c r="D770" s="791">
        <f>IF(F770=0,0,ROUND(Q770/F770,0))</f>
        <v>0</v>
      </c>
      <c r="E770" s="796"/>
      <c r="F770" s="797"/>
      <c r="G770" s="798"/>
      <c r="H770" s="799"/>
      <c r="I770" s="797"/>
      <c r="J770" s="779" t="s">
        <v>381</v>
      </c>
      <c r="K770" s="779">
        <f>H770</f>
        <v>0</v>
      </c>
      <c r="L770" s="797"/>
      <c r="M770" s="797"/>
      <c r="N770" s="779" t="s">
        <v>381</v>
      </c>
      <c r="O770" s="779">
        <f>L770</f>
        <v>0</v>
      </c>
      <c r="P770" s="779">
        <f>H770+L770</f>
        <v>0</v>
      </c>
      <c r="Q770" s="779">
        <f>I770+M770</f>
        <v>0</v>
      </c>
      <c r="R770" s="779" t="s">
        <v>381</v>
      </c>
      <c r="S770" s="780">
        <f>P770</f>
        <v>0</v>
      </c>
    </row>
    <row r="771" spans="1:19" ht="18.75" hidden="1" customHeight="1" thickTop="1" x14ac:dyDescent="0.2">
      <c r="A771" s="790" t="s">
        <v>383</v>
      </c>
      <c r="B771" s="776" t="s">
        <v>381</v>
      </c>
      <c r="C771" s="777">
        <f>IF(E771+G771=0, 0, ROUND((P771-Q771)/(G771+E771)/12,0))</f>
        <v>0</v>
      </c>
      <c r="D771" s="791">
        <f>IF(F771=0,0,ROUND(Q771/F771,0))</f>
        <v>0</v>
      </c>
      <c r="E771" s="796"/>
      <c r="F771" s="797"/>
      <c r="G771" s="798"/>
      <c r="H771" s="799"/>
      <c r="I771" s="797"/>
      <c r="J771" s="779" t="s">
        <v>381</v>
      </c>
      <c r="K771" s="779">
        <f>H771</f>
        <v>0</v>
      </c>
      <c r="L771" s="797"/>
      <c r="M771" s="797"/>
      <c r="N771" s="779" t="s">
        <v>381</v>
      </c>
      <c r="O771" s="779">
        <f>L771</f>
        <v>0</v>
      </c>
      <c r="P771" s="779">
        <f>H771+L771</f>
        <v>0</v>
      </c>
      <c r="Q771" s="779">
        <f>I771+M771</f>
        <v>0</v>
      </c>
      <c r="R771" s="779" t="s">
        <v>381</v>
      </c>
      <c r="S771" s="780">
        <f>P771</f>
        <v>0</v>
      </c>
    </row>
    <row r="772" spans="1:19" ht="18.75" hidden="1" customHeight="1" thickTop="1" x14ac:dyDescent="0.2">
      <c r="A772" s="790" t="s">
        <v>384</v>
      </c>
      <c r="B772" s="776" t="s">
        <v>381</v>
      </c>
      <c r="C772" s="777" t="s">
        <v>381</v>
      </c>
      <c r="D772" s="791" t="s">
        <v>381</v>
      </c>
      <c r="E772" s="778" t="s">
        <v>381</v>
      </c>
      <c r="F772" s="779" t="s">
        <v>381</v>
      </c>
      <c r="G772" s="780" t="s">
        <v>381</v>
      </c>
      <c r="H772" s="781" t="s">
        <v>381</v>
      </c>
      <c r="I772" s="779" t="s">
        <v>381</v>
      </c>
      <c r="J772" s="797"/>
      <c r="K772" s="779">
        <f>J772</f>
        <v>0</v>
      </c>
      <c r="L772" s="779" t="s">
        <v>381</v>
      </c>
      <c r="M772" s="779" t="s">
        <v>381</v>
      </c>
      <c r="N772" s="797"/>
      <c r="O772" s="779">
        <f>N772</f>
        <v>0</v>
      </c>
      <c r="P772" s="779" t="s">
        <v>381</v>
      </c>
      <c r="Q772" s="779" t="s">
        <v>381</v>
      </c>
      <c r="R772" s="779">
        <f>J772+N772</f>
        <v>0</v>
      </c>
      <c r="S772" s="780">
        <f>R772</f>
        <v>0</v>
      </c>
    </row>
    <row r="773" spans="1:19" ht="18.75" hidden="1" customHeight="1" thickTop="1" x14ac:dyDescent="0.2">
      <c r="A773" s="792" t="s">
        <v>1026</v>
      </c>
      <c r="B773" s="793"/>
      <c r="C773" s="777">
        <f>IF(E773+G773=0, 0, ROUND((P773-Q773)/(G773+E773)/12,0))</f>
        <v>0</v>
      </c>
      <c r="D773" s="791">
        <f>IF(F773=0,0,ROUND(Q773/F773,0))</f>
        <v>0</v>
      </c>
      <c r="E773" s="778">
        <f>E774+E775</f>
        <v>0</v>
      </c>
      <c r="F773" s="779">
        <f>F774+F775</f>
        <v>0</v>
      </c>
      <c r="G773" s="780">
        <f>G774+G775</f>
        <v>0</v>
      </c>
      <c r="H773" s="781">
        <f>H774+H775</f>
        <v>0</v>
      </c>
      <c r="I773" s="779">
        <f>I774+I775</f>
        <v>0</v>
      </c>
      <c r="J773" s="779">
        <f>J776</f>
        <v>0</v>
      </c>
      <c r="K773" s="779">
        <f>IF(H773+J773=K774+K775+K776,H773+J773,"CHYBA")</f>
        <v>0</v>
      </c>
      <c r="L773" s="779">
        <f>L774+L775</f>
        <v>0</v>
      </c>
      <c r="M773" s="779">
        <f>M774+M775</f>
        <v>0</v>
      </c>
      <c r="N773" s="779">
        <f>N776</f>
        <v>0</v>
      </c>
      <c r="O773" s="779">
        <f>IF(L773+N773=O774+O775+O776,L773+N773,"CHYBA")</f>
        <v>0</v>
      </c>
      <c r="P773" s="779">
        <f>P774+P775</f>
        <v>0</v>
      </c>
      <c r="Q773" s="779">
        <f>Q774+Q775</f>
        <v>0</v>
      </c>
      <c r="R773" s="779">
        <f>R776</f>
        <v>0</v>
      </c>
      <c r="S773" s="780">
        <f>IF(P773+R773=S774+S775+S776,P773+R773,"CHYBA")</f>
        <v>0</v>
      </c>
    </row>
    <row r="774" spans="1:19" ht="18.75" hidden="1" customHeight="1" thickTop="1" x14ac:dyDescent="0.2">
      <c r="A774" s="790" t="s">
        <v>382</v>
      </c>
      <c r="B774" s="776" t="s">
        <v>381</v>
      </c>
      <c r="C774" s="777">
        <f>IF(E774+G774=0, 0, ROUND((P774-Q774)/(G774+E774)/12,0))</f>
        <v>0</v>
      </c>
      <c r="D774" s="791">
        <f>IF(F774=0,0,ROUND(Q774/F774,0))</f>
        <v>0</v>
      </c>
      <c r="E774" s="796"/>
      <c r="F774" s="797"/>
      <c r="G774" s="798"/>
      <c r="H774" s="799"/>
      <c r="I774" s="797"/>
      <c r="J774" s="779" t="s">
        <v>381</v>
      </c>
      <c r="K774" s="779">
        <f>H774</f>
        <v>0</v>
      </c>
      <c r="L774" s="797"/>
      <c r="M774" s="797"/>
      <c r="N774" s="779" t="s">
        <v>381</v>
      </c>
      <c r="O774" s="779">
        <f>L774</f>
        <v>0</v>
      </c>
      <c r="P774" s="779">
        <f>H774+L774</f>
        <v>0</v>
      </c>
      <c r="Q774" s="779">
        <f>I774+M774</f>
        <v>0</v>
      </c>
      <c r="R774" s="779" t="s">
        <v>381</v>
      </c>
      <c r="S774" s="780">
        <f>P774</f>
        <v>0</v>
      </c>
    </row>
    <row r="775" spans="1:19" ht="18.75" hidden="1" customHeight="1" thickTop="1" x14ac:dyDescent="0.2">
      <c r="A775" s="790" t="s">
        <v>383</v>
      </c>
      <c r="B775" s="776" t="s">
        <v>381</v>
      </c>
      <c r="C775" s="777">
        <f>IF(E775+G775=0, 0, ROUND((P775-Q775)/(G775+E775)/12,0))</f>
        <v>0</v>
      </c>
      <c r="D775" s="791">
        <f>IF(F775=0,0,ROUND(Q775/F775,0))</f>
        <v>0</v>
      </c>
      <c r="E775" s="796"/>
      <c r="F775" s="797"/>
      <c r="G775" s="798"/>
      <c r="H775" s="799"/>
      <c r="I775" s="797"/>
      <c r="J775" s="779" t="s">
        <v>381</v>
      </c>
      <c r="K775" s="779">
        <f>H775</f>
        <v>0</v>
      </c>
      <c r="L775" s="797"/>
      <c r="M775" s="797"/>
      <c r="N775" s="779" t="s">
        <v>381</v>
      </c>
      <c r="O775" s="779">
        <f>L775</f>
        <v>0</v>
      </c>
      <c r="P775" s="779">
        <f>H775+L775</f>
        <v>0</v>
      </c>
      <c r="Q775" s="779">
        <f>I775+M775</f>
        <v>0</v>
      </c>
      <c r="R775" s="779" t="s">
        <v>381</v>
      </c>
      <c r="S775" s="780">
        <f>P775</f>
        <v>0</v>
      </c>
    </row>
    <row r="776" spans="1:19" ht="18.75" hidden="1" customHeight="1" thickTop="1" x14ac:dyDescent="0.2">
      <c r="A776" s="808" t="s">
        <v>384</v>
      </c>
      <c r="B776" s="809" t="s">
        <v>381</v>
      </c>
      <c r="C776" s="810" t="s">
        <v>381</v>
      </c>
      <c r="D776" s="834" t="s">
        <v>381</v>
      </c>
      <c r="E776" s="811" t="s">
        <v>381</v>
      </c>
      <c r="F776" s="812" t="s">
        <v>381</v>
      </c>
      <c r="G776" s="813" t="s">
        <v>381</v>
      </c>
      <c r="H776" s="814" t="s">
        <v>381</v>
      </c>
      <c r="I776" s="812" t="s">
        <v>381</v>
      </c>
      <c r="J776" s="815"/>
      <c r="K776" s="812">
        <f>J776</f>
        <v>0</v>
      </c>
      <c r="L776" s="812" t="s">
        <v>381</v>
      </c>
      <c r="M776" s="812" t="s">
        <v>381</v>
      </c>
      <c r="N776" s="815"/>
      <c r="O776" s="812">
        <f>N776</f>
        <v>0</v>
      </c>
      <c r="P776" s="812" t="s">
        <v>381</v>
      </c>
      <c r="Q776" s="812" t="s">
        <v>381</v>
      </c>
      <c r="R776" s="812">
        <f>J776+N776</f>
        <v>0</v>
      </c>
      <c r="S776" s="813">
        <f>R776</f>
        <v>0</v>
      </c>
    </row>
    <row r="777" spans="1:19" ht="18.75" hidden="1" customHeight="1" thickTop="1" x14ac:dyDescent="0.2">
      <c r="A777" s="816" t="s">
        <v>390</v>
      </c>
      <c r="B777" s="817" t="s">
        <v>381</v>
      </c>
      <c r="C777" s="802">
        <f>IF(E777+G777=0, 0, ROUND((P777-Q777)/(G777+E777)/12,0))</f>
        <v>0</v>
      </c>
      <c r="D777" s="833">
        <f>IF(F777=0,0,ROUND(Q777/F777,0))</f>
        <v>0</v>
      </c>
      <c r="E777" s="819">
        <f>E778+E779</f>
        <v>0</v>
      </c>
      <c r="F777" s="820">
        <f>F778+F779</f>
        <v>0</v>
      </c>
      <c r="G777" s="821">
        <f>G778+G779</f>
        <v>0</v>
      </c>
      <c r="H777" s="822">
        <f>H778+H779</f>
        <v>0</v>
      </c>
      <c r="I777" s="820">
        <f>I778+I779</f>
        <v>0</v>
      </c>
      <c r="J777" s="820">
        <f>J780</f>
        <v>0</v>
      </c>
      <c r="K777" s="820">
        <f>IF(H777+J777=K778+K779+K780,H777+J777,"CHYBA")</f>
        <v>0</v>
      </c>
      <c r="L777" s="820">
        <f>L778+L779</f>
        <v>0</v>
      </c>
      <c r="M777" s="820">
        <f>M778+M779</f>
        <v>0</v>
      </c>
      <c r="N777" s="820">
        <f>N780</f>
        <v>0</v>
      </c>
      <c r="O777" s="820">
        <f>IF(L777+N777=O778+O779+O780,L777+N777,"CHYBA")</f>
        <v>0</v>
      </c>
      <c r="P777" s="820">
        <f>P778+P779</f>
        <v>0</v>
      </c>
      <c r="Q777" s="820">
        <f>Q778+Q779</f>
        <v>0</v>
      </c>
      <c r="R777" s="820">
        <f>R780</f>
        <v>0</v>
      </c>
      <c r="S777" s="821">
        <f>IF(P777+R777=S778+S779+S780,P777+R777,"CHYBA")</f>
        <v>0</v>
      </c>
    </row>
    <row r="778" spans="1:19" ht="18.75" hidden="1" customHeight="1" thickTop="1" x14ac:dyDescent="0.2">
      <c r="A778" s="790" t="s">
        <v>382</v>
      </c>
      <c r="B778" s="776" t="s">
        <v>381</v>
      </c>
      <c r="C778" s="777">
        <f>IF(E778+G778=0, 0, ROUND((P778-Q778)/(G778+E778)/12,0))</f>
        <v>0</v>
      </c>
      <c r="D778" s="791">
        <f>IF(F778=0,0,ROUND(Q778/F778,0))</f>
        <v>0</v>
      </c>
      <c r="E778" s="778">
        <f t="shared" ref="E778:I779" si="27">E782+E786+E790+E794+E798+E802+E806</f>
        <v>0</v>
      </c>
      <c r="F778" s="779">
        <f t="shared" si="27"/>
        <v>0</v>
      </c>
      <c r="G778" s="780">
        <f t="shared" si="27"/>
        <v>0</v>
      </c>
      <c r="H778" s="781">
        <f t="shared" si="27"/>
        <v>0</v>
      </c>
      <c r="I778" s="779">
        <f t="shared" si="27"/>
        <v>0</v>
      </c>
      <c r="J778" s="779" t="s">
        <v>381</v>
      </c>
      <c r="K778" s="779">
        <f>H778</f>
        <v>0</v>
      </c>
      <c r="L778" s="779">
        <f>L782+L786+L790+L794+L798+L802+L806</f>
        <v>0</v>
      </c>
      <c r="M778" s="779">
        <f>M782+M786+M790+M794+M798+M802+M806</f>
        <v>0</v>
      </c>
      <c r="N778" s="779" t="s">
        <v>381</v>
      </c>
      <c r="O778" s="779">
        <f>L778</f>
        <v>0</v>
      </c>
      <c r="P778" s="779">
        <f>H778+L778</f>
        <v>0</v>
      </c>
      <c r="Q778" s="779">
        <f>I778+M778</f>
        <v>0</v>
      </c>
      <c r="R778" s="779" t="s">
        <v>381</v>
      </c>
      <c r="S778" s="780">
        <f>P778</f>
        <v>0</v>
      </c>
    </row>
    <row r="779" spans="1:19" ht="18.75" hidden="1" customHeight="1" thickTop="1" x14ac:dyDescent="0.2">
      <c r="A779" s="790" t="s">
        <v>383</v>
      </c>
      <c r="B779" s="776" t="s">
        <v>381</v>
      </c>
      <c r="C779" s="777">
        <f>IF(E779+G779=0, 0, ROUND((P779-Q779)/(G779+E779)/12,0))</f>
        <v>0</v>
      </c>
      <c r="D779" s="791">
        <f>IF(F779=0,0,ROUND(Q779/F779,0))</f>
        <v>0</v>
      </c>
      <c r="E779" s="778">
        <f t="shared" si="27"/>
        <v>0</v>
      </c>
      <c r="F779" s="779">
        <f t="shared" si="27"/>
        <v>0</v>
      </c>
      <c r="G779" s="780">
        <f t="shared" si="27"/>
        <v>0</v>
      </c>
      <c r="H779" s="781">
        <f t="shared" si="27"/>
        <v>0</v>
      </c>
      <c r="I779" s="779">
        <f t="shared" si="27"/>
        <v>0</v>
      </c>
      <c r="J779" s="779" t="s">
        <v>381</v>
      </c>
      <c r="K779" s="779">
        <f>H779</f>
        <v>0</v>
      </c>
      <c r="L779" s="779">
        <f>L783+L787+L791+L795+L799+L803+L807</f>
        <v>0</v>
      </c>
      <c r="M779" s="779">
        <f>M783+M787+M791+M795+M799+M803+M807</f>
        <v>0</v>
      </c>
      <c r="N779" s="779" t="s">
        <v>381</v>
      </c>
      <c r="O779" s="779">
        <f>L779</f>
        <v>0</v>
      </c>
      <c r="P779" s="779">
        <f>H779+L779</f>
        <v>0</v>
      </c>
      <c r="Q779" s="779">
        <f>I779+M779</f>
        <v>0</v>
      </c>
      <c r="R779" s="779" t="s">
        <v>381</v>
      </c>
      <c r="S779" s="780">
        <f>P779</f>
        <v>0</v>
      </c>
    </row>
    <row r="780" spans="1:19" ht="18.75" hidden="1" customHeight="1" thickTop="1" x14ac:dyDescent="0.2">
      <c r="A780" s="790" t="s">
        <v>384</v>
      </c>
      <c r="B780" s="776" t="s">
        <v>381</v>
      </c>
      <c r="C780" s="777" t="s">
        <v>381</v>
      </c>
      <c r="D780" s="791" t="s">
        <v>381</v>
      </c>
      <c r="E780" s="778" t="s">
        <v>381</v>
      </c>
      <c r="F780" s="779" t="s">
        <v>381</v>
      </c>
      <c r="G780" s="780" t="s">
        <v>381</v>
      </c>
      <c r="H780" s="781" t="s">
        <v>381</v>
      </c>
      <c r="I780" s="779" t="s">
        <v>381</v>
      </c>
      <c r="J780" s="779">
        <f>J784+J788+J792+J796+J800+J804+J808</f>
        <v>0</v>
      </c>
      <c r="K780" s="779">
        <f>J780</f>
        <v>0</v>
      </c>
      <c r="L780" s="779" t="s">
        <v>381</v>
      </c>
      <c r="M780" s="779" t="s">
        <v>381</v>
      </c>
      <c r="N780" s="779">
        <f>N784+N788+N792+N796+N800+N804+N808</f>
        <v>0</v>
      </c>
      <c r="O780" s="779">
        <f>N780</f>
        <v>0</v>
      </c>
      <c r="P780" s="779" t="s">
        <v>381</v>
      </c>
      <c r="Q780" s="779" t="s">
        <v>381</v>
      </c>
      <c r="R780" s="779">
        <f>J780+N780</f>
        <v>0</v>
      </c>
      <c r="S780" s="780">
        <f>R780</f>
        <v>0</v>
      </c>
    </row>
    <row r="781" spans="1:19" ht="18.75" hidden="1" customHeight="1" thickTop="1" x14ac:dyDescent="0.2">
      <c r="A781" s="792" t="s">
        <v>1026</v>
      </c>
      <c r="B781" s="793"/>
      <c r="C781" s="777">
        <f>IF(E781+G781=0, 0, ROUND((P781-Q781)/(G781+E781)/12,0))</f>
        <v>0</v>
      </c>
      <c r="D781" s="791">
        <f>IF(F781=0,0,ROUND(Q781/F781,0))</f>
        <v>0</v>
      </c>
      <c r="E781" s="778">
        <f>E782+E783</f>
        <v>0</v>
      </c>
      <c r="F781" s="779">
        <f>F782+F783</f>
        <v>0</v>
      </c>
      <c r="G781" s="780">
        <f>G782+G783</f>
        <v>0</v>
      </c>
      <c r="H781" s="794">
        <f>H782+H783</f>
        <v>0</v>
      </c>
      <c r="I781" s="795">
        <f>I782+I783</f>
        <v>0</v>
      </c>
      <c r="J781" s="795">
        <f>J784</f>
        <v>0</v>
      </c>
      <c r="K781" s="795">
        <f>IF(H781+J781=K782+K783+K784,H781+J781,"CHYBA")</f>
        <v>0</v>
      </c>
      <c r="L781" s="779">
        <f>L782+L783</f>
        <v>0</v>
      </c>
      <c r="M781" s="779">
        <f>M782+M783</f>
        <v>0</v>
      </c>
      <c r="N781" s="779">
        <f>N784</f>
        <v>0</v>
      </c>
      <c r="O781" s="779">
        <f>IF(L781+N781=O782+O783+O784,L781+N781,"CHYBA")</f>
        <v>0</v>
      </c>
      <c r="P781" s="779">
        <f>P782+P783</f>
        <v>0</v>
      </c>
      <c r="Q781" s="779">
        <f>Q782+Q783</f>
        <v>0</v>
      </c>
      <c r="R781" s="779">
        <f>R784</f>
        <v>0</v>
      </c>
      <c r="S781" s="780">
        <f>IF(P781+R781=S782+S783+S784,P781+R781,"CHYBA")</f>
        <v>0</v>
      </c>
    </row>
    <row r="782" spans="1:19" ht="18.75" hidden="1" customHeight="1" thickTop="1" x14ac:dyDescent="0.2">
      <c r="A782" s="790" t="s">
        <v>382</v>
      </c>
      <c r="B782" s="776" t="s">
        <v>381</v>
      </c>
      <c r="C782" s="777">
        <f>IF(E782+G782=0, 0, ROUND((P782-Q782)/(G782+E782)/12,0))</f>
        <v>0</v>
      </c>
      <c r="D782" s="791">
        <f>IF(F782=0,0,ROUND(Q782/F782,0))</f>
        <v>0</v>
      </c>
      <c r="E782" s="796"/>
      <c r="F782" s="797"/>
      <c r="G782" s="798"/>
      <c r="H782" s="799"/>
      <c r="I782" s="797"/>
      <c r="J782" s="795" t="s">
        <v>381</v>
      </c>
      <c r="K782" s="795">
        <f>H782</f>
        <v>0</v>
      </c>
      <c r="L782" s="797"/>
      <c r="M782" s="797"/>
      <c r="N782" s="779" t="s">
        <v>381</v>
      </c>
      <c r="O782" s="779">
        <f>L782</f>
        <v>0</v>
      </c>
      <c r="P782" s="779">
        <f>H782+L782</f>
        <v>0</v>
      </c>
      <c r="Q782" s="779">
        <f>I782+M782</f>
        <v>0</v>
      </c>
      <c r="R782" s="779" t="s">
        <v>381</v>
      </c>
      <c r="S782" s="780">
        <f>P782</f>
        <v>0</v>
      </c>
    </row>
    <row r="783" spans="1:19" ht="18.75" hidden="1" customHeight="1" thickTop="1" x14ac:dyDescent="0.2">
      <c r="A783" s="790" t="s">
        <v>383</v>
      </c>
      <c r="B783" s="776" t="s">
        <v>381</v>
      </c>
      <c r="C783" s="777">
        <f>IF(E783+G783=0, 0, ROUND((P783-Q783)/(G783+E783)/12,0))</f>
        <v>0</v>
      </c>
      <c r="D783" s="791">
        <f>IF(F783=0,0,ROUND(Q783/F783,0))</f>
        <v>0</v>
      </c>
      <c r="E783" s="796"/>
      <c r="F783" s="797"/>
      <c r="G783" s="798"/>
      <c r="H783" s="799"/>
      <c r="I783" s="797"/>
      <c r="J783" s="795" t="s">
        <v>381</v>
      </c>
      <c r="K783" s="795">
        <f>H783</f>
        <v>0</v>
      </c>
      <c r="L783" s="797"/>
      <c r="M783" s="797"/>
      <c r="N783" s="779" t="s">
        <v>381</v>
      </c>
      <c r="O783" s="779">
        <f>L783</f>
        <v>0</v>
      </c>
      <c r="P783" s="779">
        <f>H783+L783</f>
        <v>0</v>
      </c>
      <c r="Q783" s="779">
        <f>I783+M783</f>
        <v>0</v>
      </c>
      <c r="R783" s="779" t="s">
        <v>381</v>
      </c>
      <c r="S783" s="780">
        <f>P783</f>
        <v>0</v>
      </c>
    </row>
    <row r="784" spans="1:19" ht="18.75" hidden="1" customHeight="1" thickTop="1" x14ac:dyDescent="0.2">
      <c r="A784" s="790" t="s">
        <v>384</v>
      </c>
      <c r="B784" s="776" t="s">
        <v>381</v>
      </c>
      <c r="C784" s="777" t="s">
        <v>381</v>
      </c>
      <c r="D784" s="791" t="s">
        <v>381</v>
      </c>
      <c r="E784" s="778" t="s">
        <v>381</v>
      </c>
      <c r="F784" s="779" t="s">
        <v>381</v>
      </c>
      <c r="G784" s="780" t="s">
        <v>381</v>
      </c>
      <c r="H784" s="781" t="s">
        <v>381</v>
      </c>
      <c r="I784" s="779" t="s">
        <v>381</v>
      </c>
      <c r="J784" s="797"/>
      <c r="K784" s="795">
        <f>J784</f>
        <v>0</v>
      </c>
      <c r="L784" s="779" t="s">
        <v>381</v>
      </c>
      <c r="M784" s="779" t="s">
        <v>381</v>
      </c>
      <c r="N784" s="797"/>
      <c r="O784" s="779">
        <f>N784</f>
        <v>0</v>
      </c>
      <c r="P784" s="779" t="s">
        <v>381</v>
      </c>
      <c r="Q784" s="779" t="s">
        <v>381</v>
      </c>
      <c r="R784" s="779">
        <f>J784+N784</f>
        <v>0</v>
      </c>
      <c r="S784" s="780">
        <f>R784</f>
        <v>0</v>
      </c>
    </row>
    <row r="785" spans="1:19" ht="18.75" hidden="1" customHeight="1" thickTop="1" x14ac:dyDescent="0.2">
      <c r="A785" s="792" t="s">
        <v>1026</v>
      </c>
      <c r="B785" s="793"/>
      <c r="C785" s="777">
        <f>IF(E785+G785=0, 0, ROUND((P785-Q785)/(G785+E785)/12,0))</f>
        <v>0</v>
      </c>
      <c r="D785" s="791">
        <f>IF(F785=0,0,ROUND(Q785/F785,0))</f>
        <v>0</v>
      </c>
      <c r="E785" s="778">
        <f>E786+E787</f>
        <v>0</v>
      </c>
      <c r="F785" s="779">
        <f>F786+F787</f>
        <v>0</v>
      </c>
      <c r="G785" s="780">
        <f>G786+G787</f>
        <v>0</v>
      </c>
      <c r="H785" s="781">
        <f>H786+H787</f>
        <v>0</v>
      </c>
      <c r="I785" s="779">
        <f>I786+I787</f>
        <v>0</v>
      </c>
      <c r="J785" s="779">
        <f>J788</f>
        <v>0</v>
      </c>
      <c r="K785" s="779">
        <f>IF(H785+J785=K786+K787+K788,H785+J785,"CHYBA")</f>
        <v>0</v>
      </c>
      <c r="L785" s="779">
        <f>L786+L787</f>
        <v>0</v>
      </c>
      <c r="M785" s="779">
        <f>M786+M787</f>
        <v>0</v>
      </c>
      <c r="N785" s="779">
        <f>N788</f>
        <v>0</v>
      </c>
      <c r="O785" s="779">
        <f>IF(L785+N785=O786+O787+O788,L785+N785,"CHYBA")</f>
        <v>0</v>
      </c>
      <c r="P785" s="779">
        <f>P786+P787</f>
        <v>0</v>
      </c>
      <c r="Q785" s="779">
        <f>Q786+Q787</f>
        <v>0</v>
      </c>
      <c r="R785" s="779">
        <f>R788</f>
        <v>0</v>
      </c>
      <c r="S785" s="780">
        <f>IF(P785+R785=S786+S787+S788,P785+R785,"CHYBA")</f>
        <v>0</v>
      </c>
    </row>
    <row r="786" spans="1:19" ht="18.75" hidden="1" customHeight="1" thickTop="1" x14ac:dyDescent="0.2">
      <c r="A786" s="790" t="s">
        <v>382</v>
      </c>
      <c r="B786" s="776" t="s">
        <v>381</v>
      </c>
      <c r="C786" s="777">
        <f>IF(E786+G786=0, 0, ROUND((P786-Q786)/(G786+E786)/12,0))</f>
        <v>0</v>
      </c>
      <c r="D786" s="791">
        <f>IF(F786=0,0,ROUND(Q786/F786,0))</f>
        <v>0</v>
      </c>
      <c r="E786" s="796"/>
      <c r="F786" s="797"/>
      <c r="G786" s="798"/>
      <c r="H786" s="799"/>
      <c r="I786" s="797"/>
      <c r="J786" s="779" t="s">
        <v>381</v>
      </c>
      <c r="K786" s="779">
        <f>H786</f>
        <v>0</v>
      </c>
      <c r="L786" s="797"/>
      <c r="M786" s="797"/>
      <c r="N786" s="779" t="s">
        <v>381</v>
      </c>
      <c r="O786" s="779">
        <f>L786</f>
        <v>0</v>
      </c>
      <c r="P786" s="779">
        <f>H786+L786</f>
        <v>0</v>
      </c>
      <c r="Q786" s="779">
        <f>I786+M786</f>
        <v>0</v>
      </c>
      <c r="R786" s="779" t="s">
        <v>381</v>
      </c>
      <c r="S786" s="780">
        <f>P786</f>
        <v>0</v>
      </c>
    </row>
    <row r="787" spans="1:19" ht="18.75" hidden="1" customHeight="1" thickTop="1" x14ac:dyDescent="0.2">
      <c r="A787" s="790" t="s">
        <v>383</v>
      </c>
      <c r="B787" s="776" t="s">
        <v>381</v>
      </c>
      <c r="C787" s="777">
        <f>IF(E787+G787=0, 0, ROUND((P787-Q787)/(G787+E787)/12,0))</f>
        <v>0</v>
      </c>
      <c r="D787" s="791">
        <f>IF(F787=0,0,ROUND(Q787/F787,0))</f>
        <v>0</v>
      </c>
      <c r="E787" s="796"/>
      <c r="F787" s="797"/>
      <c r="G787" s="798"/>
      <c r="H787" s="799"/>
      <c r="I787" s="797"/>
      <c r="J787" s="779" t="s">
        <v>381</v>
      </c>
      <c r="K787" s="779">
        <f>H787</f>
        <v>0</v>
      </c>
      <c r="L787" s="797"/>
      <c r="M787" s="797"/>
      <c r="N787" s="779" t="s">
        <v>381</v>
      </c>
      <c r="O787" s="779">
        <f>L787</f>
        <v>0</v>
      </c>
      <c r="P787" s="779">
        <f>H787+L787</f>
        <v>0</v>
      </c>
      <c r="Q787" s="779">
        <f>I787+M787</f>
        <v>0</v>
      </c>
      <c r="R787" s="779" t="s">
        <v>381</v>
      </c>
      <c r="S787" s="780">
        <f>P787</f>
        <v>0</v>
      </c>
    </row>
    <row r="788" spans="1:19" ht="18.75" hidden="1" customHeight="1" thickTop="1" x14ac:dyDescent="0.2">
      <c r="A788" s="790" t="s">
        <v>384</v>
      </c>
      <c r="B788" s="776" t="s">
        <v>381</v>
      </c>
      <c r="C788" s="777" t="s">
        <v>381</v>
      </c>
      <c r="D788" s="791" t="s">
        <v>381</v>
      </c>
      <c r="E788" s="778" t="s">
        <v>381</v>
      </c>
      <c r="F788" s="779" t="s">
        <v>381</v>
      </c>
      <c r="G788" s="780" t="s">
        <v>381</v>
      </c>
      <c r="H788" s="781" t="s">
        <v>381</v>
      </c>
      <c r="I788" s="779" t="s">
        <v>381</v>
      </c>
      <c r="J788" s="797"/>
      <c r="K788" s="779">
        <f>J788</f>
        <v>0</v>
      </c>
      <c r="L788" s="779" t="s">
        <v>381</v>
      </c>
      <c r="M788" s="779" t="s">
        <v>381</v>
      </c>
      <c r="N788" s="797"/>
      <c r="O788" s="779">
        <f>N788</f>
        <v>0</v>
      </c>
      <c r="P788" s="779" t="s">
        <v>381</v>
      </c>
      <c r="Q788" s="779" t="s">
        <v>381</v>
      </c>
      <c r="R788" s="779">
        <f>J788+N788</f>
        <v>0</v>
      </c>
      <c r="S788" s="780">
        <f>R788</f>
        <v>0</v>
      </c>
    </row>
    <row r="789" spans="1:19" ht="18.75" hidden="1" customHeight="1" thickTop="1" x14ac:dyDescent="0.2">
      <c r="A789" s="792" t="s">
        <v>1026</v>
      </c>
      <c r="B789" s="793"/>
      <c r="C789" s="777">
        <f>IF(E789+G789=0, 0, ROUND((P789-Q789)/(G789+E789)/12,0))</f>
        <v>0</v>
      </c>
      <c r="D789" s="791">
        <f>IF(F789=0,0,ROUND(Q789/F789,0))</f>
        <v>0</v>
      </c>
      <c r="E789" s="778">
        <f>E790+E791</f>
        <v>0</v>
      </c>
      <c r="F789" s="779">
        <f>F790+F791</f>
        <v>0</v>
      </c>
      <c r="G789" s="780">
        <f>G790+G791</f>
        <v>0</v>
      </c>
      <c r="H789" s="781">
        <f>H790+H791</f>
        <v>0</v>
      </c>
      <c r="I789" s="779">
        <f>I790+I791</f>
        <v>0</v>
      </c>
      <c r="J789" s="779">
        <f>J792</f>
        <v>0</v>
      </c>
      <c r="K789" s="779">
        <f>IF(H789+J789=K790+K791+K792,H789+J789,"CHYBA")</f>
        <v>0</v>
      </c>
      <c r="L789" s="779">
        <f>L790+L791</f>
        <v>0</v>
      </c>
      <c r="M789" s="779">
        <f>M790+M791</f>
        <v>0</v>
      </c>
      <c r="N789" s="779">
        <f>N792</f>
        <v>0</v>
      </c>
      <c r="O789" s="779">
        <f>IF(L789+N789=O790+O791+O792,L789+N789,"CHYBA")</f>
        <v>0</v>
      </c>
      <c r="P789" s="779">
        <f>P790+P791</f>
        <v>0</v>
      </c>
      <c r="Q789" s="779">
        <f>Q790+Q791</f>
        <v>0</v>
      </c>
      <c r="R789" s="779">
        <f>R792</f>
        <v>0</v>
      </c>
      <c r="S789" s="780">
        <f>IF(P789+R789=S790+S791+S792,P789+R789,"CHYBA")</f>
        <v>0</v>
      </c>
    </row>
    <row r="790" spans="1:19" ht="18.75" hidden="1" customHeight="1" thickTop="1" x14ac:dyDescent="0.2">
      <c r="A790" s="790" t="s">
        <v>382</v>
      </c>
      <c r="B790" s="776" t="s">
        <v>381</v>
      </c>
      <c r="C790" s="777">
        <f>IF(E790+G790=0, 0, ROUND((P790-Q790)/(G790+E790)/12,0))</f>
        <v>0</v>
      </c>
      <c r="D790" s="791">
        <f>IF(F790=0,0,ROUND(Q790/F790,0))</f>
        <v>0</v>
      </c>
      <c r="E790" s="796"/>
      <c r="F790" s="797"/>
      <c r="G790" s="798"/>
      <c r="H790" s="799"/>
      <c r="I790" s="797"/>
      <c r="J790" s="779" t="s">
        <v>381</v>
      </c>
      <c r="K790" s="779">
        <f>H790</f>
        <v>0</v>
      </c>
      <c r="L790" s="797"/>
      <c r="M790" s="797"/>
      <c r="N790" s="779" t="s">
        <v>381</v>
      </c>
      <c r="O790" s="779">
        <f>L790</f>
        <v>0</v>
      </c>
      <c r="P790" s="779">
        <f>H790+L790</f>
        <v>0</v>
      </c>
      <c r="Q790" s="779">
        <f>I790+M790</f>
        <v>0</v>
      </c>
      <c r="R790" s="779" t="s">
        <v>381</v>
      </c>
      <c r="S790" s="780">
        <f>P790</f>
        <v>0</v>
      </c>
    </row>
    <row r="791" spans="1:19" ht="18.75" hidden="1" customHeight="1" thickTop="1" x14ac:dyDescent="0.2">
      <c r="A791" s="790" t="s">
        <v>383</v>
      </c>
      <c r="B791" s="776" t="s">
        <v>381</v>
      </c>
      <c r="C791" s="777">
        <f>IF(E791+G791=0, 0, ROUND((P791-Q791)/(G791+E791)/12,0))</f>
        <v>0</v>
      </c>
      <c r="D791" s="791">
        <f>IF(F791=0,0,ROUND(Q791/F791,0))</f>
        <v>0</v>
      </c>
      <c r="E791" s="796"/>
      <c r="F791" s="797"/>
      <c r="G791" s="798"/>
      <c r="H791" s="799"/>
      <c r="I791" s="797"/>
      <c r="J791" s="779" t="s">
        <v>381</v>
      </c>
      <c r="K791" s="779">
        <f>H791</f>
        <v>0</v>
      </c>
      <c r="L791" s="797"/>
      <c r="M791" s="797"/>
      <c r="N791" s="779" t="s">
        <v>381</v>
      </c>
      <c r="O791" s="779">
        <f>L791</f>
        <v>0</v>
      </c>
      <c r="P791" s="779">
        <f>H791+L791</f>
        <v>0</v>
      </c>
      <c r="Q791" s="779">
        <f>I791+M791</f>
        <v>0</v>
      </c>
      <c r="R791" s="779" t="s">
        <v>381</v>
      </c>
      <c r="S791" s="780">
        <f>P791</f>
        <v>0</v>
      </c>
    </row>
    <row r="792" spans="1:19" ht="18.75" hidden="1" customHeight="1" thickTop="1" x14ac:dyDescent="0.2">
      <c r="A792" s="790" t="s">
        <v>384</v>
      </c>
      <c r="B792" s="776" t="s">
        <v>381</v>
      </c>
      <c r="C792" s="777" t="s">
        <v>381</v>
      </c>
      <c r="D792" s="791" t="s">
        <v>381</v>
      </c>
      <c r="E792" s="778" t="s">
        <v>381</v>
      </c>
      <c r="F792" s="779" t="s">
        <v>381</v>
      </c>
      <c r="G792" s="780" t="s">
        <v>381</v>
      </c>
      <c r="H792" s="781" t="s">
        <v>381</v>
      </c>
      <c r="I792" s="779" t="s">
        <v>381</v>
      </c>
      <c r="J792" s="797"/>
      <c r="K792" s="779">
        <f>J792</f>
        <v>0</v>
      </c>
      <c r="L792" s="779" t="s">
        <v>381</v>
      </c>
      <c r="M792" s="779" t="s">
        <v>381</v>
      </c>
      <c r="N792" s="797"/>
      <c r="O792" s="779">
        <f>N792</f>
        <v>0</v>
      </c>
      <c r="P792" s="779" t="s">
        <v>381</v>
      </c>
      <c r="Q792" s="779" t="s">
        <v>381</v>
      </c>
      <c r="R792" s="779">
        <f>J792+N792</f>
        <v>0</v>
      </c>
      <c r="S792" s="780">
        <f>R792</f>
        <v>0</v>
      </c>
    </row>
    <row r="793" spans="1:19" ht="18.75" hidden="1" customHeight="1" thickTop="1" x14ac:dyDescent="0.2">
      <c r="A793" s="792" t="s">
        <v>1026</v>
      </c>
      <c r="B793" s="793"/>
      <c r="C793" s="777">
        <f>IF(E793+G793=0, 0, ROUND((P793-Q793)/(G793+E793)/12,0))</f>
        <v>0</v>
      </c>
      <c r="D793" s="791">
        <f>IF(F793=0,0,ROUND(Q793/F793,0))</f>
        <v>0</v>
      </c>
      <c r="E793" s="778">
        <f>E794+E795</f>
        <v>0</v>
      </c>
      <c r="F793" s="779">
        <f>F794+F795</f>
        <v>0</v>
      </c>
      <c r="G793" s="780">
        <f>G794+G795</f>
        <v>0</v>
      </c>
      <c r="H793" s="781">
        <f>H794+H795</f>
        <v>0</v>
      </c>
      <c r="I793" s="779">
        <f>I794+I795</f>
        <v>0</v>
      </c>
      <c r="J793" s="779">
        <f>J796</f>
        <v>0</v>
      </c>
      <c r="K793" s="779">
        <f>IF(H793+J793=K794+K795+K796,H793+J793,"CHYBA")</f>
        <v>0</v>
      </c>
      <c r="L793" s="779">
        <f>L794+L795</f>
        <v>0</v>
      </c>
      <c r="M793" s="779">
        <f>M794+M795</f>
        <v>0</v>
      </c>
      <c r="N793" s="779">
        <f>N796</f>
        <v>0</v>
      </c>
      <c r="O793" s="779">
        <f>IF(L793+N793=O794+O795+O796,L793+N793,"CHYBA")</f>
        <v>0</v>
      </c>
      <c r="P793" s="779">
        <f>P794+P795</f>
        <v>0</v>
      </c>
      <c r="Q793" s="779">
        <f>Q794+Q795</f>
        <v>0</v>
      </c>
      <c r="R793" s="779">
        <f>R796</f>
        <v>0</v>
      </c>
      <c r="S793" s="780">
        <f>IF(P793+R793=S794+S795+S796,P793+R793,"CHYBA")</f>
        <v>0</v>
      </c>
    </row>
    <row r="794" spans="1:19" ht="18.75" hidden="1" customHeight="1" thickTop="1" x14ac:dyDescent="0.2">
      <c r="A794" s="790" t="s">
        <v>382</v>
      </c>
      <c r="B794" s="776" t="s">
        <v>381</v>
      </c>
      <c r="C794" s="777">
        <f>IF(E794+G794=0, 0, ROUND((P794-Q794)/(G794+E794)/12,0))</f>
        <v>0</v>
      </c>
      <c r="D794" s="791">
        <f>IF(F794=0,0,ROUND(Q794/F794,0))</f>
        <v>0</v>
      </c>
      <c r="E794" s="796"/>
      <c r="F794" s="797"/>
      <c r="G794" s="798"/>
      <c r="H794" s="799"/>
      <c r="I794" s="797"/>
      <c r="J794" s="779" t="s">
        <v>381</v>
      </c>
      <c r="K794" s="779">
        <f>H794</f>
        <v>0</v>
      </c>
      <c r="L794" s="797"/>
      <c r="M794" s="797"/>
      <c r="N794" s="779" t="s">
        <v>381</v>
      </c>
      <c r="O794" s="779">
        <f>L794</f>
        <v>0</v>
      </c>
      <c r="P794" s="779">
        <f>H794+L794</f>
        <v>0</v>
      </c>
      <c r="Q794" s="779">
        <f>I794+M794</f>
        <v>0</v>
      </c>
      <c r="R794" s="779" t="s">
        <v>381</v>
      </c>
      <c r="S794" s="780">
        <f>P794</f>
        <v>0</v>
      </c>
    </row>
    <row r="795" spans="1:19" ht="18.75" hidden="1" customHeight="1" thickTop="1" x14ac:dyDescent="0.2">
      <c r="A795" s="790" t="s">
        <v>383</v>
      </c>
      <c r="B795" s="776" t="s">
        <v>381</v>
      </c>
      <c r="C795" s="777">
        <f>IF(E795+G795=0, 0, ROUND((P795-Q795)/(G795+E795)/12,0))</f>
        <v>0</v>
      </c>
      <c r="D795" s="791">
        <f>IF(F795=0,0,ROUND(Q795/F795,0))</f>
        <v>0</v>
      </c>
      <c r="E795" s="796"/>
      <c r="F795" s="797"/>
      <c r="G795" s="798"/>
      <c r="H795" s="799"/>
      <c r="I795" s="797"/>
      <c r="J795" s="779" t="s">
        <v>381</v>
      </c>
      <c r="K795" s="779">
        <f>H795</f>
        <v>0</v>
      </c>
      <c r="L795" s="797"/>
      <c r="M795" s="797"/>
      <c r="N795" s="779" t="s">
        <v>381</v>
      </c>
      <c r="O795" s="779">
        <f>L795</f>
        <v>0</v>
      </c>
      <c r="P795" s="779">
        <f>H795+L795</f>
        <v>0</v>
      </c>
      <c r="Q795" s="779">
        <f>I795+M795</f>
        <v>0</v>
      </c>
      <c r="R795" s="779" t="s">
        <v>381</v>
      </c>
      <c r="S795" s="780">
        <f>P795</f>
        <v>0</v>
      </c>
    </row>
    <row r="796" spans="1:19" ht="18.75" hidden="1" customHeight="1" thickTop="1" x14ac:dyDescent="0.2">
      <c r="A796" s="790" t="s">
        <v>384</v>
      </c>
      <c r="B796" s="776" t="s">
        <v>381</v>
      </c>
      <c r="C796" s="777" t="s">
        <v>381</v>
      </c>
      <c r="D796" s="791" t="s">
        <v>381</v>
      </c>
      <c r="E796" s="778" t="s">
        <v>381</v>
      </c>
      <c r="F796" s="779" t="s">
        <v>381</v>
      </c>
      <c r="G796" s="780" t="s">
        <v>381</v>
      </c>
      <c r="H796" s="781" t="s">
        <v>381</v>
      </c>
      <c r="I796" s="779" t="s">
        <v>381</v>
      </c>
      <c r="J796" s="797"/>
      <c r="K796" s="779">
        <f>J796</f>
        <v>0</v>
      </c>
      <c r="L796" s="779" t="s">
        <v>381</v>
      </c>
      <c r="M796" s="779" t="s">
        <v>381</v>
      </c>
      <c r="N796" s="797"/>
      <c r="O796" s="779">
        <f>N796</f>
        <v>0</v>
      </c>
      <c r="P796" s="779" t="s">
        <v>381</v>
      </c>
      <c r="Q796" s="779" t="s">
        <v>381</v>
      </c>
      <c r="R796" s="779">
        <f>J796+N796</f>
        <v>0</v>
      </c>
      <c r="S796" s="780">
        <f>R796</f>
        <v>0</v>
      </c>
    </row>
    <row r="797" spans="1:19" ht="18.75" hidden="1" customHeight="1" thickTop="1" x14ac:dyDescent="0.2">
      <c r="A797" s="792" t="s">
        <v>1026</v>
      </c>
      <c r="B797" s="793"/>
      <c r="C797" s="777">
        <f>IF(E797+G797=0, 0, ROUND((P797-Q797)/(G797+E797)/12,0))</f>
        <v>0</v>
      </c>
      <c r="D797" s="791">
        <f>IF(F797=0,0,ROUND(Q797/F797,0))</f>
        <v>0</v>
      </c>
      <c r="E797" s="778">
        <f>E798+E799</f>
        <v>0</v>
      </c>
      <c r="F797" s="779">
        <f>F798+F799</f>
        <v>0</v>
      </c>
      <c r="G797" s="780">
        <f>G798+G799</f>
        <v>0</v>
      </c>
      <c r="H797" s="781">
        <f>H798+H799</f>
        <v>0</v>
      </c>
      <c r="I797" s="779">
        <f>I798+I799</f>
        <v>0</v>
      </c>
      <c r="J797" s="779">
        <f>J800</f>
        <v>0</v>
      </c>
      <c r="K797" s="779">
        <f>IF(H797+J797=K798+K799+K800,H797+J797,"CHYBA")</f>
        <v>0</v>
      </c>
      <c r="L797" s="779">
        <f>L798+L799</f>
        <v>0</v>
      </c>
      <c r="M797" s="779">
        <f>M798+M799</f>
        <v>0</v>
      </c>
      <c r="N797" s="779">
        <f>N800</f>
        <v>0</v>
      </c>
      <c r="O797" s="779">
        <f>IF(L797+N797=O798+O799+O800,L797+N797,"CHYBA")</f>
        <v>0</v>
      </c>
      <c r="P797" s="779">
        <f>P798+P799</f>
        <v>0</v>
      </c>
      <c r="Q797" s="779">
        <f>Q798+Q799</f>
        <v>0</v>
      </c>
      <c r="R797" s="779">
        <f>R800</f>
        <v>0</v>
      </c>
      <c r="S797" s="780">
        <f>IF(P797+R797=S798+S799+S800,P797+R797,"CHYBA")</f>
        <v>0</v>
      </c>
    </row>
    <row r="798" spans="1:19" ht="18.75" hidden="1" customHeight="1" thickTop="1" x14ac:dyDescent="0.2">
      <c r="A798" s="790" t="s">
        <v>382</v>
      </c>
      <c r="B798" s="776" t="s">
        <v>381</v>
      </c>
      <c r="C798" s="777">
        <f>IF(E798+G798=0, 0, ROUND((P798-Q798)/(G798+E798)/12,0))</f>
        <v>0</v>
      </c>
      <c r="D798" s="791">
        <f>IF(F798=0,0,ROUND(Q798/F798,0))</f>
        <v>0</v>
      </c>
      <c r="E798" s="796"/>
      <c r="F798" s="797"/>
      <c r="G798" s="798"/>
      <c r="H798" s="799"/>
      <c r="I798" s="797"/>
      <c r="J798" s="779" t="s">
        <v>381</v>
      </c>
      <c r="K798" s="779">
        <f>H798</f>
        <v>0</v>
      </c>
      <c r="L798" s="797"/>
      <c r="M798" s="797"/>
      <c r="N798" s="779" t="s">
        <v>381</v>
      </c>
      <c r="O798" s="779">
        <f>L798</f>
        <v>0</v>
      </c>
      <c r="P798" s="779">
        <f>H798+L798</f>
        <v>0</v>
      </c>
      <c r="Q798" s="779">
        <f>I798+M798</f>
        <v>0</v>
      </c>
      <c r="R798" s="779" t="s">
        <v>381</v>
      </c>
      <c r="S798" s="780">
        <f>P798</f>
        <v>0</v>
      </c>
    </row>
    <row r="799" spans="1:19" ht="18.75" hidden="1" customHeight="1" thickTop="1" x14ac:dyDescent="0.2">
      <c r="A799" s="790" t="s">
        <v>383</v>
      </c>
      <c r="B799" s="776" t="s">
        <v>381</v>
      </c>
      <c r="C799" s="777">
        <f>IF(E799+G799=0, 0, ROUND((P799-Q799)/(G799+E799)/12,0))</f>
        <v>0</v>
      </c>
      <c r="D799" s="791">
        <f>IF(F799=0,0,ROUND(Q799/F799,0))</f>
        <v>0</v>
      </c>
      <c r="E799" s="796"/>
      <c r="F799" s="797"/>
      <c r="G799" s="798"/>
      <c r="H799" s="799"/>
      <c r="I799" s="797"/>
      <c r="J799" s="779" t="s">
        <v>381</v>
      </c>
      <c r="K799" s="779">
        <f>H799</f>
        <v>0</v>
      </c>
      <c r="L799" s="797"/>
      <c r="M799" s="797"/>
      <c r="N799" s="779" t="s">
        <v>381</v>
      </c>
      <c r="O799" s="779">
        <f>L799</f>
        <v>0</v>
      </c>
      <c r="P799" s="779">
        <f>H799+L799</f>
        <v>0</v>
      </c>
      <c r="Q799" s="779">
        <f>I799+M799</f>
        <v>0</v>
      </c>
      <c r="R799" s="779" t="s">
        <v>381</v>
      </c>
      <c r="S799" s="780">
        <f>P799</f>
        <v>0</v>
      </c>
    </row>
    <row r="800" spans="1:19" ht="18.75" hidden="1" customHeight="1" thickTop="1" x14ac:dyDescent="0.2">
      <c r="A800" s="790" t="s">
        <v>384</v>
      </c>
      <c r="B800" s="776" t="s">
        <v>381</v>
      </c>
      <c r="C800" s="777" t="s">
        <v>381</v>
      </c>
      <c r="D800" s="791" t="s">
        <v>381</v>
      </c>
      <c r="E800" s="778" t="s">
        <v>381</v>
      </c>
      <c r="F800" s="779" t="s">
        <v>381</v>
      </c>
      <c r="G800" s="780" t="s">
        <v>381</v>
      </c>
      <c r="H800" s="781" t="s">
        <v>381</v>
      </c>
      <c r="I800" s="779" t="s">
        <v>381</v>
      </c>
      <c r="J800" s="797"/>
      <c r="K800" s="779">
        <f>J800</f>
        <v>0</v>
      </c>
      <c r="L800" s="779" t="s">
        <v>381</v>
      </c>
      <c r="M800" s="779" t="s">
        <v>381</v>
      </c>
      <c r="N800" s="797"/>
      <c r="O800" s="779">
        <f>N800</f>
        <v>0</v>
      </c>
      <c r="P800" s="779" t="s">
        <v>381</v>
      </c>
      <c r="Q800" s="779" t="s">
        <v>381</v>
      </c>
      <c r="R800" s="779">
        <f>J800+N800</f>
        <v>0</v>
      </c>
      <c r="S800" s="780">
        <f>R800</f>
        <v>0</v>
      </c>
    </row>
    <row r="801" spans="1:19" ht="18.75" hidden="1" customHeight="1" thickTop="1" x14ac:dyDescent="0.2">
      <c r="A801" s="792" t="s">
        <v>1026</v>
      </c>
      <c r="B801" s="793"/>
      <c r="C801" s="777">
        <f>IF(E801+G801=0, 0, ROUND((P801-Q801)/(G801+E801)/12,0))</f>
        <v>0</v>
      </c>
      <c r="D801" s="791">
        <f>IF(F801=0,0,ROUND(Q801/F801,0))</f>
        <v>0</v>
      </c>
      <c r="E801" s="778">
        <f>E802+E803</f>
        <v>0</v>
      </c>
      <c r="F801" s="779">
        <f>F802+F803</f>
        <v>0</v>
      </c>
      <c r="G801" s="780">
        <f>G802+G803</f>
        <v>0</v>
      </c>
      <c r="H801" s="781">
        <f>H802+H803</f>
        <v>0</v>
      </c>
      <c r="I801" s="779">
        <f>I802+I803</f>
        <v>0</v>
      </c>
      <c r="J801" s="779">
        <f>J804</f>
        <v>0</v>
      </c>
      <c r="K801" s="779">
        <f>IF(H801+J801=K802+K803+K804,H801+J801,"CHYBA")</f>
        <v>0</v>
      </c>
      <c r="L801" s="779">
        <f>L802+L803</f>
        <v>0</v>
      </c>
      <c r="M801" s="779">
        <f>M802+M803</f>
        <v>0</v>
      </c>
      <c r="N801" s="779">
        <f>N804</f>
        <v>0</v>
      </c>
      <c r="O801" s="779">
        <f>IF(L801+N801=O802+O803+O804,L801+N801,"CHYBA")</f>
        <v>0</v>
      </c>
      <c r="P801" s="779">
        <f>P802+P803</f>
        <v>0</v>
      </c>
      <c r="Q801" s="779">
        <f>Q802+Q803</f>
        <v>0</v>
      </c>
      <c r="R801" s="779">
        <f>R804</f>
        <v>0</v>
      </c>
      <c r="S801" s="780">
        <f>IF(P801+R801=S802+S803+S804,P801+R801,"CHYBA")</f>
        <v>0</v>
      </c>
    </row>
    <row r="802" spans="1:19" ht="18.75" hidden="1" customHeight="1" thickTop="1" x14ac:dyDescent="0.2">
      <c r="A802" s="790" t="s">
        <v>382</v>
      </c>
      <c r="B802" s="776" t="s">
        <v>381</v>
      </c>
      <c r="C802" s="777">
        <f>IF(E802+G802=0, 0, ROUND((P802-Q802)/(G802+E802)/12,0))</f>
        <v>0</v>
      </c>
      <c r="D802" s="791">
        <f>IF(F802=0,0,ROUND(Q802/F802,0))</f>
        <v>0</v>
      </c>
      <c r="E802" s="796"/>
      <c r="F802" s="797"/>
      <c r="G802" s="798"/>
      <c r="H802" s="799"/>
      <c r="I802" s="797"/>
      <c r="J802" s="779" t="s">
        <v>381</v>
      </c>
      <c r="K802" s="779">
        <f>H802</f>
        <v>0</v>
      </c>
      <c r="L802" s="797"/>
      <c r="M802" s="797"/>
      <c r="N802" s="779" t="s">
        <v>381</v>
      </c>
      <c r="O802" s="779">
        <f>L802</f>
        <v>0</v>
      </c>
      <c r="P802" s="779">
        <f>H802+L802</f>
        <v>0</v>
      </c>
      <c r="Q802" s="779">
        <f>I802+M802</f>
        <v>0</v>
      </c>
      <c r="R802" s="779" t="s">
        <v>381</v>
      </c>
      <c r="S802" s="780">
        <f>P802</f>
        <v>0</v>
      </c>
    </row>
    <row r="803" spans="1:19" ht="18.75" hidden="1" customHeight="1" thickTop="1" x14ac:dyDescent="0.2">
      <c r="A803" s="790" t="s">
        <v>383</v>
      </c>
      <c r="B803" s="776" t="s">
        <v>381</v>
      </c>
      <c r="C803" s="777">
        <f>IF(E803+G803=0, 0, ROUND((P803-Q803)/(G803+E803)/12,0))</f>
        <v>0</v>
      </c>
      <c r="D803" s="791">
        <f>IF(F803=0,0,ROUND(Q803/F803,0))</f>
        <v>0</v>
      </c>
      <c r="E803" s="796"/>
      <c r="F803" s="797"/>
      <c r="G803" s="798"/>
      <c r="H803" s="799"/>
      <c r="I803" s="797"/>
      <c r="J803" s="779" t="s">
        <v>381</v>
      </c>
      <c r="K803" s="779">
        <f>H803</f>
        <v>0</v>
      </c>
      <c r="L803" s="797"/>
      <c r="M803" s="797"/>
      <c r="N803" s="779" t="s">
        <v>381</v>
      </c>
      <c r="O803" s="779">
        <f>L803</f>
        <v>0</v>
      </c>
      <c r="P803" s="779">
        <f>H803+L803</f>
        <v>0</v>
      </c>
      <c r="Q803" s="779">
        <f>I803+M803</f>
        <v>0</v>
      </c>
      <c r="R803" s="779" t="s">
        <v>381</v>
      </c>
      <c r="S803" s="780">
        <f>P803</f>
        <v>0</v>
      </c>
    </row>
    <row r="804" spans="1:19" ht="18.75" hidden="1" customHeight="1" thickTop="1" x14ac:dyDescent="0.2">
      <c r="A804" s="790" t="s">
        <v>384</v>
      </c>
      <c r="B804" s="776" t="s">
        <v>381</v>
      </c>
      <c r="C804" s="777" t="s">
        <v>381</v>
      </c>
      <c r="D804" s="791" t="s">
        <v>381</v>
      </c>
      <c r="E804" s="778" t="s">
        <v>381</v>
      </c>
      <c r="F804" s="779" t="s">
        <v>381</v>
      </c>
      <c r="G804" s="780" t="s">
        <v>381</v>
      </c>
      <c r="H804" s="781" t="s">
        <v>381</v>
      </c>
      <c r="I804" s="779" t="s">
        <v>381</v>
      </c>
      <c r="J804" s="797"/>
      <c r="K804" s="779">
        <f>J804</f>
        <v>0</v>
      </c>
      <c r="L804" s="779" t="s">
        <v>381</v>
      </c>
      <c r="M804" s="779" t="s">
        <v>381</v>
      </c>
      <c r="N804" s="797"/>
      <c r="O804" s="779">
        <f>N804</f>
        <v>0</v>
      </c>
      <c r="P804" s="779" t="s">
        <v>381</v>
      </c>
      <c r="Q804" s="779" t="s">
        <v>381</v>
      </c>
      <c r="R804" s="779">
        <f>J804+N804</f>
        <v>0</v>
      </c>
      <c r="S804" s="780">
        <f>R804</f>
        <v>0</v>
      </c>
    </row>
    <row r="805" spans="1:19" ht="18.75" hidden="1" customHeight="1" thickTop="1" x14ac:dyDescent="0.2">
      <c r="A805" s="792" t="s">
        <v>1026</v>
      </c>
      <c r="B805" s="793"/>
      <c r="C805" s="777">
        <f>IF(E805+G805=0, 0, ROUND((P805-Q805)/(G805+E805)/12,0))</f>
        <v>0</v>
      </c>
      <c r="D805" s="791">
        <f>IF(F805=0,0,ROUND(Q805/F805,0))</f>
        <v>0</v>
      </c>
      <c r="E805" s="778">
        <f>E806+E807</f>
        <v>0</v>
      </c>
      <c r="F805" s="779">
        <f>F806+F807</f>
        <v>0</v>
      </c>
      <c r="G805" s="780">
        <f>G806+G807</f>
        <v>0</v>
      </c>
      <c r="H805" s="781">
        <f>H806+H807</f>
        <v>0</v>
      </c>
      <c r="I805" s="779">
        <f>I806+I807</f>
        <v>0</v>
      </c>
      <c r="J805" s="779">
        <f>J808</f>
        <v>0</v>
      </c>
      <c r="K805" s="779">
        <f>IF(H805+J805=K806+K807+K808,H805+J805,"CHYBA")</f>
        <v>0</v>
      </c>
      <c r="L805" s="779">
        <f>L806+L807</f>
        <v>0</v>
      </c>
      <c r="M805" s="779">
        <f>M806+M807</f>
        <v>0</v>
      </c>
      <c r="N805" s="779">
        <f>N808</f>
        <v>0</v>
      </c>
      <c r="O805" s="779">
        <f>IF(L805+N805=O806+O807+O808,L805+N805,"CHYBA")</f>
        <v>0</v>
      </c>
      <c r="P805" s="779">
        <f>P806+P807</f>
        <v>0</v>
      </c>
      <c r="Q805" s="779">
        <f>Q806+Q807</f>
        <v>0</v>
      </c>
      <c r="R805" s="779">
        <f>R808</f>
        <v>0</v>
      </c>
      <c r="S805" s="780">
        <f>IF(P805+R805=S806+S807+S808,P805+R805,"CHYBA")</f>
        <v>0</v>
      </c>
    </row>
    <row r="806" spans="1:19" ht="18.75" hidden="1" customHeight="1" thickTop="1" x14ac:dyDescent="0.2">
      <c r="A806" s="790" t="s">
        <v>382</v>
      </c>
      <c r="B806" s="776" t="s">
        <v>381</v>
      </c>
      <c r="C806" s="777">
        <f>IF(E806+G806=0, 0, ROUND((P806-Q806)/(G806+E806)/12,0))</f>
        <v>0</v>
      </c>
      <c r="D806" s="791">
        <f>IF(F806=0,0,ROUND(Q806/F806,0))</f>
        <v>0</v>
      </c>
      <c r="E806" s="796"/>
      <c r="F806" s="797"/>
      <c r="G806" s="798"/>
      <c r="H806" s="799"/>
      <c r="I806" s="797"/>
      <c r="J806" s="779" t="s">
        <v>381</v>
      </c>
      <c r="K806" s="779">
        <f>H806</f>
        <v>0</v>
      </c>
      <c r="L806" s="797"/>
      <c r="M806" s="797"/>
      <c r="N806" s="779" t="s">
        <v>381</v>
      </c>
      <c r="O806" s="779">
        <f>L806</f>
        <v>0</v>
      </c>
      <c r="P806" s="779">
        <f>H806+L806</f>
        <v>0</v>
      </c>
      <c r="Q806" s="779">
        <f>I806+M806</f>
        <v>0</v>
      </c>
      <c r="R806" s="779" t="s">
        <v>381</v>
      </c>
      <c r="S806" s="780">
        <f>P806</f>
        <v>0</v>
      </c>
    </row>
    <row r="807" spans="1:19" ht="18.75" hidden="1" customHeight="1" thickTop="1" x14ac:dyDescent="0.2">
      <c r="A807" s="790" t="s">
        <v>383</v>
      </c>
      <c r="B807" s="776" t="s">
        <v>381</v>
      </c>
      <c r="C807" s="777">
        <f>IF(E807+G807=0, 0, ROUND((P807-Q807)/(G807+E807)/12,0))</f>
        <v>0</v>
      </c>
      <c r="D807" s="791">
        <f>IF(F807=0,0,ROUND(Q807/F807,0))</f>
        <v>0</v>
      </c>
      <c r="E807" s="796"/>
      <c r="F807" s="797"/>
      <c r="G807" s="798"/>
      <c r="H807" s="799"/>
      <c r="I807" s="797"/>
      <c r="J807" s="779" t="s">
        <v>381</v>
      </c>
      <c r="K807" s="779">
        <f>H807</f>
        <v>0</v>
      </c>
      <c r="L807" s="797"/>
      <c r="M807" s="797"/>
      <c r="N807" s="779" t="s">
        <v>381</v>
      </c>
      <c r="O807" s="779">
        <f>L807</f>
        <v>0</v>
      </c>
      <c r="P807" s="779">
        <f>H807+L807</f>
        <v>0</v>
      </c>
      <c r="Q807" s="779">
        <f>I807+M807</f>
        <v>0</v>
      </c>
      <c r="R807" s="779" t="s">
        <v>381</v>
      </c>
      <c r="S807" s="780">
        <f>P807</f>
        <v>0</v>
      </c>
    </row>
    <row r="808" spans="1:19" ht="18.75" hidden="1" customHeight="1" thickTop="1" x14ac:dyDescent="0.2">
      <c r="A808" s="808" t="s">
        <v>384</v>
      </c>
      <c r="B808" s="809" t="s">
        <v>381</v>
      </c>
      <c r="C808" s="810" t="s">
        <v>381</v>
      </c>
      <c r="D808" s="834" t="s">
        <v>381</v>
      </c>
      <c r="E808" s="811" t="s">
        <v>381</v>
      </c>
      <c r="F808" s="812" t="s">
        <v>381</v>
      </c>
      <c r="G808" s="813" t="s">
        <v>381</v>
      </c>
      <c r="H808" s="814" t="s">
        <v>381</v>
      </c>
      <c r="I808" s="812" t="s">
        <v>381</v>
      </c>
      <c r="J808" s="815"/>
      <c r="K808" s="812">
        <f>J808</f>
        <v>0</v>
      </c>
      <c r="L808" s="812" t="s">
        <v>381</v>
      </c>
      <c r="M808" s="812" t="s">
        <v>381</v>
      </c>
      <c r="N808" s="815"/>
      <c r="O808" s="812">
        <f>N808</f>
        <v>0</v>
      </c>
      <c r="P808" s="812" t="s">
        <v>381</v>
      </c>
      <c r="Q808" s="812" t="s">
        <v>381</v>
      </c>
      <c r="R808" s="812">
        <f>J808+N808</f>
        <v>0</v>
      </c>
      <c r="S808" s="813">
        <f>R808</f>
        <v>0</v>
      </c>
    </row>
    <row r="809" spans="1:19" ht="18" hidden="1" customHeight="1" thickTop="1" x14ac:dyDescent="0.2">
      <c r="A809" s="816" t="s">
        <v>1027</v>
      </c>
      <c r="B809" s="817" t="s">
        <v>381</v>
      </c>
      <c r="C809" s="818">
        <f>IF(E809+G809=0, 0, ROUND((P809-Q809)/(G809+E809)/12,0))</f>
        <v>0</v>
      </c>
      <c r="D809" s="837">
        <f>IF(F809=0,0,ROUND(Q809/F809,0))</f>
        <v>0</v>
      </c>
      <c r="E809" s="819">
        <f>E810+E811</f>
        <v>0</v>
      </c>
      <c r="F809" s="820">
        <f>F810+F811</f>
        <v>0</v>
      </c>
      <c r="G809" s="821">
        <f>G810+G811</f>
        <v>0</v>
      </c>
      <c r="H809" s="822">
        <f>H810+H811</f>
        <v>0</v>
      </c>
      <c r="I809" s="820">
        <f>I810+I811</f>
        <v>0</v>
      </c>
      <c r="J809" s="820">
        <f>J812</f>
        <v>0</v>
      </c>
      <c r="K809" s="820">
        <f>IF(H809+J809=K810+K811+K812,H809+J809,"CHYBA")</f>
        <v>0</v>
      </c>
      <c r="L809" s="820">
        <f>L810+L811</f>
        <v>0</v>
      </c>
      <c r="M809" s="820">
        <f>M810+M811</f>
        <v>0</v>
      </c>
      <c r="N809" s="820">
        <f>N812</f>
        <v>0</v>
      </c>
      <c r="O809" s="820">
        <f>IF(L809+N809=O810+O811+O812,L809+N809,"CHYBA")</f>
        <v>0</v>
      </c>
      <c r="P809" s="820">
        <f>P810+P811</f>
        <v>0</v>
      </c>
      <c r="Q809" s="820">
        <f>Q810+Q811</f>
        <v>0</v>
      </c>
      <c r="R809" s="820">
        <f>R812</f>
        <v>0</v>
      </c>
      <c r="S809" s="821">
        <f>IF(P809+R809=S810+S811+S812,P809+R809,"CHYBA")</f>
        <v>0</v>
      </c>
    </row>
    <row r="810" spans="1:19" ht="18" hidden="1" customHeight="1" thickTop="1" x14ac:dyDescent="0.2">
      <c r="A810" s="790" t="s">
        <v>382</v>
      </c>
      <c r="B810" s="776" t="s">
        <v>381</v>
      </c>
      <c r="C810" s="777">
        <f>IF(E810+G810=0, 0, ROUND((P810-Q810)/(G810+E810)/12,0))</f>
        <v>0</v>
      </c>
      <c r="D810" s="791">
        <f>IF(F810=0,0,ROUND(Q810/F810,0))</f>
        <v>0</v>
      </c>
      <c r="E810" s="778">
        <f>E814+E846+E878+E910+E942+E974</f>
        <v>0</v>
      </c>
      <c r="F810" s="779">
        <f t="shared" ref="F810:I811" si="28">F814+F846+F878+F910+F942+F974</f>
        <v>0</v>
      </c>
      <c r="G810" s="780">
        <f t="shared" si="28"/>
        <v>0</v>
      </c>
      <c r="H810" s="781">
        <f t="shared" si="28"/>
        <v>0</v>
      </c>
      <c r="I810" s="779">
        <f t="shared" si="28"/>
        <v>0</v>
      </c>
      <c r="J810" s="779" t="s">
        <v>381</v>
      </c>
      <c r="K810" s="779">
        <f>H810</f>
        <v>0</v>
      </c>
      <c r="L810" s="779">
        <f>L814+L846+L878+L910+L942+L974</f>
        <v>0</v>
      </c>
      <c r="M810" s="779">
        <f>M814+M846+M878+M910+M942+M974</f>
        <v>0</v>
      </c>
      <c r="N810" s="779" t="s">
        <v>381</v>
      </c>
      <c r="O810" s="779">
        <f>L810</f>
        <v>0</v>
      </c>
      <c r="P810" s="779">
        <f>H810+L810</f>
        <v>0</v>
      </c>
      <c r="Q810" s="779">
        <f>I810+M810</f>
        <v>0</v>
      </c>
      <c r="R810" s="779" t="s">
        <v>381</v>
      </c>
      <c r="S810" s="780">
        <f>P810</f>
        <v>0</v>
      </c>
    </row>
    <row r="811" spans="1:19" ht="18" hidden="1" customHeight="1" thickTop="1" x14ac:dyDescent="0.2">
      <c r="A811" s="790" t="s">
        <v>383</v>
      </c>
      <c r="B811" s="776" t="s">
        <v>381</v>
      </c>
      <c r="C811" s="777">
        <f>IF(E811+G811=0, 0, ROUND((P811-Q811)/(G811+E811)/12,0))</f>
        <v>0</v>
      </c>
      <c r="D811" s="791">
        <f>IF(F811=0,0,ROUND(Q811/F811,0))</f>
        <v>0</v>
      </c>
      <c r="E811" s="778">
        <f>E815+E847+E879+E911+E943+E975</f>
        <v>0</v>
      </c>
      <c r="F811" s="779">
        <f t="shared" si="28"/>
        <v>0</v>
      </c>
      <c r="G811" s="780">
        <f t="shared" si="28"/>
        <v>0</v>
      </c>
      <c r="H811" s="781">
        <f t="shared" si="28"/>
        <v>0</v>
      </c>
      <c r="I811" s="779">
        <f t="shared" si="28"/>
        <v>0</v>
      </c>
      <c r="J811" s="779" t="s">
        <v>381</v>
      </c>
      <c r="K811" s="779">
        <f>H811</f>
        <v>0</v>
      </c>
      <c r="L811" s="779">
        <f>L815+L847+L879+L911+L943+L975</f>
        <v>0</v>
      </c>
      <c r="M811" s="779">
        <f>M815+M847+M879+M911+M943+M975</f>
        <v>0</v>
      </c>
      <c r="N811" s="779" t="s">
        <v>381</v>
      </c>
      <c r="O811" s="779">
        <f>L811</f>
        <v>0</v>
      </c>
      <c r="P811" s="779">
        <f>H811+L811</f>
        <v>0</v>
      </c>
      <c r="Q811" s="779">
        <f>I811+M811</f>
        <v>0</v>
      </c>
      <c r="R811" s="779" t="s">
        <v>381</v>
      </c>
      <c r="S811" s="780">
        <f>P811</f>
        <v>0</v>
      </c>
    </row>
    <row r="812" spans="1:19" ht="18" hidden="1" customHeight="1" thickTop="1" x14ac:dyDescent="0.2">
      <c r="A812" s="790" t="s">
        <v>384</v>
      </c>
      <c r="B812" s="776" t="s">
        <v>381</v>
      </c>
      <c r="C812" s="810" t="s">
        <v>381</v>
      </c>
      <c r="D812" s="834" t="s">
        <v>381</v>
      </c>
      <c r="E812" s="778" t="s">
        <v>381</v>
      </c>
      <c r="F812" s="779" t="s">
        <v>381</v>
      </c>
      <c r="G812" s="780" t="s">
        <v>381</v>
      </c>
      <c r="H812" s="781" t="s">
        <v>381</v>
      </c>
      <c r="I812" s="779" t="s">
        <v>381</v>
      </c>
      <c r="J812" s="779">
        <f>J816+J848+J880+J912+J944+J976</f>
        <v>0</v>
      </c>
      <c r="K812" s="779">
        <f>J812</f>
        <v>0</v>
      </c>
      <c r="L812" s="779" t="s">
        <v>381</v>
      </c>
      <c r="M812" s="779" t="s">
        <v>381</v>
      </c>
      <c r="N812" s="779">
        <f>N816+N848+N880+N912+N944+N976</f>
        <v>0</v>
      </c>
      <c r="O812" s="779">
        <f>N812</f>
        <v>0</v>
      </c>
      <c r="P812" s="779" t="s">
        <v>381</v>
      </c>
      <c r="Q812" s="779" t="s">
        <v>381</v>
      </c>
      <c r="R812" s="779">
        <f>J812+N812</f>
        <v>0</v>
      </c>
      <c r="S812" s="780">
        <f>R812</f>
        <v>0</v>
      </c>
    </row>
    <row r="813" spans="1:19" ht="18" hidden="1" customHeight="1" thickTop="1" x14ac:dyDescent="0.2">
      <c r="A813" s="816" t="s">
        <v>1028</v>
      </c>
      <c r="B813" s="817" t="s">
        <v>381</v>
      </c>
      <c r="C813" s="802">
        <f>IF(E813+G813=0, 0, ROUND((P813-Q813)/(G813+E813)/12,0))</f>
        <v>0</v>
      </c>
      <c r="D813" s="833">
        <f>IF(F813=0,0,ROUND(Q813/F813,0))</f>
        <v>0</v>
      </c>
      <c r="E813" s="819">
        <f>E814+E815</f>
        <v>0</v>
      </c>
      <c r="F813" s="820">
        <f>F814+F815</f>
        <v>0</v>
      </c>
      <c r="G813" s="821">
        <f>G814+G815</f>
        <v>0</v>
      </c>
      <c r="H813" s="822">
        <f>H814+H815</f>
        <v>0</v>
      </c>
      <c r="I813" s="820">
        <f>I814+I815</f>
        <v>0</v>
      </c>
      <c r="J813" s="820">
        <f>J816</f>
        <v>0</v>
      </c>
      <c r="K813" s="820">
        <f>IF(H813+J813=K814+K815+K816,H813+J813,"CHYBA")</f>
        <v>0</v>
      </c>
      <c r="L813" s="820">
        <f>L814+L815</f>
        <v>0</v>
      </c>
      <c r="M813" s="820">
        <f>M814+M815</f>
        <v>0</v>
      </c>
      <c r="N813" s="820">
        <f>N816</f>
        <v>0</v>
      </c>
      <c r="O813" s="820">
        <f>IF(L813+N813=O814+O815+O816,L813+N813,"CHYBA")</f>
        <v>0</v>
      </c>
      <c r="P813" s="820">
        <f>P814+P815</f>
        <v>0</v>
      </c>
      <c r="Q813" s="820">
        <f>Q814+Q815</f>
        <v>0</v>
      </c>
      <c r="R813" s="820">
        <f>R816</f>
        <v>0</v>
      </c>
      <c r="S813" s="821">
        <f>IF(P813+R813=S814+S815+S816,P813+R813,"CHYBA")</f>
        <v>0</v>
      </c>
    </row>
    <row r="814" spans="1:19" ht="18" hidden="1" customHeight="1" thickTop="1" x14ac:dyDescent="0.2">
      <c r="A814" s="790" t="s">
        <v>382</v>
      </c>
      <c r="B814" s="776" t="s">
        <v>381</v>
      </c>
      <c r="C814" s="777">
        <f>IF(E814+G814=0, 0, ROUND((P814-Q814)/(G814+E814)/12,0))</f>
        <v>0</v>
      </c>
      <c r="D814" s="791">
        <f>IF(F814=0,0,ROUND(Q814/F814,0))</f>
        <v>0</v>
      </c>
      <c r="E814" s="778">
        <f t="shared" ref="E814:I815" si="29">E818+E822+E826+E830+E834+E838+E842</f>
        <v>0</v>
      </c>
      <c r="F814" s="779">
        <f t="shared" si="29"/>
        <v>0</v>
      </c>
      <c r="G814" s="780">
        <f t="shared" si="29"/>
        <v>0</v>
      </c>
      <c r="H814" s="781">
        <f t="shared" si="29"/>
        <v>0</v>
      </c>
      <c r="I814" s="779">
        <f t="shared" si="29"/>
        <v>0</v>
      </c>
      <c r="J814" s="779" t="s">
        <v>381</v>
      </c>
      <c r="K814" s="779">
        <f>H814</f>
        <v>0</v>
      </c>
      <c r="L814" s="779">
        <f>L818+L822+L826+L830+L834+L838+L842</f>
        <v>0</v>
      </c>
      <c r="M814" s="779">
        <f>M818+M822+M826+M830+M834+M838+M842</f>
        <v>0</v>
      </c>
      <c r="N814" s="779" t="s">
        <v>381</v>
      </c>
      <c r="O814" s="779">
        <f>L814</f>
        <v>0</v>
      </c>
      <c r="P814" s="779">
        <f>H814+L814</f>
        <v>0</v>
      </c>
      <c r="Q814" s="779">
        <f>I814+M814</f>
        <v>0</v>
      </c>
      <c r="R814" s="779" t="s">
        <v>381</v>
      </c>
      <c r="S814" s="780">
        <f>P814</f>
        <v>0</v>
      </c>
    </row>
    <row r="815" spans="1:19" ht="18" hidden="1" customHeight="1" thickTop="1" x14ac:dyDescent="0.2">
      <c r="A815" s="790" t="s">
        <v>383</v>
      </c>
      <c r="B815" s="776" t="s">
        <v>381</v>
      </c>
      <c r="C815" s="777">
        <f>IF(E815+G815=0, 0, ROUND((P815-Q815)/(G815+E815)/12,0))</f>
        <v>0</v>
      </c>
      <c r="D815" s="791">
        <f>IF(F815=0,0,ROUND(Q815/F815,0))</f>
        <v>0</v>
      </c>
      <c r="E815" s="778">
        <f t="shared" si="29"/>
        <v>0</v>
      </c>
      <c r="F815" s="779">
        <f t="shared" si="29"/>
        <v>0</v>
      </c>
      <c r="G815" s="780">
        <f t="shared" si="29"/>
        <v>0</v>
      </c>
      <c r="H815" s="781">
        <f t="shared" si="29"/>
        <v>0</v>
      </c>
      <c r="I815" s="779">
        <f t="shared" si="29"/>
        <v>0</v>
      </c>
      <c r="J815" s="779" t="s">
        <v>381</v>
      </c>
      <c r="K815" s="779">
        <f>H815</f>
        <v>0</v>
      </c>
      <c r="L815" s="779">
        <f>L819+L823+L827+L831+L835+L839+L843</f>
        <v>0</v>
      </c>
      <c r="M815" s="779">
        <f>M819+M823+M827+M831+M835+M839+M843</f>
        <v>0</v>
      </c>
      <c r="N815" s="779" t="s">
        <v>381</v>
      </c>
      <c r="O815" s="779">
        <f>L815</f>
        <v>0</v>
      </c>
      <c r="P815" s="779">
        <f>H815+L815</f>
        <v>0</v>
      </c>
      <c r="Q815" s="779">
        <f>I815+M815</f>
        <v>0</v>
      </c>
      <c r="R815" s="779" t="s">
        <v>381</v>
      </c>
      <c r="S815" s="780">
        <f>P815</f>
        <v>0</v>
      </c>
    </row>
    <row r="816" spans="1:19" ht="18" hidden="1" customHeight="1" thickTop="1" x14ac:dyDescent="0.2">
      <c r="A816" s="790" t="s">
        <v>384</v>
      </c>
      <c r="B816" s="776" t="s">
        <v>381</v>
      </c>
      <c r="C816" s="777" t="s">
        <v>381</v>
      </c>
      <c r="D816" s="791" t="s">
        <v>381</v>
      </c>
      <c r="E816" s="778" t="s">
        <v>381</v>
      </c>
      <c r="F816" s="779" t="s">
        <v>381</v>
      </c>
      <c r="G816" s="780" t="s">
        <v>381</v>
      </c>
      <c r="H816" s="781" t="s">
        <v>381</v>
      </c>
      <c r="I816" s="779" t="s">
        <v>381</v>
      </c>
      <c r="J816" s="779">
        <f>J820+J824+J828+J832+J836+J840+J844</f>
        <v>0</v>
      </c>
      <c r="K816" s="779">
        <f>J816</f>
        <v>0</v>
      </c>
      <c r="L816" s="779" t="s">
        <v>381</v>
      </c>
      <c r="M816" s="779" t="s">
        <v>381</v>
      </c>
      <c r="N816" s="779">
        <f>N820+N824+N828+N832+N836+N840+N844</f>
        <v>0</v>
      </c>
      <c r="O816" s="779">
        <f>N816</f>
        <v>0</v>
      </c>
      <c r="P816" s="779" t="s">
        <v>381</v>
      </c>
      <c r="Q816" s="779" t="s">
        <v>381</v>
      </c>
      <c r="R816" s="779">
        <f>J816+N816</f>
        <v>0</v>
      </c>
      <c r="S816" s="780">
        <f>R816</f>
        <v>0</v>
      </c>
    </row>
    <row r="817" spans="1:19" ht="18" hidden="1" customHeight="1" thickTop="1" x14ac:dyDescent="0.2">
      <c r="A817" s="792" t="s">
        <v>1026</v>
      </c>
      <c r="B817" s="793"/>
      <c r="C817" s="777">
        <f>IF(E817+G817=0, 0, ROUND((P817-Q817)/(G817+E817)/12,0))</f>
        <v>0</v>
      </c>
      <c r="D817" s="791">
        <f>IF(F817=0,0,ROUND(Q817/F817,0))</f>
        <v>0</v>
      </c>
      <c r="E817" s="778">
        <f>E818+E819</f>
        <v>0</v>
      </c>
      <c r="F817" s="779">
        <f>F818+F819</f>
        <v>0</v>
      </c>
      <c r="G817" s="780">
        <f>G818+G819</f>
        <v>0</v>
      </c>
      <c r="H817" s="794">
        <f>H818+H819</f>
        <v>0</v>
      </c>
      <c r="I817" s="795">
        <f>I818+I819</f>
        <v>0</v>
      </c>
      <c r="J817" s="795">
        <f>J820</f>
        <v>0</v>
      </c>
      <c r="K817" s="795">
        <f>IF(H817+J817=K818+K819+K820,H817+J817,"CHYBA")</f>
        <v>0</v>
      </c>
      <c r="L817" s="779">
        <f>L818+L819</f>
        <v>0</v>
      </c>
      <c r="M817" s="779">
        <f>M818+M819</f>
        <v>0</v>
      </c>
      <c r="N817" s="779">
        <f>N820</f>
        <v>0</v>
      </c>
      <c r="O817" s="779">
        <f>IF(L817+N817=O818+O819+O820,L817+N817,"CHYBA")</f>
        <v>0</v>
      </c>
      <c r="P817" s="779">
        <f>P818+P819</f>
        <v>0</v>
      </c>
      <c r="Q817" s="779">
        <f>Q818+Q819</f>
        <v>0</v>
      </c>
      <c r="R817" s="779">
        <f>R820</f>
        <v>0</v>
      </c>
      <c r="S817" s="780">
        <f>IF(P817+R817=S818+S819+S820,P817+R817,"CHYBA")</f>
        <v>0</v>
      </c>
    </row>
    <row r="818" spans="1:19" ht="18" hidden="1" customHeight="1" thickTop="1" x14ac:dyDescent="0.2">
      <c r="A818" s="790" t="s">
        <v>382</v>
      </c>
      <c r="B818" s="776" t="s">
        <v>381</v>
      </c>
      <c r="C818" s="777">
        <f>IF(E818+G818=0, 0, ROUND((P818-Q818)/(G818+E818)/12,0))</f>
        <v>0</v>
      </c>
      <c r="D818" s="791">
        <f>IF(F818=0,0,ROUND(Q818/F818,0))</f>
        <v>0</v>
      </c>
      <c r="E818" s="796"/>
      <c r="F818" s="797"/>
      <c r="G818" s="798"/>
      <c r="H818" s="799"/>
      <c r="I818" s="797"/>
      <c r="J818" s="795" t="s">
        <v>381</v>
      </c>
      <c r="K818" s="795">
        <f>H818</f>
        <v>0</v>
      </c>
      <c r="L818" s="797"/>
      <c r="M818" s="797"/>
      <c r="N818" s="779" t="s">
        <v>381</v>
      </c>
      <c r="O818" s="779">
        <f>L818</f>
        <v>0</v>
      </c>
      <c r="P818" s="779">
        <f>H818+L818</f>
        <v>0</v>
      </c>
      <c r="Q818" s="779">
        <f>I818+M818</f>
        <v>0</v>
      </c>
      <c r="R818" s="779" t="s">
        <v>381</v>
      </c>
      <c r="S818" s="780">
        <f>P818</f>
        <v>0</v>
      </c>
    </row>
    <row r="819" spans="1:19" ht="18" hidden="1" customHeight="1" thickTop="1" x14ac:dyDescent="0.2">
      <c r="A819" s="790" t="s">
        <v>383</v>
      </c>
      <c r="B819" s="776" t="s">
        <v>381</v>
      </c>
      <c r="C819" s="777">
        <f>IF(E819+G819=0, 0, ROUND((P819-Q819)/(G819+E819)/12,0))</f>
        <v>0</v>
      </c>
      <c r="D819" s="791">
        <f>IF(F819=0,0,ROUND(Q819/F819,0))</f>
        <v>0</v>
      </c>
      <c r="E819" s="796"/>
      <c r="F819" s="797"/>
      <c r="G819" s="798"/>
      <c r="H819" s="799"/>
      <c r="I819" s="797"/>
      <c r="J819" s="795" t="s">
        <v>381</v>
      </c>
      <c r="K819" s="795">
        <f>H819</f>
        <v>0</v>
      </c>
      <c r="L819" s="797"/>
      <c r="M819" s="797"/>
      <c r="N819" s="779" t="s">
        <v>381</v>
      </c>
      <c r="O819" s="779">
        <f>L819</f>
        <v>0</v>
      </c>
      <c r="P819" s="779">
        <f>H819+L819</f>
        <v>0</v>
      </c>
      <c r="Q819" s="779">
        <f>I819+M819</f>
        <v>0</v>
      </c>
      <c r="R819" s="779" t="s">
        <v>381</v>
      </c>
      <c r="S819" s="780">
        <f>P819</f>
        <v>0</v>
      </c>
    </row>
    <row r="820" spans="1:19" ht="18" hidden="1" customHeight="1" thickTop="1" x14ac:dyDescent="0.2">
      <c r="A820" s="790" t="s">
        <v>384</v>
      </c>
      <c r="B820" s="776" t="s">
        <v>381</v>
      </c>
      <c r="C820" s="777" t="s">
        <v>381</v>
      </c>
      <c r="D820" s="791" t="s">
        <v>381</v>
      </c>
      <c r="E820" s="778" t="s">
        <v>381</v>
      </c>
      <c r="F820" s="779" t="s">
        <v>381</v>
      </c>
      <c r="G820" s="780" t="s">
        <v>381</v>
      </c>
      <c r="H820" s="781" t="s">
        <v>381</v>
      </c>
      <c r="I820" s="779" t="s">
        <v>381</v>
      </c>
      <c r="J820" s="797"/>
      <c r="K820" s="795">
        <f>J820</f>
        <v>0</v>
      </c>
      <c r="L820" s="779" t="s">
        <v>381</v>
      </c>
      <c r="M820" s="779" t="s">
        <v>381</v>
      </c>
      <c r="N820" s="797"/>
      <c r="O820" s="779">
        <f>N820</f>
        <v>0</v>
      </c>
      <c r="P820" s="779" t="s">
        <v>381</v>
      </c>
      <c r="Q820" s="779" t="s">
        <v>381</v>
      </c>
      <c r="R820" s="779">
        <f>J820+N820</f>
        <v>0</v>
      </c>
      <c r="S820" s="780">
        <f>R820</f>
        <v>0</v>
      </c>
    </row>
    <row r="821" spans="1:19" ht="18" hidden="1" customHeight="1" thickTop="1" x14ac:dyDescent="0.2">
      <c r="A821" s="792" t="s">
        <v>1026</v>
      </c>
      <c r="B821" s="793"/>
      <c r="C821" s="777">
        <f>IF(E821+G821=0, 0, ROUND((P821-Q821)/(G821+E821)/12,0))</f>
        <v>0</v>
      </c>
      <c r="D821" s="791">
        <f>IF(F821=0,0,ROUND(Q821/F821,0))</f>
        <v>0</v>
      </c>
      <c r="E821" s="778">
        <f>E822+E823</f>
        <v>0</v>
      </c>
      <c r="F821" s="779">
        <f>F822+F823</f>
        <v>0</v>
      </c>
      <c r="G821" s="780">
        <f>G822+G823</f>
        <v>0</v>
      </c>
      <c r="H821" s="781">
        <f>H822+H823</f>
        <v>0</v>
      </c>
      <c r="I821" s="779">
        <f>I822+I823</f>
        <v>0</v>
      </c>
      <c r="J821" s="779">
        <f>J824</f>
        <v>0</v>
      </c>
      <c r="K821" s="779">
        <f>IF(H821+J821=K822+K823+K824,H821+J821,"CHYBA")</f>
        <v>0</v>
      </c>
      <c r="L821" s="779">
        <f>L822+L823</f>
        <v>0</v>
      </c>
      <c r="M821" s="779">
        <f>M822+M823</f>
        <v>0</v>
      </c>
      <c r="N821" s="779">
        <f>N824</f>
        <v>0</v>
      </c>
      <c r="O821" s="779">
        <f>IF(L821+N821=O822+O823+O824,L821+N821,"CHYBA")</f>
        <v>0</v>
      </c>
      <c r="P821" s="779">
        <f>P822+P823</f>
        <v>0</v>
      </c>
      <c r="Q821" s="779">
        <f>Q822+Q823</f>
        <v>0</v>
      </c>
      <c r="R821" s="779">
        <f>R824</f>
        <v>0</v>
      </c>
      <c r="S821" s="780">
        <f>IF(P821+R821=S822+S823+S824,P821+R821,"CHYBA")</f>
        <v>0</v>
      </c>
    </row>
    <row r="822" spans="1:19" ht="18" hidden="1" customHeight="1" thickTop="1" x14ac:dyDescent="0.2">
      <c r="A822" s="790" t="s">
        <v>382</v>
      </c>
      <c r="B822" s="776" t="s">
        <v>381</v>
      </c>
      <c r="C822" s="777">
        <f>IF(E822+G822=0, 0, ROUND((P822-Q822)/(G822+E822)/12,0))</f>
        <v>0</v>
      </c>
      <c r="D822" s="791">
        <f>IF(F822=0,0,ROUND(Q822/F822,0))</f>
        <v>0</v>
      </c>
      <c r="E822" s="796"/>
      <c r="F822" s="797"/>
      <c r="G822" s="798"/>
      <c r="H822" s="799"/>
      <c r="I822" s="797"/>
      <c r="J822" s="779" t="s">
        <v>381</v>
      </c>
      <c r="K822" s="779">
        <f>H822</f>
        <v>0</v>
      </c>
      <c r="L822" s="797"/>
      <c r="M822" s="797"/>
      <c r="N822" s="779" t="s">
        <v>381</v>
      </c>
      <c r="O822" s="779">
        <f>L822</f>
        <v>0</v>
      </c>
      <c r="P822" s="779">
        <f>H822+L822</f>
        <v>0</v>
      </c>
      <c r="Q822" s="779">
        <f>I822+M822</f>
        <v>0</v>
      </c>
      <c r="R822" s="779" t="s">
        <v>381</v>
      </c>
      <c r="S822" s="780">
        <f>P822</f>
        <v>0</v>
      </c>
    </row>
    <row r="823" spans="1:19" ht="18" hidden="1" customHeight="1" thickTop="1" x14ac:dyDescent="0.2">
      <c r="A823" s="790" t="s">
        <v>383</v>
      </c>
      <c r="B823" s="776" t="s">
        <v>381</v>
      </c>
      <c r="C823" s="777">
        <f>IF(E823+G823=0, 0, ROUND((P823-Q823)/(G823+E823)/12,0))</f>
        <v>0</v>
      </c>
      <c r="D823" s="791">
        <f>IF(F823=0,0,ROUND(Q823/F823,0))</f>
        <v>0</v>
      </c>
      <c r="E823" s="796"/>
      <c r="F823" s="797"/>
      <c r="G823" s="798"/>
      <c r="H823" s="799"/>
      <c r="I823" s="797"/>
      <c r="J823" s="779" t="s">
        <v>381</v>
      </c>
      <c r="K823" s="779">
        <f>H823</f>
        <v>0</v>
      </c>
      <c r="L823" s="797"/>
      <c r="M823" s="797"/>
      <c r="N823" s="779" t="s">
        <v>381</v>
      </c>
      <c r="O823" s="779">
        <f>L823</f>
        <v>0</v>
      </c>
      <c r="P823" s="779">
        <f>H823+L823</f>
        <v>0</v>
      </c>
      <c r="Q823" s="779">
        <f>I823+M823</f>
        <v>0</v>
      </c>
      <c r="R823" s="779" t="s">
        <v>381</v>
      </c>
      <c r="S823" s="780">
        <f>P823</f>
        <v>0</v>
      </c>
    </row>
    <row r="824" spans="1:19" ht="18" hidden="1" customHeight="1" thickTop="1" x14ac:dyDescent="0.2">
      <c r="A824" s="790" t="s">
        <v>384</v>
      </c>
      <c r="B824" s="776" t="s">
        <v>381</v>
      </c>
      <c r="C824" s="777" t="s">
        <v>381</v>
      </c>
      <c r="D824" s="791" t="s">
        <v>381</v>
      </c>
      <c r="E824" s="778" t="s">
        <v>381</v>
      </c>
      <c r="F824" s="779" t="s">
        <v>381</v>
      </c>
      <c r="G824" s="780" t="s">
        <v>381</v>
      </c>
      <c r="H824" s="781" t="s">
        <v>381</v>
      </c>
      <c r="I824" s="779" t="s">
        <v>381</v>
      </c>
      <c r="J824" s="797"/>
      <c r="K824" s="779">
        <f>J824</f>
        <v>0</v>
      </c>
      <c r="L824" s="779" t="s">
        <v>381</v>
      </c>
      <c r="M824" s="779" t="s">
        <v>381</v>
      </c>
      <c r="N824" s="797"/>
      <c r="O824" s="779">
        <f>N824</f>
        <v>0</v>
      </c>
      <c r="P824" s="779" t="s">
        <v>381</v>
      </c>
      <c r="Q824" s="779" t="s">
        <v>381</v>
      </c>
      <c r="R824" s="779">
        <f>J824+N824</f>
        <v>0</v>
      </c>
      <c r="S824" s="780">
        <f>R824</f>
        <v>0</v>
      </c>
    </row>
    <row r="825" spans="1:19" ht="18" hidden="1" customHeight="1" thickTop="1" x14ac:dyDescent="0.2">
      <c r="A825" s="792" t="s">
        <v>1026</v>
      </c>
      <c r="B825" s="793"/>
      <c r="C825" s="777">
        <f>IF(E825+G825=0, 0, ROUND((P825-Q825)/(G825+E825)/12,0))</f>
        <v>0</v>
      </c>
      <c r="D825" s="791">
        <f>IF(F825=0,0,ROUND(Q825/F825,0))</f>
        <v>0</v>
      </c>
      <c r="E825" s="778">
        <f>E826+E827</f>
        <v>0</v>
      </c>
      <c r="F825" s="779">
        <f>F826+F827</f>
        <v>0</v>
      </c>
      <c r="G825" s="780">
        <f>G826+G827</f>
        <v>0</v>
      </c>
      <c r="H825" s="781">
        <f>H826+H827</f>
        <v>0</v>
      </c>
      <c r="I825" s="779">
        <f>I826+I827</f>
        <v>0</v>
      </c>
      <c r="J825" s="779">
        <f>J828</f>
        <v>0</v>
      </c>
      <c r="K825" s="779">
        <f>IF(H825+J825=K826+K827+K828,H825+J825,"CHYBA")</f>
        <v>0</v>
      </c>
      <c r="L825" s="779">
        <f>L826+L827</f>
        <v>0</v>
      </c>
      <c r="M825" s="779">
        <f>M826+M827</f>
        <v>0</v>
      </c>
      <c r="N825" s="779">
        <f>N828</f>
        <v>0</v>
      </c>
      <c r="O825" s="779">
        <f>IF(L825+N825=O826+O827+O828,L825+N825,"CHYBA")</f>
        <v>0</v>
      </c>
      <c r="P825" s="779">
        <f>P826+P827</f>
        <v>0</v>
      </c>
      <c r="Q825" s="779">
        <f>Q826+Q827</f>
        <v>0</v>
      </c>
      <c r="R825" s="779">
        <f>R828</f>
        <v>0</v>
      </c>
      <c r="S825" s="780">
        <f>IF(P825+R825=S826+S827+S828,P825+R825,"CHYBA")</f>
        <v>0</v>
      </c>
    </row>
    <row r="826" spans="1:19" ht="18" hidden="1" customHeight="1" thickTop="1" x14ac:dyDescent="0.2">
      <c r="A826" s="790" t="s">
        <v>382</v>
      </c>
      <c r="B826" s="776" t="s">
        <v>381</v>
      </c>
      <c r="C826" s="777">
        <f>IF(E826+G826=0, 0, ROUND((P826-Q826)/(G826+E826)/12,0))</f>
        <v>0</v>
      </c>
      <c r="D826" s="791">
        <f>IF(F826=0,0,ROUND(Q826/F826,0))</f>
        <v>0</v>
      </c>
      <c r="E826" s="796"/>
      <c r="F826" s="797"/>
      <c r="G826" s="798"/>
      <c r="H826" s="799"/>
      <c r="I826" s="797"/>
      <c r="J826" s="779" t="s">
        <v>381</v>
      </c>
      <c r="K826" s="779">
        <f>H826</f>
        <v>0</v>
      </c>
      <c r="L826" s="797"/>
      <c r="M826" s="797"/>
      <c r="N826" s="779" t="s">
        <v>381</v>
      </c>
      <c r="O826" s="779">
        <f>L826</f>
        <v>0</v>
      </c>
      <c r="P826" s="779">
        <f>H826+L826</f>
        <v>0</v>
      </c>
      <c r="Q826" s="779">
        <f>I826+M826</f>
        <v>0</v>
      </c>
      <c r="R826" s="779" t="s">
        <v>381</v>
      </c>
      <c r="S826" s="780">
        <f>P826</f>
        <v>0</v>
      </c>
    </row>
    <row r="827" spans="1:19" ht="18" hidden="1" customHeight="1" thickTop="1" x14ac:dyDescent="0.2">
      <c r="A827" s="790" t="s">
        <v>383</v>
      </c>
      <c r="B827" s="776" t="s">
        <v>381</v>
      </c>
      <c r="C827" s="777">
        <f>IF(E827+G827=0, 0, ROUND((P827-Q827)/(G827+E827)/12,0))</f>
        <v>0</v>
      </c>
      <c r="D827" s="791">
        <f>IF(F827=0,0,ROUND(Q827/F827,0))</f>
        <v>0</v>
      </c>
      <c r="E827" s="796"/>
      <c r="F827" s="797"/>
      <c r="G827" s="798"/>
      <c r="H827" s="799"/>
      <c r="I827" s="797"/>
      <c r="J827" s="779" t="s">
        <v>381</v>
      </c>
      <c r="K827" s="779">
        <f>H827</f>
        <v>0</v>
      </c>
      <c r="L827" s="797"/>
      <c r="M827" s="797"/>
      <c r="N827" s="779" t="s">
        <v>381</v>
      </c>
      <c r="O827" s="779">
        <f>L827</f>
        <v>0</v>
      </c>
      <c r="P827" s="779">
        <f>H827+L827</f>
        <v>0</v>
      </c>
      <c r="Q827" s="779">
        <f>I827+M827</f>
        <v>0</v>
      </c>
      <c r="R827" s="779" t="s">
        <v>381</v>
      </c>
      <c r="S827" s="780">
        <f>P827</f>
        <v>0</v>
      </c>
    </row>
    <row r="828" spans="1:19" ht="18" hidden="1" customHeight="1" thickTop="1" x14ac:dyDescent="0.2">
      <c r="A828" s="790" t="s">
        <v>384</v>
      </c>
      <c r="B828" s="776" t="s">
        <v>381</v>
      </c>
      <c r="C828" s="777" t="s">
        <v>381</v>
      </c>
      <c r="D828" s="791" t="s">
        <v>381</v>
      </c>
      <c r="E828" s="778" t="s">
        <v>381</v>
      </c>
      <c r="F828" s="779" t="s">
        <v>381</v>
      </c>
      <c r="G828" s="780" t="s">
        <v>381</v>
      </c>
      <c r="H828" s="781" t="s">
        <v>381</v>
      </c>
      <c r="I828" s="779" t="s">
        <v>381</v>
      </c>
      <c r="J828" s="797"/>
      <c r="K828" s="779">
        <f>J828</f>
        <v>0</v>
      </c>
      <c r="L828" s="779" t="s">
        <v>381</v>
      </c>
      <c r="M828" s="779" t="s">
        <v>381</v>
      </c>
      <c r="N828" s="797"/>
      <c r="O828" s="779">
        <f>N828</f>
        <v>0</v>
      </c>
      <c r="P828" s="779" t="s">
        <v>381</v>
      </c>
      <c r="Q828" s="779" t="s">
        <v>381</v>
      </c>
      <c r="R828" s="779">
        <f>J828+N828</f>
        <v>0</v>
      </c>
      <c r="S828" s="780">
        <f>R828</f>
        <v>0</v>
      </c>
    </row>
    <row r="829" spans="1:19" ht="18" hidden="1" customHeight="1" thickTop="1" x14ac:dyDescent="0.2">
      <c r="A829" s="792" t="s">
        <v>1026</v>
      </c>
      <c r="B829" s="793"/>
      <c r="C829" s="777">
        <f>IF(E829+G829=0, 0, ROUND((P829-Q829)/(G829+E829)/12,0))</f>
        <v>0</v>
      </c>
      <c r="D829" s="791">
        <f>IF(F829=0,0,ROUND(Q829/F829,0))</f>
        <v>0</v>
      </c>
      <c r="E829" s="778">
        <f>E830+E831</f>
        <v>0</v>
      </c>
      <c r="F829" s="779">
        <f>F830+F831</f>
        <v>0</v>
      </c>
      <c r="G829" s="780">
        <f>G830+G831</f>
        <v>0</v>
      </c>
      <c r="H829" s="781">
        <f>H830+H831</f>
        <v>0</v>
      </c>
      <c r="I829" s="779">
        <f>I830+I831</f>
        <v>0</v>
      </c>
      <c r="J829" s="779">
        <f>J832</f>
        <v>0</v>
      </c>
      <c r="K829" s="779">
        <f>IF(H829+J829=K830+K831+K832,H829+J829,"CHYBA")</f>
        <v>0</v>
      </c>
      <c r="L829" s="779">
        <f>L830+L831</f>
        <v>0</v>
      </c>
      <c r="M829" s="779">
        <f>M830+M831</f>
        <v>0</v>
      </c>
      <c r="N829" s="779">
        <f>N832</f>
        <v>0</v>
      </c>
      <c r="O829" s="779">
        <f>IF(L829+N829=O830+O831+O832,L829+N829,"CHYBA")</f>
        <v>0</v>
      </c>
      <c r="P829" s="779">
        <f>P830+P831</f>
        <v>0</v>
      </c>
      <c r="Q829" s="779">
        <f>Q830+Q831</f>
        <v>0</v>
      </c>
      <c r="R829" s="779">
        <f>R832</f>
        <v>0</v>
      </c>
      <c r="S829" s="780">
        <f>IF(P829+R829=S830+S831+S832,P829+R829,"CHYBA")</f>
        <v>0</v>
      </c>
    </row>
    <row r="830" spans="1:19" ht="18" hidden="1" customHeight="1" thickTop="1" x14ac:dyDescent="0.2">
      <c r="A830" s="790" t="s">
        <v>382</v>
      </c>
      <c r="B830" s="776" t="s">
        <v>381</v>
      </c>
      <c r="C830" s="777">
        <f>IF(E830+G830=0, 0, ROUND((P830-Q830)/(G830+E830)/12,0))</f>
        <v>0</v>
      </c>
      <c r="D830" s="791">
        <f>IF(F830=0,0,ROUND(Q830/F830,0))</f>
        <v>0</v>
      </c>
      <c r="E830" s="796"/>
      <c r="F830" s="797"/>
      <c r="G830" s="798"/>
      <c r="H830" s="799"/>
      <c r="I830" s="797"/>
      <c r="J830" s="779" t="s">
        <v>381</v>
      </c>
      <c r="K830" s="779">
        <f>H830</f>
        <v>0</v>
      </c>
      <c r="L830" s="797"/>
      <c r="M830" s="797"/>
      <c r="N830" s="779" t="s">
        <v>381</v>
      </c>
      <c r="O830" s="779">
        <f>L830</f>
        <v>0</v>
      </c>
      <c r="P830" s="779">
        <f>H830+L830</f>
        <v>0</v>
      </c>
      <c r="Q830" s="779">
        <f>I830+M830</f>
        <v>0</v>
      </c>
      <c r="R830" s="779" t="s">
        <v>381</v>
      </c>
      <c r="S830" s="780">
        <f>P830</f>
        <v>0</v>
      </c>
    </row>
    <row r="831" spans="1:19" ht="18" hidden="1" customHeight="1" thickTop="1" x14ac:dyDescent="0.2">
      <c r="A831" s="790" t="s">
        <v>383</v>
      </c>
      <c r="B831" s="776" t="s">
        <v>381</v>
      </c>
      <c r="C831" s="777">
        <f>IF(E831+G831=0, 0, ROUND((P831-Q831)/(G831+E831)/12,0))</f>
        <v>0</v>
      </c>
      <c r="D831" s="791">
        <f>IF(F831=0,0,ROUND(Q831/F831,0))</f>
        <v>0</v>
      </c>
      <c r="E831" s="796"/>
      <c r="F831" s="797"/>
      <c r="G831" s="798"/>
      <c r="H831" s="799"/>
      <c r="I831" s="797"/>
      <c r="J831" s="779" t="s">
        <v>381</v>
      </c>
      <c r="K831" s="779">
        <f>H831</f>
        <v>0</v>
      </c>
      <c r="L831" s="797"/>
      <c r="M831" s="797"/>
      <c r="N831" s="779" t="s">
        <v>381</v>
      </c>
      <c r="O831" s="779">
        <f>L831</f>
        <v>0</v>
      </c>
      <c r="P831" s="779">
        <f>H831+L831</f>
        <v>0</v>
      </c>
      <c r="Q831" s="779">
        <f>I831+M831</f>
        <v>0</v>
      </c>
      <c r="R831" s="779" t="s">
        <v>381</v>
      </c>
      <c r="S831" s="780">
        <f>P831</f>
        <v>0</v>
      </c>
    </row>
    <row r="832" spans="1:19" ht="18" hidden="1" customHeight="1" thickTop="1" x14ac:dyDescent="0.2">
      <c r="A832" s="790" t="s">
        <v>384</v>
      </c>
      <c r="B832" s="776" t="s">
        <v>381</v>
      </c>
      <c r="C832" s="777" t="s">
        <v>381</v>
      </c>
      <c r="D832" s="791" t="s">
        <v>381</v>
      </c>
      <c r="E832" s="778" t="s">
        <v>381</v>
      </c>
      <c r="F832" s="779" t="s">
        <v>381</v>
      </c>
      <c r="G832" s="780" t="s">
        <v>381</v>
      </c>
      <c r="H832" s="781" t="s">
        <v>381</v>
      </c>
      <c r="I832" s="779" t="s">
        <v>381</v>
      </c>
      <c r="J832" s="797"/>
      <c r="K832" s="779">
        <f>J832</f>
        <v>0</v>
      </c>
      <c r="L832" s="779" t="s">
        <v>381</v>
      </c>
      <c r="M832" s="779" t="s">
        <v>381</v>
      </c>
      <c r="N832" s="797"/>
      <c r="O832" s="779">
        <f>N832</f>
        <v>0</v>
      </c>
      <c r="P832" s="779" t="s">
        <v>381</v>
      </c>
      <c r="Q832" s="779" t="s">
        <v>381</v>
      </c>
      <c r="R832" s="779">
        <f>J832+N832</f>
        <v>0</v>
      </c>
      <c r="S832" s="780">
        <f>R832</f>
        <v>0</v>
      </c>
    </row>
    <row r="833" spans="1:19" ht="18" hidden="1" customHeight="1" thickTop="1" x14ac:dyDescent="0.2">
      <c r="A833" s="792" t="s">
        <v>1026</v>
      </c>
      <c r="B833" s="793"/>
      <c r="C833" s="777">
        <f>IF(E833+G833=0, 0, ROUND((P833-Q833)/(G833+E833)/12,0))</f>
        <v>0</v>
      </c>
      <c r="D833" s="791">
        <f>IF(F833=0,0,ROUND(Q833/F833,0))</f>
        <v>0</v>
      </c>
      <c r="E833" s="778">
        <f>E834+E835</f>
        <v>0</v>
      </c>
      <c r="F833" s="779">
        <f>F834+F835</f>
        <v>0</v>
      </c>
      <c r="G833" s="780">
        <f>G834+G835</f>
        <v>0</v>
      </c>
      <c r="H833" s="781">
        <f>H834+H835</f>
        <v>0</v>
      </c>
      <c r="I833" s="779">
        <f>I834+I835</f>
        <v>0</v>
      </c>
      <c r="J833" s="779">
        <f>J836</f>
        <v>0</v>
      </c>
      <c r="K833" s="779">
        <f>IF(H833+J833=K834+K835+K836,H833+J833,"CHYBA")</f>
        <v>0</v>
      </c>
      <c r="L833" s="779">
        <f>L834+L835</f>
        <v>0</v>
      </c>
      <c r="M833" s="779">
        <f>M834+M835</f>
        <v>0</v>
      </c>
      <c r="N833" s="779">
        <f>N836</f>
        <v>0</v>
      </c>
      <c r="O833" s="779">
        <f>IF(L833+N833=O834+O835+O836,L833+N833,"CHYBA")</f>
        <v>0</v>
      </c>
      <c r="P833" s="779">
        <f>P834+P835</f>
        <v>0</v>
      </c>
      <c r="Q833" s="779">
        <f>Q834+Q835</f>
        <v>0</v>
      </c>
      <c r="R833" s="779">
        <f>R836</f>
        <v>0</v>
      </c>
      <c r="S833" s="780">
        <f>IF(P833+R833=S834+S835+S836,P833+R833,"CHYBA")</f>
        <v>0</v>
      </c>
    </row>
    <row r="834" spans="1:19" ht="18" hidden="1" customHeight="1" thickTop="1" x14ac:dyDescent="0.2">
      <c r="A834" s="790" t="s">
        <v>382</v>
      </c>
      <c r="B834" s="776" t="s">
        <v>381</v>
      </c>
      <c r="C834" s="777">
        <f>IF(E834+G834=0, 0, ROUND((P834-Q834)/(G834+E834)/12,0))</f>
        <v>0</v>
      </c>
      <c r="D834" s="791">
        <f>IF(F834=0,0,ROUND(Q834/F834,0))</f>
        <v>0</v>
      </c>
      <c r="E834" s="796"/>
      <c r="F834" s="797"/>
      <c r="G834" s="798"/>
      <c r="H834" s="799"/>
      <c r="I834" s="797"/>
      <c r="J834" s="779" t="s">
        <v>381</v>
      </c>
      <c r="K834" s="779">
        <f>H834</f>
        <v>0</v>
      </c>
      <c r="L834" s="797"/>
      <c r="M834" s="797"/>
      <c r="N834" s="779" t="s">
        <v>381</v>
      </c>
      <c r="O834" s="779">
        <f>L834</f>
        <v>0</v>
      </c>
      <c r="P834" s="779">
        <f>H834+L834</f>
        <v>0</v>
      </c>
      <c r="Q834" s="779">
        <f>I834+M834</f>
        <v>0</v>
      </c>
      <c r="R834" s="779" t="s">
        <v>381</v>
      </c>
      <c r="S834" s="780">
        <f>P834</f>
        <v>0</v>
      </c>
    </row>
    <row r="835" spans="1:19" ht="18" hidden="1" customHeight="1" thickTop="1" x14ac:dyDescent="0.2">
      <c r="A835" s="790" t="s">
        <v>383</v>
      </c>
      <c r="B835" s="776" t="s">
        <v>381</v>
      </c>
      <c r="C835" s="777">
        <f>IF(E835+G835=0, 0, ROUND((P835-Q835)/(G835+E835)/12,0))</f>
        <v>0</v>
      </c>
      <c r="D835" s="791">
        <f>IF(F835=0,0,ROUND(Q835/F835,0))</f>
        <v>0</v>
      </c>
      <c r="E835" s="796"/>
      <c r="F835" s="797"/>
      <c r="G835" s="798"/>
      <c r="H835" s="799"/>
      <c r="I835" s="797"/>
      <c r="J835" s="779" t="s">
        <v>381</v>
      </c>
      <c r="K835" s="779">
        <f>H835</f>
        <v>0</v>
      </c>
      <c r="L835" s="797"/>
      <c r="M835" s="797"/>
      <c r="N835" s="779" t="s">
        <v>381</v>
      </c>
      <c r="O835" s="779">
        <f>L835</f>
        <v>0</v>
      </c>
      <c r="P835" s="779">
        <f>H835+L835</f>
        <v>0</v>
      </c>
      <c r="Q835" s="779">
        <f>I835+M835</f>
        <v>0</v>
      </c>
      <c r="R835" s="779" t="s">
        <v>381</v>
      </c>
      <c r="S835" s="780">
        <f>P835</f>
        <v>0</v>
      </c>
    </row>
    <row r="836" spans="1:19" ht="18" hidden="1" customHeight="1" thickTop="1" x14ac:dyDescent="0.2">
      <c r="A836" s="790" t="s">
        <v>384</v>
      </c>
      <c r="B836" s="776" t="s">
        <v>381</v>
      </c>
      <c r="C836" s="777" t="s">
        <v>381</v>
      </c>
      <c r="D836" s="791" t="s">
        <v>381</v>
      </c>
      <c r="E836" s="778" t="s">
        <v>381</v>
      </c>
      <c r="F836" s="779" t="s">
        <v>381</v>
      </c>
      <c r="G836" s="780" t="s">
        <v>381</v>
      </c>
      <c r="H836" s="781" t="s">
        <v>381</v>
      </c>
      <c r="I836" s="779" t="s">
        <v>381</v>
      </c>
      <c r="J836" s="797"/>
      <c r="K836" s="779">
        <f>J836</f>
        <v>0</v>
      </c>
      <c r="L836" s="779" t="s">
        <v>381</v>
      </c>
      <c r="M836" s="779" t="s">
        <v>381</v>
      </c>
      <c r="N836" s="797"/>
      <c r="O836" s="779">
        <f>N836</f>
        <v>0</v>
      </c>
      <c r="P836" s="779" t="s">
        <v>381</v>
      </c>
      <c r="Q836" s="779" t="s">
        <v>381</v>
      </c>
      <c r="R836" s="779">
        <f>J836+N836</f>
        <v>0</v>
      </c>
      <c r="S836" s="780">
        <f>R836</f>
        <v>0</v>
      </c>
    </row>
    <row r="837" spans="1:19" ht="18" hidden="1" customHeight="1" thickTop="1" x14ac:dyDescent="0.2">
      <c r="A837" s="792" t="s">
        <v>1026</v>
      </c>
      <c r="B837" s="793"/>
      <c r="C837" s="777">
        <f>IF(E837+G837=0, 0, ROUND((P837-Q837)/(G837+E837)/12,0))</f>
        <v>0</v>
      </c>
      <c r="D837" s="791">
        <f>IF(F837=0,0,ROUND(Q837/F837,0))</f>
        <v>0</v>
      </c>
      <c r="E837" s="778">
        <f>E838+E839</f>
        <v>0</v>
      </c>
      <c r="F837" s="779">
        <f>F838+F839</f>
        <v>0</v>
      </c>
      <c r="G837" s="780">
        <f>G838+G839</f>
        <v>0</v>
      </c>
      <c r="H837" s="781">
        <f>H838+H839</f>
        <v>0</v>
      </c>
      <c r="I837" s="779">
        <f>I838+I839</f>
        <v>0</v>
      </c>
      <c r="J837" s="779">
        <f>J840</f>
        <v>0</v>
      </c>
      <c r="K837" s="779">
        <f>IF(H837+J837=K838+K839+K840,H837+J837,"CHYBA")</f>
        <v>0</v>
      </c>
      <c r="L837" s="779">
        <f>L838+L839</f>
        <v>0</v>
      </c>
      <c r="M837" s="779">
        <f>M838+M839</f>
        <v>0</v>
      </c>
      <c r="N837" s="779">
        <f>N840</f>
        <v>0</v>
      </c>
      <c r="O837" s="779">
        <f>IF(L837+N837=O838+O839+O840,L837+N837,"CHYBA")</f>
        <v>0</v>
      </c>
      <c r="P837" s="779">
        <f>P838+P839</f>
        <v>0</v>
      </c>
      <c r="Q837" s="779">
        <f>Q838+Q839</f>
        <v>0</v>
      </c>
      <c r="R837" s="779">
        <f>R840</f>
        <v>0</v>
      </c>
      <c r="S837" s="780">
        <f>IF(P837+R837=S838+S839+S840,P837+R837,"CHYBA")</f>
        <v>0</v>
      </c>
    </row>
    <row r="838" spans="1:19" ht="18" hidden="1" customHeight="1" thickTop="1" x14ac:dyDescent="0.2">
      <c r="A838" s="790" t="s">
        <v>382</v>
      </c>
      <c r="B838" s="776" t="s">
        <v>381</v>
      </c>
      <c r="C838" s="777">
        <f>IF(E838+G838=0, 0, ROUND((P838-Q838)/(G838+E838)/12,0))</f>
        <v>0</v>
      </c>
      <c r="D838" s="791">
        <f>IF(F838=0,0,ROUND(Q838/F838,0))</f>
        <v>0</v>
      </c>
      <c r="E838" s="796"/>
      <c r="F838" s="797"/>
      <c r="G838" s="798"/>
      <c r="H838" s="799"/>
      <c r="I838" s="797"/>
      <c r="J838" s="779" t="s">
        <v>381</v>
      </c>
      <c r="K838" s="779">
        <f>H838</f>
        <v>0</v>
      </c>
      <c r="L838" s="797"/>
      <c r="M838" s="797"/>
      <c r="N838" s="779" t="s">
        <v>381</v>
      </c>
      <c r="O838" s="779">
        <f>L838</f>
        <v>0</v>
      </c>
      <c r="P838" s="779">
        <f>H838+L838</f>
        <v>0</v>
      </c>
      <c r="Q838" s="779">
        <f>I838+M838</f>
        <v>0</v>
      </c>
      <c r="R838" s="779" t="s">
        <v>381</v>
      </c>
      <c r="S838" s="780">
        <f>P838</f>
        <v>0</v>
      </c>
    </row>
    <row r="839" spans="1:19" ht="18" hidden="1" customHeight="1" thickTop="1" x14ac:dyDescent="0.2">
      <c r="A839" s="790" t="s">
        <v>383</v>
      </c>
      <c r="B839" s="776" t="s">
        <v>381</v>
      </c>
      <c r="C839" s="777">
        <f>IF(E839+G839=0, 0, ROUND((P839-Q839)/(G839+E839)/12,0))</f>
        <v>0</v>
      </c>
      <c r="D839" s="791">
        <f>IF(F839=0,0,ROUND(Q839/F839,0))</f>
        <v>0</v>
      </c>
      <c r="E839" s="796"/>
      <c r="F839" s="797"/>
      <c r="G839" s="798"/>
      <c r="H839" s="799"/>
      <c r="I839" s="797"/>
      <c r="J839" s="779" t="s">
        <v>381</v>
      </c>
      <c r="K839" s="779">
        <f>H839</f>
        <v>0</v>
      </c>
      <c r="L839" s="797"/>
      <c r="M839" s="797"/>
      <c r="N839" s="779" t="s">
        <v>381</v>
      </c>
      <c r="O839" s="779">
        <f>L839</f>
        <v>0</v>
      </c>
      <c r="P839" s="779">
        <f>H839+L839</f>
        <v>0</v>
      </c>
      <c r="Q839" s="779">
        <f>I839+M839</f>
        <v>0</v>
      </c>
      <c r="R839" s="779" t="s">
        <v>381</v>
      </c>
      <c r="S839" s="780">
        <f>P839</f>
        <v>0</v>
      </c>
    </row>
    <row r="840" spans="1:19" ht="18" hidden="1" customHeight="1" thickTop="1" x14ac:dyDescent="0.2">
      <c r="A840" s="790" t="s">
        <v>384</v>
      </c>
      <c r="B840" s="776" t="s">
        <v>381</v>
      </c>
      <c r="C840" s="777" t="s">
        <v>381</v>
      </c>
      <c r="D840" s="791" t="s">
        <v>381</v>
      </c>
      <c r="E840" s="778" t="s">
        <v>381</v>
      </c>
      <c r="F840" s="779" t="s">
        <v>381</v>
      </c>
      <c r="G840" s="780" t="s">
        <v>381</v>
      </c>
      <c r="H840" s="781" t="s">
        <v>381</v>
      </c>
      <c r="I840" s="779" t="s">
        <v>381</v>
      </c>
      <c r="J840" s="797"/>
      <c r="K840" s="779">
        <f>J840</f>
        <v>0</v>
      </c>
      <c r="L840" s="779" t="s">
        <v>381</v>
      </c>
      <c r="M840" s="779" t="s">
        <v>381</v>
      </c>
      <c r="N840" s="797"/>
      <c r="O840" s="779">
        <f>N840</f>
        <v>0</v>
      </c>
      <c r="P840" s="779" t="s">
        <v>381</v>
      </c>
      <c r="Q840" s="779" t="s">
        <v>381</v>
      </c>
      <c r="R840" s="779">
        <f>J840+N840</f>
        <v>0</v>
      </c>
      <c r="S840" s="780">
        <f>R840</f>
        <v>0</v>
      </c>
    </row>
    <row r="841" spans="1:19" ht="18" hidden="1" customHeight="1" thickTop="1" x14ac:dyDescent="0.2">
      <c r="A841" s="792" t="s">
        <v>1026</v>
      </c>
      <c r="B841" s="793"/>
      <c r="C841" s="777">
        <f>IF(E841+G841=0, 0, ROUND((P841-Q841)/(G841+E841)/12,0))</f>
        <v>0</v>
      </c>
      <c r="D841" s="791">
        <f>IF(F841=0,0,ROUND(Q841/F841,0))</f>
        <v>0</v>
      </c>
      <c r="E841" s="778">
        <f>E842+E843</f>
        <v>0</v>
      </c>
      <c r="F841" s="779">
        <f>F842+F843</f>
        <v>0</v>
      </c>
      <c r="G841" s="780">
        <f>G842+G843</f>
        <v>0</v>
      </c>
      <c r="H841" s="781">
        <f>H842+H843</f>
        <v>0</v>
      </c>
      <c r="I841" s="779">
        <f>I842+I843</f>
        <v>0</v>
      </c>
      <c r="J841" s="779">
        <f>J844</f>
        <v>0</v>
      </c>
      <c r="K841" s="779">
        <f>IF(H841+J841=K842+K843+K844,H841+J841,"CHYBA")</f>
        <v>0</v>
      </c>
      <c r="L841" s="779">
        <f>L842+L843</f>
        <v>0</v>
      </c>
      <c r="M841" s="779">
        <f>M842+M843</f>
        <v>0</v>
      </c>
      <c r="N841" s="779">
        <f>N844</f>
        <v>0</v>
      </c>
      <c r="O841" s="779">
        <f>IF(L841+N841=O842+O843+O844,L841+N841,"CHYBA")</f>
        <v>0</v>
      </c>
      <c r="P841" s="779">
        <f>P842+P843</f>
        <v>0</v>
      </c>
      <c r="Q841" s="779">
        <f>Q842+Q843</f>
        <v>0</v>
      </c>
      <c r="R841" s="779">
        <f>R844</f>
        <v>0</v>
      </c>
      <c r="S841" s="780">
        <f>IF(P841+R841=S842+S843+S844,P841+R841,"CHYBA")</f>
        <v>0</v>
      </c>
    </row>
    <row r="842" spans="1:19" ht="18" hidden="1" customHeight="1" thickTop="1" x14ac:dyDescent="0.2">
      <c r="A842" s="790" t="s">
        <v>382</v>
      </c>
      <c r="B842" s="776" t="s">
        <v>381</v>
      </c>
      <c r="C842" s="777">
        <f>IF(E842+G842=0, 0, ROUND((P842-Q842)/(G842+E842)/12,0))</f>
        <v>0</v>
      </c>
      <c r="D842" s="791">
        <f>IF(F842=0,0,ROUND(Q842/F842,0))</f>
        <v>0</v>
      </c>
      <c r="E842" s="796"/>
      <c r="F842" s="797"/>
      <c r="G842" s="798"/>
      <c r="H842" s="799"/>
      <c r="I842" s="797"/>
      <c r="J842" s="779" t="s">
        <v>381</v>
      </c>
      <c r="K842" s="779">
        <f>H842</f>
        <v>0</v>
      </c>
      <c r="L842" s="797"/>
      <c r="M842" s="797"/>
      <c r="N842" s="779" t="s">
        <v>381</v>
      </c>
      <c r="O842" s="779">
        <f>L842</f>
        <v>0</v>
      </c>
      <c r="P842" s="779">
        <f>H842+L842</f>
        <v>0</v>
      </c>
      <c r="Q842" s="779">
        <f>I842+M842</f>
        <v>0</v>
      </c>
      <c r="R842" s="779" t="s">
        <v>381</v>
      </c>
      <c r="S842" s="780">
        <f>P842</f>
        <v>0</v>
      </c>
    </row>
    <row r="843" spans="1:19" ht="18" hidden="1" customHeight="1" thickTop="1" x14ac:dyDescent="0.2">
      <c r="A843" s="790" t="s">
        <v>383</v>
      </c>
      <c r="B843" s="776" t="s">
        <v>381</v>
      </c>
      <c r="C843" s="777">
        <f>IF(E843+G843=0, 0, ROUND((P843-Q843)/(G843+E843)/12,0))</f>
        <v>0</v>
      </c>
      <c r="D843" s="791">
        <f>IF(F843=0,0,ROUND(Q843/F843,0))</f>
        <v>0</v>
      </c>
      <c r="E843" s="796"/>
      <c r="F843" s="797"/>
      <c r="G843" s="798"/>
      <c r="H843" s="799"/>
      <c r="I843" s="797"/>
      <c r="J843" s="779" t="s">
        <v>381</v>
      </c>
      <c r="K843" s="779">
        <f>H843</f>
        <v>0</v>
      </c>
      <c r="L843" s="797"/>
      <c r="M843" s="797"/>
      <c r="N843" s="779" t="s">
        <v>381</v>
      </c>
      <c r="O843" s="779">
        <f>L843</f>
        <v>0</v>
      </c>
      <c r="P843" s="779">
        <f>H843+L843</f>
        <v>0</v>
      </c>
      <c r="Q843" s="779">
        <f>I843+M843</f>
        <v>0</v>
      </c>
      <c r="R843" s="779" t="s">
        <v>381</v>
      </c>
      <c r="S843" s="780">
        <f>P843</f>
        <v>0</v>
      </c>
    </row>
    <row r="844" spans="1:19" ht="18" hidden="1" customHeight="1" thickTop="1" x14ac:dyDescent="0.2">
      <c r="A844" s="808" t="s">
        <v>384</v>
      </c>
      <c r="B844" s="809" t="s">
        <v>381</v>
      </c>
      <c r="C844" s="810" t="s">
        <v>381</v>
      </c>
      <c r="D844" s="834" t="s">
        <v>381</v>
      </c>
      <c r="E844" s="811" t="s">
        <v>381</v>
      </c>
      <c r="F844" s="812" t="s">
        <v>381</v>
      </c>
      <c r="G844" s="813" t="s">
        <v>381</v>
      </c>
      <c r="H844" s="814" t="s">
        <v>381</v>
      </c>
      <c r="I844" s="812" t="s">
        <v>381</v>
      </c>
      <c r="J844" s="815"/>
      <c r="K844" s="812">
        <f>J844</f>
        <v>0</v>
      </c>
      <c r="L844" s="812" t="s">
        <v>381</v>
      </c>
      <c r="M844" s="812" t="s">
        <v>381</v>
      </c>
      <c r="N844" s="815"/>
      <c r="O844" s="812">
        <f>N844</f>
        <v>0</v>
      </c>
      <c r="P844" s="812" t="s">
        <v>381</v>
      </c>
      <c r="Q844" s="812" t="s">
        <v>381</v>
      </c>
      <c r="R844" s="812">
        <f>J844+N844</f>
        <v>0</v>
      </c>
      <c r="S844" s="813">
        <f>R844</f>
        <v>0</v>
      </c>
    </row>
    <row r="845" spans="1:19" ht="18" hidden="1" customHeight="1" thickTop="1" x14ac:dyDescent="0.2">
      <c r="A845" s="816" t="s">
        <v>1029</v>
      </c>
      <c r="B845" s="817" t="s">
        <v>381</v>
      </c>
      <c r="C845" s="802">
        <f>IF(E845+G845=0, 0, ROUND((P845-Q845)/(G845+E845)/12,0))</f>
        <v>0</v>
      </c>
      <c r="D845" s="833">
        <f>IF(F845=0,0,ROUND(Q845/F845,0))</f>
        <v>0</v>
      </c>
      <c r="E845" s="819">
        <f>E846+E847</f>
        <v>0</v>
      </c>
      <c r="F845" s="820">
        <f>F846+F847</f>
        <v>0</v>
      </c>
      <c r="G845" s="821">
        <f>G846+G847</f>
        <v>0</v>
      </c>
      <c r="H845" s="822">
        <f>H846+H847</f>
        <v>0</v>
      </c>
      <c r="I845" s="820">
        <f>I846+I847</f>
        <v>0</v>
      </c>
      <c r="J845" s="820">
        <f>J848</f>
        <v>0</v>
      </c>
      <c r="K845" s="820">
        <f>IF(H845+J845=K846+K847+K848,H845+J845,"CHYBA")</f>
        <v>0</v>
      </c>
      <c r="L845" s="820">
        <f>L846+L847</f>
        <v>0</v>
      </c>
      <c r="M845" s="820">
        <f>M846+M847</f>
        <v>0</v>
      </c>
      <c r="N845" s="820">
        <f>N848</f>
        <v>0</v>
      </c>
      <c r="O845" s="820">
        <f>IF(L845+N845=O846+O847+O848,L845+N845,"CHYBA")</f>
        <v>0</v>
      </c>
      <c r="P845" s="820">
        <f>P846+P847</f>
        <v>0</v>
      </c>
      <c r="Q845" s="820">
        <f>Q846+Q847</f>
        <v>0</v>
      </c>
      <c r="R845" s="820">
        <f>R848</f>
        <v>0</v>
      </c>
      <c r="S845" s="821">
        <f>IF(P845+R845=S846+S847+S848,P845+R845,"CHYBA")</f>
        <v>0</v>
      </c>
    </row>
    <row r="846" spans="1:19" ht="18" hidden="1" customHeight="1" thickTop="1" x14ac:dyDescent="0.2">
      <c r="A846" s="790" t="s">
        <v>382</v>
      </c>
      <c r="B846" s="776" t="s">
        <v>381</v>
      </c>
      <c r="C846" s="777">
        <f>IF(E846+G846=0, 0, ROUND((P846-Q846)/(G846+E846)/12,0))</f>
        <v>0</v>
      </c>
      <c r="D846" s="791">
        <f>IF(F846=0,0,ROUND(Q846/F846,0))</f>
        <v>0</v>
      </c>
      <c r="E846" s="778">
        <f t="shared" ref="E846:I847" si="30">E850+E854+E858+E862+E866+E870+E874</f>
        <v>0</v>
      </c>
      <c r="F846" s="779">
        <f t="shared" si="30"/>
        <v>0</v>
      </c>
      <c r="G846" s="780">
        <f t="shared" si="30"/>
        <v>0</v>
      </c>
      <c r="H846" s="781">
        <f t="shared" si="30"/>
        <v>0</v>
      </c>
      <c r="I846" s="779">
        <f t="shared" si="30"/>
        <v>0</v>
      </c>
      <c r="J846" s="779" t="s">
        <v>381</v>
      </c>
      <c r="K846" s="779">
        <f>H846</f>
        <v>0</v>
      </c>
      <c r="L846" s="779">
        <f>L850+L854+L858+L862+L866+L870+L874</f>
        <v>0</v>
      </c>
      <c r="M846" s="779">
        <f>M850+M854+M858+M862+M866+M870+M874</f>
        <v>0</v>
      </c>
      <c r="N846" s="779" t="s">
        <v>381</v>
      </c>
      <c r="O846" s="779">
        <f>L846</f>
        <v>0</v>
      </c>
      <c r="P846" s="779">
        <f>H846+L846</f>
        <v>0</v>
      </c>
      <c r="Q846" s="779">
        <f>I846+M846</f>
        <v>0</v>
      </c>
      <c r="R846" s="779" t="s">
        <v>381</v>
      </c>
      <c r="S846" s="780">
        <f>P846</f>
        <v>0</v>
      </c>
    </row>
    <row r="847" spans="1:19" ht="18" hidden="1" customHeight="1" thickTop="1" x14ac:dyDescent="0.2">
      <c r="A847" s="790" t="s">
        <v>383</v>
      </c>
      <c r="B847" s="776" t="s">
        <v>381</v>
      </c>
      <c r="C847" s="777">
        <f>IF(E847+G847=0, 0, ROUND((P847-Q847)/(G847+E847)/12,0))</f>
        <v>0</v>
      </c>
      <c r="D847" s="791">
        <f>IF(F847=0,0,ROUND(Q847/F847,0))</f>
        <v>0</v>
      </c>
      <c r="E847" s="778">
        <f t="shared" si="30"/>
        <v>0</v>
      </c>
      <c r="F847" s="779">
        <f t="shared" si="30"/>
        <v>0</v>
      </c>
      <c r="G847" s="780">
        <f t="shared" si="30"/>
        <v>0</v>
      </c>
      <c r="H847" s="781">
        <f t="shared" si="30"/>
        <v>0</v>
      </c>
      <c r="I847" s="779">
        <f t="shared" si="30"/>
        <v>0</v>
      </c>
      <c r="J847" s="779" t="s">
        <v>381</v>
      </c>
      <c r="K847" s="779">
        <f>H847</f>
        <v>0</v>
      </c>
      <c r="L847" s="779">
        <f>L851+L855+L859+L863+L867+L871+L875</f>
        <v>0</v>
      </c>
      <c r="M847" s="779">
        <f>M851+M855+M859+M863+M867+M871+M875</f>
        <v>0</v>
      </c>
      <c r="N847" s="779" t="s">
        <v>381</v>
      </c>
      <c r="O847" s="779">
        <f>L847</f>
        <v>0</v>
      </c>
      <c r="P847" s="779">
        <f>H847+L847</f>
        <v>0</v>
      </c>
      <c r="Q847" s="779">
        <f>I847+M847</f>
        <v>0</v>
      </c>
      <c r="R847" s="779" t="s">
        <v>381</v>
      </c>
      <c r="S847" s="780">
        <f>P847</f>
        <v>0</v>
      </c>
    </row>
    <row r="848" spans="1:19" ht="18" hidden="1" customHeight="1" thickTop="1" x14ac:dyDescent="0.2">
      <c r="A848" s="790" t="s">
        <v>384</v>
      </c>
      <c r="B848" s="776" t="s">
        <v>381</v>
      </c>
      <c r="C848" s="777" t="s">
        <v>381</v>
      </c>
      <c r="D848" s="791" t="s">
        <v>381</v>
      </c>
      <c r="E848" s="778" t="s">
        <v>381</v>
      </c>
      <c r="F848" s="779" t="s">
        <v>381</v>
      </c>
      <c r="G848" s="780" t="s">
        <v>381</v>
      </c>
      <c r="H848" s="781" t="s">
        <v>381</v>
      </c>
      <c r="I848" s="779" t="s">
        <v>381</v>
      </c>
      <c r="J848" s="779">
        <f>J852+J856+J860+J864+J868+J872+J876</f>
        <v>0</v>
      </c>
      <c r="K848" s="779">
        <f>J848</f>
        <v>0</v>
      </c>
      <c r="L848" s="779" t="s">
        <v>381</v>
      </c>
      <c r="M848" s="779" t="s">
        <v>381</v>
      </c>
      <c r="N848" s="779">
        <f>N852+N856+N860+N864+N868+N872+N876</f>
        <v>0</v>
      </c>
      <c r="O848" s="779">
        <f>N848</f>
        <v>0</v>
      </c>
      <c r="P848" s="779" t="s">
        <v>381</v>
      </c>
      <c r="Q848" s="779" t="s">
        <v>381</v>
      </c>
      <c r="R848" s="779">
        <f>J848+N848</f>
        <v>0</v>
      </c>
      <c r="S848" s="780">
        <f>R848</f>
        <v>0</v>
      </c>
    </row>
    <row r="849" spans="1:19" ht="18" hidden="1" customHeight="1" thickTop="1" x14ac:dyDescent="0.2">
      <c r="A849" s="792" t="s">
        <v>1026</v>
      </c>
      <c r="B849" s="793"/>
      <c r="C849" s="777">
        <f>IF(E849+G849=0, 0, ROUND((P849-Q849)/(G849+E849)/12,0))</f>
        <v>0</v>
      </c>
      <c r="D849" s="791">
        <f>IF(F849=0,0,ROUND(Q849/F849,0))</f>
        <v>0</v>
      </c>
      <c r="E849" s="778">
        <f>E850+E851</f>
        <v>0</v>
      </c>
      <c r="F849" s="779">
        <f>F850+F851</f>
        <v>0</v>
      </c>
      <c r="G849" s="780">
        <f>G850+G851</f>
        <v>0</v>
      </c>
      <c r="H849" s="794">
        <f>H850+H851</f>
        <v>0</v>
      </c>
      <c r="I849" s="795">
        <f>I850+I851</f>
        <v>0</v>
      </c>
      <c r="J849" s="795">
        <f>J852</f>
        <v>0</v>
      </c>
      <c r="K849" s="795">
        <f>IF(H849+J849=K850+K851+K852,H849+J849,"CHYBA")</f>
        <v>0</v>
      </c>
      <c r="L849" s="779">
        <f>L850+L851</f>
        <v>0</v>
      </c>
      <c r="M849" s="779">
        <f>M850+M851</f>
        <v>0</v>
      </c>
      <c r="N849" s="779">
        <f>N852</f>
        <v>0</v>
      </c>
      <c r="O849" s="779">
        <f>IF(L849+N849=O850+O851+O852,L849+N849,"CHYBA")</f>
        <v>0</v>
      </c>
      <c r="P849" s="779">
        <f>P850+P851</f>
        <v>0</v>
      </c>
      <c r="Q849" s="779">
        <f>Q850+Q851</f>
        <v>0</v>
      </c>
      <c r="R849" s="779">
        <f>R852</f>
        <v>0</v>
      </c>
      <c r="S849" s="780">
        <f>IF(P849+R849=S850+S851+S852,P849+R849,"CHYBA")</f>
        <v>0</v>
      </c>
    </row>
    <row r="850" spans="1:19" ht="18" hidden="1" customHeight="1" thickTop="1" x14ac:dyDescent="0.2">
      <c r="A850" s="790" t="s">
        <v>382</v>
      </c>
      <c r="B850" s="776" t="s">
        <v>381</v>
      </c>
      <c r="C850" s="777">
        <f>IF(E850+G850=0, 0, ROUND((P850-Q850)/(G850+E850)/12,0))</f>
        <v>0</v>
      </c>
      <c r="D850" s="791">
        <f>IF(F850=0,0,ROUND(Q850/F850,0))</f>
        <v>0</v>
      </c>
      <c r="E850" s="796"/>
      <c r="F850" s="797"/>
      <c r="G850" s="798"/>
      <c r="H850" s="799"/>
      <c r="I850" s="797"/>
      <c r="J850" s="795" t="s">
        <v>381</v>
      </c>
      <c r="K850" s="795">
        <f>H850</f>
        <v>0</v>
      </c>
      <c r="L850" s="797"/>
      <c r="M850" s="797"/>
      <c r="N850" s="779" t="s">
        <v>381</v>
      </c>
      <c r="O850" s="779">
        <f>L850</f>
        <v>0</v>
      </c>
      <c r="P850" s="779">
        <f>H850+L850</f>
        <v>0</v>
      </c>
      <c r="Q850" s="779">
        <f>I850+M850</f>
        <v>0</v>
      </c>
      <c r="R850" s="779" t="s">
        <v>381</v>
      </c>
      <c r="S850" s="780">
        <f>P850</f>
        <v>0</v>
      </c>
    </row>
    <row r="851" spans="1:19" ht="18" hidden="1" customHeight="1" thickTop="1" x14ac:dyDescent="0.2">
      <c r="A851" s="790" t="s">
        <v>383</v>
      </c>
      <c r="B851" s="776" t="s">
        <v>381</v>
      </c>
      <c r="C851" s="777">
        <f>IF(E851+G851=0, 0, ROUND((P851-Q851)/(G851+E851)/12,0))</f>
        <v>0</v>
      </c>
      <c r="D851" s="791">
        <f>IF(F851=0,0,ROUND(Q851/F851,0))</f>
        <v>0</v>
      </c>
      <c r="E851" s="796"/>
      <c r="F851" s="797"/>
      <c r="G851" s="798"/>
      <c r="H851" s="799"/>
      <c r="I851" s="797"/>
      <c r="J851" s="795" t="s">
        <v>381</v>
      </c>
      <c r="K851" s="795">
        <f>H851</f>
        <v>0</v>
      </c>
      <c r="L851" s="797"/>
      <c r="M851" s="797"/>
      <c r="N851" s="779" t="s">
        <v>381</v>
      </c>
      <c r="O851" s="779">
        <f>L851</f>
        <v>0</v>
      </c>
      <c r="P851" s="779">
        <f>H851+L851</f>
        <v>0</v>
      </c>
      <c r="Q851" s="779">
        <f>I851+M851</f>
        <v>0</v>
      </c>
      <c r="R851" s="779" t="s">
        <v>381</v>
      </c>
      <c r="S851" s="780">
        <f>P851</f>
        <v>0</v>
      </c>
    </row>
    <row r="852" spans="1:19" ht="18" hidden="1" customHeight="1" thickTop="1" x14ac:dyDescent="0.2">
      <c r="A852" s="790" t="s">
        <v>384</v>
      </c>
      <c r="B852" s="776" t="s">
        <v>381</v>
      </c>
      <c r="C852" s="777" t="s">
        <v>381</v>
      </c>
      <c r="D852" s="791" t="s">
        <v>381</v>
      </c>
      <c r="E852" s="778" t="s">
        <v>381</v>
      </c>
      <c r="F852" s="779" t="s">
        <v>381</v>
      </c>
      <c r="G852" s="780" t="s">
        <v>381</v>
      </c>
      <c r="H852" s="781" t="s">
        <v>381</v>
      </c>
      <c r="I852" s="779" t="s">
        <v>381</v>
      </c>
      <c r="J852" s="797"/>
      <c r="K852" s="795">
        <f>J852</f>
        <v>0</v>
      </c>
      <c r="L852" s="779" t="s">
        <v>381</v>
      </c>
      <c r="M852" s="779" t="s">
        <v>381</v>
      </c>
      <c r="N852" s="797"/>
      <c r="O852" s="779">
        <f>N852</f>
        <v>0</v>
      </c>
      <c r="P852" s="779" t="s">
        <v>381</v>
      </c>
      <c r="Q852" s="779" t="s">
        <v>381</v>
      </c>
      <c r="R852" s="779">
        <f>J852+N852</f>
        <v>0</v>
      </c>
      <c r="S852" s="780">
        <f>R852</f>
        <v>0</v>
      </c>
    </row>
    <row r="853" spans="1:19" ht="18" hidden="1" customHeight="1" thickTop="1" x14ac:dyDescent="0.2">
      <c r="A853" s="792" t="s">
        <v>1026</v>
      </c>
      <c r="B853" s="793"/>
      <c r="C853" s="777">
        <f>IF(E853+G853=0, 0, ROUND((P853-Q853)/(G853+E853)/12,0))</f>
        <v>0</v>
      </c>
      <c r="D853" s="791">
        <f>IF(F853=0,0,ROUND(Q853/F853,0))</f>
        <v>0</v>
      </c>
      <c r="E853" s="778">
        <f>E854+E855</f>
        <v>0</v>
      </c>
      <c r="F853" s="779">
        <f>F854+F855</f>
        <v>0</v>
      </c>
      <c r="G853" s="780">
        <f>G854+G855</f>
        <v>0</v>
      </c>
      <c r="H853" s="781">
        <f>H854+H855</f>
        <v>0</v>
      </c>
      <c r="I853" s="779">
        <f>I854+I855</f>
        <v>0</v>
      </c>
      <c r="J853" s="779">
        <f>J856</f>
        <v>0</v>
      </c>
      <c r="K853" s="779">
        <f>IF(H853+J853=K854+K855+K856,H853+J853,"CHYBA")</f>
        <v>0</v>
      </c>
      <c r="L853" s="779">
        <f>L854+L855</f>
        <v>0</v>
      </c>
      <c r="M853" s="779">
        <f>M854+M855</f>
        <v>0</v>
      </c>
      <c r="N853" s="779">
        <f>N856</f>
        <v>0</v>
      </c>
      <c r="O853" s="779">
        <f>IF(L853+N853=O854+O855+O856,L853+N853,"CHYBA")</f>
        <v>0</v>
      </c>
      <c r="P853" s="779">
        <f>P854+P855</f>
        <v>0</v>
      </c>
      <c r="Q853" s="779">
        <f>Q854+Q855</f>
        <v>0</v>
      </c>
      <c r="R853" s="779">
        <f>R856</f>
        <v>0</v>
      </c>
      <c r="S853" s="780">
        <f>IF(P853+R853=S854+S855+S856,P853+R853,"CHYBA")</f>
        <v>0</v>
      </c>
    </row>
    <row r="854" spans="1:19" ht="18" hidden="1" customHeight="1" thickTop="1" x14ac:dyDescent="0.2">
      <c r="A854" s="790" t="s">
        <v>382</v>
      </c>
      <c r="B854" s="776" t="s">
        <v>381</v>
      </c>
      <c r="C854" s="777">
        <f>IF(E854+G854=0, 0, ROUND((P854-Q854)/(G854+E854)/12,0))</f>
        <v>0</v>
      </c>
      <c r="D854" s="791">
        <f>IF(F854=0,0,ROUND(Q854/F854,0))</f>
        <v>0</v>
      </c>
      <c r="E854" s="796"/>
      <c r="F854" s="797"/>
      <c r="G854" s="798"/>
      <c r="H854" s="799"/>
      <c r="I854" s="797"/>
      <c r="J854" s="779" t="s">
        <v>381</v>
      </c>
      <c r="K854" s="779">
        <f>H854</f>
        <v>0</v>
      </c>
      <c r="L854" s="797"/>
      <c r="M854" s="797"/>
      <c r="N854" s="779" t="s">
        <v>381</v>
      </c>
      <c r="O854" s="779">
        <f>L854</f>
        <v>0</v>
      </c>
      <c r="P854" s="779">
        <f>H854+L854</f>
        <v>0</v>
      </c>
      <c r="Q854" s="779">
        <f>I854+M854</f>
        <v>0</v>
      </c>
      <c r="R854" s="779" t="s">
        <v>381</v>
      </c>
      <c r="S854" s="780">
        <f>P854</f>
        <v>0</v>
      </c>
    </row>
    <row r="855" spans="1:19" ht="18" hidden="1" customHeight="1" thickTop="1" x14ac:dyDescent="0.2">
      <c r="A855" s="790" t="s">
        <v>383</v>
      </c>
      <c r="B855" s="776" t="s">
        <v>381</v>
      </c>
      <c r="C855" s="777">
        <f>IF(E855+G855=0, 0, ROUND((P855-Q855)/(G855+E855)/12,0))</f>
        <v>0</v>
      </c>
      <c r="D855" s="791">
        <f>IF(F855=0,0,ROUND(Q855/F855,0))</f>
        <v>0</v>
      </c>
      <c r="E855" s="796"/>
      <c r="F855" s="797"/>
      <c r="G855" s="798"/>
      <c r="H855" s="799"/>
      <c r="I855" s="797"/>
      <c r="J855" s="779" t="s">
        <v>381</v>
      </c>
      <c r="K855" s="779">
        <f>H855</f>
        <v>0</v>
      </c>
      <c r="L855" s="797"/>
      <c r="M855" s="797"/>
      <c r="N855" s="779" t="s">
        <v>381</v>
      </c>
      <c r="O855" s="779">
        <f>L855</f>
        <v>0</v>
      </c>
      <c r="P855" s="779">
        <f>H855+L855</f>
        <v>0</v>
      </c>
      <c r="Q855" s="779">
        <f>I855+M855</f>
        <v>0</v>
      </c>
      <c r="R855" s="779" t="s">
        <v>381</v>
      </c>
      <c r="S855" s="780">
        <f>P855</f>
        <v>0</v>
      </c>
    </row>
    <row r="856" spans="1:19" ht="18" hidden="1" customHeight="1" thickTop="1" x14ac:dyDescent="0.2">
      <c r="A856" s="790" t="s">
        <v>384</v>
      </c>
      <c r="B856" s="776" t="s">
        <v>381</v>
      </c>
      <c r="C856" s="777" t="s">
        <v>381</v>
      </c>
      <c r="D856" s="791" t="s">
        <v>381</v>
      </c>
      <c r="E856" s="778" t="s">
        <v>381</v>
      </c>
      <c r="F856" s="779" t="s">
        <v>381</v>
      </c>
      <c r="G856" s="780" t="s">
        <v>381</v>
      </c>
      <c r="H856" s="781" t="s">
        <v>381</v>
      </c>
      <c r="I856" s="779" t="s">
        <v>381</v>
      </c>
      <c r="J856" s="797"/>
      <c r="K856" s="779">
        <f>J856</f>
        <v>0</v>
      </c>
      <c r="L856" s="779" t="s">
        <v>381</v>
      </c>
      <c r="M856" s="779" t="s">
        <v>381</v>
      </c>
      <c r="N856" s="797"/>
      <c r="O856" s="779">
        <f>N856</f>
        <v>0</v>
      </c>
      <c r="P856" s="779" t="s">
        <v>381</v>
      </c>
      <c r="Q856" s="779" t="s">
        <v>381</v>
      </c>
      <c r="R856" s="779">
        <f>J856+N856</f>
        <v>0</v>
      </c>
      <c r="S856" s="780">
        <f>R856</f>
        <v>0</v>
      </c>
    </row>
    <row r="857" spans="1:19" ht="18" hidden="1" customHeight="1" thickTop="1" x14ac:dyDescent="0.2">
      <c r="A857" s="792" t="s">
        <v>1026</v>
      </c>
      <c r="B857" s="793"/>
      <c r="C857" s="777">
        <f>IF(E857+G857=0, 0, ROUND((P857-Q857)/(G857+E857)/12,0))</f>
        <v>0</v>
      </c>
      <c r="D857" s="791">
        <f>IF(F857=0,0,ROUND(Q857/F857,0))</f>
        <v>0</v>
      </c>
      <c r="E857" s="778">
        <f>E858+E859</f>
        <v>0</v>
      </c>
      <c r="F857" s="779">
        <f>F858+F859</f>
        <v>0</v>
      </c>
      <c r="G857" s="780">
        <f>G858+G859</f>
        <v>0</v>
      </c>
      <c r="H857" s="781">
        <f>H858+H859</f>
        <v>0</v>
      </c>
      <c r="I857" s="779">
        <f>I858+I859</f>
        <v>0</v>
      </c>
      <c r="J857" s="779">
        <f>J860</f>
        <v>0</v>
      </c>
      <c r="K857" s="779">
        <f>IF(H857+J857=K858+K859+K860,H857+J857,"CHYBA")</f>
        <v>0</v>
      </c>
      <c r="L857" s="779">
        <f>L858+L859</f>
        <v>0</v>
      </c>
      <c r="M857" s="779">
        <f>M858+M859</f>
        <v>0</v>
      </c>
      <c r="N857" s="779">
        <f>N860</f>
        <v>0</v>
      </c>
      <c r="O857" s="779">
        <f>IF(L857+N857=O858+O859+O860,L857+N857,"CHYBA")</f>
        <v>0</v>
      </c>
      <c r="P857" s="779">
        <f>P858+P859</f>
        <v>0</v>
      </c>
      <c r="Q857" s="779">
        <f>Q858+Q859</f>
        <v>0</v>
      </c>
      <c r="R857" s="779">
        <f>R860</f>
        <v>0</v>
      </c>
      <c r="S857" s="780">
        <f>IF(P857+R857=S858+S859+S860,P857+R857,"CHYBA")</f>
        <v>0</v>
      </c>
    </row>
    <row r="858" spans="1:19" ht="18" hidden="1" customHeight="1" thickTop="1" x14ac:dyDescent="0.2">
      <c r="A858" s="790" t="s">
        <v>382</v>
      </c>
      <c r="B858" s="776" t="s">
        <v>381</v>
      </c>
      <c r="C858" s="777">
        <f>IF(E858+G858=0, 0, ROUND((P858-Q858)/(G858+E858)/12,0))</f>
        <v>0</v>
      </c>
      <c r="D858" s="791">
        <f>IF(F858=0,0,ROUND(Q858/F858,0))</f>
        <v>0</v>
      </c>
      <c r="E858" s="796"/>
      <c r="F858" s="797"/>
      <c r="G858" s="798"/>
      <c r="H858" s="799"/>
      <c r="I858" s="797"/>
      <c r="J858" s="779" t="s">
        <v>381</v>
      </c>
      <c r="K858" s="779">
        <f>H858</f>
        <v>0</v>
      </c>
      <c r="L858" s="797"/>
      <c r="M858" s="797"/>
      <c r="N858" s="779" t="s">
        <v>381</v>
      </c>
      <c r="O858" s="779">
        <f>L858</f>
        <v>0</v>
      </c>
      <c r="P858" s="779">
        <f>H858+L858</f>
        <v>0</v>
      </c>
      <c r="Q858" s="779">
        <f>I858+M858</f>
        <v>0</v>
      </c>
      <c r="R858" s="779" t="s">
        <v>381</v>
      </c>
      <c r="S858" s="780">
        <f>P858</f>
        <v>0</v>
      </c>
    </row>
    <row r="859" spans="1:19" ht="18" hidden="1" customHeight="1" thickTop="1" x14ac:dyDescent="0.2">
      <c r="A859" s="790" t="s">
        <v>383</v>
      </c>
      <c r="B859" s="776" t="s">
        <v>381</v>
      </c>
      <c r="C859" s="777">
        <f>IF(E859+G859=0, 0, ROUND((P859-Q859)/(G859+E859)/12,0))</f>
        <v>0</v>
      </c>
      <c r="D859" s="791">
        <f>IF(F859=0,0,ROUND(Q859/F859,0))</f>
        <v>0</v>
      </c>
      <c r="E859" s="796"/>
      <c r="F859" s="797"/>
      <c r="G859" s="798"/>
      <c r="H859" s="799"/>
      <c r="I859" s="797"/>
      <c r="J859" s="779" t="s">
        <v>381</v>
      </c>
      <c r="K859" s="779">
        <f>H859</f>
        <v>0</v>
      </c>
      <c r="L859" s="797"/>
      <c r="M859" s="797"/>
      <c r="N859" s="779" t="s">
        <v>381</v>
      </c>
      <c r="O859" s="779">
        <f>L859</f>
        <v>0</v>
      </c>
      <c r="P859" s="779">
        <f>H859+L859</f>
        <v>0</v>
      </c>
      <c r="Q859" s="779">
        <f>I859+M859</f>
        <v>0</v>
      </c>
      <c r="R859" s="779" t="s">
        <v>381</v>
      </c>
      <c r="S859" s="780">
        <f>P859</f>
        <v>0</v>
      </c>
    </row>
    <row r="860" spans="1:19" ht="18" hidden="1" customHeight="1" thickTop="1" x14ac:dyDescent="0.2">
      <c r="A860" s="790" t="s">
        <v>384</v>
      </c>
      <c r="B860" s="776" t="s">
        <v>381</v>
      </c>
      <c r="C860" s="777" t="s">
        <v>381</v>
      </c>
      <c r="D860" s="791" t="s">
        <v>381</v>
      </c>
      <c r="E860" s="778" t="s">
        <v>381</v>
      </c>
      <c r="F860" s="779" t="s">
        <v>381</v>
      </c>
      <c r="G860" s="780" t="s">
        <v>381</v>
      </c>
      <c r="H860" s="781" t="s">
        <v>381</v>
      </c>
      <c r="I860" s="779" t="s">
        <v>381</v>
      </c>
      <c r="J860" s="797"/>
      <c r="K860" s="779">
        <f>J860</f>
        <v>0</v>
      </c>
      <c r="L860" s="779" t="s">
        <v>381</v>
      </c>
      <c r="M860" s="779" t="s">
        <v>381</v>
      </c>
      <c r="N860" s="797"/>
      <c r="O860" s="779">
        <f>N860</f>
        <v>0</v>
      </c>
      <c r="P860" s="779" t="s">
        <v>381</v>
      </c>
      <c r="Q860" s="779" t="s">
        <v>381</v>
      </c>
      <c r="R860" s="779">
        <f>J860+N860</f>
        <v>0</v>
      </c>
      <c r="S860" s="780">
        <f>R860</f>
        <v>0</v>
      </c>
    </row>
    <row r="861" spans="1:19" ht="18" hidden="1" customHeight="1" thickTop="1" x14ac:dyDescent="0.2">
      <c r="A861" s="792" t="s">
        <v>1026</v>
      </c>
      <c r="B861" s="793"/>
      <c r="C861" s="777">
        <f>IF(E861+G861=0, 0, ROUND((P861-Q861)/(G861+E861)/12,0))</f>
        <v>0</v>
      </c>
      <c r="D861" s="791">
        <f>IF(F861=0,0,ROUND(Q861/F861,0))</f>
        <v>0</v>
      </c>
      <c r="E861" s="778">
        <f>E862+E863</f>
        <v>0</v>
      </c>
      <c r="F861" s="779">
        <f>F862+F863</f>
        <v>0</v>
      </c>
      <c r="G861" s="780">
        <f>G862+G863</f>
        <v>0</v>
      </c>
      <c r="H861" s="781">
        <f>H862+H863</f>
        <v>0</v>
      </c>
      <c r="I861" s="779">
        <f>I862+I863</f>
        <v>0</v>
      </c>
      <c r="J861" s="779">
        <f>J864</f>
        <v>0</v>
      </c>
      <c r="K861" s="779">
        <f>IF(H861+J861=K862+K863+K864,H861+J861,"CHYBA")</f>
        <v>0</v>
      </c>
      <c r="L861" s="779">
        <f>L862+L863</f>
        <v>0</v>
      </c>
      <c r="M861" s="779">
        <f>M862+M863</f>
        <v>0</v>
      </c>
      <c r="N861" s="779">
        <f>N864</f>
        <v>0</v>
      </c>
      <c r="O861" s="779">
        <f>IF(L861+N861=O862+O863+O864,L861+N861,"CHYBA")</f>
        <v>0</v>
      </c>
      <c r="P861" s="779">
        <f>P862+P863</f>
        <v>0</v>
      </c>
      <c r="Q861" s="779">
        <f>Q862+Q863</f>
        <v>0</v>
      </c>
      <c r="R861" s="779">
        <f>R864</f>
        <v>0</v>
      </c>
      <c r="S861" s="780">
        <f>IF(P861+R861=S862+S863+S864,P861+R861,"CHYBA")</f>
        <v>0</v>
      </c>
    </row>
    <row r="862" spans="1:19" ht="18" hidden="1" customHeight="1" thickTop="1" x14ac:dyDescent="0.2">
      <c r="A862" s="790" t="s">
        <v>382</v>
      </c>
      <c r="B862" s="776" t="s">
        <v>381</v>
      </c>
      <c r="C862" s="777">
        <f>IF(E862+G862=0, 0, ROUND((P862-Q862)/(G862+E862)/12,0))</f>
        <v>0</v>
      </c>
      <c r="D862" s="791">
        <f>IF(F862=0,0,ROUND(Q862/F862,0))</f>
        <v>0</v>
      </c>
      <c r="E862" s="796"/>
      <c r="F862" s="797"/>
      <c r="G862" s="798"/>
      <c r="H862" s="799"/>
      <c r="I862" s="797"/>
      <c r="J862" s="779" t="s">
        <v>381</v>
      </c>
      <c r="K862" s="779">
        <f>H862</f>
        <v>0</v>
      </c>
      <c r="L862" s="797"/>
      <c r="M862" s="797"/>
      <c r="N862" s="779" t="s">
        <v>381</v>
      </c>
      <c r="O862" s="779">
        <f>L862</f>
        <v>0</v>
      </c>
      <c r="P862" s="779">
        <f>H862+L862</f>
        <v>0</v>
      </c>
      <c r="Q862" s="779">
        <f>I862+M862</f>
        <v>0</v>
      </c>
      <c r="R862" s="779" t="s">
        <v>381</v>
      </c>
      <c r="S862" s="780">
        <f>P862</f>
        <v>0</v>
      </c>
    </row>
    <row r="863" spans="1:19" ht="18" hidden="1" customHeight="1" thickTop="1" x14ac:dyDescent="0.2">
      <c r="A863" s="790" t="s">
        <v>383</v>
      </c>
      <c r="B863" s="776" t="s">
        <v>381</v>
      </c>
      <c r="C863" s="777">
        <f>IF(E863+G863=0, 0, ROUND((P863-Q863)/(G863+E863)/12,0))</f>
        <v>0</v>
      </c>
      <c r="D863" s="791">
        <f>IF(F863=0,0,ROUND(Q863/F863,0))</f>
        <v>0</v>
      </c>
      <c r="E863" s="796"/>
      <c r="F863" s="797"/>
      <c r="G863" s="798"/>
      <c r="H863" s="799"/>
      <c r="I863" s="797"/>
      <c r="J863" s="779" t="s">
        <v>381</v>
      </c>
      <c r="K863" s="779">
        <f>H863</f>
        <v>0</v>
      </c>
      <c r="L863" s="797"/>
      <c r="M863" s="797"/>
      <c r="N863" s="779" t="s">
        <v>381</v>
      </c>
      <c r="O863" s="779">
        <f>L863</f>
        <v>0</v>
      </c>
      <c r="P863" s="779">
        <f>H863+L863</f>
        <v>0</v>
      </c>
      <c r="Q863" s="779">
        <f>I863+M863</f>
        <v>0</v>
      </c>
      <c r="R863" s="779" t="s">
        <v>381</v>
      </c>
      <c r="S863" s="780">
        <f>P863</f>
        <v>0</v>
      </c>
    </row>
    <row r="864" spans="1:19" ht="18" hidden="1" customHeight="1" thickTop="1" x14ac:dyDescent="0.2">
      <c r="A864" s="790" t="s">
        <v>384</v>
      </c>
      <c r="B864" s="776" t="s">
        <v>381</v>
      </c>
      <c r="C864" s="777" t="s">
        <v>381</v>
      </c>
      <c r="D864" s="791" t="s">
        <v>381</v>
      </c>
      <c r="E864" s="778" t="s">
        <v>381</v>
      </c>
      <c r="F864" s="779" t="s">
        <v>381</v>
      </c>
      <c r="G864" s="780" t="s">
        <v>381</v>
      </c>
      <c r="H864" s="781" t="s">
        <v>381</v>
      </c>
      <c r="I864" s="779" t="s">
        <v>381</v>
      </c>
      <c r="J864" s="797"/>
      <c r="K864" s="779">
        <f>J864</f>
        <v>0</v>
      </c>
      <c r="L864" s="779" t="s">
        <v>381</v>
      </c>
      <c r="M864" s="779" t="s">
        <v>381</v>
      </c>
      <c r="N864" s="797"/>
      <c r="O864" s="779">
        <f>N864</f>
        <v>0</v>
      </c>
      <c r="P864" s="779" t="s">
        <v>381</v>
      </c>
      <c r="Q864" s="779" t="s">
        <v>381</v>
      </c>
      <c r="R864" s="779">
        <f>J864+N864</f>
        <v>0</v>
      </c>
      <c r="S864" s="780">
        <f>R864</f>
        <v>0</v>
      </c>
    </row>
    <row r="865" spans="1:19" ht="18" hidden="1" customHeight="1" thickTop="1" x14ac:dyDescent="0.2">
      <c r="A865" s="792" t="s">
        <v>1026</v>
      </c>
      <c r="B865" s="793"/>
      <c r="C865" s="777">
        <f>IF(E865+G865=0, 0, ROUND((P865-Q865)/(G865+E865)/12,0))</f>
        <v>0</v>
      </c>
      <c r="D865" s="791">
        <f>IF(F865=0,0,ROUND(Q865/F865,0))</f>
        <v>0</v>
      </c>
      <c r="E865" s="778">
        <f>E866+E867</f>
        <v>0</v>
      </c>
      <c r="F865" s="779">
        <f>F866+F867</f>
        <v>0</v>
      </c>
      <c r="G865" s="780">
        <f>G866+G867</f>
        <v>0</v>
      </c>
      <c r="H865" s="781">
        <f>H866+H867</f>
        <v>0</v>
      </c>
      <c r="I865" s="779">
        <f>I866+I867</f>
        <v>0</v>
      </c>
      <c r="J865" s="779">
        <f>J868</f>
        <v>0</v>
      </c>
      <c r="K865" s="779">
        <f>IF(H865+J865=K866+K867+K868,H865+J865,"CHYBA")</f>
        <v>0</v>
      </c>
      <c r="L865" s="779">
        <f>L866+L867</f>
        <v>0</v>
      </c>
      <c r="M865" s="779">
        <f>M866+M867</f>
        <v>0</v>
      </c>
      <c r="N865" s="779">
        <f>N868</f>
        <v>0</v>
      </c>
      <c r="O865" s="779">
        <f>IF(L865+N865=O866+O867+O868,L865+N865,"CHYBA")</f>
        <v>0</v>
      </c>
      <c r="P865" s="779">
        <f>P866+P867</f>
        <v>0</v>
      </c>
      <c r="Q865" s="779">
        <f>Q866+Q867</f>
        <v>0</v>
      </c>
      <c r="R865" s="779">
        <f>R868</f>
        <v>0</v>
      </c>
      <c r="S865" s="780">
        <f>IF(P865+R865=S866+S867+S868,P865+R865,"CHYBA")</f>
        <v>0</v>
      </c>
    </row>
    <row r="866" spans="1:19" ht="18" hidden="1" customHeight="1" thickTop="1" x14ac:dyDescent="0.2">
      <c r="A866" s="790" t="s">
        <v>382</v>
      </c>
      <c r="B866" s="776" t="s">
        <v>381</v>
      </c>
      <c r="C866" s="777">
        <f>IF(E866+G866=0, 0, ROUND((P866-Q866)/(G866+E866)/12,0))</f>
        <v>0</v>
      </c>
      <c r="D866" s="791">
        <f>IF(F866=0,0,ROUND(Q866/F866,0))</f>
        <v>0</v>
      </c>
      <c r="E866" s="796"/>
      <c r="F866" s="797"/>
      <c r="G866" s="798"/>
      <c r="H866" s="799"/>
      <c r="I866" s="797"/>
      <c r="J866" s="779" t="s">
        <v>381</v>
      </c>
      <c r="K866" s="779">
        <f>H866</f>
        <v>0</v>
      </c>
      <c r="L866" s="797"/>
      <c r="M866" s="797"/>
      <c r="N866" s="779" t="s">
        <v>381</v>
      </c>
      <c r="O866" s="779">
        <f>L866</f>
        <v>0</v>
      </c>
      <c r="P866" s="779">
        <f>H866+L866</f>
        <v>0</v>
      </c>
      <c r="Q866" s="779">
        <f>I866+M866</f>
        <v>0</v>
      </c>
      <c r="R866" s="779" t="s">
        <v>381</v>
      </c>
      <c r="S866" s="780">
        <f>P866</f>
        <v>0</v>
      </c>
    </row>
    <row r="867" spans="1:19" ht="18" hidden="1" customHeight="1" thickTop="1" x14ac:dyDescent="0.2">
      <c r="A867" s="790" t="s">
        <v>383</v>
      </c>
      <c r="B867" s="776" t="s">
        <v>381</v>
      </c>
      <c r="C867" s="777">
        <f>IF(E867+G867=0, 0, ROUND((P867-Q867)/(G867+E867)/12,0))</f>
        <v>0</v>
      </c>
      <c r="D867" s="791">
        <f>IF(F867=0,0,ROUND(Q867/F867,0))</f>
        <v>0</v>
      </c>
      <c r="E867" s="796"/>
      <c r="F867" s="797"/>
      <c r="G867" s="798"/>
      <c r="H867" s="799"/>
      <c r="I867" s="797"/>
      <c r="J867" s="779" t="s">
        <v>381</v>
      </c>
      <c r="K867" s="779">
        <f>H867</f>
        <v>0</v>
      </c>
      <c r="L867" s="797"/>
      <c r="M867" s="797"/>
      <c r="N867" s="779" t="s">
        <v>381</v>
      </c>
      <c r="O867" s="779">
        <f>L867</f>
        <v>0</v>
      </c>
      <c r="P867" s="779">
        <f>H867+L867</f>
        <v>0</v>
      </c>
      <c r="Q867" s="779">
        <f>I867+M867</f>
        <v>0</v>
      </c>
      <c r="R867" s="779" t="s">
        <v>381</v>
      </c>
      <c r="S867" s="780">
        <f>P867</f>
        <v>0</v>
      </c>
    </row>
    <row r="868" spans="1:19" ht="18" hidden="1" customHeight="1" thickTop="1" x14ac:dyDescent="0.2">
      <c r="A868" s="790" t="s">
        <v>384</v>
      </c>
      <c r="B868" s="776" t="s">
        <v>381</v>
      </c>
      <c r="C868" s="777" t="s">
        <v>381</v>
      </c>
      <c r="D868" s="791" t="s">
        <v>381</v>
      </c>
      <c r="E868" s="778" t="s">
        <v>381</v>
      </c>
      <c r="F868" s="779" t="s">
        <v>381</v>
      </c>
      <c r="G868" s="780" t="s">
        <v>381</v>
      </c>
      <c r="H868" s="781" t="s">
        <v>381</v>
      </c>
      <c r="I868" s="779" t="s">
        <v>381</v>
      </c>
      <c r="J868" s="797"/>
      <c r="K868" s="779">
        <f>J868</f>
        <v>0</v>
      </c>
      <c r="L868" s="779" t="s">
        <v>381</v>
      </c>
      <c r="M868" s="779" t="s">
        <v>381</v>
      </c>
      <c r="N868" s="797"/>
      <c r="O868" s="779">
        <f>N868</f>
        <v>0</v>
      </c>
      <c r="P868" s="779" t="s">
        <v>381</v>
      </c>
      <c r="Q868" s="779" t="s">
        <v>381</v>
      </c>
      <c r="R868" s="779">
        <f>J868+N868</f>
        <v>0</v>
      </c>
      <c r="S868" s="780">
        <f>R868</f>
        <v>0</v>
      </c>
    </row>
    <row r="869" spans="1:19" ht="18" hidden="1" customHeight="1" thickTop="1" x14ac:dyDescent="0.2">
      <c r="A869" s="792" t="s">
        <v>1026</v>
      </c>
      <c r="B869" s="793"/>
      <c r="C869" s="777">
        <f>IF(E869+G869=0, 0, ROUND((P869-Q869)/(G869+E869)/12,0))</f>
        <v>0</v>
      </c>
      <c r="D869" s="791">
        <f>IF(F869=0,0,ROUND(Q869/F869,0))</f>
        <v>0</v>
      </c>
      <c r="E869" s="778">
        <f>E870+E871</f>
        <v>0</v>
      </c>
      <c r="F869" s="779">
        <f>F870+F871</f>
        <v>0</v>
      </c>
      <c r="G869" s="780">
        <f>G870+G871</f>
        <v>0</v>
      </c>
      <c r="H869" s="781">
        <f>H870+H871</f>
        <v>0</v>
      </c>
      <c r="I869" s="779">
        <f>I870+I871</f>
        <v>0</v>
      </c>
      <c r="J869" s="779">
        <f>J872</f>
        <v>0</v>
      </c>
      <c r="K869" s="779">
        <f>IF(H869+J869=K870+K871+K872,H869+J869,"CHYBA")</f>
        <v>0</v>
      </c>
      <c r="L869" s="779">
        <f>L870+L871</f>
        <v>0</v>
      </c>
      <c r="M869" s="779">
        <f>M870+M871</f>
        <v>0</v>
      </c>
      <c r="N869" s="779">
        <f>N872</f>
        <v>0</v>
      </c>
      <c r="O869" s="779">
        <f>IF(L869+N869=O870+O871+O872,L869+N869,"CHYBA")</f>
        <v>0</v>
      </c>
      <c r="P869" s="779">
        <f>P870+P871</f>
        <v>0</v>
      </c>
      <c r="Q869" s="779">
        <f>Q870+Q871</f>
        <v>0</v>
      </c>
      <c r="R869" s="779">
        <f>R872</f>
        <v>0</v>
      </c>
      <c r="S869" s="780">
        <f>IF(P869+R869=S870+S871+S872,P869+R869,"CHYBA")</f>
        <v>0</v>
      </c>
    </row>
    <row r="870" spans="1:19" ht="18" hidden="1" customHeight="1" thickTop="1" x14ac:dyDescent="0.2">
      <c r="A870" s="790" t="s">
        <v>382</v>
      </c>
      <c r="B870" s="776" t="s">
        <v>381</v>
      </c>
      <c r="C870" s="777">
        <f>IF(E870+G870=0, 0, ROUND((P870-Q870)/(G870+E870)/12,0))</f>
        <v>0</v>
      </c>
      <c r="D870" s="791">
        <f>IF(F870=0,0,ROUND(Q870/F870,0))</f>
        <v>0</v>
      </c>
      <c r="E870" s="796"/>
      <c r="F870" s="797"/>
      <c r="G870" s="798"/>
      <c r="H870" s="799"/>
      <c r="I870" s="797"/>
      <c r="J870" s="779" t="s">
        <v>381</v>
      </c>
      <c r="K870" s="779">
        <f>H870</f>
        <v>0</v>
      </c>
      <c r="L870" s="797"/>
      <c r="M870" s="797"/>
      <c r="N870" s="779" t="s">
        <v>381</v>
      </c>
      <c r="O870" s="779">
        <f>L870</f>
        <v>0</v>
      </c>
      <c r="P870" s="779">
        <f>H870+L870</f>
        <v>0</v>
      </c>
      <c r="Q870" s="779">
        <f>I870+M870</f>
        <v>0</v>
      </c>
      <c r="R870" s="779" t="s">
        <v>381</v>
      </c>
      <c r="S870" s="780">
        <f>P870</f>
        <v>0</v>
      </c>
    </row>
    <row r="871" spans="1:19" ht="18" hidden="1" customHeight="1" thickTop="1" x14ac:dyDescent="0.2">
      <c r="A871" s="790" t="s">
        <v>383</v>
      </c>
      <c r="B871" s="776" t="s">
        <v>381</v>
      </c>
      <c r="C871" s="777">
        <f>IF(E871+G871=0, 0, ROUND((P871-Q871)/(G871+E871)/12,0))</f>
        <v>0</v>
      </c>
      <c r="D871" s="791">
        <f>IF(F871=0,0,ROUND(Q871/F871,0))</f>
        <v>0</v>
      </c>
      <c r="E871" s="796"/>
      <c r="F871" s="797"/>
      <c r="G871" s="798"/>
      <c r="H871" s="799"/>
      <c r="I871" s="797"/>
      <c r="J871" s="779" t="s">
        <v>381</v>
      </c>
      <c r="K871" s="779">
        <f>H871</f>
        <v>0</v>
      </c>
      <c r="L871" s="797"/>
      <c r="M871" s="797"/>
      <c r="N871" s="779" t="s">
        <v>381</v>
      </c>
      <c r="O871" s="779">
        <f>L871</f>
        <v>0</v>
      </c>
      <c r="P871" s="779">
        <f>H871+L871</f>
        <v>0</v>
      </c>
      <c r="Q871" s="779">
        <f>I871+M871</f>
        <v>0</v>
      </c>
      <c r="R871" s="779" t="s">
        <v>381</v>
      </c>
      <c r="S871" s="780">
        <f>P871</f>
        <v>0</v>
      </c>
    </row>
    <row r="872" spans="1:19" ht="18" hidden="1" customHeight="1" thickTop="1" x14ac:dyDescent="0.2">
      <c r="A872" s="790" t="s">
        <v>384</v>
      </c>
      <c r="B872" s="776" t="s">
        <v>381</v>
      </c>
      <c r="C872" s="777" t="s">
        <v>381</v>
      </c>
      <c r="D872" s="791" t="s">
        <v>381</v>
      </c>
      <c r="E872" s="778" t="s">
        <v>381</v>
      </c>
      <c r="F872" s="779" t="s">
        <v>381</v>
      </c>
      <c r="G872" s="780" t="s">
        <v>381</v>
      </c>
      <c r="H872" s="781" t="s">
        <v>381</v>
      </c>
      <c r="I872" s="779" t="s">
        <v>381</v>
      </c>
      <c r="J872" s="797"/>
      <c r="K872" s="779">
        <f>J872</f>
        <v>0</v>
      </c>
      <c r="L872" s="779" t="s">
        <v>381</v>
      </c>
      <c r="M872" s="779" t="s">
        <v>381</v>
      </c>
      <c r="N872" s="797"/>
      <c r="O872" s="779">
        <f>N872</f>
        <v>0</v>
      </c>
      <c r="P872" s="779" t="s">
        <v>381</v>
      </c>
      <c r="Q872" s="779" t="s">
        <v>381</v>
      </c>
      <c r="R872" s="779">
        <f>J872+N872</f>
        <v>0</v>
      </c>
      <c r="S872" s="780">
        <f>R872</f>
        <v>0</v>
      </c>
    </row>
    <row r="873" spans="1:19" ht="18" hidden="1" customHeight="1" thickTop="1" x14ac:dyDescent="0.2">
      <c r="A873" s="792" t="s">
        <v>1026</v>
      </c>
      <c r="B873" s="793"/>
      <c r="C873" s="777">
        <f>IF(E873+G873=0, 0, ROUND((P873-Q873)/(G873+E873)/12,0))</f>
        <v>0</v>
      </c>
      <c r="D873" s="791">
        <f>IF(F873=0,0,ROUND(Q873/F873,0))</f>
        <v>0</v>
      </c>
      <c r="E873" s="778">
        <f>E874+E875</f>
        <v>0</v>
      </c>
      <c r="F873" s="779">
        <f>F874+F875</f>
        <v>0</v>
      </c>
      <c r="G873" s="780">
        <f>G874+G875</f>
        <v>0</v>
      </c>
      <c r="H873" s="781">
        <f>H874+H875</f>
        <v>0</v>
      </c>
      <c r="I873" s="779">
        <f>I874+I875</f>
        <v>0</v>
      </c>
      <c r="J873" s="779">
        <f>J876</f>
        <v>0</v>
      </c>
      <c r="K873" s="779">
        <f>IF(H873+J873=K874+K875+K876,H873+J873,"CHYBA")</f>
        <v>0</v>
      </c>
      <c r="L873" s="779">
        <f>L874+L875</f>
        <v>0</v>
      </c>
      <c r="M873" s="779">
        <f>M874+M875</f>
        <v>0</v>
      </c>
      <c r="N873" s="779">
        <f>N876</f>
        <v>0</v>
      </c>
      <c r="O873" s="779">
        <f>IF(L873+N873=O874+O875+O876,L873+N873,"CHYBA")</f>
        <v>0</v>
      </c>
      <c r="P873" s="779">
        <f>P874+P875</f>
        <v>0</v>
      </c>
      <c r="Q873" s="779">
        <f>Q874+Q875</f>
        <v>0</v>
      </c>
      <c r="R873" s="779">
        <f>R876</f>
        <v>0</v>
      </c>
      <c r="S873" s="780">
        <f>IF(P873+R873=S874+S875+S876,P873+R873,"CHYBA")</f>
        <v>0</v>
      </c>
    </row>
    <row r="874" spans="1:19" ht="18" hidden="1" customHeight="1" thickTop="1" x14ac:dyDescent="0.2">
      <c r="A874" s="790" t="s">
        <v>382</v>
      </c>
      <c r="B874" s="776" t="s">
        <v>381</v>
      </c>
      <c r="C874" s="777">
        <f>IF(E874+G874=0, 0, ROUND((P874-Q874)/(G874+E874)/12,0))</f>
        <v>0</v>
      </c>
      <c r="D874" s="791">
        <f>IF(F874=0,0,ROUND(Q874/F874,0))</f>
        <v>0</v>
      </c>
      <c r="E874" s="796"/>
      <c r="F874" s="797"/>
      <c r="G874" s="798"/>
      <c r="H874" s="799"/>
      <c r="I874" s="797"/>
      <c r="J874" s="779" t="s">
        <v>381</v>
      </c>
      <c r="K874" s="779">
        <f>H874</f>
        <v>0</v>
      </c>
      <c r="L874" s="797"/>
      <c r="M874" s="797"/>
      <c r="N874" s="779" t="s">
        <v>381</v>
      </c>
      <c r="O874" s="779">
        <f>L874</f>
        <v>0</v>
      </c>
      <c r="P874" s="779">
        <f>H874+L874</f>
        <v>0</v>
      </c>
      <c r="Q874" s="779">
        <f>I874+M874</f>
        <v>0</v>
      </c>
      <c r="R874" s="779" t="s">
        <v>381</v>
      </c>
      <c r="S874" s="780">
        <f>P874</f>
        <v>0</v>
      </c>
    </row>
    <row r="875" spans="1:19" ht="18" hidden="1" customHeight="1" thickTop="1" x14ac:dyDescent="0.2">
      <c r="A875" s="790" t="s">
        <v>383</v>
      </c>
      <c r="B875" s="776" t="s">
        <v>381</v>
      </c>
      <c r="C875" s="777">
        <f>IF(E875+G875=0, 0, ROUND((P875-Q875)/(G875+E875)/12,0))</f>
        <v>0</v>
      </c>
      <c r="D875" s="791">
        <f>IF(F875=0,0,ROUND(Q875/F875,0))</f>
        <v>0</v>
      </c>
      <c r="E875" s="796"/>
      <c r="F875" s="797"/>
      <c r="G875" s="798"/>
      <c r="H875" s="799"/>
      <c r="I875" s="797"/>
      <c r="J875" s="779" t="s">
        <v>381</v>
      </c>
      <c r="K875" s="779">
        <f>H875</f>
        <v>0</v>
      </c>
      <c r="L875" s="797"/>
      <c r="M875" s="797"/>
      <c r="N875" s="779" t="s">
        <v>381</v>
      </c>
      <c r="O875" s="779">
        <f>L875</f>
        <v>0</v>
      </c>
      <c r="P875" s="779">
        <f>H875+L875</f>
        <v>0</v>
      </c>
      <c r="Q875" s="779">
        <f>I875+M875</f>
        <v>0</v>
      </c>
      <c r="R875" s="779" t="s">
        <v>381</v>
      </c>
      <c r="S875" s="780">
        <f>P875</f>
        <v>0</v>
      </c>
    </row>
    <row r="876" spans="1:19" ht="18" hidden="1" customHeight="1" thickTop="1" x14ac:dyDescent="0.2">
      <c r="A876" s="808" t="s">
        <v>384</v>
      </c>
      <c r="B876" s="809" t="s">
        <v>381</v>
      </c>
      <c r="C876" s="810" t="s">
        <v>381</v>
      </c>
      <c r="D876" s="834" t="s">
        <v>381</v>
      </c>
      <c r="E876" s="811" t="s">
        <v>381</v>
      </c>
      <c r="F876" s="812" t="s">
        <v>381</v>
      </c>
      <c r="G876" s="813" t="s">
        <v>381</v>
      </c>
      <c r="H876" s="814" t="s">
        <v>381</v>
      </c>
      <c r="I876" s="812" t="s">
        <v>381</v>
      </c>
      <c r="J876" s="815"/>
      <c r="K876" s="812">
        <f>J876</f>
        <v>0</v>
      </c>
      <c r="L876" s="812" t="s">
        <v>381</v>
      </c>
      <c r="M876" s="812" t="s">
        <v>381</v>
      </c>
      <c r="N876" s="815"/>
      <c r="O876" s="812">
        <f>N876</f>
        <v>0</v>
      </c>
      <c r="P876" s="812" t="s">
        <v>381</v>
      </c>
      <c r="Q876" s="812" t="s">
        <v>381</v>
      </c>
      <c r="R876" s="812">
        <f>J876+N876</f>
        <v>0</v>
      </c>
      <c r="S876" s="813">
        <f>R876</f>
        <v>0</v>
      </c>
    </row>
    <row r="877" spans="1:19" ht="18" hidden="1" customHeight="1" thickTop="1" x14ac:dyDescent="0.2">
      <c r="A877" s="816" t="s">
        <v>391</v>
      </c>
      <c r="B877" s="817" t="s">
        <v>381</v>
      </c>
      <c r="C877" s="802">
        <f>IF(E877+G877=0, 0, ROUND((P877-Q877)/(G877+E877)/12,0))</f>
        <v>0</v>
      </c>
      <c r="D877" s="833">
        <f>IF(F877=0,0,ROUND(Q877/F877,0))</f>
        <v>0</v>
      </c>
      <c r="E877" s="819">
        <f>E878+E879</f>
        <v>0</v>
      </c>
      <c r="F877" s="820">
        <f>F878+F879</f>
        <v>0</v>
      </c>
      <c r="G877" s="821">
        <f>G878+G879</f>
        <v>0</v>
      </c>
      <c r="H877" s="822">
        <f>H878+H879</f>
        <v>0</v>
      </c>
      <c r="I877" s="820">
        <f>I878+I879</f>
        <v>0</v>
      </c>
      <c r="J877" s="820">
        <f>J880</f>
        <v>0</v>
      </c>
      <c r="K877" s="820">
        <f>IF(H877+J877=K878+K879+K880,H877+J877,"CHYBA")</f>
        <v>0</v>
      </c>
      <c r="L877" s="820">
        <f>L878+L879</f>
        <v>0</v>
      </c>
      <c r="M877" s="820">
        <f>M878+M879</f>
        <v>0</v>
      </c>
      <c r="N877" s="820">
        <f>N880</f>
        <v>0</v>
      </c>
      <c r="O877" s="820">
        <f>IF(L877+N877=O878+O879+O880,L877+N877,"CHYBA")</f>
        <v>0</v>
      </c>
      <c r="P877" s="820">
        <f>P878+P879</f>
        <v>0</v>
      </c>
      <c r="Q877" s="820">
        <f>Q878+Q879</f>
        <v>0</v>
      </c>
      <c r="R877" s="820">
        <f>R880</f>
        <v>0</v>
      </c>
      <c r="S877" s="821">
        <f>IF(P877+R877=S878+S879+S880,P877+R877,"CHYBA")</f>
        <v>0</v>
      </c>
    </row>
    <row r="878" spans="1:19" ht="18" hidden="1" customHeight="1" thickTop="1" x14ac:dyDescent="0.2">
      <c r="A878" s="790" t="s">
        <v>382</v>
      </c>
      <c r="B878" s="776" t="s">
        <v>381</v>
      </c>
      <c r="C878" s="777">
        <f>IF(E878+G878=0, 0, ROUND((P878-Q878)/(G878+E878)/12,0))</f>
        <v>0</v>
      </c>
      <c r="D878" s="791">
        <f>IF(F878=0,0,ROUND(Q878/F878,0))</f>
        <v>0</v>
      </c>
      <c r="E878" s="778">
        <f t="shared" ref="E878:I879" si="31">E882+E886+E890+E894+E898+E902+E906</f>
        <v>0</v>
      </c>
      <c r="F878" s="779">
        <f t="shared" si="31"/>
        <v>0</v>
      </c>
      <c r="G878" s="780">
        <f t="shared" si="31"/>
        <v>0</v>
      </c>
      <c r="H878" s="781">
        <f t="shared" si="31"/>
        <v>0</v>
      </c>
      <c r="I878" s="779">
        <f t="shared" si="31"/>
        <v>0</v>
      </c>
      <c r="J878" s="779" t="s">
        <v>381</v>
      </c>
      <c r="K878" s="779">
        <f>H878</f>
        <v>0</v>
      </c>
      <c r="L878" s="779">
        <f>L882+L886+L890+L894+L898+L902+L906</f>
        <v>0</v>
      </c>
      <c r="M878" s="779">
        <f>M882+M886+M890+M894+M898+M902+M906</f>
        <v>0</v>
      </c>
      <c r="N878" s="779" t="s">
        <v>381</v>
      </c>
      <c r="O878" s="779">
        <f>L878</f>
        <v>0</v>
      </c>
      <c r="P878" s="779">
        <f>H878+L878</f>
        <v>0</v>
      </c>
      <c r="Q878" s="779">
        <f>I878+M878</f>
        <v>0</v>
      </c>
      <c r="R878" s="779" t="s">
        <v>381</v>
      </c>
      <c r="S878" s="780">
        <f>P878</f>
        <v>0</v>
      </c>
    </row>
    <row r="879" spans="1:19" ht="18" hidden="1" customHeight="1" thickTop="1" x14ac:dyDescent="0.2">
      <c r="A879" s="790" t="s">
        <v>383</v>
      </c>
      <c r="B879" s="776" t="s">
        <v>381</v>
      </c>
      <c r="C879" s="777">
        <f>IF(E879+G879=0, 0, ROUND((P879-Q879)/(G879+E879)/12,0))</f>
        <v>0</v>
      </c>
      <c r="D879" s="791">
        <f>IF(F879=0,0,ROUND(Q879/F879,0))</f>
        <v>0</v>
      </c>
      <c r="E879" s="778">
        <f t="shared" si="31"/>
        <v>0</v>
      </c>
      <c r="F879" s="779">
        <f t="shared" si="31"/>
        <v>0</v>
      </c>
      <c r="G879" s="780">
        <f t="shared" si="31"/>
        <v>0</v>
      </c>
      <c r="H879" s="781">
        <f t="shared" si="31"/>
        <v>0</v>
      </c>
      <c r="I879" s="779">
        <f t="shared" si="31"/>
        <v>0</v>
      </c>
      <c r="J879" s="779" t="s">
        <v>381</v>
      </c>
      <c r="K879" s="779">
        <f>H879</f>
        <v>0</v>
      </c>
      <c r="L879" s="779">
        <f>L883+L887+L891+L895+L899+L903+L907</f>
        <v>0</v>
      </c>
      <c r="M879" s="779">
        <f>M883+M887+M891+M895+M899+M903+M907</f>
        <v>0</v>
      </c>
      <c r="N879" s="779" t="s">
        <v>381</v>
      </c>
      <c r="O879" s="779">
        <f>L879</f>
        <v>0</v>
      </c>
      <c r="P879" s="779">
        <f>H879+L879</f>
        <v>0</v>
      </c>
      <c r="Q879" s="779">
        <f>I879+M879</f>
        <v>0</v>
      </c>
      <c r="R879" s="779" t="s">
        <v>381</v>
      </c>
      <c r="S879" s="780">
        <f>P879</f>
        <v>0</v>
      </c>
    </row>
    <row r="880" spans="1:19" ht="18" hidden="1" customHeight="1" thickTop="1" x14ac:dyDescent="0.2">
      <c r="A880" s="790" t="s">
        <v>384</v>
      </c>
      <c r="B880" s="776" t="s">
        <v>381</v>
      </c>
      <c r="C880" s="777" t="s">
        <v>381</v>
      </c>
      <c r="D880" s="791" t="s">
        <v>381</v>
      </c>
      <c r="E880" s="778" t="s">
        <v>381</v>
      </c>
      <c r="F880" s="779" t="s">
        <v>381</v>
      </c>
      <c r="G880" s="780" t="s">
        <v>381</v>
      </c>
      <c r="H880" s="781" t="s">
        <v>381</v>
      </c>
      <c r="I880" s="779" t="s">
        <v>381</v>
      </c>
      <c r="J880" s="779">
        <f>J884+J888+J892+J896+J900+J904+J908</f>
        <v>0</v>
      </c>
      <c r="K880" s="779">
        <f>J880</f>
        <v>0</v>
      </c>
      <c r="L880" s="779" t="s">
        <v>381</v>
      </c>
      <c r="M880" s="779" t="s">
        <v>381</v>
      </c>
      <c r="N880" s="779">
        <f>N884+N888+N892+N896+N900+N904+N908</f>
        <v>0</v>
      </c>
      <c r="O880" s="779">
        <f>N880</f>
        <v>0</v>
      </c>
      <c r="P880" s="779" t="s">
        <v>381</v>
      </c>
      <c r="Q880" s="779" t="s">
        <v>381</v>
      </c>
      <c r="R880" s="779">
        <f>J880+N880</f>
        <v>0</v>
      </c>
      <c r="S880" s="780">
        <f>R880</f>
        <v>0</v>
      </c>
    </row>
    <row r="881" spans="1:19" ht="18" hidden="1" customHeight="1" thickTop="1" x14ac:dyDescent="0.2">
      <c r="A881" s="792" t="s">
        <v>1026</v>
      </c>
      <c r="B881" s="793"/>
      <c r="C881" s="777">
        <f>IF(E881+G881=0, 0, ROUND((P881-Q881)/(G881+E881)/12,0))</f>
        <v>0</v>
      </c>
      <c r="D881" s="791">
        <f>IF(F881=0,0,ROUND(Q881/F881,0))</f>
        <v>0</v>
      </c>
      <c r="E881" s="778">
        <f>E882+E883</f>
        <v>0</v>
      </c>
      <c r="F881" s="779">
        <f>F882+F883</f>
        <v>0</v>
      </c>
      <c r="G881" s="780">
        <f>G882+G883</f>
        <v>0</v>
      </c>
      <c r="H881" s="794">
        <f>H882+H883</f>
        <v>0</v>
      </c>
      <c r="I881" s="795">
        <f>I882+I883</f>
        <v>0</v>
      </c>
      <c r="J881" s="795">
        <f>J884</f>
        <v>0</v>
      </c>
      <c r="K881" s="795">
        <f>IF(H881+J881=K882+K883+K884,H881+J881,"CHYBA")</f>
        <v>0</v>
      </c>
      <c r="L881" s="779">
        <f>L882+L883</f>
        <v>0</v>
      </c>
      <c r="M881" s="779">
        <f>M882+M883</f>
        <v>0</v>
      </c>
      <c r="N881" s="779">
        <f>N884</f>
        <v>0</v>
      </c>
      <c r="O881" s="779">
        <f>IF(L881+N881=O882+O883+O884,L881+N881,"CHYBA")</f>
        <v>0</v>
      </c>
      <c r="P881" s="779">
        <f>P882+P883</f>
        <v>0</v>
      </c>
      <c r="Q881" s="779">
        <f>Q882+Q883</f>
        <v>0</v>
      </c>
      <c r="R881" s="779">
        <f>R884</f>
        <v>0</v>
      </c>
      <c r="S881" s="780">
        <f>IF(P881+R881=S882+S883+S884,P881+R881,"CHYBA")</f>
        <v>0</v>
      </c>
    </row>
    <row r="882" spans="1:19" ht="18" hidden="1" customHeight="1" thickTop="1" x14ac:dyDescent="0.2">
      <c r="A882" s="790" t="s">
        <v>382</v>
      </c>
      <c r="B882" s="776" t="s">
        <v>381</v>
      </c>
      <c r="C882" s="777">
        <f>IF(E882+G882=0, 0, ROUND((P882-Q882)/(G882+E882)/12,0))</f>
        <v>0</v>
      </c>
      <c r="D882" s="791">
        <f>IF(F882=0,0,ROUND(Q882/F882,0))</f>
        <v>0</v>
      </c>
      <c r="E882" s="796"/>
      <c r="F882" s="797"/>
      <c r="G882" s="798"/>
      <c r="H882" s="799"/>
      <c r="I882" s="797"/>
      <c r="J882" s="795" t="s">
        <v>381</v>
      </c>
      <c r="K882" s="795">
        <f>H882</f>
        <v>0</v>
      </c>
      <c r="L882" s="797"/>
      <c r="M882" s="797"/>
      <c r="N882" s="779" t="s">
        <v>381</v>
      </c>
      <c r="O882" s="779">
        <f>L882</f>
        <v>0</v>
      </c>
      <c r="P882" s="779">
        <f>H882+L882</f>
        <v>0</v>
      </c>
      <c r="Q882" s="779">
        <f>I882+M882</f>
        <v>0</v>
      </c>
      <c r="R882" s="779" t="s">
        <v>381</v>
      </c>
      <c r="S882" s="780">
        <f>P882</f>
        <v>0</v>
      </c>
    </row>
    <row r="883" spans="1:19" ht="18" hidden="1" customHeight="1" thickTop="1" x14ac:dyDescent="0.2">
      <c r="A883" s="790" t="s">
        <v>383</v>
      </c>
      <c r="B883" s="776" t="s">
        <v>381</v>
      </c>
      <c r="C883" s="777">
        <f>IF(E883+G883=0, 0, ROUND((P883-Q883)/(G883+E883)/12,0))</f>
        <v>0</v>
      </c>
      <c r="D883" s="791">
        <f>IF(F883=0,0,ROUND(Q883/F883,0))</f>
        <v>0</v>
      </c>
      <c r="E883" s="796"/>
      <c r="F883" s="797"/>
      <c r="G883" s="798"/>
      <c r="H883" s="799"/>
      <c r="I883" s="797"/>
      <c r="J883" s="795" t="s">
        <v>381</v>
      </c>
      <c r="K883" s="795">
        <f>H883</f>
        <v>0</v>
      </c>
      <c r="L883" s="797"/>
      <c r="M883" s="797"/>
      <c r="N883" s="779" t="s">
        <v>381</v>
      </c>
      <c r="O883" s="779">
        <f>L883</f>
        <v>0</v>
      </c>
      <c r="P883" s="779">
        <f>H883+L883</f>
        <v>0</v>
      </c>
      <c r="Q883" s="779">
        <f>I883+M883</f>
        <v>0</v>
      </c>
      <c r="R883" s="779" t="s">
        <v>381</v>
      </c>
      <c r="S883" s="780">
        <f>P883</f>
        <v>0</v>
      </c>
    </row>
    <row r="884" spans="1:19" ht="18" hidden="1" customHeight="1" thickTop="1" x14ac:dyDescent="0.2">
      <c r="A884" s="790" t="s">
        <v>384</v>
      </c>
      <c r="B884" s="776" t="s">
        <v>381</v>
      </c>
      <c r="C884" s="777" t="s">
        <v>381</v>
      </c>
      <c r="D884" s="791" t="s">
        <v>381</v>
      </c>
      <c r="E884" s="778" t="s">
        <v>381</v>
      </c>
      <c r="F884" s="779" t="s">
        <v>381</v>
      </c>
      <c r="G884" s="780" t="s">
        <v>381</v>
      </c>
      <c r="H884" s="781" t="s">
        <v>381</v>
      </c>
      <c r="I884" s="779" t="s">
        <v>381</v>
      </c>
      <c r="J884" s="797"/>
      <c r="K884" s="795">
        <f>J884</f>
        <v>0</v>
      </c>
      <c r="L884" s="779" t="s">
        <v>381</v>
      </c>
      <c r="M884" s="779" t="s">
        <v>381</v>
      </c>
      <c r="N884" s="797"/>
      <c r="O884" s="779">
        <f>N884</f>
        <v>0</v>
      </c>
      <c r="P884" s="779" t="s">
        <v>381</v>
      </c>
      <c r="Q884" s="779" t="s">
        <v>381</v>
      </c>
      <c r="R884" s="779">
        <f>J884+N884</f>
        <v>0</v>
      </c>
      <c r="S884" s="780">
        <f>R884</f>
        <v>0</v>
      </c>
    </row>
    <row r="885" spans="1:19" ht="18" hidden="1" customHeight="1" thickTop="1" x14ac:dyDescent="0.2">
      <c r="A885" s="792" t="s">
        <v>1026</v>
      </c>
      <c r="B885" s="793"/>
      <c r="C885" s="777">
        <f>IF(E885+G885=0, 0, ROUND((P885-Q885)/(G885+E885)/12,0))</f>
        <v>0</v>
      </c>
      <c r="D885" s="791">
        <f>IF(F885=0,0,ROUND(Q885/F885,0))</f>
        <v>0</v>
      </c>
      <c r="E885" s="778">
        <f>E886+E887</f>
        <v>0</v>
      </c>
      <c r="F885" s="779">
        <f>F886+F887</f>
        <v>0</v>
      </c>
      <c r="G885" s="780">
        <f>G886+G887</f>
        <v>0</v>
      </c>
      <c r="H885" s="781">
        <f>H886+H887</f>
        <v>0</v>
      </c>
      <c r="I885" s="779">
        <f>I886+I887</f>
        <v>0</v>
      </c>
      <c r="J885" s="779">
        <f>J888</f>
        <v>0</v>
      </c>
      <c r="K885" s="779">
        <f>IF(H885+J885=K886+K887+K888,H885+J885,"CHYBA")</f>
        <v>0</v>
      </c>
      <c r="L885" s="779">
        <f>L886+L887</f>
        <v>0</v>
      </c>
      <c r="M885" s="779">
        <f>M886+M887</f>
        <v>0</v>
      </c>
      <c r="N885" s="779">
        <f>N888</f>
        <v>0</v>
      </c>
      <c r="O885" s="779">
        <f>IF(L885+N885=O886+O887+O888,L885+N885,"CHYBA")</f>
        <v>0</v>
      </c>
      <c r="P885" s="779">
        <f>P886+P887</f>
        <v>0</v>
      </c>
      <c r="Q885" s="779">
        <f>Q886+Q887</f>
        <v>0</v>
      </c>
      <c r="R885" s="779">
        <f>R888</f>
        <v>0</v>
      </c>
      <c r="S885" s="780">
        <f>IF(P885+R885=S886+S887+S888,P885+R885,"CHYBA")</f>
        <v>0</v>
      </c>
    </row>
    <row r="886" spans="1:19" ht="18" hidden="1" customHeight="1" thickTop="1" x14ac:dyDescent="0.2">
      <c r="A886" s="790" t="s">
        <v>382</v>
      </c>
      <c r="B886" s="776" t="s">
        <v>381</v>
      </c>
      <c r="C886" s="777">
        <f>IF(E886+G886=0, 0, ROUND((P886-Q886)/(G886+E886)/12,0))</f>
        <v>0</v>
      </c>
      <c r="D886" s="791">
        <f>IF(F886=0,0,ROUND(Q886/F886,0))</f>
        <v>0</v>
      </c>
      <c r="E886" s="796"/>
      <c r="F886" s="797"/>
      <c r="G886" s="798"/>
      <c r="H886" s="799"/>
      <c r="I886" s="797"/>
      <c r="J886" s="779" t="s">
        <v>381</v>
      </c>
      <c r="K886" s="779">
        <f>H886</f>
        <v>0</v>
      </c>
      <c r="L886" s="797"/>
      <c r="M886" s="797"/>
      <c r="N886" s="779" t="s">
        <v>381</v>
      </c>
      <c r="O886" s="779">
        <f>L886</f>
        <v>0</v>
      </c>
      <c r="P886" s="779">
        <f>H886+L886</f>
        <v>0</v>
      </c>
      <c r="Q886" s="779">
        <f>I886+M886</f>
        <v>0</v>
      </c>
      <c r="R886" s="779" t="s">
        <v>381</v>
      </c>
      <c r="S886" s="780">
        <f>P886</f>
        <v>0</v>
      </c>
    </row>
    <row r="887" spans="1:19" ht="18" hidden="1" customHeight="1" thickTop="1" x14ac:dyDescent="0.2">
      <c r="A887" s="790" t="s">
        <v>383</v>
      </c>
      <c r="B887" s="776" t="s">
        <v>381</v>
      </c>
      <c r="C887" s="777">
        <f>IF(E887+G887=0, 0, ROUND((P887-Q887)/(G887+E887)/12,0))</f>
        <v>0</v>
      </c>
      <c r="D887" s="791">
        <f>IF(F887=0,0,ROUND(Q887/F887,0))</f>
        <v>0</v>
      </c>
      <c r="E887" s="796"/>
      <c r="F887" s="797"/>
      <c r="G887" s="798"/>
      <c r="H887" s="799"/>
      <c r="I887" s="797"/>
      <c r="J887" s="779" t="s">
        <v>381</v>
      </c>
      <c r="K887" s="779">
        <f>H887</f>
        <v>0</v>
      </c>
      <c r="L887" s="797"/>
      <c r="M887" s="797"/>
      <c r="N887" s="779" t="s">
        <v>381</v>
      </c>
      <c r="O887" s="779">
        <f>L887</f>
        <v>0</v>
      </c>
      <c r="P887" s="779">
        <f>H887+L887</f>
        <v>0</v>
      </c>
      <c r="Q887" s="779">
        <f>I887+M887</f>
        <v>0</v>
      </c>
      <c r="R887" s="779" t="s">
        <v>381</v>
      </c>
      <c r="S887" s="780">
        <f>P887</f>
        <v>0</v>
      </c>
    </row>
    <row r="888" spans="1:19" ht="18" hidden="1" customHeight="1" thickTop="1" x14ac:dyDescent="0.2">
      <c r="A888" s="790" t="s">
        <v>384</v>
      </c>
      <c r="B888" s="776" t="s">
        <v>381</v>
      </c>
      <c r="C888" s="777" t="s">
        <v>381</v>
      </c>
      <c r="D888" s="791" t="s">
        <v>381</v>
      </c>
      <c r="E888" s="778" t="s">
        <v>381</v>
      </c>
      <c r="F888" s="779" t="s">
        <v>381</v>
      </c>
      <c r="G888" s="780" t="s">
        <v>381</v>
      </c>
      <c r="H888" s="781" t="s">
        <v>381</v>
      </c>
      <c r="I888" s="779" t="s">
        <v>381</v>
      </c>
      <c r="J888" s="797"/>
      <c r="K888" s="779">
        <f>J888</f>
        <v>0</v>
      </c>
      <c r="L888" s="779" t="s">
        <v>381</v>
      </c>
      <c r="M888" s="779" t="s">
        <v>381</v>
      </c>
      <c r="N888" s="797"/>
      <c r="O888" s="779">
        <f>N888</f>
        <v>0</v>
      </c>
      <c r="P888" s="779" t="s">
        <v>381</v>
      </c>
      <c r="Q888" s="779" t="s">
        <v>381</v>
      </c>
      <c r="R888" s="779">
        <f>J888+N888</f>
        <v>0</v>
      </c>
      <c r="S888" s="780">
        <f>R888</f>
        <v>0</v>
      </c>
    </row>
    <row r="889" spans="1:19" ht="18" hidden="1" customHeight="1" thickTop="1" x14ac:dyDescent="0.2">
      <c r="A889" s="792" t="s">
        <v>1026</v>
      </c>
      <c r="B889" s="793"/>
      <c r="C889" s="777">
        <f>IF(E889+G889=0, 0, ROUND((P889-Q889)/(G889+E889)/12,0))</f>
        <v>0</v>
      </c>
      <c r="D889" s="791">
        <f>IF(F889=0,0,ROUND(Q889/F889,0))</f>
        <v>0</v>
      </c>
      <c r="E889" s="778">
        <f>E890+E891</f>
        <v>0</v>
      </c>
      <c r="F889" s="779">
        <f>F890+F891</f>
        <v>0</v>
      </c>
      <c r="G889" s="780">
        <f>G890+G891</f>
        <v>0</v>
      </c>
      <c r="H889" s="781">
        <f>H890+H891</f>
        <v>0</v>
      </c>
      <c r="I889" s="779">
        <f>I890+I891</f>
        <v>0</v>
      </c>
      <c r="J889" s="779">
        <f>J892</f>
        <v>0</v>
      </c>
      <c r="K889" s="779">
        <f>IF(H889+J889=K890+K891+K892,H889+J889,"CHYBA")</f>
        <v>0</v>
      </c>
      <c r="L889" s="779">
        <f>L890+L891</f>
        <v>0</v>
      </c>
      <c r="M889" s="779">
        <f>M890+M891</f>
        <v>0</v>
      </c>
      <c r="N889" s="779">
        <f>N892</f>
        <v>0</v>
      </c>
      <c r="O889" s="779">
        <f>IF(L889+N889=O890+O891+O892,L889+N889,"CHYBA")</f>
        <v>0</v>
      </c>
      <c r="P889" s="779">
        <f>P890+P891</f>
        <v>0</v>
      </c>
      <c r="Q889" s="779">
        <f>Q890+Q891</f>
        <v>0</v>
      </c>
      <c r="R889" s="779">
        <f>R892</f>
        <v>0</v>
      </c>
      <c r="S889" s="780">
        <f>IF(P889+R889=S890+S891+S892,P889+R889,"CHYBA")</f>
        <v>0</v>
      </c>
    </row>
    <row r="890" spans="1:19" ht="18" hidden="1" customHeight="1" thickTop="1" x14ac:dyDescent="0.2">
      <c r="A890" s="790" t="s">
        <v>382</v>
      </c>
      <c r="B890" s="776" t="s">
        <v>381</v>
      </c>
      <c r="C890" s="777">
        <f>IF(E890+G890=0, 0, ROUND((P890-Q890)/(G890+E890)/12,0))</f>
        <v>0</v>
      </c>
      <c r="D890" s="791">
        <f>IF(F890=0,0,ROUND(Q890/F890,0))</f>
        <v>0</v>
      </c>
      <c r="E890" s="796"/>
      <c r="F890" s="797"/>
      <c r="G890" s="798"/>
      <c r="H890" s="799"/>
      <c r="I890" s="797"/>
      <c r="J890" s="779" t="s">
        <v>381</v>
      </c>
      <c r="K890" s="779">
        <f>H890</f>
        <v>0</v>
      </c>
      <c r="L890" s="797"/>
      <c r="M890" s="797"/>
      <c r="N890" s="779" t="s">
        <v>381</v>
      </c>
      <c r="O890" s="779">
        <f>L890</f>
        <v>0</v>
      </c>
      <c r="P890" s="779">
        <f>H890+L890</f>
        <v>0</v>
      </c>
      <c r="Q890" s="779">
        <f>I890+M890</f>
        <v>0</v>
      </c>
      <c r="R890" s="779" t="s">
        <v>381</v>
      </c>
      <c r="S890" s="780">
        <f>P890</f>
        <v>0</v>
      </c>
    </row>
    <row r="891" spans="1:19" ht="18" hidden="1" customHeight="1" thickTop="1" x14ac:dyDescent="0.2">
      <c r="A891" s="790" t="s">
        <v>383</v>
      </c>
      <c r="B891" s="776" t="s">
        <v>381</v>
      </c>
      <c r="C891" s="777">
        <f>IF(E891+G891=0, 0, ROUND((P891-Q891)/(G891+E891)/12,0))</f>
        <v>0</v>
      </c>
      <c r="D891" s="791">
        <f>IF(F891=0,0,ROUND(Q891/F891,0))</f>
        <v>0</v>
      </c>
      <c r="E891" s="796"/>
      <c r="F891" s="797"/>
      <c r="G891" s="798"/>
      <c r="H891" s="799"/>
      <c r="I891" s="797"/>
      <c r="J891" s="779" t="s">
        <v>381</v>
      </c>
      <c r="K891" s="779">
        <f>H891</f>
        <v>0</v>
      </c>
      <c r="L891" s="797"/>
      <c r="M891" s="797"/>
      <c r="N891" s="779" t="s">
        <v>381</v>
      </c>
      <c r="O891" s="779">
        <f>L891</f>
        <v>0</v>
      </c>
      <c r="P891" s="779">
        <f>H891+L891</f>
        <v>0</v>
      </c>
      <c r="Q891" s="779">
        <f>I891+M891</f>
        <v>0</v>
      </c>
      <c r="R891" s="779" t="s">
        <v>381</v>
      </c>
      <c r="S891" s="780">
        <f>P891</f>
        <v>0</v>
      </c>
    </row>
    <row r="892" spans="1:19" ht="18" hidden="1" customHeight="1" thickTop="1" x14ac:dyDescent="0.2">
      <c r="A892" s="790" t="s">
        <v>384</v>
      </c>
      <c r="B892" s="776" t="s">
        <v>381</v>
      </c>
      <c r="C892" s="777" t="s">
        <v>381</v>
      </c>
      <c r="D892" s="791" t="s">
        <v>381</v>
      </c>
      <c r="E892" s="778" t="s">
        <v>381</v>
      </c>
      <c r="F892" s="779" t="s">
        <v>381</v>
      </c>
      <c r="G892" s="780" t="s">
        <v>381</v>
      </c>
      <c r="H892" s="781" t="s">
        <v>381</v>
      </c>
      <c r="I892" s="779" t="s">
        <v>381</v>
      </c>
      <c r="J892" s="797"/>
      <c r="K892" s="779">
        <f>J892</f>
        <v>0</v>
      </c>
      <c r="L892" s="779" t="s">
        <v>381</v>
      </c>
      <c r="M892" s="779" t="s">
        <v>381</v>
      </c>
      <c r="N892" s="797"/>
      <c r="O892" s="779">
        <f>N892</f>
        <v>0</v>
      </c>
      <c r="P892" s="779" t="s">
        <v>381</v>
      </c>
      <c r="Q892" s="779" t="s">
        <v>381</v>
      </c>
      <c r="R892" s="779">
        <f>J892+N892</f>
        <v>0</v>
      </c>
      <c r="S892" s="780">
        <f>R892</f>
        <v>0</v>
      </c>
    </row>
    <row r="893" spans="1:19" ht="18" hidden="1" customHeight="1" thickTop="1" x14ac:dyDescent="0.2">
      <c r="A893" s="792" t="s">
        <v>1026</v>
      </c>
      <c r="B893" s="793"/>
      <c r="C893" s="777">
        <f>IF(E893+G893=0, 0, ROUND((P893-Q893)/(G893+E893)/12,0))</f>
        <v>0</v>
      </c>
      <c r="D893" s="791">
        <f>IF(F893=0,0,ROUND(Q893/F893,0))</f>
        <v>0</v>
      </c>
      <c r="E893" s="778">
        <f>E894+E895</f>
        <v>0</v>
      </c>
      <c r="F893" s="779">
        <f>F894+F895</f>
        <v>0</v>
      </c>
      <c r="G893" s="780">
        <f>G894+G895</f>
        <v>0</v>
      </c>
      <c r="H893" s="781">
        <f>H894+H895</f>
        <v>0</v>
      </c>
      <c r="I893" s="779">
        <f>I894+I895</f>
        <v>0</v>
      </c>
      <c r="J893" s="779">
        <f>J896</f>
        <v>0</v>
      </c>
      <c r="K893" s="779">
        <f>IF(H893+J893=K894+K895+K896,H893+J893,"CHYBA")</f>
        <v>0</v>
      </c>
      <c r="L893" s="779">
        <f>L894+L895</f>
        <v>0</v>
      </c>
      <c r="M893" s="779">
        <f>M894+M895</f>
        <v>0</v>
      </c>
      <c r="N893" s="779">
        <f>N896</f>
        <v>0</v>
      </c>
      <c r="O893" s="779">
        <f>IF(L893+N893=O894+O895+O896,L893+N893,"CHYBA")</f>
        <v>0</v>
      </c>
      <c r="P893" s="779">
        <f>P894+P895</f>
        <v>0</v>
      </c>
      <c r="Q893" s="779">
        <f>Q894+Q895</f>
        <v>0</v>
      </c>
      <c r="R893" s="779">
        <f>R896</f>
        <v>0</v>
      </c>
      <c r="S893" s="780">
        <f>IF(P893+R893=S894+S895+S896,P893+R893,"CHYBA")</f>
        <v>0</v>
      </c>
    </row>
    <row r="894" spans="1:19" ht="18" hidden="1" customHeight="1" thickTop="1" x14ac:dyDescent="0.2">
      <c r="A894" s="790" t="s">
        <v>382</v>
      </c>
      <c r="B894" s="776" t="s">
        <v>381</v>
      </c>
      <c r="C894" s="777">
        <f>IF(E894+G894=0, 0, ROUND((P894-Q894)/(G894+E894)/12,0))</f>
        <v>0</v>
      </c>
      <c r="D894" s="791">
        <f>IF(F894=0,0,ROUND(Q894/F894,0))</f>
        <v>0</v>
      </c>
      <c r="E894" s="796"/>
      <c r="F894" s="797"/>
      <c r="G894" s="798"/>
      <c r="H894" s="799"/>
      <c r="I894" s="797"/>
      <c r="J894" s="779" t="s">
        <v>381</v>
      </c>
      <c r="K894" s="779">
        <f>H894</f>
        <v>0</v>
      </c>
      <c r="L894" s="797"/>
      <c r="M894" s="797"/>
      <c r="N894" s="779" t="s">
        <v>381</v>
      </c>
      <c r="O894" s="779">
        <f>L894</f>
        <v>0</v>
      </c>
      <c r="P894" s="779">
        <f>H894+L894</f>
        <v>0</v>
      </c>
      <c r="Q894" s="779">
        <f>I894+M894</f>
        <v>0</v>
      </c>
      <c r="R894" s="779" t="s">
        <v>381</v>
      </c>
      <c r="S894" s="780">
        <f>P894</f>
        <v>0</v>
      </c>
    </row>
    <row r="895" spans="1:19" ht="18" hidden="1" customHeight="1" thickTop="1" x14ac:dyDescent="0.2">
      <c r="A895" s="790" t="s">
        <v>383</v>
      </c>
      <c r="B895" s="776" t="s">
        <v>381</v>
      </c>
      <c r="C895" s="777">
        <f>IF(E895+G895=0, 0, ROUND((P895-Q895)/(G895+E895)/12,0))</f>
        <v>0</v>
      </c>
      <c r="D895" s="791">
        <f>IF(F895=0,0,ROUND(Q895/F895,0))</f>
        <v>0</v>
      </c>
      <c r="E895" s="796"/>
      <c r="F895" s="797"/>
      <c r="G895" s="798"/>
      <c r="H895" s="799"/>
      <c r="I895" s="797"/>
      <c r="J895" s="779" t="s">
        <v>381</v>
      </c>
      <c r="K895" s="779">
        <f>H895</f>
        <v>0</v>
      </c>
      <c r="L895" s="797"/>
      <c r="M895" s="797"/>
      <c r="N895" s="779" t="s">
        <v>381</v>
      </c>
      <c r="O895" s="779">
        <f>L895</f>
        <v>0</v>
      </c>
      <c r="P895" s="779">
        <f>H895+L895</f>
        <v>0</v>
      </c>
      <c r="Q895" s="779">
        <f>I895+M895</f>
        <v>0</v>
      </c>
      <c r="R895" s="779" t="s">
        <v>381</v>
      </c>
      <c r="S895" s="780">
        <f>P895</f>
        <v>0</v>
      </c>
    </row>
    <row r="896" spans="1:19" ht="18" hidden="1" customHeight="1" thickTop="1" x14ac:dyDescent="0.2">
      <c r="A896" s="790" t="s">
        <v>384</v>
      </c>
      <c r="B896" s="776" t="s">
        <v>381</v>
      </c>
      <c r="C896" s="777" t="s">
        <v>381</v>
      </c>
      <c r="D896" s="791" t="s">
        <v>381</v>
      </c>
      <c r="E896" s="778" t="s">
        <v>381</v>
      </c>
      <c r="F896" s="779" t="s">
        <v>381</v>
      </c>
      <c r="G896" s="780" t="s">
        <v>381</v>
      </c>
      <c r="H896" s="781" t="s">
        <v>381</v>
      </c>
      <c r="I896" s="779" t="s">
        <v>381</v>
      </c>
      <c r="J896" s="797"/>
      <c r="K896" s="779">
        <f>J896</f>
        <v>0</v>
      </c>
      <c r="L896" s="779" t="s">
        <v>381</v>
      </c>
      <c r="M896" s="779" t="s">
        <v>381</v>
      </c>
      <c r="N896" s="797"/>
      <c r="O896" s="779">
        <f>N896</f>
        <v>0</v>
      </c>
      <c r="P896" s="779" t="s">
        <v>381</v>
      </c>
      <c r="Q896" s="779" t="s">
        <v>381</v>
      </c>
      <c r="R896" s="779">
        <f>J896+N896</f>
        <v>0</v>
      </c>
      <c r="S896" s="780">
        <f>R896</f>
        <v>0</v>
      </c>
    </row>
    <row r="897" spans="1:19" ht="18" hidden="1" customHeight="1" thickTop="1" x14ac:dyDescent="0.2">
      <c r="A897" s="792" t="s">
        <v>1026</v>
      </c>
      <c r="B897" s="793"/>
      <c r="C897" s="777">
        <f>IF(E897+G897=0, 0, ROUND((P897-Q897)/(G897+E897)/12,0))</f>
        <v>0</v>
      </c>
      <c r="D897" s="791">
        <f>IF(F897=0,0,ROUND(Q897/F897,0))</f>
        <v>0</v>
      </c>
      <c r="E897" s="778">
        <f>E898+E899</f>
        <v>0</v>
      </c>
      <c r="F897" s="779">
        <f>F898+F899</f>
        <v>0</v>
      </c>
      <c r="G897" s="780">
        <f>G898+G899</f>
        <v>0</v>
      </c>
      <c r="H897" s="781">
        <f>H898+H899</f>
        <v>0</v>
      </c>
      <c r="I897" s="779">
        <f>I898+I899</f>
        <v>0</v>
      </c>
      <c r="J897" s="779">
        <f>J900</f>
        <v>0</v>
      </c>
      <c r="K897" s="779">
        <f>IF(H897+J897=K898+K899+K900,H897+J897,"CHYBA")</f>
        <v>0</v>
      </c>
      <c r="L897" s="779">
        <f>L898+L899</f>
        <v>0</v>
      </c>
      <c r="M897" s="779">
        <f>M898+M899</f>
        <v>0</v>
      </c>
      <c r="N897" s="779">
        <f>N900</f>
        <v>0</v>
      </c>
      <c r="O897" s="779">
        <f>IF(L897+N897=O898+O899+O900,L897+N897,"CHYBA")</f>
        <v>0</v>
      </c>
      <c r="P897" s="779">
        <f>P898+P899</f>
        <v>0</v>
      </c>
      <c r="Q897" s="779">
        <f>Q898+Q899</f>
        <v>0</v>
      </c>
      <c r="R897" s="779">
        <f>R900</f>
        <v>0</v>
      </c>
      <c r="S897" s="780">
        <f>IF(P897+R897=S898+S899+S900,P897+R897,"CHYBA")</f>
        <v>0</v>
      </c>
    </row>
    <row r="898" spans="1:19" ht="18" hidden="1" customHeight="1" thickTop="1" x14ac:dyDescent="0.2">
      <c r="A898" s="790" t="s">
        <v>382</v>
      </c>
      <c r="B898" s="776" t="s">
        <v>381</v>
      </c>
      <c r="C898" s="777">
        <f>IF(E898+G898=0, 0, ROUND((P898-Q898)/(G898+E898)/12,0))</f>
        <v>0</v>
      </c>
      <c r="D898" s="791">
        <f>IF(F898=0,0,ROUND(Q898/F898,0))</f>
        <v>0</v>
      </c>
      <c r="E898" s="796"/>
      <c r="F898" s="797"/>
      <c r="G898" s="798"/>
      <c r="H898" s="799"/>
      <c r="I898" s="797"/>
      <c r="J898" s="779" t="s">
        <v>381</v>
      </c>
      <c r="K898" s="779">
        <f>H898</f>
        <v>0</v>
      </c>
      <c r="L898" s="797"/>
      <c r="M898" s="797"/>
      <c r="N898" s="779" t="s">
        <v>381</v>
      </c>
      <c r="O898" s="779">
        <f>L898</f>
        <v>0</v>
      </c>
      <c r="P898" s="779">
        <f>H898+L898</f>
        <v>0</v>
      </c>
      <c r="Q898" s="779">
        <f>I898+M898</f>
        <v>0</v>
      </c>
      <c r="R898" s="779" t="s">
        <v>381</v>
      </c>
      <c r="S898" s="780">
        <f>P898</f>
        <v>0</v>
      </c>
    </row>
    <row r="899" spans="1:19" ht="18" hidden="1" customHeight="1" thickTop="1" x14ac:dyDescent="0.2">
      <c r="A899" s="790" t="s">
        <v>383</v>
      </c>
      <c r="B899" s="776" t="s">
        <v>381</v>
      </c>
      <c r="C899" s="777">
        <f>IF(E899+G899=0, 0, ROUND((P899-Q899)/(G899+E899)/12,0))</f>
        <v>0</v>
      </c>
      <c r="D899" s="791">
        <f>IF(F899=0,0,ROUND(Q899/F899,0))</f>
        <v>0</v>
      </c>
      <c r="E899" s="796"/>
      <c r="F899" s="797"/>
      <c r="G899" s="798"/>
      <c r="H899" s="799"/>
      <c r="I899" s="797"/>
      <c r="J899" s="779" t="s">
        <v>381</v>
      </c>
      <c r="K899" s="779">
        <f>H899</f>
        <v>0</v>
      </c>
      <c r="L899" s="797"/>
      <c r="M899" s="797"/>
      <c r="N899" s="779" t="s">
        <v>381</v>
      </c>
      <c r="O899" s="779">
        <f>L899</f>
        <v>0</v>
      </c>
      <c r="P899" s="779">
        <f>H899+L899</f>
        <v>0</v>
      </c>
      <c r="Q899" s="779">
        <f>I899+M899</f>
        <v>0</v>
      </c>
      <c r="R899" s="779" t="s">
        <v>381</v>
      </c>
      <c r="S899" s="780">
        <f>P899</f>
        <v>0</v>
      </c>
    </row>
    <row r="900" spans="1:19" ht="18" hidden="1" customHeight="1" thickTop="1" x14ac:dyDescent="0.2">
      <c r="A900" s="790" t="s">
        <v>384</v>
      </c>
      <c r="B900" s="776" t="s">
        <v>381</v>
      </c>
      <c r="C900" s="777" t="s">
        <v>381</v>
      </c>
      <c r="D900" s="791" t="s">
        <v>381</v>
      </c>
      <c r="E900" s="778" t="s">
        <v>381</v>
      </c>
      <c r="F900" s="779" t="s">
        <v>381</v>
      </c>
      <c r="G900" s="780" t="s">
        <v>381</v>
      </c>
      <c r="H900" s="781" t="s">
        <v>381</v>
      </c>
      <c r="I900" s="779" t="s">
        <v>381</v>
      </c>
      <c r="J900" s="797"/>
      <c r="K900" s="779">
        <f>J900</f>
        <v>0</v>
      </c>
      <c r="L900" s="779" t="s">
        <v>381</v>
      </c>
      <c r="M900" s="779" t="s">
        <v>381</v>
      </c>
      <c r="N900" s="797"/>
      <c r="O900" s="779">
        <f>N900</f>
        <v>0</v>
      </c>
      <c r="P900" s="779" t="s">
        <v>381</v>
      </c>
      <c r="Q900" s="779" t="s">
        <v>381</v>
      </c>
      <c r="R900" s="779">
        <f>J900+N900</f>
        <v>0</v>
      </c>
      <c r="S900" s="780">
        <f>R900</f>
        <v>0</v>
      </c>
    </row>
    <row r="901" spans="1:19" ht="18" hidden="1" customHeight="1" thickTop="1" x14ac:dyDescent="0.2">
      <c r="A901" s="792" t="s">
        <v>1026</v>
      </c>
      <c r="B901" s="793"/>
      <c r="C901" s="777">
        <f>IF(E901+G901=0, 0, ROUND((P901-Q901)/(G901+E901)/12,0))</f>
        <v>0</v>
      </c>
      <c r="D901" s="791">
        <f>IF(F901=0,0,ROUND(Q901/F901,0))</f>
        <v>0</v>
      </c>
      <c r="E901" s="778">
        <f>E902+E903</f>
        <v>0</v>
      </c>
      <c r="F901" s="779">
        <f>F902+F903</f>
        <v>0</v>
      </c>
      <c r="G901" s="780">
        <f>G902+G903</f>
        <v>0</v>
      </c>
      <c r="H901" s="781">
        <f>H902+H903</f>
        <v>0</v>
      </c>
      <c r="I901" s="779">
        <f>I902+I903</f>
        <v>0</v>
      </c>
      <c r="J901" s="779">
        <f>J904</f>
        <v>0</v>
      </c>
      <c r="K901" s="779">
        <f>IF(H901+J901=K902+K903+K904,H901+J901,"CHYBA")</f>
        <v>0</v>
      </c>
      <c r="L901" s="779">
        <f>L902+L903</f>
        <v>0</v>
      </c>
      <c r="M901" s="779">
        <f>M902+M903</f>
        <v>0</v>
      </c>
      <c r="N901" s="779">
        <f>N904</f>
        <v>0</v>
      </c>
      <c r="O901" s="779">
        <f>IF(L901+N901=O902+O903+O904,L901+N901,"CHYBA")</f>
        <v>0</v>
      </c>
      <c r="P901" s="779">
        <f>P902+P903</f>
        <v>0</v>
      </c>
      <c r="Q901" s="779">
        <f>Q902+Q903</f>
        <v>0</v>
      </c>
      <c r="R901" s="779">
        <f>R904</f>
        <v>0</v>
      </c>
      <c r="S901" s="780">
        <f>IF(P901+R901=S902+S903+S904,P901+R901,"CHYBA")</f>
        <v>0</v>
      </c>
    </row>
    <row r="902" spans="1:19" ht="18" hidden="1" customHeight="1" thickTop="1" x14ac:dyDescent="0.2">
      <c r="A902" s="790" t="s">
        <v>382</v>
      </c>
      <c r="B902" s="776" t="s">
        <v>381</v>
      </c>
      <c r="C902" s="777">
        <f>IF(E902+G902=0, 0, ROUND((P902-Q902)/(G902+E902)/12,0))</f>
        <v>0</v>
      </c>
      <c r="D902" s="791">
        <f>IF(F902=0,0,ROUND(Q902/F902,0))</f>
        <v>0</v>
      </c>
      <c r="E902" s="796"/>
      <c r="F902" s="797"/>
      <c r="G902" s="798"/>
      <c r="H902" s="799"/>
      <c r="I902" s="797"/>
      <c r="J902" s="779" t="s">
        <v>381</v>
      </c>
      <c r="K902" s="779">
        <f>H902</f>
        <v>0</v>
      </c>
      <c r="L902" s="797"/>
      <c r="M902" s="797"/>
      <c r="N902" s="779" t="s">
        <v>381</v>
      </c>
      <c r="O902" s="779">
        <f>L902</f>
        <v>0</v>
      </c>
      <c r="P902" s="779">
        <f>H902+L902</f>
        <v>0</v>
      </c>
      <c r="Q902" s="779">
        <f>I902+M902</f>
        <v>0</v>
      </c>
      <c r="R902" s="779" t="s">
        <v>381</v>
      </c>
      <c r="S902" s="780">
        <f>P902</f>
        <v>0</v>
      </c>
    </row>
    <row r="903" spans="1:19" ht="18" hidden="1" customHeight="1" thickTop="1" x14ac:dyDescent="0.2">
      <c r="A903" s="790" t="s">
        <v>383</v>
      </c>
      <c r="B903" s="776" t="s">
        <v>381</v>
      </c>
      <c r="C903" s="777">
        <f>IF(E903+G903=0, 0, ROUND((P903-Q903)/(G903+E903)/12,0))</f>
        <v>0</v>
      </c>
      <c r="D903" s="791">
        <f>IF(F903=0,0,ROUND(Q903/F903,0))</f>
        <v>0</v>
      </c>
      <c r="E903" s="796"/>
      <c r="F903" s="797"/>
      <c r="G903" s="798"/>
      <c r="H903" s="799"/>
      <c r="I903" s="797"/>
      <c r="J903" s="779" t="s">
        <v>381</v>
      </c>
      <c r="K903" s="779">
        <f>H903</f>
        <v>0</v>
      </c>
      <c r="L903" s="797"/>
      <c r="M903" s="797"/>
      <c r="N903" s="779" t="s">
        <v>381</v>
      </c>
      <c r="O903" s="779">
        <f>L903</f>
        <v>0</v>
      </c>
      <c r="P903" s="779">
        <f>H903+L903</f>
        <v>0</v>
      </c>
      <c r="Q903" s="779">
        <f>I903+M903</f>
        <v>0</v>
      </c>
      <c r="R903" s="779" t="s">
        <v>381</v>
      </c>
      <c r="S903" s="780">
        <f>P903</f>
        <v>0</v>
      </c>
    </row>
    <row r="904" spans="1:19" ht="18" hidden="1" customHeight="1" thickTop="1" x14ac:dyDescent="0.2">
      <c r="A904" s="790" t="s">
        <v>384</v>
      </c>
      <c r="B904" s="776" t="s">
        <v>381</v>
      </c>
      <c r="C904" s="777" t="s">
        <v>381</v>
      </c>
      <c r="D904" s="791" t="s">
        <v>381</v>
      </c>
      <c r="E904" s="778" t="s">
        <v>381</v>
      </c>
      <c r="F904" s="779" t="s">
        <v>381</v>
      </c>
      <c r="G904" s="780" t="s">
        <v>381</v>
      </c>
      <c r="H904" s="781" t="s">
        <v>381</v>
      </c>
      <c r="I904" s="779" t="s">
        <v>381</v>
      </c>
      <c r="J904" s="797"/>
      <c r="K904" s="779">
        <f>J904</f>
        <v>0</v>
      </c>
      <c r="L904" s="779" t="s">
        <v>381</v>
      </c>
      <c r="M904" s="779" t="s">
        <v>381</v>
      </c>
      <c r="N904" s="797"/>
      <c r="O904" s="779">
        <f>N904</f>
        <v>0</v>
      </c>
      <c r="P904" s="779" t="s">
        <v>381</v>
      </c>
      <c r="Q904" s="779" t="s">
        <v>381</v>
      </c>
      <c r="R904" s="779">
        <f>J904+N904</f>
        <v>0</v>
      </c>
      <c r="S904" s="780">
        <f>R904</f>
        <v>0</v>
      </c>
    </row>
    <row r="905" spans="1:19" ht="18" hidden="1" customHeight="1" thickTop="1" x14ac:dyDescent="0.2">
      <c r="A905" s="792" t="s">
        <v>1026</v>
      </c>
      <c r="B905" s="793"/>
      <c r="C905" s="777">
        <f>IF(E905+G905=0, 0, ROUND((P905-Q905)/(G905+E905)/12,0))</f>
        <v>0</v>
      </c>
      <c r="D905" s="791">
        <f>IF(F905=0,0,ROUND(Q905/F905,0))</f>
        <v>0</v>
      </c>
      <c r="E905" s="778">
        <f>E906+E907</f>
        <v>0</v>
      </c>
      <c r="F905" s="779">
        <f>F906+F907</f>
        <v>0</v>
      </c>
      <c r="G905" s="780">
        <f>G906+G907</f>
        <v>0</v>
      </c>
      <c r="H905" s="781">
        <f>H906+H907</f>
        <v>0</v>
      </c>
      <c r="I905" s="779">
        <f>I906+I907</f>
        <v>0</v>
      </c>
      <c r="J905" s="779">
        <f>J908</f>
        <v>0</v>
      </c>
      <c r="K905" s="779">
        <f>IF(H905+J905=K906+K907+K908,H905+J905,"CHYBA")</f>
        <v>0</v>
      </c>
      <c r="L905" s="779">
        <f>L906+L907</f>
        <v>0</v>
      </c>
      <c r="M905" s="779">
        <f>M906+M907</f>
        <v>0</v>
      </c>
      <c r="N905" s="779">
        <f>N908</f>
        <v>0</v>
      </c>
      <c r="O905" s="779">
        <f>IF(L905+N905=O906+O907+O908,L905+N905,"CHYBA")</f>
        <v>0</v>
      </c>
      <c r="P905" s="779">
        <f>P906+P907</f>
        <v>0</v>
      </c>
      <c r="Q905" s="779">
        <f>Q906+Q907</f>
        <v>0</v>
      </c>
      <c r="R905" s="779">
        <f>R908</f>
        <v>0</v>
      </c>
      <c r="S905" s="780">
        <f>IF(P905+R905=S906+S907+S908,P905+R905,"CHYBA")</f>
        <v>0</v>
      </c>
    </row>
    <row r="906" spans="1:19" ht="18" hidden="1" customHeight="1" thickTop="1" x14ac:dyDescent="0.2">
      <c r="A906" s="790" t="s">
        <v>382</v>
      </c>
      <c r="B906" s="776" t="s">
        <v>381</v>
      </c>
      <c r="C906" s="777">
        <f>IF(E906+G906=0, 0, ROUND((P906-Q906)/(G906+E906)/12,0))</f>
        <v>0</v>
      </c>
      <c r="D906" s="791">
        <f>IF(F906=0,0,ROUND(Q906/F906,0))</f>
        <v>0</v>
      </c>
      <c r="E906" s="796"/>
      <c r="F906" s="797"/>
      <c r="G906" s="798"/>
      <c r="H906" s="799"/>
      <c r="I906" s="797"/>
      <c r="J906" s="779" t="s">
        <v>381</v>
      </c>
      <c r="K906" s="779">
        <f>H906</f>
        <v>0</v>
      </c>
      <c r="L906" s="797"/>
      <c r="M906" s="797"/>
      <c r="N906" s="779" t="s">
        <v>381</v>
      </c>
      <c r="O906" s="779">
        <f>L906</f>
        <v>0</v>
      </c>
      <c r="P906" s="779">
        <f>H906+L906</f>
        <v>0</v>
      </c>
      <c r="Q906" s="779">
        <f>I906+M906</f>
        <v>0</v>
      </c>
      <c r="R906" s="779" t="s">
        <v>381</v>
      </c>
      <c r="S906" s="780">
        <f>P906</f>
        <v>0</v>
      </c>
    </row>
    <row r="907" spans="1:19" ht="18" hidden="1" customHeight="1" thickTop="1" x14ac:dyDescent="0.2">
      <c r="A907" s="790" t="s">
        <v>383</v>
      </c>
      <c r="B907" s="776" t="s">
        <v>381</v>
      </c>
      <c r="C907" s="777">
        <f>IF(E907+G907=0, 0, ROUND((P907-Q907)/(G907+E907)/12,0))</f>
        <v>0</v>
      </c>
      <c r="D907" s="791">
        <f>IF(F907=0,0,ROUND(Q907/F907,0))</f>
        <v>0</v>
      </c>
      <c r="E907" s="796"/>
      <c r="F907" s="797"/>
      <c r="G907" s="798"/>
      <c r="H907" s="799"/>
      <c r="I907" s="797"/>
      <c r="J907" s="779" t="s">
        <v>381</v>
      </c>
      <c r="K907" s="779">
        <f>H907</f>
        <v>0</v>
      </c>
      <c r="L907" s="797"/>
      <c r="M907" s="797"/>
      <c r="N907" s="779" t="s">
        <v>381</v>
      </c>
      <c r="O907" s="779">
        <f>L907</f>
        <v>0</v>
      </c>
      <c r="P907" s="779">
        <f>H907+L907</f>
        <v>0</v>
      </c>
      <c r="Q907" s="779">
        <f>I907+M907</f>
        <v>0</v>
      </c>
      <c r="R907" s="779" t="s">
        <v>381</v>
      </c>
      <c r="S907" s="780">
        <f>P907</f>
        <v>0</v>
      </c>
    </row>
    <row r="908" spans="1:19" ht="18" hidden="1" customHeight="1" thickTop="1" x14ac:dyDescent="0.2">
      <c r="A908" s="808" t="s">
        <v>384</v>
      </c>
      <c r="B908" s="809" t="s">
        <v>381</v>
      </c>
      <c r="C908" s="810" t="s">
        <v>381</v>
      </c>
      <c r="D908" s="834" t="s">
        <v>381</v>
      </c>
      <c r="E908" s="811" t="s">
        <v>381</v>
      </c>
      <c r="F908" s="812" t="s">
        <v>381</v>
      </c>
      <c r="G908" s="813" t="s">
        <v>381</v>
      </c>
      <c r="H908" s="814" t="s">
        <v>381</v>
      </c>
      <c r="I908" s="812" t="s">
        <v>381</v>
      </c>
      <c r="J908" s="815"/>
      <c r="K908" s="812">
        <f>J908</f>
        <v>0</v>
      </c>
      <c r="L908" s="812" t="s">
        <v>381</v>
      </c>
      <c r="M908" s="812" t="s">
        <v>381</v>
      </c>
      <c r="N908" s="815"/>
      <c r="O908" s="812">
        <f>N908</f>
        <v>0</v>
      </c>
      <c r="P908" s="812" t="s">
        <v>381</v>
      </c>
      <c r="Q908" s="812" t="s">
        <v>381</v>
      </c>
      <c r="R908" s="812">
        <f>J908+N908</f>
        <v>0</v>
      </c>
      <c r="S908" s="813">
        <f>R908</f>
        <v>0</v>
      </c>
    </row>
    <row r="909" spans="1:19" ht="18" hidden="1" customHeight="1" thickTop="1" x14ac:dyDescent="0.2">
      <c r="A909" s="816" t="s">
        <v>391</v>
      </c>
      <c r="B909" s="817" t="s">
        <v>381</v>
      </c>
      <c r="C909" s="802">
        <f>IF(E909+G909=0, 0, ROUND((P909-Q909)/(G909+E909)/12,0))</f>
        <v>0</v>
      </c>
      <c r="D909" s="833">
        <f>IF(F909=0,0,ROUND(Q909/F909,0))</f>
        <v>0</v>
      </c>
      <c r="E909" s="819">
        <f>E910+E911</f>
        <v>0</v>
      </c>
      <c r="F909" s="820">
        <f>F910+F911</f>
        <v>0</v>
      </c>
      <c r="G909" s="821">
        <f>G910+G911</f>
        <v>0</v>
      </c>
      <c r="H909" s="822">
        <f>H910+H911</f>
        <v>0</v>
      </c>
      <c r="I909" s="820">
        <f>I910+I911</f>
        <v>0</v>
      </c>
      <c r="J909" s="820">
        <f>J912</f>
        <v>0</v>
      </c>
      <c r="K909" s="820">
        <f>IF(H909+J909=K910+K911+K912,H909+J909,"CHYBA")</f>
        <v>0</v>
      </c>
      <c r="L909" s="820">
        <f>L910+L911</f>
        <v>0</v>
      </c>
      <c r="M909" s="820">
        <f>M910+M911</f>
        <v>0</v>
      </c>
      <c r="N909" s="820">
        <f>N912</f>
        <v>0</v>
      </c>
      <c r="O909" s="820">
        <f>IF(L909+N909=O910+O911+O912,L909+N909,"CHYBA")</f>
        <v>0</v>
      </c>
      <c r="P909" s="820">
        <f>P910+P911</f>
        <v>0</v>
      </c>
      <c r="Q909" s="820">
        <f>Q910+Q911</f>
        <v>0</v>
      </c>
      <c r="R909" s="820">
        <f>R912</f>
        <v>0</v>
      </c>
      <c r="S909" s="821">
        <f>IF(P909+R909=S910+S911+S912,P909+R909,"CHYBA")</f>
        <v>0</v>
      </c>
    </row>
    <row r="910" spans="1:19" ht="18" hidden="1" customHeight="1" thickTop="1" x14ac:dyDescent="0.2">
      <c r="A910" s="790" t="s">
        <v>382</v>
      </c>
      <c r="B910" s="776" t="s">
        <v>381</v>
      </c>
      <c r="C910" s="777">
        <f>IF(E910+G910=0, 0, ROUND((P910-Q910)/(G910+E910)/12,0))</f>
        <v>0</v>
      </c>
      <c r="D910" s="791">
        <f>IF(F910=0,0,ROUND(Q910/F910,0))</f>
        <v>0</v>
      </c>
      <c r="E910" s="778">
        <f t="shared" ref="E910:I911" si="32">E914+E918+E922+E926+E930+E934+E938</f>
        <v>0</v>
      </c>
      <c r="F910" s="779">
        <f t="shared" si="32"/>
        <v>0</v>
      </c>
      <c r="G910" s="780">
        <f t="shared" si="32"/>
        <v>0</v>
      </c>
      <c r="H910" s="781">
        <f t="shared" si="32"/>
        <v>0</v>
      </c>
      <c r="I910" s="779">
        <f t="shared" si="32"/>
        <v>0</v>
      </c>
      <c r="J910" s="779" t="s">
        <v>381</v>
      </c>
      <c r="K910" s="779">
        <f>H910</f>
        <v>0</v>
      </c>
      <c r="L910" s="779">
        <f>L914+L918+L922+L926+L930+L934+L938</f>
        <v>0</v>
      </c>
      <c r="M910" s="779">
        <f>M914+M918+M922+M926+M930+M934+M938</f>
        <v>0</v>
      </c>
      <c r="N910" s="779" t="s">
        <v>381</v>
      </c>
      <c r="O910" s="779">
        <f>L910</f>
        <v>0</v>
      </c>
      <c r="P910" s="779">
        <f>H910+L910</f>
        <v>0</v>
      </c>
      <c r="Q910" s="779">
        <f>I910+M910</f>
        <v>0</v>
      </c>
      <c r="R910" s="779" t="s">
        <v>381</v>
      </c>
      <c r="S910" s="780">
        <f>P910</f>
        <v>0</v>
      </c>
    </row>
    <row r="911" spans="1:19" ht="18" hidden="1" customHeight="1" thickTop="1" x14ac:dyDescent="0.2">
      <c r="A911" s="790" t="s">
        <v>383</v>
      </c>
      <c r="B911" s="776" t="s">
        <v>381</v>
      </c>
      <c r="C911" s="777">
        <f>IF(E911+G911=0, 0, ROUND((P911-Q911)/(G911+E911)/12,0))</f>
        <v>0</v>
      </c>
      <c r="D911" s="791">
        <f>IF(F911=0,0,ROUND(Q911/F911,0))</f>
        <v>0</v>
      </c>
      <c r="E911" s="778">
        <f t="shared" si="32"/>
        <v>0</v>
      </c>
      <c r="F911" s="779">
        <f t="shared" si="32"/>
        <v>0</v>
      </c>
      <c r="G911" s="780">
        <f t="shared" si="32"/>
        <v>0</v>
      </c>
      <c r="H911" s="781">
        <f t="shared" si="32"/>
        <v>0</v>
      </c>
      <c r="I911" s="779">
        <f t="shared" si="32"/>
        <v>0</v>
      </c>
      <c r="J911" s="779" t="s">
        <v>381</v>
      </c>
      <c r="K911" s="779">
        <f>H911</f>
        <v>0</v>
      </c>
      <c r="L911" s="779">
        <f>L915+L919+L923+L927+L931+L935+L939</f>
        <v>0</v>
      </c>
      <c r="M911" s="779">
        <f>M915+M919+M923+M927+M931+M935+M939</f>
        <v>0</v>
      </c>
      <c r="N911" s="779" t="s">
        <v>381</v>
      </c>
      <c r="O911" s="779">
        <f>L911</f>
        <v>0</v>
      </c>
      <c r="P911" s="779">
        <f>H911+L911</f>
        <v>0</v>
      </c>
      <c r="Q911" s="779">
        <f>I911+M911</f>
        <v>0</v>
      </c>
      <c r="R911" s="779" t="s">
        <v>381</v>
      </c>
      <c r="S911" s="780">
        <f>P911</f>
        <v>0</v>
      </c>
    </row>
    <row r="912" spans="1:19" ht="18" hidden="1" customHeight="1" thickTop="1" x14ac:dyDescent="0.2">
      <c r="A912" s="790" t="s">
        <v>384</v>
      </c>
      <c r="B912" s="776" t="s">
        <v>381</v>
      </c>
      <c r="C912" s="777" t="s">
        <v>381</v>
      </c>
      <c r="D912" s="791" t="s">
        <v>381</v>
      </c>
      <c r="E912" s="778" t="s">
        <v>381</v>
      </c>
      <c r="F912" s="779" t="s">
        <v>381</v>
      </c>
      <c r="G912" s="780" t="s">
        <v>381</v>
      </c>
      <c r="H912" s="781" t="s">
        <v>381</v>
      </c>
      <c r="I912" s="779" t="s">
        <v>381</v>
      </c>
      <c r="J912" s="779">
        <f>J916+J920+J924+J928+J932+J936+J940</f>
        <v>0</v>
      </c>
      <c r="K912" s="779">
        <f>J912</f>
        <v>0</v>
      </c>
      <c r="L912" s="779" t="s">
        <v>381</v>
      </c>
      <c r="M912" s="779" t="s">
        <v>381</v>
      </c>
      <c r="N912" s="779">
        <f>N916+N920+N924+N928+N932+N936+N940</f>
        <v>0</v>
      </c>
      <c r="O912" s="779">
        <f>N912</f>
        <v>0</v>
      </c>
      <c r="P912" s="779" t="s">
        <v>381</v>
      </c>
      <c r="Q912" s="779" t="s">
        <v>381</v>
      </c>
      <c r="R912" s="779">
        <f>J912+N912</f>
        <v>0</v>
      </c>
      <c r="S912" s="780">
        <f>R912</f>
        <v>0</v>
      </c>
    </row>
    <row r="913" spans="1:19" ht="18" hidden="1" customHeight="1" thickTop="1" x14ac:dyDescent="0.2">
      <c r="A913" s="792" t="s">
        <v>1026</v>
      </c>
      <c r="B913" s="793"/>
      <c r="C913" s="777">
        <f>IF(E913+G913=0, 0, ROUND((P913-Q913)/(G913+E913)/12,0))</f>
        <v>0</v>
      </c>
      <c r="D913" s="791">
        <f>IF(F913=0,0,ROUND(Q913/F913,0))</f>
        <v>0</v>
      </c>
      <c r="E913" s="778">
        <f>E914+E915</f>
        <v>0</v>
      </c>
      <c r="F913" s="779">
        <f>F914+F915</f>
        <v>0</v>
      </c>
      <c r="G913" s="780">
        <f>G914+G915</f>
        <v>0</v>
      </c>
      <c r="H913" s="794">
        <f>H914+H915</f>
        <v>0</v>
      </c>
      <c r="I913" s="795">
        <f>I914+I915</f>
        <v>0</v>
      </c>
      <c r="J913" s="795">
        <f>J916</f>
        <v>0</v>
      </c>
      <c r="K913" s="795">
        <f>IF(H913+J913=K914+K915+K916,H913+J913,"CHYBA")</f>
        <v>0</v>
      </c>
      <c r="L913" s="779">
        <f>L914+L915</f>
        <v>0</v>
      </c>
      <c r="M913" s="779">
        <f>M914+M915</f>
        <v>0</v>
      </c>
      <c r="N913" s="779">
        <f>N916</f>
        <v>0</v>
      </c>
      <c r="O913" s="779">
        <f>IF(L913+N913=O914+O915+O916,L913+N913,"CHYBA")</f>
        <v>0</v>
      </c>
      <c r="P913" s="779">
        <f>P914+P915</f>
        <v>0</v>
      </c>
      <c r="Q913" s="779">
        <f>Q914+Q915</f>
        <v>0</v>
      </c>
      <c r="R913" s="779">
        <f>R916</f>
        <v>0</v>
      </c>
      <c r="S913" s="780">
        <f>IF(P913+R913=S914+S915+S916,P913+R913,"CHYBA")</f>
        <v>0</v>
      </c>
    </row>
    <row r="914" spans="1:19" ht="18" hidden="1" customHeight="1" thickTop="1" x14ac:dyDescent="0.2">
      <c r="A914" s="790" t="s">
        <v>382</v>
      </c>
      <c r="B914" s="776" t="s">
        <v>381</v>
      </c>
      <c r="C914" s="777">
        <f>IF(E914+G914=0, 0, ROUND((P914-Q914)/(G914+E914)/12,0))</f>
        <v>0</v>
      </c>
      <c r="D914" s="791">
        <f>IF(F914=0,0,ROUND(Q914/F914,0))</f>
        <v>0</v>
      </c>
      <c r="E914" s="796"/>
      <c r="F914" s="797"/>
      <c r="G914" s="798"/>
      <c r="H914" s="799"/>
      <c r="I914" s="797"/>
      <c r="J914" s="795" t="s">
        <v>381</v>
      </c>
      <c r="K914" s="795">
        <f>H914</f>
        <v>0</v>
      </c>
      <c r="L914" s="797"/>
      <c r="M914" s="797"/>
      <c r="N914" s="779" t="s">
        <v>381</v>
      </c>
      <c r="O914" s="779">
        <f>L914</f>
        <v>0</v>
      </c>
      <c r="P914" s="779">
        <f>H914+L914</f>
        <v>0</v>
      </c>
      <c r="Q914" s="779">
        <f>I914+M914</f>
        <v>0</v>
      </c>
      <c r="R914" s="779" t="s">
        <v>381</v>
      </c>
      <c r="S914" s="780">
        <f>P914</f>
        <v>0</v>
      </c>
    </row>
    <row r="915" spans="1:19" ht="18" hidden="1" customHeight="1" thickTop="1" x14ac:dyDescent="0.2">
      <c r="A915" s="790" t="s">
        <v>383</v>
      </c>
      <c r="B915" s="776" t="s">
        <v>381</v>
      </c>
      <c r="C915" s="777">
        <f>IF(E915+G915=0, 0, ROUND((P915-Q915)/(G915+E915)/12,0))</f>
        <v>0</v>
      </c>
      <c r="D915" s="791">
        <f>IF(F915=0,0,ROUND(Q915/F915,0))</f>
        <v>0</v>
      </c>
      <c r="E915" s="796"/>
      <c r="F915" s="797"/>
      <c r="G915" s="798"/>
      <c r="H915" s="799"/>
      <c r="I915" s="797"/>
      <c r="J915" s="795" t="s">
        <v>381</v>
      </c>
      <c r="K915" s="795">
        <f>H915</f>
        <v>0</v>
      </c>
      <c r="L915" s="797"/>
      <c r="M915" s="797"/>
      <c r="N915" s="779" t="s">
        <v>381</v>
      </c>
      <c r="O915" s="779">
        <f>L915</f>
        <v>0</v>
      </c>
      <c r="P915" s="779">
        <f>H915+L915</f>
        <v>0</v>
      </c>
      <c r="Q915" s="779">
        <f>I915+M915</f>
        <v>0</v>
      </c>
      <c r="R915" s="779" t="s">
        <v>381</v>
      </c>
      <c r="S915" s="780">
        <f>P915</f>
        <v>0</v>
      </c>
    </row>
    <row r="916" spans="1:19" ht="18" hidden="1" customHeight="1" thickTop="1" x14ac:dyDescent="0.2">
      <c r="A916" s="790" t="s">
        <v>384</v>
      </c>
      <c r="B916" s="776" t="s">
        <v>381</v>
      </c>
      <c r="C916" s="777" t="s">
        <v>381</v>
      </c>
      <c r="D916" s="791" t="s">
        <v>381</v>
      </c>
      <c r="E916" s="778" t="s">
        <v>381</v>
      </c>
      <c r="F916" s="779" t="s">
        <v>381</v>
      </c>
      <c r="G916" s="780" t="s">
        <v>381</v>
      </c>
      <c r="H916" s="781" t="s">
        <v>381</v>
      </c>
      <c r="I916" s="779" t="s">
        <v>381</v>
      </c>
      <c r="J916" s="797"/>
      <c r="K916" s="795">
        <f>J916</f>
        <v>0</v>
      </c>
      <c r="L916" s="779" t="s">
        <v>381</v>
      </c>
      <c r="M916" s="779" t="s">
        <v>381</v>
      </c>
      <c r="N916" s="797"/>
      <c r="O916" s="779">
        <f>N916</f>
        <v>0</v>
      </c>
      <c r="P916" s="779" t="s">
        <v>381</v>
      </c>
      <c r="Q916" s="779" t="s">
        <v>381</v>
      </c>
      <c r="R916" s="779">
        <f>J916+N916</f>
        <v>0</v>
      </c>
      <c r="S916" s="780">
        <f>R916</f>
        <v>0</v>
      </c>
    </row>
    <row r="917" spans="1:19" ht="18" hidden="1" customHeight="1" thickTop="1" x14ac:dyDescent="0.2">
      <c r="A917" s="792" t="s">
        <v>1026</v>
      </c>
      <c r="B917" s="793"/>
      <c r="C917" s="777">
        <f>IF(E917+G917=0, 0, ROUND((P917-Q917)/(G917+E917)/12,0))</f>
        <v>0</v>
      </c>
      <c r="D917" s="791">
        <f>IF(F917=0,0,ROUND(Q917/F917,0))</f>
        <v>0</v>
      </c>
      <c r="E917" s="778">
        <f>E918+E919</f>
        <v>0</v>
      </c>
      <c r="F917" s="779">
        <f>F918+F919</f>
        <v>0</v>
      </c>
      <c r="G917" s="780">
        <f>G918+G919</f>
        <v>0</v>
      </c>
      <c r="H917" s="781">
        <f>H918+H919</f>
        <v>0</v>
      </c>
      <c r="I917" s="779">
        <f>I918+I919</f>
        <v>0</v>
      </c>
      <c r="J917" s="779">
        <f>J920</f>
        <v>0</v>
      </c>
      <c r="K917" s="779">
        <f>IF(H917+J917=K918+K919+K920,H917+J917,"CHYBA")</f>
        <v>0</v>
      </c>
      <c r="L917" s="779">
        <f>L918+L919</f>
        <v>0</v>
      </c>
      <c r="M917" s="779">
        <f>M918+M919</f>
        <v>0</v>
      </c>
      <c r="N917" s="779">
        <f>N920</f>
        <v>0</v>
      </c>
      <c r="O917" s="779">
        <f>IF(L917+N917=O918+O919+O920,L917+N917,"CHYBA")</f>
        <v>0</v>
      </c>
      <c r="P917" s="779">
        <f>P918+P919</f>
        <v>0</v>
      </c>
      <c r="Q917" s="779">
        <f>Q918+Q919</f>
        <v>0</v>
      </c>
      <c r="R917" s="779">
        <f>R920</f>
        <v>0</v>
      </c>
      <c r="S917" s="780">
        <f>IF(P917+R917=S918+S919+S920,P917+R917,"CHYBA")</f>
        <v>0</v>
      </c>
    </row>
    <row r="918" spans="1:19" ht="18" hidden="1" customHeight="1" thickTop="1" x14ac:dyDescent="0.2">
      <c r="A918" s="790" t="s">
        <v>382</v>
      </c>
      <c r="B918" s="776" t="s">
        <v>381</v>
      </c>
      <c r="C918" s="777">
        <f>IF(E918+G918=0, 0, ROUND((P918-Q918)/(G918+E918)/12,0))</f>
        <v>0</v>
      </c>
      <c r="D918" s="791">
        <f>IF(F918=0,0,ROUND(Q918/F918,0))</f>
        <v>0</v>
      </c>
      <c r="E918" s="796"/>
      <c r="F918" s="797"/>
      <c r="G918" s="798"/>
      <c r="H918" s="799"/>
      <c r="I918" s="797"/>
      <c r="J918" s="779" t="s">
        <v>381</v>
      </c>
      <c r="K918" s="779">
        <f>H918</f>
        <v>0</v>
      </c>
      <c r="L918" s="797"/>
      <c r="M918" s="797"/>
      <c r="N918" s="779" t="s">
        <v>381</v>
      </c>
      <c r="O918" s="779">
        <f>L918</f>
        <v>0</v>
      </c>
      <c r="P918" s="779">
        <f>H918+L918</f>
        <v>0</v>
      </c>
      <c r="Q918" s="779">
        <f>I918+M918</f>
        <v>0</v>
      </c>
      <c r="R918" s="779" t="s">
        <v>381</v>
      </c>
      <c r="S918" s="780">
        <f>P918</f>
        <v>0</v>
      </c>
    </row>
    <row r="919" spans="1:19" ht="18" hidden="1" customHeight="1" thickTop="1" x14ac:dyDescent="0.2">
      <c r="A919" s="790" t="s">
        <v>383</v>
      </c>
      <c r="B919" s="776" t="s">
        <v>381</v>
      </c>
      <c r="C919" s="777">
        <f>IF(E919+G919=0, 0, ROUND((P919-Q919)/(G919+E919)/12,0))</f>
        <v>0</v>
      </c>
      <c r="D919" s="791">
        <f>IF(F919=0,0,ROUND(Q919/F919,0))</f>
        <v>0</v>
      </c>
      <c r="E919" s="796"/>
      <c r="F919" s="797"/>
      <c r="G919" s="798"/>
      <c r="H919" s="799"/>
      <c r="I919" s="797"/>
      <c r="J919" s="779" t="s">
        <v>381</v>
      </c>
      <c r="K919" s="779">
        <f>H919</f>
        <v>0</v>
      </c>
      <c r="L919" s="797"/>
      <c r="M919" s="797"/>
      <c r="N919" s="779" t="s">
        <v>381</v>
      </c>
      <c r="O919" s="779">
        <f>L919</f>
        <v>0</v>
      </c>
      <c r="P919" s="779">
        <f>H919+L919</f>
        <v>0</v>
      </c>
      <c r="Q919" s="779">
        <f>I919+M919</f>
        <v>0</v>
      </c>
      <c r="R919" s="779" t="s">
        <v>381</v>
      </c>
      <c r="S919" s="780">
        <f>P919</f>
        <v>0</v>
      </c>
    </row>
    <row r="920" spans="1:19" ht="18" hidden="1" customHeight="1" thickTop="1" x14ac:dyDescent="0.2">
      <c r="A920" s="790" t="s">
        <v>384</v>
      </c>
      <c r="B920" s="776" t="s">
        <v>381</v>
      </c>
      <c r="C920" s="777" t="s">
        <v>381</v>
      </c>
      <c r="D920" s="791" t="s">
        <v>381</v>
      </c>
      <c r="E920" s="778" t="s">
        <v>381</v>
      </c>
      <c r="F920" s="779" t="s">
        <v>381</v>
      </c>
      <c r="G920" s="780" t="s">
        <v>381</v>
      </c>
      <c r="H920" s="781" t="s">
        <v>381</v>
      </c>
      <c r="I920" s="779" t="s">
        <v>381</v>
      </c>
      <c r="J920" s="797"/>
      <c r="K920" s="779">
        <f>J920</f>
        <v>0</v>
      </c>
      <c r="L920" s="779" t="s">
        <v>381</v>
      </c>
      <c r="M920" s="779" t="s">
        <v>381</v>
      </c>
      <c r="N920" s="797"/>
      <c r="O920" s="779">
        <f>N920</f>
        <v>0</v>
      </c>
      <c r="P920" s="779" t="s">
        <v>381</v>
      </c>
      <c r="Q920" s="779" t="s">
        <v>381</v>
      </c>
      <c r="R920" s="779">
        <f>J920+N920</f>
        <v>0</v>
      </c>
      <c r="S920" s="780">
        <f>R920</f>
        <v>0</v>
      </c>
    </row>
    <row r="921" spans="1:19" ht="18" hidden="1" customHeight="1" thickTop="1" x14ac:dyDescent="0.2">
      <c r="A921" s="792" t="s">
        <v>1026</v>
      </c>
      <c r="B921" s="793"/>
      <c r="C921" s="777">
        <f>IF(E921+G921=0, 0, ROUND((P921-Q921)/(G921+E921)/12,0))</f>
        <v>0</v>
      </c>
      <c r="D921" s="791">
        <f>IF(F921=0,0,ROUND(Q921/F921,0))</f>
        <v>0</v>
      </c>
      <c r="E921" s="778">
        <f>E922+E923</f>
        <v>0</v>
      </c>
      <c r="F921" s="779">
        <f>F922+F923</f>
        <v>0</v>
      </c>
      <c r="G921" s="780">
        <f>G922+G923</f>
        <v>0</v>
      </c>
      <c r="H921" s="781">
        <f>H922+H923</f>
        <v>0</v>
      </c>
      <c r="I921" s="779">
        <f>I922+I923</f>
        <v>0</v>
      </c>
      <c r="J921" s="779">
        <f>J924</f>
        <v>0</v>
      </c>
      <c r="K921" s="779">
        <f>IF(H921+J921=K922+K923+K924,H921+J921,"CHYBA")</f>
        <v>0</v>
      </c>
      <c r="L921" s="779">
        <f>L922+L923</f>
        <v>0</v>
      </c>
      <c r="M921" s="779">
        <f>M922+M923</f>
        <v>0</v>
      </c>
      <c r="N921" s="779">
        <f>N924</f>
        <v>0</v>
      </c>
      <c r="O921" s="779">
        <f>IF(L921+N921=O922+O923+O924,L921+N921,"CHYBA")</f>
        <v>0</v>
      </c>
      <c r="P921" s="779">
        <f>P922+P923</f>
        <v>0</v>
      </c>
      <c r="Q921" s="779">
        <f>Q922+Q923</f>
        <v>0</v>
      </c>
      <c r="R921" s="779">
        <f>R924</f>
        <v>0</v>
      </c>
      <c r="S921" s="780">
        <f>IF(P921+R921=S922+S923+S924,P921+R921,"CHYBA")</f>
        <v>0</v>
      </c>
    </row>
    <row r="922" spans="1:19" ht="18" hidden="1" customHeight="1" thickTop="1" x14ac:dyDescent="0.2">
      <c r="A922" s="790" t="s">
        <v>382</v>
      </c>
      <c r="B922" s="776" t="s">
        <v>381</v>
      </c>
      <c r="C922" s="777">
        <f>IF(E922+G922=0, 0, ROUND((P922-Q922)/(G922+E922)/12,0))</f>
        <v>0</v>
      </c>
      <c r="D922" s="791">
        <f>IF(F922=0,0,ROUND(Q922/F922,0))</f>
        <v>0</v>
      </c>
      <c r="E922" s="796"/>
      <c r="F922" s="797"/>
      <c r="G922" s="798"/>
      <c r="H922" s="799"/>
      <c r="I922" s="797"/>
      <c r="J922" s="779" t="s">
        <v>381</v>
      </c>
      <c r="K922" s="779">
        <f>H922</f>
        <v>0</v>
      </c>
      <c r="L922" s="797"/>
      <c r="M922" s="797"/>
      <c r="N922" s="779" t="s">
        <v>381</v>
      </c>
      <c r="O922" s="779">
        <f>L922</f>
        <v>0</v>
      </c>
      <c r="P922" s="779">
        <f>H922+L922</f>
        <v>0</v>
      </c>
      <c r="Q922" s="779">
        <f>I922+M922</f>
        <v>0</v>
      </c>
      <c r="R922" s="779" t="s">
        <v>381</v>
      </c>
      <c r="S922" s="780">
        <f>P922</f>
        <v>0</v>
      </c>
    </row>
    <row r="923" spans="1:19" ht="18" hidden="1" customHeight="1" thickTop="1" x14ac:dyDescent="0.2">
      <c r="A923" s="790" t="s">
        <v>383</v>
      </c>
      <c r="B923" s="776" t="s">
        <v>381</v>
      </c>
      <c r="C923" s="777">
        <f>IF(E923+G923=0, 0, ROUND((P923-Q923)/(G923+E923)/12,0))</f>
        <v>0</v>
      </c>
      <c r="D923" s="791">
        <f>IF(F923=0,0,ROUND(Q923/F923,0))</f>
        <v>0</v>
      </c>
      <c r="E923" s="796"/>
      <c r="F923" s="797"/>
      <c r="G923" s="798"/>
      <c r="H923" s="799"/>
      <c r="I923" s="797"/>
      <c r="J923" s="779" t="s">
        <v>381</v>
      </c>
      <c r="K923" s="779">
        <f>H923</f>
        <v>0</v>
      </c>
      <c r="L923" s="797"/>
      <c r="M923" s="797"/>
      <c r="N923" s="779" t="s">
        <v>381</v>
      </c>
      <c r="O923" s="779">
        <f>L923</f>
        <v>0</v>
      </c>
      <c r="P923" s="779">
        <f>H923+L923</f>
        <v>0</v>
      </c>
      <c r="Q923" s="779">
        <f>I923+M923</f>
        <v>0</v>
      </c>
      <c r="R923" s="779" t="s">
        <v>381</v>
      </c>
      <c r="S923" s="780">
        <f>P923</f>
        <v>0</v>
      </c>
    </row>
    <row r="924" spans="1:19" ht="18" hidden="1" customHeight="1" thickTop="1" x14ac:dyDescent="0.2">
      <c r="A924" s="790" t="s">
        <v>384</v>
      </c>
      <c r="B924" s="776" t="s">
        <v>381</v>
      </c>
      <c r="C924" s="777" t="s">
        <v>381</v>
      </c>
      <c r="D924" s="791" t="s">
        <v>381</v>
      </c>
      <c r="E924" s="778" t="s">
        <v>381</v>
      </c>
      <c r="F924" s="779" t="s">
        <v>381</v>
      </c>
      <c r="G924" s="780" t="s">
        <v>381</v>
      </c>
      <c r="H924" s="781" t="s">
        <v>381</v>
      </c>
      <c r="I924" s="779" t="s">
        <v>381</v>
      </c>
      <c r="J924" s="797"/>
      <c r="K924" s="779">
        <f>J924</f>
        <v>0</v>
      </c>
      <c r="L924" s="779" t="s">
        <v>381</v>
      </c>
      <c r="M924" s="779" t="s">
        <v>381</v>
      </c>
      <c r="N924" s="797"/>
      <c r="O924" s="779">
        <f>N924</f>
        <v>0</v>
      </c>
      <c r="P924" s="779" t="s">
        <v>381</v>
      </c>
      <c r="Q924" s="779" t="s">
        <v>381</v>
      </c>
      <c r="R924" s="779">
        <f>J924+N924</f>
        <v>0</v>
      </c>
      <c r="S924" s="780">
        <f>R924</f>
        <v>0</v>
      </c>
    </row>
    <row r="925" spans="1:19" ht="18" hidden="1" customHeight="1" thickTop="1" x14ac:dyDescent="0.2">
      <c r="A925" s="792" t="s">
        <v>1026</v>
      </c>
      <c r="B925" s="793"/>
      <c r="C925" s="777">
        <f>IF(E925+G925=0, 0, ROUND((P925-Q925)/(G925+E925)/12,0))</f>
        <v>0</v>
      </c>
      <c r="D925" s="791">
        <f>IF(F925=0,0,ROUND(Q925/F925,0))</f>
        <v>0</v>
      </c>
      <c r="E925" s="778">
        <f>E926+E927</f>
        <v>0</v>
      </c>
      <c r="F925" s="779">
        <f>F926+F927</f>
        <v>0</v>
      </c>
      <c r="G925" s="780">
        <f>G926+G927</f>
        <v>0</v>
      </c>
      <c r="H925" s="781">
        <f>H926+H927</f>
        <v>0</v>
      </c>
      <c r="I925" s="779">
        <f>I926+I927</f>
        <v>0</v>
      </c>
      <c r="J925" s="779">
        <f>J928</f>
        <v>0</v>
      </c>
      <c r="K925" s="779">
        <f>IF(H925+J925=K926+K927+K928,H925+J925,"CHYBA")</f>
        <v>0</v>
      </c>
      <c r="L925" s="779">
        <f>L926+L927</f>
        <v>0</v>
      </c>
      <c r="M925" s="779">
        <f>M926+M927</f>
        <v>0</v>
      </c>
      <c r="N925" s="779">
        <f>N928</f>
        <v>0</v>
      </c>
      <c r="O925" s="779">
        <f>IF(L925+N925=O926+O927+O928,L925+N925,"CHYBA")</f>
        <v>0</v>
      </c>
      <c r="P925" s="779">
        <f>P926+P927</f>
        <v>0</v>
      </c>
      <c r="Q925" s="779">
        <f>Q926+Q927</f>
        <v>0</v>
      </c>
      <c r="R925" s="779">
        <f>R928</f>
        <v>0</v>
      </c>
      <c r="S925" s="780">
        <f>IF(P925+R925=S926+S927+S928,P925+R925,"CHYBA")</f>
        <v>0</v>
      </c>
    </row>
    <row r="926" spans="1:19" ht="18" hidden="1" customHeight="1" thickTop="1" x14ac:dyDescent="0.2">
      <c r="A926" s="790" t="s">
        <v>382</v>
      </c>
      <c r="B926" s="776" t="s">
        <v>381</v>
      </c>
      <c r="C926" s="777">
        <f>IF(E926+G926=0, 0, ROUND((P926-Q926)/(G926+E926)/12,0))</f>
        <v>0</v>
      </c>
      <c r="D926" s="791">
        <f>IF(F926=0,0,ROUND(Q926/F926,0))</f>
        <v>0</v>
      </c>
      <c r="E926" s="796"/>
      <c r="F926" s="797"/>
      <c r="G926" s="798"/>
      <c r="H926" s="799"/>
      <c r="I926" s="797"/>
      <c r="J926" s="779" t="s">
        <v>381</v>
      </c>
      <c r="K926" s="779">
        <f>H926</f>
        <v>0</v>
      </c>
      <c r="L926" s="797"/>
      <c r="M926" s="797"/>
      <c r="N926" s="779" t="s">
        <v>381</v>
      </c>
      <c r="O926" s="779">
        <f>L926</f>
        <v>0</v>
      </c>
      <c r="P926" s="779">
        <f>H926+L926</f>
        <v>0</v>
      </c>
      <c r="Q926" s="779">
        <f>I926+M926</f>
        <v>0</v>
      </c>
      <c r="R926" s="779" t="s">
        <v>381</v>
      </c>
      <c r="S926" s="780">
        <f>P926</f>
        <v>0</v>
      </c>
    </row>
    <row r="927" spans="1:19" ht="18" hidden="1" customHeight="1" thickTop="1" x14ac:dyDescent="0.2">
      <c r="A927" s="790" t="s">
        <v>383</v>
      </c>
      <c r="B927" s="776" t="s">
        <v>381</v>
      </c>
      <c r="C927" s="777">
        <f>IF(E927+G927=0, 0, ROUND((P927-Q927)/(G927+E927)/12,0))</f>
        <v>0</v>
      </c>
      <c r="D927" s="791">
        <f>IF(F927=0,0,ROUND(Q927/F927,0))</f>
        <v>0</v>
      </c>
      <c r="E927" s="796"/>
      <c r="F927" s="797"/>
      <c r="G927" s="798"/>
      <c r="H927" s="799"/>
      <c r="I927" s="797"/>
      <c r="J927" s="779" t="s">
        <v>381</v>
      </c>
      <c r="K927" s="779">
        <f>H927</f>
        <v>0</v>
      </c>
      <c r="L927" s="797"/>
      <c r="M927" s="797"/>
      <c r="N927" s="779" t="s">
        <v>381</v>
      </c>
      <c r="O927" s="779">
        <f>L927</f>
        <v>0</v>
      </c>
      <c r="P927" s="779">
        <f>H927+L927</f>
        <v>0</v>
      </c>
      <c r="Q927" s="779">
        <f>I927+M927</f>
        <v>0</v>
      </c>
      <c r="R927" s="779" t="s">
        <v>381</v>
      </c>
      <c r="S927" s="780">
        <f>P927</f>
        <v>0</v>
      </c>
    </row>
    <row r="928" spans="1:19" ht="18" hidden="1" customHeight="1" thickTop="1" x14ac:dyDescent="0.2">
      <c r="A928" s="790" t="s">
        <v>384</v>
      </c>
      <c r="B928" s="776" t="s">
        <v>381</v>
      </c>
      <c r="C928" s="777" t="s">
        <v>381</v>
      </c>
      <c r="D928" s="791" t="s">
        <v>381</v>
      </c>
      <c r="E928" s="778" t="s">
        <v>381</v>
      </c>
      <c r="F928" s="779" t="s">
        <v>381</v>
      </c>
      <c r="G928" s="780" t="s">
        <v>381</v>
      </c>
      <c r="H928" s="781" t="s">
        <v>381</v>
      </c>
      <c r="I928" s="779" t="s">
        <v>381</v>
      </c>
      <c r="J928" s="797"/>
      <c r="K928" s="779">
        <f>J928</f>
        <v>0</v>
      </c>
      <c r="L928" s="779" t="s">
        <v>381</v>
      </c>
      <c r="M928" s="779" t="s">
        <v>381</v>
      </c>
      <c r="N928" s="797"/>
      <c r="O928" s="779">
        <f>N928</f>
        <v>0</v>
      </c>
      <c r="P928" s="779" t="s">
        <v>381</v>
      </c>
      <c r="Q928" s="779" t="s">
        <v>381</v>
      </c>
      <c r="R928" s="779">
        <f>J928+N928</f>
        <v>0</v>
      </c>
      <c r="S928" s="780">
        <f>R928</f>
        <v>0</v>
      </c>
    </row>
    <row r="929" spans="1:19" ht="18" hidden="1" customHeight="1" thickTop="1" x14ac:dyDescent="0.2">
      <c r="A929" s="792" t="s">
        <v>1026</v>
      </c>
      <c r="B929" s="793"/>
      <c r="C929" s="777">
        <f>IF(E929+G929=0, 0, ROUND((P929-Q929)/(G929+E929)/12,0))</f>
        <v>0</v>
      </c>
      <c r="D929" s="791">
        <f>IF(F929=0,0,ROUND(Q929/F929,0))</f>
        <v>0</v>
      </c>
      <c r="E929" s="778">
        <f>E930+E931</f>
        <v>0</v>
      </c>
      <c r="F929" s="779">
        <f>F930+F931</f>
        <v>0</v>
      </c>
      <c r="G929" s="780">
        <f>G930+G931</f>
        <v>0</v>
      </c>
      <c r="H929" s="781">
        <f>H930+H931</f>
        <v>0</v>
      </c>
      <c r="I929" s="779">
        <f>I930+I931</f>
        <v>0</v>
      </c>
      <c r="J929" s="779">
        <f>J932</f>
        <v>0</v>
      </c>
      <c r="K929" s="779">
        <f>IF(H929+J929=K930+K931+K932,H929+J929,"CHYBA")</f>
        <v>0</v>
      </c>
      <c r="L929" s="779">
        <f>L930+L931</f>
        <v>0</v>
      </c>
      <c r="M929" s="779">
        <f>M930+M931</f>
        <v>0</v>
      </c>
      <c r="N929" s="779">
        <f>N932</f>
        <v>0</v>
      </c>
      <c r="O929" s="779">
        <f>IF(L929+N929=O930+O931+O932,L929+N929,"CHYBA")</f>
        <v>0</v>
      </c>
      <c r="P929" s="779">
        <f>P930+P931</f>
        <v>0</v>
      </c>
      <c r="Q929" s="779">
        <f>Q930+Q931</f>
        <v>0</v>
      </c>
      <c r="R929" s="779">
        <f>R932</f>
        <v>0</v>
      </c>
      <c r="S929" s="780">
        <f>IF(P929+R929=S930+S931+S932,P929+R929,"CHYBA")</f>
        <v>0</v>
      </c>
    </row>
    <row r="930" spans="1:19" ht="18" hidden="1" customHeight="1" thickTop="1" x14ac:dyDescent="0.2">
      <c r="A930" s="790" t="s">
        <v>382</v>
      </c>
      <c r="B930" s="776" t="s">
        <v>381</v>
      </c>
      <c r="C930" s="777">
        <f>IF(E930+G930=0, 0, ROUND((P930-Q930)/(G930+E930)/12,0))</f>
        <v>0</v>
      </c>
      <c r="D930" s="791">
        <f>IF(F930=0,0,ROUND(Q930/F930,0))</f>
        <v>0</v>
      </c>
      <c r="E930" s="796"/>
      <c r="F930" s="797"/>
      <c r="G930" s="798"/>
      <c r="H930" s="799"/>
      <c r="I930" s="797"/>
      <c r="J930" s="779" t="s">
        <v>381</v>
      </c>
      <c r="K930" s="779">
        <f>H930</f>
        <v>0</v>
      </c>
      <c r="L930" s="797"/>
      <c r="M930" s="797"/>
      <c r="N930" s="779" t="s">
        <v>381</v>
      </c>
      <c r="O930" s="779">
        <f>L930</f>
        <v>0</v>
      </c>
      <c r="P930" s="779">
        <f>H930+L930</f>
        <v>0</v>
      </c>
      <c r="Q930" s="779">
        <f>I930+M930</f>
        <v>0</v>
      </c>
      <c r="R930" s="779" t="s">
        <v>381</v>
      </c>
      <c r="S930" s="780">
        <f>P930</f>
        <v>0</v>
      </c>
    </row>
    <row r="931" spans="1:19" ht="18" hidden="1" customHeight="1" thickTop="1" x14ac:dyDescent="0.2">
      <c r="A931" s="790" t="s">
        <v>383</v>
      </c>
      <c r="B931" s="776" t="s">
        <v>381</v>
      </c>
      <c r="C931" s="777">
        <f>IF(E931+G931=0, 0, ROUND((P931-Q931)/(G931+E931)/12,0))</f>
        <v>0</v>
      </c>
      <c r="D931" s="791">
        <f>IF(F931=0,0,ROUND(Q931/F931,0))</f>
        <v>0</v>
      </c>
      <c r="E931" s="796"/>
      <c r="F931" s="797"/>
      <c r="G931" s="798"/>
      <c r="H931" s="799"/>
      <c r="I931" s="797"/>
      <c r="J931" s="779" t="s">
        <v>381</v>
      </c>
      <c r="K931" s="779">
        <f>H931</f>
        <v>0</v>
      </c>
      <c r="L931" s="797"/>
      <c r="M931" s="797"/>
      <c r="N931" s="779" t="s">
        <v>381</v>
      </c>
      <c r="O931" s="779">
        <f>L931</f>
        <v>0</v>
      </c>
      <c r="P931" s="779">
        <f>H931+L931</f>
        <v>0</v>
      </c>
      <c r="Q931" s="779">
        <f>I931+M931</f>
        <v>0</v>
      </c>
      <c r="R931" s="779" t="s">
        <v>381</v>
      </c>
      <c r="S931" s="780">
        <f>P931</f>
        <v>0</v>
      </c>
    </row>
    <row r="932" spans="1:19" ht="18" hidden="1" customHeight="1" thickTop="1" x14ac:dyDescent="0.2">
      <c r="A932" s="790" t="s">
        <v>384</v>
      </c>
      <c r="B932" s="776" t="s">
        <v>381</v>
      </c>
      <c r="C932" s="777" t="s">
        <v>381</v>
      </c>
      <c r="D932" s="791" t="s">
        <v>381</v>
      </c>
      <c r="E932" s="778" t="s">
        <v>381</v>
      </c>
      <c r="F932" s="779" t="s">
        <v>381</v>
      </c>
      <c r="G932" s="780" t="s">
        <v>381</v>
      </c>
      <c r="H932" s="781" t="s">
        <v>381</v>
      </c>
      <c r="I932" s="779" t="s">
        <v>381</v>
      </c>
      <c r="J932" s="797"/>
      <c r="K932" s="779">
        <f>J932</f>
        <v>0</v>
      </c>
      <c r="L932" s="779" t="s">
        <v>381</v>
      </c>
      <c r="M932" s="779" t="s">
        <v>381</v>
      </c>
      <c r="N932" s="797"/>
      <c r="O932" s="779">
        <f>N932</f>
        <v>0</v>
      </c>
      <c r="P932" s="779" t="s">
        <v>381</v>
      </c>
      <c r="Q932" s="779" t="s">
        <v>381</v>
      </c>
      <c r="R932" s="779">
        <f>J932+N932</f>
        <v>0</v>
      </c>
      <c r="S932" s="780">
        <f>R932</f>
        <v>0</v>
      </c>
    </row>
    <row r="933" spans="1:19" ht="18" hidden="1" customHeight="1" thickTop="1" x14ac:dyDescent="0.2">
      <c r="A933" s="792" t="s">
        <v>1026</v>
      </c>
      <c r="B933" s="793"/>
      <c r="C933" s="777">
        <f>IF(E933+G933=0, 0, ROUND((P933-Q933)/(G933+E933)/12,0))</f>
        <v>0</v>
      </c>
      <c r="D933" s="791">
        <f>IF(F933=0,0,ROUND(Q933/F933,0))</f>
        <v>0</v>
      </c>
      <c r="E933" s="778">
        <f>E934+E935</f>
        <v>0</v>
      </c>
      <c r="F933" s="779">
        <f>F934+F935</f>
        <v>0</v>
      </c>
      <c r="G933" s="780">
        <f>G934+G935</f>
        <v>0</v>
      </c>
      <c r="H933" s="781">
        <f>H934+H935</f>
        <v>0</v>
      </c>
      <c r="I933" s="779">
        <f>I934+I935</f>
        <v>0</v>
      </c>
      <c r="J933" s="779">
        <f>J936</f>
        <v>0</v>
      </c>
      <c r="K933" s="779">
        <f>IF(H933+J933=K934+K935+K936,H933+J933,"CHYBA")</f>
        <v>0</v>
      </c>
      <c r="L933" s="779">
        <f>L934+L935</f>
        <v>0</v>
      </c>
      <c r="M933" s="779">
        <f>M934+M935</f>
        <v>0</v>
      </c>
      <c r="N933" s="779">
        <f>N936</f>
        <v>0</v>
      </c>
      <c r="O933" s="779">
        <f>IF(L933+N933=O934+O935+O936,L933+N933,"CHYBA")</f>
        <v>0</v>
      </c>
      <c r="P933" s="779">
        <f>P934+P935</f>
        <v>0</v>
      </c>
      <c r="Q933" s="779">
        <f>Q934+Q935</f>
        <v>0</v>
      </c>
      <c r="R933" s="779">
        <f>R936</f>
        <v>0</v>
      </c>
      <c r="S933" s="780">
        <f>IF(P933+R933=S934+S935+S936,P933+R933,"CHYBA")</f>
        <v>0</v>
      </c>
    </row>
    <row r="934" spans="1:19" ht="18" hidden="1" customHeight="1" thickTop="1" x14ac:dyDescent="0.2">
      <c r="A934" s="790" t="s">
        <v>382</v>
      </c>
      <c r="B934" s="776" t="s">
        <v>381</v>
      </c>
      <c r="C934" s="777">
        <f>IF(E934+G934=0, 0, ROUND((P934-Q934)/(G934+E934)/12,0))</f>
        <v>0</v>
      </c>
      <c r="D934" s="791">
        <f>IF(F934=0,0,ROUND(Q934/F934,0))</f>
        <v>0</v>
      </c>
      <c r="E934" s="796"/>
      <c r="F934" s="797"/>
      <c r="G934" s="798"/>
      <c r="H934" s="799"/>
      <c r="I934" s="797"/>
      <c r="J934" s="779" t="s">
        <v>381</v>
      </c>
      <c r="K934" s="779">
        <f>H934</f>
        <v>0</v>
      </c>
      <c r="L934" s="797"/>
      <c r="M934" s="797"/>
      <c r="N934" s="779" t="s">
        <v>381</v>
      </c>
      <c r="O934" s="779">
        <f>L934</f>
        <v>0</v>
      </c>
      <c r="P934" s="779">
        <f>H934+L934</f>
        <v>0</v>
      </c>
      <c r="Q934" s="779">
        <f>I934+M934</f>
        <v>0</v>
      </c>
      <c r="R934" s="779" t="s">
        <v>381</v>
      </c>
      <c r="S934" s="780">
        <f>P934</f>
        <v>0</v>
      </c>
    </row>
    <row r="935" spans="1:19" ht="18" hidden="1" customHeight="1" thickTop="1" x14ac:dyDescent="0.2">
      <c r="A935" s="790" t="s">
        <v>383</v>
      </c>
      <c r="B935" s="776" t="s">
        <v>381</v>
      </c>
      <c r="C935" s="777">
        <f>IF(E935+G935=0, 0, ROUND((P935-Q935)/(G935+E935)/12,0))</f>
        <v>0</v>
      </c>
      <c r="D935" s="791">
        <f>IF(F935=0,0,ROUND(Q935/F935,0))</f>
        <v>0</v>
      </c>
      <c r="E935" s="796"/>
      <c r="F935" s="797"/>
      <c r="G935" s="798"/>
      <c r="H935" s="799"/>
      <c r="I935" s="797"/>
      <c r="J935" s="779" t="s">
        <v>381</v>
      </c>
      <c r="K935" s="779">
        <f>H935</f>
        <v>0</v>
      </c>
      <c r="L935" s="797"/>
      <c r="M935" s="797"/>
      <c r="N935" s="779" t="s">
        <v>381</v>
      </c>
      <c r="O935" s="779">
        <f>L935</f>
        <v>0</v>
      </c>
      <c r="P935" s="779">
        <f>H935+L935</f>
        <v>0</v>
      </c>
      <c r="Q935" s="779">
        <f>I935+M935</f>
        <v>0</v>
      </c>
      <c r="R935" s="779" t="s">
        <v>381</v>
      </c>
      <c r="S935" s="780">
        <f>P935</f>
        <v>0</v>
      </c>
    </row>
    <row r="936" spans="1:19" ht="18" hidden="1" customHeight="1" thickTop="1" x14ac:dyDescent="0.2">
      <c r="A936" s="790" t="s">
        <v>384</v>
      </c>
      <c r="B936" s="776" t="s">
        <v>381</v>
      </c>
      <c r="C936" s="777" t="s">
        <v>381</v>
      </c>
      <c r="D936" s="791" t="s">
        <v>381</v>
      </c>
      <c r="E936" s="778" t="s">
        <v>381</v>
      </c>
      <c r="F936" s="779" t="s">
        <v>381</v>
      </c>
      <c r="G936" s="780" t="s">
        <v>381</v>
      </c>
      <c r="H936" s="781" t="s">
        <v>381</v>
      </c>
      <c r="I936" s="779" t="s">
        <v>381</v>
      </c>
      <c r="J936" s="797"/>
      <c r="K936" s="779">
        <f>J936</f>
        <v>0</v>
      </c>
      <c r="L936" s="779" t="s">
        <v>381</v>
      </c>
      <c r="M936" s="779" t="s">
        <v>381</v>
      </c>
      <c r="N936" s="797"/>
      <c r="O936" s="779">
        <f>N936</f>
        <v>0</v>
      </c>
      <c r="P936" s="779" t="s">
        <v>381</v>
      </c>
      <c r="Q936" s="779" t="s">
        <v>381</v>
      </c>
      <c r="R936" s="779">
        <f>J936+N936</f>
        <v>0</v>
      </c>
      <c r="S936" s="780">
        <f>R936</f>
        <v>0</v>
      </c>
    </row>
    <row r="937" spans="1:19" ht="18" hidden="1" customHeight="1" thickTop="1" x14ac:dyDescent="0.2">
      <c r="A937" s="792" t="s">
        <v>1026</v>
      </c>
      <c r="B937" s="793"/>
      <c r="C937" s="777">
        <f>IF(E937+G937=0, 0, ROUND((P937-Q937)/(G937+E937)/12,0))</f>
        <v>0</v>
      </c>
      <c r="D937" s="791">
        <f>IF(F937=0,0,ROUND(Q937/F937,0))</f>
        <v>0</v>
      </c>
      <c r="E937" s="778">
        <f>E938+E939</f>
        <v>0</v>
      </c>
      <c r="F937" s="779">
        <f>F938+F939</f>
        <v>0</v>
      </c>
      <c r="G937" s="780">
        <f>G938+G939</f>
        <v>0</v>
      </c>
      <c r="H937" s="781">
        <f>H938+H939</f>
        <v>0</v>
      </c>
      <c r="I937" s="779">
        <f>I938+I939</f>
        <v>0</v>
      </c>
      <c r="J937" s="779">
        <f>J940</f>
        <v>0</v>
      </c>
      <c r="K937" s="779">
        <f>IF(H937+J937=K938+K939+K940,H937+J937,"CHYBA")</f>
        <v>0</v>
      </c>
      <c r="L937" s="779">
        <f>L938+L939</f>
        <v>0</v>
      </c>
      <c r="M937" s="779">
        <f>M938+M939</f>
        <v>0</v>
      </c>
      <c r="N937" s="779">
        <f>N940</f>
        <v>0</v>
      </c>
      <c r="O937" s="779">
        <f>IF(L937+N937=O938+O939+O940,L937+N937,"CHYBA")</f>
        <v>0</v>
      </c>
      <c r="P937" s="779">
        <f>P938+P939</f>
        <v>0</v>
      </c>
      <c r="Q937" s="779">
        <f>Q938+Q939</f>
        <v>0</v>
      </c>
      <c r="R937" s="779">
        <f>R940</f>
        <v>0</v>
      </c>
      <c r="S937" s="780">
        <f>IF(P937+R937=S938+S939+S940,P937+R937,"CHYBA")</f>
        <v>0</v>
      </c>
    </row>
    <row r="938" spans="1:19" ht="18" hidden="1" customHeight="1" thickTop="1" x14ac:dyDescent="0.2">
      <c r="A938" s="790" t="s">
        <v>382</v>
      </c>
      <c r="B938" s="776" t="s">
        <v>381</v>
      </c>
      <c r="C938" s="777">
        <f>IF(E938+G938=0, 0, ROUND((P938-Q938)/(G938+E938)/12,0))</f>
        <v>0</v>
      </c>
      <c r="D938" s="791">
        <f>IF(F938=0,0,ROUND(Q938/F938,0))</f>
        <v>0</v>
      </c>
      <c r="E938" s="796"/>
      <c r="F938" s="797"/>
      <c r="G938" s="798"/>
      <c r="H938" s="799"/>
      <c r="I938" s="797"/>
      <c r="J938" s="779" t="s">
        <v>381</v>
      </c>
      <c r="K938" s="779">
        <f>H938</f>
        <v>0</v>
      </c>
      <c r="L938" s="797"/>
      <c r="M938" s="797"/>
      <c r="N938" s="779" t="s">
        <v>381</v>
      </c>
      <c r="O938" s="779">
        <f>L938</f>
        <v>0</v>
      </c>
      <c r="P938" s="779">
        <f>H938+L938</f>
        <v>0</v>
      </c>
      <c r="Q938" s="779">
        <f>I938+M938</f>
        <v>0</v>
      </c>
      <c r="R938" s="779" t="s">
        <v>381</v>
      </c>
      <c r="S938" s="780">
        <f>P938</f>
        <v>0</v>
      </c>
    </row>
    <row r="939" spans="1:19" ht="18" hidden="1" customHeight="1" thickTop="1" x14ac:dyDescent="0.2">
      <c r="A939" s="790" t="s">
        <v>383</v>
      </c>
      <c r="B939" s="776" t="s">
        <v>381</v>
      </c>
      <c r="C939" s="777">
        <f>IF(E939+G939=0, 0, ROUND((P939-Q939)/(G939+E939)/12,0))</f>
        <v>0</v>
      </c>
      <c r="D939" s="791">
        <f>IF(F939=0,0,ROUND(Q939/F939,0))</f>
        <v>0</v>
      </c>
      <c r="E939" s="796"/>
      <c r="F939" s="797"/>
      <c r="G939" s="798"/>
      <c r="H939" s="799"/>
      <c r="I939" s="797"/>
      <c r="J939" s="779" t="s">
        <v>381</v>
      </c>
      <c r="K939" s="779">
        <f>H939</f>
        <v>0</v>
      </c>
      <c r="L939" s="797"/>
      <c r="M939" s="797"/>
      <c r="N939" s="779" t="s">
        <v>381</v>
      </c>
      <c r="O939" s="779">
        <f>L939</f>
        <v>0</v>
      </c>
      <c r="P939" s="779">
        <f>H939+L939</f>
        <v>0</v>
      </c>
      <c r="Q939" s="779">
        <f>I939+M939</f>
        <v>0</v>
      </c>
      <c r="R939" s="779" t="s">
        <v>381</v>
      </c>
      <c r="S939" s="780">
        <f>P939</f>
        <v>0</v>
      </c>
    </row>
    <row r="940" spans="1:19" ht="18" hidden="1" customHeight="1" thickTop="1" x14ac:dyDescent="0.2">
      <c r="A940" s="808" t="s">
        <v>384</v>
      </c>
      <c r="B940" s="809" t="s">
        <v>381</v>
      </c>
      <c r="C940" s="810" t="s">
        <v>381</v>
      </c>
      <c r="D940" s="834" t="s">
        <v>381</v>
      </c>
      <c r="E940" s="811" t="s">
        <v>381</v>
      </c>
      <c r="F940" s="812" t="s">
        <v>381</v>
      </c>
      <c r="G940" s="813" t="s">
        <v>381</v>
      </c>
      <c r="H940" s="814" t="s">
        <v>381</v>
      </c>
      <c r="I940" s="812" t="s">
        <v>381</v>
      </c>
      <c r="J940" s="815"/>
      <c r="K940" s="812">
        <f>J940</f>
        <v>0</v>
      </c>
      <c r="L940" s="812" t="s">
        <v>381</v>
      </c>
      <c r="M940" s="812" t="s">
        <v>381</v>
      </c>
      <c r="N940" s="815"/>
      <c r="O940" s="812">
        <f>N940</f>
        <v>0</v>
      </c>
      <c r="P940" s="812" t="s">
        <v>381</v>
      </c>
      <c r="Q940" s="812" t="s">
        <v>381</v>
      </c>
      <c r="R940" s="812">
        <f>J940+N940</f>
        <v>0</v>
      </c>
      <c r="S940" s="813">
        <f>R940</f>
        <v>0</v>
      </c>
    </row>
    <row r="941" spans="1:19" ht="18" hidden="1" customHeight="1" thickTop="1" x14ac:dyDescent="0.2">
      <c r="A941" s="816" t="s">
        <v>391</v>
      </c>
      <c r="B941" s="817" t="s">
        <v>381</v>
      </c>
      <c r="C941" s="802">
        <f>IF(E941+G941=0, 0, ROUND((P941-Q941)/(G941+E941)/12,0))</f>
        <v>0</v>
      </c>
      <c r="D941" s="833">
        <f>IF(F941=0,0,ROUND(Q941/F941,0))</f>
        <v>0</v>
      </c>
      <c r="E941" s="819">
        <f>E942+E943</f>
        <v>0</v>
      </c>
      <c r="F941" s="820">
        <f>F942+F943</f>
        <v>0</v>
      </c>
      <c r="G941" s="821">
        <f>G942+G943</f>
        <v>0</v>
      </c>
      <c r="H941" s="822">
        <f>H942+H943</f>
        <v>0</v>
      </c>
      <c r="I941" s="820">
        <f>I942+I943</f>
        <v>0</v>
      </c>
      <c r="J941" s="820">
        <f>J944</f>
        <v>0</v>
      </c>
      <c r="K941" s="820">
        <f>IF(H941+J941=K942+K943+K944,H941+J941,"CHYBA")</f>
        <v>0</v>
      </c>
      <c r="L941" s="820">
        <f>L942+L943</f>
        <v>0</v>
      </c>
      <c r="M941" s="820">
        <f>M942+M943</f>
        <v>0</v>
      </c>
      <c r="N941" s="820">
        <f>N944</f>
        <v>0</v>
      </c>
      <c r="O941" s="820">
        <f>IF(L941+N941=O942+O943+O944,L941+N941,"CHYBA")</f>
        <v>0</v>
      </c>
      <c r="P941" s="820">
        <f>P942+P943</f>
        <v>0</v>
      </c>
      <c r="Q941" s="820">
        <f>Q942+Q943</f>
        <v>0</v>
      </c>
      <c r="R941" s="820">
        <f>R944</f>
        <v>0</v>
      </c>
      <c r="S941" s="821">
        <f>IF(P941+R941=S942+S943+S944,P941+R941,"CHYBA")</f>
        <v>0</v>
      </c>
    </row>
    <row r="942" spans="1:19" ht="18" hidden="1" customHeight="1" thickTop="1" x14ac:dyDescent="0.2">
      <c r="A942" s="790" t="s">
        <v>382</v>
      </c>
      <c r="B942" s="776" t="s">
        <v>381</v>
      </c>
      <c r="C942" s="777">
        <f>IF(E942+G942=0, 0, ROUND((P942-Q942)/(G942+E942)/12,0))</f>
        <v>0</v>
      </c>
      <c r="D942" s="791">
        <f>IF(F942=0,0,ROUND(Q942/F942,0))</f>
        <v>0</v>
      </c>
      <c r="E942" s="778">
        <f t="shared" ref="E942:I943" si="33">E946+E950+E954+E958+E962+E966+E970</f>
        <v>0</v>
      </c>
      <c r="F942" s="779">
        <f t="shared" si="33"/>
        <v>0</v>
      </c>
      <c r="G942" s="780">
        <f t="shared" si="33"/>
        <v>0</v>
      </c>
      <c r="H942" s="781">
        <f t="shared" si="33"/>
        <v>0</v>
      </c>
      <c r="I942" s="779">
        <f t="shared" si="33"/>
        <v>0</v>
      </c>
      <c r="J942" s="779" t="s">
        <v>381</v>
      </c>
      <c r="K942" s="779">
        <f>H942</f>
        <v>0</v>
      </c>
      <c r="L942" s="779">
        <f>L946+L950+L954+L958+L962+L966+L970</f>
        <v>0</v>
      </c>
      <c r="M942" s="779">
        <f>M946+M950+M954+M958+M962+M966+M970</f>
        <v>0</v>
      </c>
      <c r="N942" s="779" t="s">
        <v>381</v>
      </c>
      <c r="O942" s="779">
        <f>L942</f>
        <v>0</v>
      </c>
      <c r="P942" s="779">
        <f>H942+L942</f>
        <v>0</v>
      </c>
      <c r="Q942" s="779">
        <f>I942+M942</f>
        <v>0</v>
      </c>
      <c r="R942" s="779" t="s">
        <v>381</v>
      </c>
      <c r="S942" s="780">
        <f>P942</f>
        <v>0</v>
      </c>
    </row>
    <row r="943" spans="1:19" ht="18" hidden="1" customHeight="1" thickTop="1" x14ac:dyDescent="0.2">
      <c r="A943" s="790" t="s">
        <v>383</v>
      </c>
      <c r="B943" s="776" t="s">
        <v>381</v>
      </c>
      <c r="C943" s="777">
        <f>IF(E943+G943=0, 0, ROUND((P943-Q943)/(G943+E943)/12,0))</f>
        <v>0</v>
      </c>
      <c r="D943" s="791">
        <f>IF(F943=0,0,ROUND(Q943/F943,0))</f>
        <v>0</v>
      </c>
      <c r="E943" s="778">
        <f t="shared" si="33"/>
        <v>0</v>
      </c>
      <c r="F943" s="779">
        <f t="shared" si="33"/>
        <v>0</v>
      </c>
      <c r="G943" s="780">
        <f t="shared" si="33"/>
        <v>0</v>
      </c>
      <c r="H943" s="781">
        <f t="shared" si="33"/>
        <v>0</v>
      </c>
      <c r="I943" s="779">
        <f t="shared" si="33"/>
        <v>0</v>
      </c>
      <c r="J943" s="779" t="s">
        <v>381</v>
      </c>
      <c r="K943" s="779">
        <f>H943</f>
        <v>0</v>
      </c>
      <c r="L943" s="779">
        <f>L947+L951+L955+L959+L963+L967+L971</f>
        <v>0</v>
      </c>
      <c r="M943" s="779">
        <f>M947+M951+M955+M959+M963+M967+M971</f>
        <v>0</v>
      </c>
      <c r="N943" s="779" t="s">
        <v>381</v>
      </c>
      <c r="O943" s="779">
        <f>L943</f>
        <v>0</v>
      </c>
      <c r="P943" s="779">
        <f>H943+L943</f>
        <v>0</v>
      </c>
      <c r="Q943" s="779">
        <f>I943+M943</f>
        <v>0</v>
      </c>
      <c r="R943" s="779" t="s">
        <v>381</v>
      </c>
      <c r="S943" s="780">
        <f>P943</f>
        <v>0</v>
      </c>
    </row>
    <row r="944" spans="1:19" ht="18" hidden="1" customHeight="1" thickTop="1" x14ac:dyDescent="0.2">
      <c r="A944" s="790" t="s">
        <v>384</v>
      </c>
      <c r="B944" s="776" t="s">
        <v>381</v>
      </c>
      <c r="C944" s="777" t="s">
        <v>381</v>
      </c>
      <c r="D944" s="791" t="s">
        <v>381</v>
      </c>
      <c r="E944" s="778" t="s">
        <v>381</v>
      </c>
      <c r="F944" s="779" t="s">
        <v>381</v>
      </c>
      <c r="G944" s="780" t="s">
        <v>381</v>
      </c>
      <c r="H944" s="781" t="s">
        <v>381</v>
      </c>
      <c r="I944" s="779" t="s">
        <v>381</v>
      </c>
      <c r="J944" s="779">
        <f>J948+J952+J956+J960+J964+J968+J972</f>
        <v>0</v>
      </c>
      <c r="K944" s="779">
        <f>J944</f>
        <v>0</v>
      </c>
      <c r="L944" s="779" t="s">
        <v>381</v>
      </c>
      <c r="M944" s="779" t="s">
        <v>381</v>
      </c>
      <c r="N944" s="779">
        <f>N948+N952+N956+N960+N964+N968+N972</f>
        <v>0</v>
      </c>
      <c r="O944" s="779">
        <f>N944</f>
        <v>0</v>
      </c>
      <c r="P944" s="779" t="s">
        <v>381</v>
      </c>
      <c r="Q944" s="779" t="s">
        <v>381</v>
      </c>
      <c r="R944" s="779">
        <f>J944+N944</f>
        <v>0</v>
      </c>
      <c r="S944" s="780">
        <f>R944</f>
        <v>0</v>
      </c>
    </row>
    <row r="945" spans="1:19" ht="18" hidden="1" customHeight="1" thickTop="1" x14ac:dyDescent="0.2">
      <c r="A945" s="792" t="s">
        <v>1026</v>
      </c>
      <c r="B945" s="793"/>
      <c r="C945" s="777">
        <f>IF(E945+G945=0, 0, ROUND((P945-Q945)/(G945+E945)/12,0))</f>
        <v>0</v>
      </c>
      <c r="D945" s="791">
        <f>IF(F945=0,0,ROUND(Q945/F945,0))</f>
        <v>0</v>
      </c>
      <c r="E945" s="778">
        <f>E946+E947</f>
        <v>0</v>
      </c>
      <c r="F945" s="779">
        <f>F946+F947</f>
        <v>0</v>
      </c>
      <c r="G945" s="780">
        <f>G946+G947</f>
        <v>0</v>
      </c>
      <c r="H945" s="794">
        <f>H946+H947</f>
        <v>0</v>
      </c>
      <c r="I945" s="795">
        <f>I946+I947</f>
        <v>0</v>
      </c>
      <c r="J945" s="795">
        <f>J948</f>
        <v>0</v>
      </c>
      <c r="K945" s="795">
        <f>IF(H945+J945=K946+K947+K948,H945+J945,"CHYBA")</f>
        <v>0</v>
      </c>
      <c r="L945" s="779">
        <f>L946+L947</f>
        <v>0</v>
      </c>
      <c r="M945" s="779">
        <f>M946+M947</f>
        <v>0</v>
      </c>
      <c r="N945" s="779">
        <f>N948</f>
        <v>0</v>
      </c>
      <c r="O945" s="779">
        <f>IF(L945+N945=O946+O947+O948,L945+N945,"CHYBA")</f>
        <v>0</v>
      </c>
      <c r="P945" s="779">
        <f>P946+P947</f>
        <v>0</v>
      </c>
      <c r="Q945" s="779">
        <f>Q946+Q947</f>
        <v>0</v>
      </c>
      <c r="R945" s="779">
        <f>R948</f>
        <v>0</v>
      </c>
      <c r="S945" s="780">
        <f>IF(P945+R945=S946+S947+S948,P945+R945,"CHYBA")</f>
        <v>0</v>
      </c>
    </row>
    <row r="946" spans="1:19" ht="18" hidden="1" customHeight="1" thickTop="1" x14ac:dyDescent="0.2">
      <c r="A946" s="790" t="s">
        <v>382</v>
      </c>
      <c r="B946" s="776" t="s">
        <v>381</v>
      </c>
      <c r="C946" s="777">
        <f>IF(E946+G946=0, 0, ROUND((P946-Q946)/(G946+E946)/12,0))</f>
        <v>0</v>
      </c>
      <c r="D946" s="791">
        <f>IF(F946=0,0,ROUND(Q946/F946,0))</f>
        <v>0</v>
      </c>
      <c r="E946" s="796"/>
      <c r="F946" s="797"/>
      <c r="G946" s="798"/>
      <c r="H946" s="799"/>
      <c r="I946" s="797"/>
      <c r="J946" s="795" t="s">
        <v>381</v>
      </c>
      <c r="K946" s="795">
        <f>H946</f>
        <v>0</v>
      </c>
      <c r="L946" s="797"/>
      <c r="M946" s="797"/>
      <c r="N946" s="779" t="s">
        <v>381</v>
      </c>
      <c r="O946" s="779">
        <f>L946</f>
        <v>0</v>
      </c>
      <c r="P946" s="779">
        <f>H946+L946</f>
        <v>0</v>
      </c>
      <c r="Q946" s="779">
        <f>I946+M946</f>
        <v>0</v>
      </c>
      <c r="R946" s="779" t="s">
        <v>381</v>
      </c>
      <c r="S946" s="780">
        <f>P946</f>
        <v>0</v>
      </c>
    </row>
    <row r="947" spans="1:19" ht="18" hidden="1" customHeight="1" thickTop="1" x14ac:dyDescent="0.2">
      <c r="A947" s="790" t="s">
        <v>383</v>
      </c>
      <c r="B947" s="776" t="s">
        <v>381</v>
      </c>
      <c r="C947" s="777">
        <f>IF(E947+G947=0, 0, ROUND((P947-Q947)/(G947+E947)/12,0))</f>
        <v>0</v>
      </c>
      <c r="D947" s="791">
        <f>IF(F947=0,0,ROUND(Q947/F947,0))</f>
        <v>0</v>
      </c>
      <c r="E947" s="796"/>
      <c r="F947" s="797"/>
      <c r="G947" s="798"/>
      <c r="H947" s="799"/>
      <c r="I947" s="797"/>
      <c r="J947" s="795" t="s">
        <v>381</v>
      </c>
      <c r="K947" s="795">
        <f>H947</f>
        <v>0</v>
      </c>
      <c r="L947" s="797"/>
      <c r="M947" s="797"/>
      <c r="N947" s="779" t="s">
        <v>381</v>
      </c>
      <c r="O947" s="779">
        <f>L947</f>
        <v>0</v>
      </c>
      <c r="P947" s="779">
        <f>H947+L947</f>
        <v>0</v>
      </c>
      <c r="Q947" s="779">
        <f>I947+M947</f>
        <v>0</v>
      </c>
      <c r="R947" s="779" t="s">
        <v>381</v>
      </c>
      <c r="S947" s="780">
        <f>P947</f>
        <v>0</v>
      </c>
    </row>
    <row r="948" spans="1:19" ht="18" hidden="1" customHeight="1" thickTop="1" x14ac:dyDescent="0.2">
      <c r="A948" s="790" t="s">
        <v>384</v>
      </c>
      <c r="B948" s="776" t="s">
        <v>381</v>
      </c>
      <c r="C948" s="777" t="s">
        <v>381</v>
      </c>
      <c r="D948" s="791" t="s">
        <v>381</v>
      </c>
      <c r="E948" s="778" t="s">
        <v>381</v>
      </c>
      <c r="F948" s="779" t="s">
        <v>381</v>
      </c>
      <c r="G948" s="780" t="s">
        <v>381</v>
      </c>
      <c r="H948" s="781" t="s">
        <v>381</v>
      </c>
      <c r="I948" s="779" t="s">
        <v>381</v>
      </c>
      <c r="J948" s="797"/>
      <c r="K948" s="795">
        <f>J948</f>
        <v>0</v>
      </c>
      <c r="L948" s="779" t="s">
        <v>381</v>
      </c>
      <c r="M948" s="779" t="s">
        <v>381</v>
      </c>
      <c r="N948" s="797"/>
      <c r="O948" s="779">
        <f>N948</f>
        <v>0</v>
      </c>
      <c r="P948" s="779" t="s">
        <v>381</v>
      </c>
      <c r="Q948" s="779" t="s">
        <v>381</v>
      </c>
      <c r="R948" s="779">
        <f>J948+N948</f>
        <v>0</v>
      </c>
      <c r="S948" s="780">
        <f>R948</f>
        <v>0</v>
      </c>
    </row>
    <row r="949" spans="1:19" ht="18" hidden="1" customHeight="1" thickTop="1" x14ac:dyDescent="0.2">
      <c r="A949" s="792" t="s">
        <v>1026</v>
      </c>
      <c r="B949" s="793"/>
      <c r="C949" s="777">
        <f>IF(E949+G949=0, 0, ROUND((P949-Q949)/(G949+E949)/12,0))</f>
        <v>0</v>
      </c>
      <c r="D949" s="791">
        <f>IF(F949=0,0,ROUND(Q949/F949,0))</f>
        <v>0</v>
      </c>
      <c r="E949" s="778">
        <f>E950+E951</f>
        <v>0</v>
      </c>
      <c r="F949" s="779">
        <f>F950+F951</f>
        <v>0</v>
      </c>
      <c r="G949" s="780">
        <f>G950+G951</f>
        <v>0</v>
      </c>
      <c r="H949" s="781">
        <f>H950+H951</f>
        <v>0</v>
      </c>
      <c r="I949" s="779">
        <f>I950+I951</f>
        <v>0</v>
      </c>
      <c r="J949" s="779">
        <f>J952</f>
        <v>0</v>
      </c>
      <c r="K949" s="779">
        <f>IF(H949+J949=K950+K951+K952,H949+J949,"CHYBA")</f>
        <v>0</v>
      </c>
      <c r="L949" s="779">
        <f>L950+L951</f>
        <v>0</v>
      </c>
      <c r="M949" s="779">
        <f>M950+M951</f>
        <v>0</v>
      </c>
      <c r="N949" s="779">
        <f>N952</f>
        <v>0</v>
      </c>
      <c r="O949" s="779">
        <f>IF(L949+N949=O950+O951+O952,L949+N949,"CHYBA")</f>
        <v>0</v>
      </c>
      <c r="P949" s="779">
        <f>P950+P951</f>
        <v>0</v>
      </c>
      <c r="Q949" s="779">
        <f>Q950+Q951</f>
        <v>0</v>
      </c>
      <c r="R949" s="779">
        <f>R952</f>
        <v>0</v>
      </c>
      <c r="S949" s="780">
        <f>IF(P949+R949=S950+S951+S952,P949+R949,"CHYBA")</f>
        <v>0</v>
      </c>
    </row>
    <row r="950" spans="1:19" ht="18" hidden="1" customHeight="1" thickTop="1" x14ac:dyDescent="0.2">
      <c r="A950" s="790" t="s">
        <v>382</v>
      </c>
      <c r="B950" s="776" t="s">
        <v>381</v>
      </c>
      <c r="C950" s="777">
        <f>IF(E950+G950=0, 0, ROUND((P950-Q950)/(G950+E950)/12,0))</f>
        <v>0</v>
      </c>
      <c r="D950" s="791">
        <f>IF(F950=0,0,ROUND(Q950/F950,0))</f>
        <v>0</v>
      </c>
      <c r="E950" s="796"/>
      <c r="F950" s="797"/>
      <c r="G950" s="798"/>
      <c r="H950" s="799"/>
      <c r="I950" s="797"/>
      <c r="J950" s="779" t="s">
        <v>381</v>
      </c>
      <c r="K950" s="779">
        <f>H950</f>
        <v>0</v>
      </c>
      <c r="L950" s="797"/>
      <c r="M950" s="797"/>
      <c r="N950" s="779" t="s">
        <v>381</v>
      </c>
      <c r="O950" s="779">
        <f>L950</f>
        <v>0</v>
      </c>
      <c r="P950" s="779">
        <f>H950+L950</f>
        <v>0</v>
      </c>
      <c r="Q950" s="779">
        <f>I950+M950</f>
        <v>0</v>
      </c>
      <c r="R950" s="779" t="s">
        <v>381</v>
      </c>
      <c r="S950" s="780">
        <f>P950</f>
        <v>0</v>
      </c>
    </row>
    <row r="951" spans="1:19" ht="18" hidden="1" customHeight="1" thickTop="1" x14ac:dyDescent="0.2">
      <c r="A951" s="790" t="s">
        <v>383</v>
      </c>
      <c r="B951" s="776" t="s">
        <v>381</v>
      </c>
      <c r="C951" s="777">
        <f>IF(E951+G951=0, 0, ROUND((P951-Q951)/(G951+E951)/12,0))</f>
        <v>0</v>
      </c>
      <c r="D951" s="791">
        <f>IF(F951=0,0,ROUND(Q951/F951,0))</f>
        <v>0</v>
      </c>
      <c r="E951" s="796"/>
      <c r="F951" s="797"/>
      <c r="G951" s="798"/>
      <c r="H951" s="799"/>
      <c r="I951" s="797"/>
      <c r="J951" s="779" t="s">
        <v>381</v>
      </c>
      <c r="K951" s="779">
        <f>H951</f>
        <v>0</v>
      </c>
      <c r="L951" s="797"/>
      <c r="M951" s="797"/>
      <c r="N951" s="779" t="s">
        <v>381</v>
      </c>
      <c r="O951" s="779">
        <f>L951</f>
        <v>0</v>
      </c>
      <c r="P951" s="779">
        <f>H951+L951</f>
        <v>0</v>
      </c>
      <c r="Q951" s="779">
        <f>I951+M951</f>
        <v>0</v>
      </c>
      <c r="R951" s="779" t="s">
        <v>381</v>
      </c>
      <c r="S951" s="780">
        <f>P951</f>
        <v>0</v>
      </c>
    </row>
    <row r="952" spans="1:19" ht="18" hidden="1" customHeight="1" thickTop="1" x14ac:dyDescent="0.2">
      <c r="A952" s="790" t="s">
        <v>384</v>
      </c>
      <c r="B952" s="776" t="s">
        <v>381</v>
      </c>
      <c r="C952" s="777" t="s">
        <v>381</v>
      </c>
      <c r="D952" s="791" t="s">
        <v>381</v>
      </c>
      <c r="E952" s="778" t="s">
        <v>381</v>
      </c>
      <c r="F952" s="779" t="s">
        <v>381</v>
      </c>
      <c r="G952" s="780" t="s">
        <v>381</v>
      </c>
      <c r="H952" s="781" t="s">
        <v>381</v>
      </c>
      <c r="I952" s="779" t="s">
        <v>381</v>
      </c>
      <c r="J952" s="797"/>
      <c r="K952" s="779">
        <f>J952</f>
        <v>0</v>
      </c>
      <c r="L952" s="779" t="s">
        <v>381</v>
      </c>
      <c r="M952" s="779" t="s">
        <v>381</v>
      </c>
      <c r="N952" s="797"/>
      <c r="O952" s="779">
        <f>N952</f>
        <v>0</v>
      </c>
      <c r="P952" s="779" t="s">
        <v>381</v>
      </c>
      <c r="Q952" s="779" t="s">
        <v>381</v>
      </c>
      <c r="R952" s="779">
        <f>J952+N952</f>
        <v>0</v>
      </c>
      <c r="S952" s="780">
        <f>R952</f>
        <v>0</v>
      </c>
    </row>
    <row r="953" spans="1:19" ht="18" hidden="1" customHeight="1" thickTop="1" x14ac:dyDescent="0.2">
      <c r="A953" s="792" t="s">
        <v>1026</v>
      </c>
      <c r="B953" s="793"/>
      <c r="C953" s="777">
        <f>IF(E953+G953=0, 0, ROUND((P953-Q953)/(G953+E953)/12,0))</f>
        <v>0</v>
      </c>
      <c r="D953" s="791">
        <f>IF(F953=0,0,ROUND(Q953/F953,0))</f>
        <v>0</v>
      </c>
      <c r="E953" s="778">
        <f>E954+E955</f>
        <v>0</v>
      </c>
      <c r="F953" s="779">
        <f>F954+F955</f>
        <v>0</v>
      </c>
      <c r="G953" s="780">
        <f>G954+G955</f>
        <v>0</v>
      </c>
      <c r="H953" s="781">
        <f>H954+H955</f>
        <v>0</v>
      </c>
      <c r="I953" s="779">
        <f>I954+I955</f>
        <v>0</v>
      </c>
      <c r="J953" s="779">
        <f>J956</f>
        <v>0</v>
      </c>
      <c r="K953" s="779">
        <f>IF(H953+J953=K954+K955+K956,H953+J953,"CHYBA")</f>
        <v>0</v>
      </c>
      <c r="L953" s="779">
        <f>L954+L955</f>
        <v>0</v>
      </c>
      <c r="M953" s="779">
        <f>M954+M955</f>
        <v>0</v>
      </c>
      <c r="N953" s="779">
        <f>N956</f>
        <v>0</v>
      </c>
      <c r="O953" s="779">
        <f>IF(L953+N953=O954+O955+O956,L953+N953,"CHYBA")</f>
        <v>0</v>
      </c>
      <c r="P953" s="779">
        <f>P954+P955</f>
        <v>0</v>
      </c>
      <c r="Q953" s="779">
        <f>Q954+Q955</f>
        <v>0</v>
      </c>
      <c r="R953" s="779">
        <f>R956</f>
        <v>0</v>
      </c>
      <c r="S953" s="780">
        <f>IF(P953+R953=S954+S955+S956,P953+R953,"CHYBA")</f>
        <v>0</v>
      </c>
    </row>
    <row r="954" spans="1:19" ht="18" hidden="1" customHeight="1" thickTop="1" x14ac:dyDescent="0.2">
      <c r="A954" s="790" t="s">
        <v>382</v>
      </c>
      <c r="B954" s="776" t="s">
        <v>381</v>
      </c>
      <c r="C954" s="777">
        <f>IF(E954+G954=0, 0, ROUND((P954-Q954)/(G954+E954)/12,0))</f>
        <v>0</v>
      </c>
      <c r="D954" s="791">
        <f>IF(F954=0,0,ROUND(Q954/F954,0))</f>
        <v>0</v>
      </c>
      <c r="E954" s="796"/>
      <c r="F954" s="797"/>
      <c r="G954" s="798"/>
      <c r="H954" s="799"/>
      <c r="I954" s="797"/>
      <c r="J954" s="779" t="s">
        <v>381</v>
      </c>
      <c r="K954" s="779">
        <f>H954</f>
        <v>0</v>
      </c>
      <c r="L954" s="797"/>
      <c r="M954" s="797"/>
      <c r="N954" s="779" t="s">
        <v>381</v>
      </c>
      <c r="O954" s="779">
        <f>L954</f>
        <v>0</v>
      </c>
      <c r="P954" s="779">
        <f>H954+L954</f>
        <v>0</v>
      </c>
      <c r="Q954" s="779">
        <f>I954+M954</f>
        <v>0</v>
      </c>
      <c r="R954" s="779" t="s">
        <v>381</v>
      </c>
      <c r="S954" s="780">
        <f>P954</f>
        <v>0</v>
      </c>
    </row>
    <row r="955" spans="1:19" ht="18" hidden="1" customHeight="1" thickTop="1" x14ac:dyDescent="0.2">
      <c r="A955" s="790" t="s">
        <v>383</v>
      </c>
      <c r="B955" s="776" t="s">
        <v>381</v>
      </c>
      <c r="C955" s="777">
        <f>IF(E955+G955=0, 0, ROUND((P955-Q955)/(G955+E955)/12,0))</f>
        <v>0</v>
      </c>
      <c r="D955" s="791">
        <f>IF(F955=0,0,ROUND(Q955/F955,0))</f>
        <v>0</v>
      </c>
      <c r="E955" s="796"/>
      <c r="F955" s="797"/>
      <c r="G955" s="798"/>
      <c r="H955" s="799"/>
      <c r="I955" s="797"/>
      <c r="J955" s="779" t="s">
        <v>381</v>
      </c>
      <c r="K955" s="779">
        <f>H955</f>
        <v>0</v>
      </c>
      <c r="L955" s="797"/>
      <c r="M955" s="797"/>
      <c r="N955" s="779" t="s">
        <v>381</v>
      </c>
      <c r="O955" s="779">
        <f>L955</f>
        <v>0</v>
      </c>
      <c r="P955" s="779">
        <f>H955+L955</f>
        <v>0</v>
      </c>
      <c r="Q955" s="779">
        <f>I955+M955</f>
        <v>0</v>
      </c>
      <c r="R955" s="779" t="s">
        <v>381</v>
      </c>
      <c r="S955" s="780">
        <f>P955</f>
        <v>0</v>
      </c>
    </row>
    <row r="956" spans="1:19" ht="18" hidden="1" customHeight="1" thickTop="1" x14ac:dyDescent="0.2">
      <c r="A956" s="790" t="s">
        <v>384</v>
      </c>
      <c r="B956" s="776" t="s">
        <v>381</v>
      </c>
      <c r="C956" s="777" t="s">
        <v>381</v>
      </c>
      <c r="D956" s="791" t="s">
        <v>381</v>
      </c>
      <c r="E956" s="778" t="s">
        <v>381</v>
      </c>
      <c r="F956" s="779" t="s">
        <v>381</v>
      </c>
      <c r="G956" s="780" t="s">
        <v>381</v>
      </c>
      <c r="H956" s="781" t="s">
        <v>381</v>
      </c>
      <c r="I956" s="779" t="s">
        <v>381</v>
      </c>
      <c r="J956" s="797"/>
      <c r="K956" s="779">
        <f>J956</f>
        <v>0</v>
      </c>
      <c r="L956" s="779" t="s">
        <v>381</v>
      </c>
      <c r="M956" s="779" t="s">
        <v>381</v>
      </c>
      <c r="N956" s="797"/>
      <c r="O956" s="779">
        <f>N956</f>
        <v>0</v>
      </c>
      <c r="P956" s="779" t="s">
        <v>381</v>
      </c>
      <c r="Q956" s="779" t="s">
        <v>381</v>
      </c>
      <c r="R956" s="779">
        <f>J956+N956</f>
        <v>0</v>
      </c>
      <c r="S956" s="780">
        <f>R956</f>
        <v>0</v>
      </c>
    </row>
    <row r="957" spans="1:19" ht="18" hidden="1" customHeight="1" thickTop="1" x14ac:dyDescent="0.2">
      <c r="A957" s="792" t="s">
        <v>1026</v>
      </c>
      <c r="B957" s="793"/>
      <c r="C957" s="777">
        <f>IF(E957+G957=0, 0, ROUND((P957-Q957)/(G957+E957)/12,0))</f>
        <v>0</v>
      </c>
      <c r="D957" s="791">
        <f>IF(F957=0,0,ROUND(Q957/F957,0))</f>
        <v>0</v>
      </c>
      <c r="E957" s="778">
        <f>E958+E959</f>
        <v>0</v>
      </c>
      <c r="F957" s="779">
        <f>F958+F959</f>
        <v>0</v>
      </c>
      <c r="G957" s="780">
        <f>G958+G959</f>
        <v>0</v>
      </c>
      <c r="H957" s="781">
        <f>H958+H959</f>
        <v>0</v>
      </c>
      <c r="I957" s="779">
        <f>I958+I959</f>
        <v>0</v>
      </c>
      <c r="J957" s="779">
        <f>J960</f>
        <v>0</v>
      </c>
      <c r="K957" s="779">
        <f>IF(H957+J957=K958+K959+K960,H957+J957,"CHYBA")</f>
        <v>0</v>
      </c>
      <c r="L957" s="779">
        <f>L958+L959</f>
        <v>0</v>
      </c>
      <c r="M957" s="779">
        <f>M958+M959</f>
        <v>0</v>
      </c>
      <c r="N957" s="779">
        <f>N960</f>
        <v>0</v>
      </c>
      <c r="O957" s="779">
        <f>IF(L957+N957=O958+O959+O960,L957+N957,"CHYBA")</f>
        <v>0</v>
      </c>
      <c r="P957" s="779">
        <f>P958+P959</f>
        <v>0</v>
      </c>
      <c r="Q957" s="779">
        <f>Q958+Q959</f>
        <v>0</v>
      </c>
      <c r="R957" s="779">
        <f>R960</f>
        <v>0</v>
      </c>
      <c r="S957" s="780">
        <f>IF(P957+R957=S958+S959+S960,P957+R957,"CHYBA")</f>
        <v>0</v>
      </c>
    </row>
    <row r="958" spans="1:19" ht="18" hidden="1" customHeight="1" thickTop="1" x14ac:dyDescent="0.2">
      <c r="A958" s="790" t="s">
        <v>382</v>
      </c>
      <c r="B958" s="776" t="s">
        <v>381</v>
      </c>
      <c r="C958" s="777">
        <f>IF(E958+G958=0, 0, ROUND((P958-Q958)/(G958+E958)/12,0))</f>
        <v>0</v>
      </c>
      <c r="D958" s="791">
        <f>IF(F958=0,0,ROUND(Q958/F958,0))</f>
        <v>0</v>
      </c>
      <c r="E958" s="796"/>
      <c r="F958" s="797"/>
      <c r="G958" s="798"/>
      <c r="H958" s="799"/>
      <c r="I958" s="797"/>
      <c r="J958" s="779" t="s">
        <v>381</v>
      </c>
      <c r="K958" s="779">
        <f>H958</f>
        <v>0</v>
      </c>
      <c r="L958" s="797"/>
      <c r="M958" s="797"/>
      <c r="N958" s="779" t="s">
        <v>381</v>
      </c>
      <c r="O958" s="779">
        <f>L958</f>
        <v>0</v>
      </c>
      <c r="P958" s="779">
        <f>H958+L958</f>
        <v>0</v>
      </c>
      <c r="Q958" s="779">
        <f>I958+M958</f>
        <v>0</v>
      </c>
      <c r="R958" s="779" t="s">
        <v>381</v>
      </c>
      <c r="S958" s="780">
        <f>P958</f>
        <v>0</v>
      </c>
    </row>
    <row r="959" spans="1:19" ht="18" hidden="1" customHeight="1" thickTop="1" x14ac:dyDescent="0.2">
      <c r="A959" s="790" t="s">
        <v>383</v>
      </c>
      <c r="B959" s="776" t="s">
        <v>381</v>
      </c>
      <c r="C959" s="777">
        <f>IF(E959+G959=0, 0, ROUND((P959-Q959)/(G959+E959)/12,0))</f>
        <v>0</v>
      </c>
      <c r="D959" s="791">
        <f>IF(F959=0,0,ROUND(Q959/F959,0))</f>
        <v>0</v>
      </c>
      <c r="E959" s="796"/>
      <c r="F959" s="797"/>
      <c r="G959" s="798"/>
      <c r="H959" s="799"/>
      <c r="I959" s="797"/>
      <c r="J959" s="779" t="s">
        <v>381</v>
      </c>
      <c r="K959" s="779">
        <f>H959</f>
        <v>0</v>
      </c>
      <c r="L959" s="797"/>
      <c r="M959" s="797"/>
      <c r="N959" s="779" t="s">
        <v>381</v>
      </c>
      <c r="O959" s="779">
        <f>L959</f>
        <v>0</v>
      </c>
      <c r="P959" s="779">
        <f>H959+L959</f>
        <v>0</v>
      </c>
      <c r="Q959" s="779">
        <f>I959+M959</f>
        <v>0</v>
      </c>
      <c r="R959" s="779" t="s">
        <v>381</v>
      </c>
      <c r="S959" s="780">
        <f>P959</f>
        <v>0</v>
      </c>
    </row>
    <row r="960" spans="1:19" ht="18" hidden="1" customHeight="1" thickTop="1" x14ac:dyDescent="0.2">
      <c r="A960" s="790" t="s">
        <v>384</v>
      </c>
      <c r="B960" s="776" t="s">
        <v>381</v>
      </c>
      <c r="C960" s="777" t="s">
        <v>381</v>
      </c>
      <c r="D960" s="791" t="s">
        <v>381</v>
      </c>
      <c r="E960" s="778" t="s">
        <v>381</v>
      </c>
      <c r="F960" s="779" t="s">
        <v>381</v>
      </c>
      <c r="G960" s="780" t="s">
        <v>381</v>
      </c>
      <c r="H960" s="781" t="s">
        <v>381</v>
      </c>
      <c r="I960" s="779" t="s">
        <v>381</v>
      </c>
      <c r="J960" s="797"/>
      <c r="K960" s="779">
        <f>J960</f>
        <v>0</v>
      </c>
      <c r="L960" s="779" t="s">
        <v>381</v>
      </c>
      <c r="M960" s="779" t="s">
        <v>381</v>
      </c>
      <c r="N960" s="797"/>
      <c r="O960" s="779">
        <f>N960</f>
        <v>0</v>
      </c>
      <c r="P960" s="779" t="s">
        <v>381</v>
      </c>
      <c r="Q960" s="779" t="s">
        <v>381</v>
      </c>
      <c r="R960" s="779">
        <f>J960+N960</f>
        <v>0</v>
      </c>
      <c r="S960" s="780">
        <f>R960</f>
        <v>0</v>
      </c>
    </row>
    <row r="961" spans="1:19" ht="18" hidden="1" customHeight="1" thickTop="1" x14ac:dyDescent="0.2">
      <c r="A961" s="792" t="s">
        <v>1026</v>
      </c>
      <c r="B961" s="793"/>
      <c r="C961" s="777">
        <f>IF(E961+G961=0, 0, ROUND((P961-Q961)/(G961+E961)/12,0))</f>
        <v>0</v>
      </c>
      <c r="D961" s="791">
        <f>IF(F961=0,0,ROUND(Q961/F961,0))</f>
        <v>0</v>
      </c>
      <c r="E961" s="778">
        <f>E962+E963</f>
        <v>0</v>
      </c>
      <c r="F961" s="779">
        <f>F962+F963</f>
        <v>0</v>
      </c>
      <c r="G961" s="780">
        <f>G962+G963</f>
        <v>0</v>
      </c>
      <c r="H961" s="781">
        <f>H962+H963</f>
        <v>0</v>
      </c>
      <c r="I961" s="779">
        <f>I962+I963</f>
        <v>0</v>
      </c>
      <c r="J961" s="779">
        <f>J964</f>
        <v>0</v>
      </c>
      <c r="K961" s="779">
        <f>IF(H961+J961=K962+K963+K964,H961+J961,"CHYBA")</f>
        <v>0</v>
      </c>
      <c r="L961" s="779">
        <f>L962+L963</f>
        <v>0</v>
      </c>
      <c r="M961" s="779">
        <f>M962+M963</f>
        <v>0</v>
      </c>
      <c r="N961" s="779">
        <f>N964</f>
        <v>0</v>
      </c>
      <c r="O961" s="779">
        <f>IF(L961+N961=O962+O963+O964,L961+N961,"CHYBA")</f>
        <v>0</v>
      </c>
      <c r="P961" s="779">
        <f>P962+P963</f>
        <v>0</v>
      </c>
      <c r="Q961" s="779">
        <f>Q962+Q963</f>
        <v>0</v>
      </c>
      <c r="R961" s="779">
        <f>R964</f>
        <v>0</v>
      </c>
      <c r="S961" s="780">
        <f>IF(P961+R961=S962+S963+S964,P961+R961,"CHYBA")</f>
        <v>0</v>
      </c>
    </row>
    <row r="962" spans="1:19" ht="18" hidden="1" customHeight="1" thickTop="1" x14ac:dyDescent="0.2">
      <c r="A962" s="790" t="s">
        <v>382</v>
      </c>
      <c r="B962" s="776" t="s">
        <v>381</v>
      </c>
      <c r="C962" s="777">
        <f>IF(E962+G962=0, 0, ROUND((P962-Q962)/(G962+E962)/12,0))</f>
        <v>0</v>
      </c>
      <c r="D962" s="791">
        <f>IF(F962=0,0,ROUND(Q962/F962,0))</f>
        <v>0</v>
      </c>
      <c r="E962" s="796"/>
      <c r="F962" s="797"/>
      <c r="G962" s="798"/>
      <c r="H962" s="799"/>
      <c r="I962" s="797"/>
      <c r="J962" s="779" t="s">
        <v>381</v>
      </c>
      <c r="K962" s="779">
        <f>H962</f>
        <v>0</v>
      </c>
      <c r="L962" s="797"/>
      <c r="M962" s="797"/>
      <c r="N962" s="779" t="s">
        <v>381</v>
      </c>
      <c r="O962" s="779">
        <f>L962</f>
        <v>0</v>
      </c>
      <c r="P962" s="779">
        <f>H962+L962</f>
        <v>0</v>
      </c>
      <c r="Q962" s="779">
        <f>I962+M962</f>
        <v>0</v>
      </c>
      <c r="R962" s="779" t="s">
        <v>381</v>
      </c>
      <c r="S962" s="780">
        <f>P962</f>
        <v>0</v>
      </c>
    </row>
    <row r="963" spans="1:19" ht="18" hidden="1" customHeight="1" thickTop="1" x14ac:dyDescent="0.2">
      <c r="A963" s="790" t="s">
        <v>383</v>
      </c>
      <c r="B963" s="776" t="s">
        <v>381</v>
      </c>
      <c r="C963" s="777">
        <f>IF(E963+G963=0, 0, ROUND((P963-Q963)/(G963+E963)/12,0))</f>
        <v>0</v>
      </c>
      <c r="D963" s="791">
        <f>IF(F963=0,0,ROUND(Q963/F963,0))</f>
        <v>0</v>
      </c>
      <c r="E963" s="796"/>
      <c r="F963" s="797"/>
      <c r="G963" s="798"/>
      <c r="H963" s="799"/>
      <c r="I963" s="797"/>
      <c r="J963" s="779" t="s">
        <v>381</v>
      </c>
      <c r="K963" s="779">
        <f>H963</f>
        <v>0</v>
      </c>
      <c r="L963" s="797"/>
      <c r="M963" s="797"/>
      <c r="N963" s="779" t="s">
        <v>381</v>
      </c>
      <c r="O963" s="779">
        <f>L963</f>
        <v>0</v>
      </c>
      <c r="P963" s="779">
        <f>H963+L963</f>
        <v>0</v>
      </c>
      <c r="Q963" s="779">
        <f>I963+M963</f>
        <v>0</v>
      </c>
      <c r="R963" s="779" t="s">
        <v>381</v>
      </c>
      <c r="S963" s="780">
        <f>P963</f>
        <v>0</v>
      </c>
    </row>
    <row r="964" spans="1:19" ht="18" hidden="1" customHeight="1" thickTop="1" x14ac:dyDescent="0.2">
      <c r="A964" s="790" t="s">
        <v>384</v>
      </c>
      <c r="B964" s="776" t="s">
        <v>381</v>
      </c>
      <c r="C964" s="777" t="s">
        <v>381</v>
      </c>
      <c r="D964" s="791" t="s">
        <v>381</v>
      </c>
      <c r="E964" s="778" t="s">
        <v>381</v>
      </c>
      <c r="F964" s="779" t="s">
        <v>381</v>
      </c>
      <c r="G964" s="780" t="s">
        <v>381</v>
      </c>
      <c r="H964" s="781" t="s">
        <v>381</v>
      </c>
      <c r="I964" s="779" t="s">
        <v>381</v>
      </c>
      <c r="J964" s="797"/>
      <c r="K964" s="779">
        <f>J964</f>
        <v>0</v>
      </c>
      <c r="L964" s="779" t="s">
        <v>381</v>
      </c>
      <c r="M964" s="779" t="s">
        <v>381</v>
      </c>
      <c r="N964" s="797"/>
      <c r="O964" s="779">
        <f>N964</f>
        <v>0</v>
      </c>
      <c r="P964" s="779" t="s">
        <v>381</v>
      </c>
      <c r="Q964" s="779" t="s">
        <v>381</v>
      </c>
      <c r="R964" s="779">
        <f>J964+N964</f>
        <v>0</v>
      </c>
      <c r="S964" s="780">
        <f>R964</f>
        <v>0</v>
      </c>
    </row>
    <row r="965" spans="1:19" ht="18" hidden="1" customHeight="1" thickTop="1" x14ac:dyDescent="0.2">
      <c r="A965" s="792" t="s">
        <v>1026</v>
      </c>
      <c r="B965" s="793"/>
      <c r="C965" s="777">
        <f>IF(E965+G965=0, 0, ROUND((P965-Q965)/(G965+E965)/12,0))</f>
        <v>0</v>
      </c>
      <c r="D965" s="791">
        <f>IF(F965=0,0,ROUND(Q965/F965,0))</f>
        <v>0</v>
      </c>
      <c r="E965" s="778">
        <f>E966+E967</f>
        <v>0</v>
      </c>
      <c r="F965" s="779">
        <f>F966+F967</f>
        <v>0</v>
      </c>
      <c r="G965" s="780">
        <f>G966+G967</f>
        <v>0</v>
      </c>
      <c r="H965" s="781">
        <f>H966+H967</f>
        <v>0</v>
      </c>
      <c r="I965" s="779">
        <f>I966+I967</f>
        <v>0</v>
      </c>
      <c r="J965" s="779">
        <f>J968</f>
        <v>0</v>
      </c>
      <c r="K965" s="779">
        <f>IF(H965+J965=K966+K967+K968,H965+J965,"CHYBA")</f>
        <v>0</v>
      </c>
      <c r="L965" s="779">
        <f>L966+L967</f>
        <v>0</v>
      </c>
      <c r="M965" s="779">
        <f>M966+M967</f>
        <v>0</v>
      </c>
      <c r="N965" s="779">
        <f>N968</f>
        <v>0</v>
      </c>
      <c r="O965" s="779">
        <f>IF(L965+N965=O966+O967+O968,L965+N965,"CHYBA")</f>
        <v>0</v>
      </c>
      <c r="P965" s="779">
        <f>P966+P967</f>
        <v>0</v>
      </c>
      <c r="Q965" s="779">
        <f>Q966+Q967</f>
        <v>0</v>
      </c>
      <c r="R965" s="779">
        <f>R968</f>
        <v>0</v>
      </c>
      <c r="S965" s="780">
        <f>IF(P965+R965=S966+S967+S968,P965+R965,"CHYBA")</f>
        <v>0</v>
      </c>
    </row>
    <row r="966" spans="1:19" ht="18" hidden="1" customHeight="1" thickTop="1" x14ac:dyDescent="0.2">
      <c r="A966" s="790" t="s">
        <v>382</v>
      </c>
      <c r="B966" s="776" t="s">
        <v>381</v>
      </c>
      <c r="C966" s="777">
        <f>IF(E966+G966=0, 0, ROUND((P966-Q966)/(G966+E966)/12,0))</f>
        <v>0</v>
      </c>
      <c r="D966" s="791">
        <f>IF(F966=0,0,ROUND(Q966/F966,0))</f>
        <v>0</v>
      </c>
      <c r="E966" s="796"/>
      <c r="F966" s="797"/>
      <c r="G966" s="798"/>
      <c r="H966" s="799"/>
      <c r="I966" s="797"/>
      <c r="J966" s="779" t="s">
        <v>381</v>
      </c>
      <c r="K966" s="779">
        <f>H966</f>
        <v>0</v>
      </c>
      <c r="L966" s="797"/>
      <c r="M966" s="797"/>
      <c r="N966" s="779" t="s">
        <v>381</v>
      </c>
      <c r="O966" s="779">
        <f>L966</f>
        <v>0</v>
      </c>
      <c r="P966" s="779">
        <f>H966+L966</f>
        <v>0</v>
      </c>
      <c r="Q966" s="779">
        <f>I966+M966</f>
        <v>0</v>
      </c>
      <c r="R966" s="779" t="s">
        <v>381</v>
      </c>
      <c r="S966" s="780">
        <f>P966</f>
        <v>0</v>
      </c>
    </row>
    <row r="967" spans="1:19" ht="18" hidden="1" customHeight="1" thickTop="1" x14ac:dyDescent="0.2">
      <c r="A967" s="790" t="s">
        <v>383</v>
      </c>
      <c r="B967" s="776" t="s">
        <v>381</v>
      </c>
      <c r="C967" s="777">
        <f>IF(E967+G967=0, 0, ROUND((P967-Q967)/(G967+E967)/12,0))</f>
        <v>0</v>
      </c>
      <c r="D967" s="791">
        <f>IF(F967=0,0,ROUND(Q967/F967,0))</f>
        <v>0</v>
      </c>
      <c r="E967" s="796"/>
      <c r="F967" s="797"/>
      <c r="G967" s="798"/>
      <c r="H967" s="799"/>
      <c r="I967" s="797"/>
      <c r="J967" s="779" t="s">
        <v>381</v>
      </c>
      <c r="K967" s="779">
        <f>H967</f>
        <v>0</v>
      </c>
      <c r="L967" s="797"/>
      <c r="M967" s="797"/>
      <c r="N967" s="779" t="s">
        <v>381</v>
      </c>
      <c r="O967" s="779">
        <f>L967</f>
        <v>0</v>
      </c>
      <c r="P967" s="779">
        <f>H967+L967</f>
        <v>0</v>
      </c>
      <c r="Q967" s="779">
        <f>I967+M967</f>
        <v>0</v>
      </c>
      <c r="R967" s="779" t="s">
        <v>381</v>
      </c>
      <c r="S967" s="780">
        <f>P967</f>
        <v>0</v>
      </c>
    </row>
    <row r="968" spans="1:19" ht="18" hidden="1" customHeight="1" thickTop="1" x14ac:dyDescent="0.2">
      <c r="A968" s="790" t="s">
        <v>384</v>
      </c>
      <c r="B968" s="776" t="s">
        <v>381</v>
      </c>
      <c r="C968" s="777" t="s">
        <v>381</v>
      </c>
      <c r="D968" s="791" t="s">
        <v>381</v>
      </c>
      <c r="E968" s="778" t="s">
        <v>381</v>
      </c>
      <c r="F968" s="779" t="s">
        <v>381</v>
      </c>
      <c r="G968" s="780" t="s">
        <v>381</v>
      </c>
      <c r="H968" s="781" t="s">
        <v>381</v>
      </c>
      <c r="I968" s="779" t="s">
        <v>381</v>
      </c>
      <c r="J968" s="797"/>
      <c r="K968" s="779">
        <f>J968</f>
        <v>0</v>
      </c>
      <c r="L968" s="779" t="s">
        <v>381</v>
      </c>
      <c r="M968" s="779" t="s">
        <v>381</v>
      </c>
      <c r="N968" s="797"/>
      <c r="O968" s="779">
        <f>N968</f>
        <v>0</v>
      </c>
      <c r="P968" s="779" t="s">
        <v>381</v>
      </c>
      <c r="Q968" s="779" t="s">
        <v>381</v>
      </c>
      <c r="R968" s="779">
        <f>J968+N968</f>
        <v>0</v>
      </c>
      <c r="S968" s="780">
        <f>R968</f>
        <v>0</v>
      </c>
    </row>
    <row r="969" spans="1:19" ht="18" hidden="1" customHeight="1" thickTop="1" x14ac:dyDescent="0.2">
      <c r="A969" s="792" t="s">
        <v>1026</v>
      </c>
      <c r="B969" s="793"/>
      <c r="C969" s="777">
        <f>IF(E969+G969=0, 0, ROUND((P969-Q969)/(G969+E969)/12,0))</f>
        <v>0</v>
      </c>
      <c r="D969" s="791">
        <f>IF(F969=0,0,ROUND(Q969/F969,0))</f>
        <v>0</v>
      </c>
      <c r="E969" s="778">
        <f>E970+E971</f>
        <v>0</v>
      </c>
      <c r="F969" s="779">
        <f>F970+F971</f>
        <v>0</v>
      </c>
      <c r="G969" s="780">
        <f>G970+G971</f>
        <v>0</v>
      </c>
      <c r="H969" s="781">
        <f>H970+H971</f>
        <v>0</v>
      </c>
      <c r="I969" s="779">
        <f>I970+I971</f>
        <v>0</v>
      </c>
      <c r="J969" s="779">
        <f>J972</f>
        <v>0</v>
      </c>
      <c r="K969" s="779">
        <f>IF(H969+J969=K970+K971+K972,H969+J969,"CHYBA")</f>
        <v>0</v>
      </c>
      <c r="L969" s="779">
        <f>L970+L971</f>
        <v>0</v>
      </c>
      <c r="M969" s="779">
        <f>M970+M971</f>
        <v>0</v>
      </c>
      <c r="N969" s="779">
        <f>N972</f>
        <v>0</v>
      </c>
      <c r="O969" s="779">
        <f>IF(L969+N969=O970+O971+O972,L969+N969,"CHYBA")</f>
        <v>0</v>
      </c>
      <c r="P969" s="779">
        <f>P970+P971</f>
        <v>0</v>
      </c>
      <c r="Q969" s="779">
        <f>Q970+Q971</f>
        <v>0</v>
      </c>
      <c r="R969" s="779">
        <f>R972</f>
        <v>0</v>
      </c>
      <c r="S969" s="780">
        <f>IF(P969+R969=S970+S971+S972,P969+R969,"CHYBA")</f>
        <v>0</v>
      </c>
    </row>
    <row r="970" spans="1:19" ht="18" hidden="1" customHeight="1" thickTop="1" x14ac:dyDescent="0.2">
      <c r="A970" s="790" t="s">
        <v>382</v>
      </c>
      <c r="B970" s="776" t="s">
        <v>381</v>
      </c>
      <c r="C970" s="777">
        <f>IF(E970+G970=0, 0, ROUND((P970-Q970)/(G970+E970)/12,0))</f>
        <v>0</v>
      </c>
      <c r="D970" s="791">
        <f>IF(F970=0,0,ROUND(Q970/F970,0))</f>
        <v>0</v>
      </c>
      <c r="E970" s="796"/>
      <c r="F970" s="797"/>
      <c r="G970" s="798"/>
      <c r="H970" s="799"/>
      <c r="I970" s="797"/>
      <c r="J970" s="779" t="s">
        <v>381</v>
      </c>
      <c r="K970" s="779">
        <f>H970</f>
        <v>0</v>
      </c>
      <c r="L970" s="797"/>
      <c r="M970" s="797"/>
      <c r="N970" s="779" t="s">
        <v>381</v>
      </c>
      <c r="O970" s="779">
        <f>L970</f>
        <v>0</v>
      </c>
      <c r="P970" s="779">
        <f>H970+L970</f>
        <v>0</v>
      </c>
      <c r="Q970" s="779">
        <f>I970+M970</f>
        <v>0</v>
      </c>
      <c r="R970" s="779" t="s">
        <v>381</v>
      </c>
      <c r="S970" s="780">
        <f>P970</f>
        <v>0</v>
      </c>
    </row>
    <row r="971" spans="1:19" ht="18" hidden="1" customHeight="1" thickTop="1" x14ac:dyDescent="0.2">
      <c r="A971" s="790" t="s">
        <v>383</v>
      </c>
      <c r="B971" s="776" t="s">
        <v>381</v>
      </c>
      <c r="C971" s="777">
        <f>IF(E971+G971=0, 0, ROUND((P971-Q971)/(G971+E971)/12,0))</f>
        <v>0</v>
      </c>
      <c r="D971" s="791">
        <f>IF(F971=0,0,ROUND(Q971/F971,0))</f>
        <v>0</v>
      </c>
      <c r="E971" s="796"/>
      <c r="F971" s="797"/>
      <c r="G971" s="798"/>
      <c r="H971" s="799"/>
      <c r="I971" s="797"/>
      <c r="J971" s="779" t="s">
        <v>381</v>
      </c>
      <c r="K971" s="779">
        <f>H971</f>
        <v>0</v>
      </c>
      <c r="L971" s="797"/>
      <c r="M971" s="797"/>
      <c r="N971" s="779" t="s">
        <v>381</v>
      </c>
      <c r="O971" s="779">
        <f>L971</f>
        <v>0</v>
      </c>
      <c r="P971" s="779">
        <f>H971+L971</f>
        <v>0</v>
      </c>
      <c r="Q971" s="779">
        <f>I971+M971</f>
        <v>0</v>
      </c>
      <c r="R971" s="779" t="s">
        <v>381</v>
      </c>
      <c r="S971" s="780">
        <f>P971</f>
        <v>0</v>
      </c>
    </row>
    <row r="972" spans="1:19" ht="18" hidden="1" customHeight="1" thickTop="1" x14ac:dyDescent="0.2">
      <c r="A972" s="808" t="s">
        <v>384</v>
      </c>
      <c r="B972" s="809" t="s">
        <v>381</v>
      </c>
      <c r="C972" s="810" t="s">
        <v>381</v>
      </c>
      <c r="D972" s="834" t="s">
        <v>381</v>
      </c>
      <c r="E972" s="811" t="s">
        <v>381</v>
      </c>
      <c r="F972" s="812" t="s">
        <v>381</v>
      </c>
      <c r="G972" s="813" t="s">
        <v>381</v>
      </c>
      <c r="H972" s="814" t="s">
        <v>381</v>
      </c>
      <c r="I972" s="812" t="s">
        <v>381</v>
      </c>
      <c r="J972" s="815"/>
      <c r="K972" s="812">
        <f>J972</f>
        <v>0</v>
      </c>
      <c r="L972" s="812" t="s">
        <v>381</v>
      </c>
      <c r="M972" s="812" t="s">
        <v>381</v>
      </c>
      <c r="N972" s="815"/>
      <c r="O972" s="812">
        <f>N972</f>
        <v>0</v>
      </c>
      <c r="P972" s="812" t="s">
        <v>381</v>
      </c>
      <c r="Q972" s="812" t="s">
        <v>381</v>
      </c>
      <c r="R972" s="812">
        <f>J972+N972</f>
        <v>0</v>
      </c>
      <c r="S972" s="813">
        <f>R972</f>
        <v>0</v>
      </c>
    </row>
    <row r="973" spans="1:19" ht="18" hidden="1" customHeight="1" thickTop="1" x14ac:dyDescent="0.2">
      <c r="A973" s="816" t="s">
        <v>391</v>
      </c>
      <c r="B973" s="817" t="s">
        <v>381</v>
      </c>
      <c r="C973" s="802">
        <f>IF(E973+G973=0, 0, ROUND((P973-Q973)/(G973+E973)/12,0))</f>
        <v>0</v>
      </c>
      <c r="D973" s="833">
        <f>IF(F973=0,0,ROUND(Q973/F973,0))</f>
        <v>0</v>
      </c>
      <c r="E973" s="819">
        <f>E974+E975</f>
        <v>0</v>
      </c>
      <c r="F973" s="820">
        <f>F974+F975</f>
        <v>0</v>
      </c>
      <c r="G973" s="821">
        <f>G974+G975</f>
        <v>0</v>
      </c>
      <c r="H973" s="822">
        <f>H974+H975</f>
        <v>0</v>
      </c>
      <c r="I973" s="820">
        <f>I974+I975</f>
        <v>0</v>
      </c>
      <c r="J973" s="820">
        <f>J976</f>
        <v>0</v>
      </c>
      <c r="K973" s="820">
        <f>IF(H973+J973=K974+K975+K976,H973+J973,"CHYBA")</f>
        <v>0</v>
      </c>
      <c r="L973" s="820">
        <f>L974+L975</f>
        <v>0</v>
      </c>
      <c r="M973" s="820">
        <f>M974+M975</f>
        <v>0</v>
      </c>
      <c r="N973" s="820">
        <f>N976</f>
        <v>0</v>
      </c>
      <c r="O973" s="820">
        <f>IF(L973+N973=O974+O975+O976,L973+N973,"CHYBA")</f>
        <v>0</v>
      </c>
      <c r="P973" s="820">
        <f>P974+P975</f>
        <v>0</v>
      </c>
      <c r="Q973" s="820">
        <f>Q974+Q975</f>
        <v>0</v>
      </c>
      <c r="R973" s="820">
        <f>R976</f>
        <v>0</v>
      </c>
      <c r="S973" s="821">
        <f>IF(P973+R973=S974+S975+S976,P973+R973,"CHYBA")</f>
        <v>0</v>
      </c>
    </row>
    <row r="974" spans="1:19" ht="18" hidden="1" customHeight="1" thickTop="1" x14ac:dyDescent="0.2">
      <c r="A974" s="790" t="s">
        <v>382</v>
      </c>
      <c r="B974" s="776" t="s">
        <v>381</v>
      </c>
      <c r="C974" s="777">
        <f>IF(E974+G974=0, 0, ROUND((P974-Q974)/(G974+E974)/12,0))</f>
        <v>0</v>
      </c>
      <c r="D974" s="791">
        <f>IF(F974=0,0,ROUND(Q974/F974,0))</f>
        <v>0</v>
      </c>
      <c r="E974" s="778">
        <f t="shared" ref="E974:I975" si="34">E978+E982+E986+E990+E994+E998+E1002</f>
        <v>0</v>
      </c>
      <c r="F974" s="779">
        <f t="shared" si="34"/>
        <v>0</v>
      </c>
      <c r="G974" s="780">
        <f t="shared" si="34"/>
        <v>0</v>
      </c>
      <c r="H974" s="781">
        <f t="shared" si="34"/>
        <v>0</v>
      </c>
      <c r="I974" s="779">
        <f t="shared" si="34"/>
        <v>0</v>
      </c>
      <c r="J974" s="779" t="s">
        <v>381</v>
      </c>
      <c r="K974" s="779">
        <f>H974</f>
        <v>0</v>
      </c>
      <c r="L974" s="779">
        <f>L978+L982+L986+L990+L994+L998+L1002</f>
        <v>0</v>
      </c>
      <c r="M974" s="779">
        <f>M978+M982+M986+M990+M994+M998+M1002</f>
        <v>0</v>
      </c>
      <c r="N974" s="779" t="s">
        <v>381</v>
      </c>
      <c r="O974" s="779">
        <f>L974</f>
        <v>0</v>
      </c>
      <c r="P974" s="779">
        <f>H974+L974</f>
        <v>0</v>
      </c>
      <c r="Q974" s="779">
        <f>I974+M974</f>
        <v>0</v>
      </c>
      <c r="R974" s="779" t="s">
        <v>381</v>
      </c>
      <c r="S974" s="780">
        <f>P974</f>
        <v>0</v>
      </c>
    </row>
    <row r="975" spans="1:19" ht="18" hidden="1" customHeight="1" thickTop="1" x14ac:dyDescent="0.2">
      <c r="A975" s="790" t="s">
        <v>383</v>
      </c>
      <c r="B975" s="776" t="s">
        <v>381</v>
      </c>
      <c r="C975" s="777">
        <f>IF(E975+G975=0, 0, ROUND((P975-Q975)/(G975+E975)/12,0))</f>
        <v>0</v>
      </c>
      <c r="D975" s="791">
        <f>IF(F975=0,0,ROUND(Q975/F975,0))</f>
        <v>0</v>
      </c>
      <c r="E975" s="778">
        <f t="shared" si="34"/>
        <v>0</v>
      </c>
      <c r="F975" s="779">
        <f t="shared" si="34"/>
        <v>0</v>
      </c>
      <c r="G975" s="780">
        <f t="shared" si="34"/>
        <v>0</v>
      </c>
      <c r="H975" s="781">
        <f t="shared" si="34"/>
        <v>0</v>
      </c>
      <c r="I975" s="779">
        <f t="shared" si="34"/>
        <v>0</v>
      </c>
      <c r="J975" s="779" t="s">
        <v>381</v>
      </c>
      <c r="K975" s="779">
        <f>H975</f>
        <v>0</v>
      </c>
      <c r="L975" s="779">
        <f>L979+L983+L987+L991+L995+L999+L1003</f>
        <v>0</v>
      </c>
      <c r="M975" s="779">
        <f>M979+M983+M987+M991+M995+M999+M1003</f>
        <v>0</v>
      </c>
      <c r="N975" s="779" t="s">
        <v>381</v>
      </c>
      <c r="O975" s="779">
        <f>L975</f>
        <v>0</v>
      </c>
      <c r="P975" s="779">
        <f>H975+L975</f>
        <v>0</v>
      </c>
      <c r="Q975" s="779">
        <f>I975+M975</f>
        <v>0</v>
      </c>
      <c r="R975" s="779" t="s">
        <v>381</v>
      </c>
      <c r="S975" s="780">
        <f>P975</f>
        <v>0</v>
      </c>
    </row>
    <row r="976" spans="1:19" ht="18" hidden="1" customHeight="1" thickTop="1" x14ac:dyDescent="0.2">
      <c r="A976" s="790" t="s">
        <v>384</v>
      </c>
      <c r="B976" s="776" t="s">
        <v>381</v>
      </c>
      <c r="C976" s="777" t="s">
        <v>381</v>
      </c>
      <c r="D976" s="791" t="s">
        <v>381</v>
      </c>
      <c r="E976" s="778" t="s">
        <v>381</v>
      </c>
      <c r="F976" s="779" t="s">
        <v>381</v>
      </c>
      <c r="G976" s="780" t="s">
        <v>381</v>
      </c>
      <c r="H976" s="781" t="s">
        <v>381</v>
      </c>
      <c r="I976" s="779" t="s">
        <v>381</v>
      </c>
      <c r="J976" s="779">
        <f>J980+J984+J988+J992+J996+J1000+J1004</f>
        <v>0</v>
      </c>
      <c r="K976" s="779">
        <f>J976</f>
        <v>0</v>
      </c>
      <c r="L976" s="779" t="s">
        <v>381</v>
      </c>
      <c r="M976" s="779" t="s">
        <v>381</v>
      </c>
      <c r="N976" s="779">
        <f>N980+N984+N988+N992+N996+N1000+N1004</f>
        <v>0</v>
      </c>
      <c r="O976" s="779">
        <f>N976</f>
        <v>0</v>
      </c>
      <c r="P976" s="779" t="s">
        <v>381</v>
      </c>
      <c r="Q976" s="779" t="s">
        <v>381</v>
      </c>
      <c r="R976" s="779">
        <f>J976+N976</f>
        <v>0</v>
      </c>
      <c r="S976" s="780">
        <f>R976</f>
        <v>0</v>
      </c>
    </row>
    <row r="977" spans="1:19" ht="18" hidden="1" customHeight="1" thickTop="1" x14ac:dyDescent="0.2">
      <c r="A977" s="792" t="s">
        <v>1026</v>
      </c>
      <c r="B977" s="793"/>
      <c r="C977" s="777">
        <f>IF(E977+G977=0, 0, ROUND((P977-Q977)/(G977+E977)/12,0))</f>
        <v>0</v>
      </c>
      <c r="D977" s="791">
        <f>IF(F977=0,0,ROUND(Q977/F977,0))</f>
        <v>0</v>
      </c>
      <c r="E977" s="778">
        <f>E978+E979</f>
        <v>0</v>
      </c>
      <c r="F977" s="779">
        <f>F978+F979</f>
        <v>0</v>
      </c>
      <c r="G977" s="780">
        <f>G978+G979</f>
        <v>0</v>
      </c>
      <c r="H977" s="794">
        <f>H978+H979</f>
        <v>0</v>
      </c>
      <c r="I977" s="795">
        <f>I978+I979</f>
        <v>0</v>
      </c>
      <c r="J977" s="795">
        <f>J980</f>
        <v>0</v>
      </c>
      <c r="K977" s="795">
        <f>IF(H977+J977=K978+K979+K980,H977+J977,"CHYBA")</f>
        <v>0</v>
      </c>
      <c r="L977" s="779">
        <f>L978+L979</f>
        <v>0</v>
      </c>
      <c r="M977" s="779">
        <f>M978+M979</f>
        <v>0</v>
      </c>
      <c r="N977" s="779">
        <f>N980</f>
        <v>0</v>
      </c>
      <c r="O977" s="779">
        <f>IF(L977+N977=O978+O979+O980,L977+N977,"CHYBA")</f>
        <v>0</v>
      </c>
      <c r="P977" s="779">
        <f>P978+P979</f>
        <v>0</v>
      </c>
      <c r="Q977" s="779">
        <f>Q978+Q979</f>
        <v>0</v>
      </c>
      <c r="R977" s="779">
        <f>R980</f>
        <v>0</v>
      </c>
      <c r="S977" s="780">
        <f>IF(P977+R977=S978+S979+S980,P977+R977,"CHYBA")</f>
        <v>0</v>
      </c>
    </row>
    <row r="978" spans="1:19" ht="18" hidden="1" customHeight="1" thickTop="1" x14ac:dyDescent="0.2">
      <c r="A978" s="790" t="s">
        <v>382</v>
      </c>
      <c r="B978" s="776" t="s">
        <v>381</v>
      </c>
      <c r="C978" s="777">
        <f>IF(E978+G978=0, 0, ROUND((P978-Q978)/(G978+E978)/12,0))</f>
        <v>0</v>
      </c>
      <c r="D978" s="791">
        <f>IF(F978=0,0,ROUND(Q978/F978,0))</f>
        <v>0</v>
      </c>
      <c r="E978" s="796"/>
      <c r="F978" s="797"/>
      <c r="G978" s="798"/>
      <c r="H978" s="799"/>
      <c r="I978" s="797"/>
      <c r="J978" s="795" t="s">
        <v>381</v>
      </c>
      <c r="K978" s="795">
        <f>H978</f>
        <v>0</v>
      </c>
      <c r="L978" s="797"/>
      <c r="M978" s="797"/>
      <c r="N978" s="779" t="s">
        <v>381</v>
      </c>
      <c r="O978" s="779">
        <f>L978</f>
        <v>0</v>
      </c>
      <c r="P978" s="779">
        <f>H978+L978</f>
        <v>0</v>
      </c>
      <c r="Q978" s="779">
        <f>I978+M978</f>
        <v>0</v>
      </c>
      <c r="R978" s="779" t="s">
        <v>381</v>
      </c>
      <c r="S978" s="780">
        <f>P978</f>
        <v>0</v>
      </c>
    </row>
    <row r="979" spans="1:19" ht="18" hidden="1" customHeight="1" thickTop="1" x14ac:dyDescent="0.2">
      <c r="A979" s="790" t="s">
        <v>383</v>
      </c>
      <c r="B979" s="776" t="s">
        <v>381</v>
      </c>
      <c r="C979" s="777">
        <f>IF(E979+G979=0, 0, ROUND((P979-Q979)/(G979+E979)/12,0))</f>
        <v>0</v>
      </c>
      <c r="D979" s="791">
        <f>IF(F979=0,0,ROUND(Q979/F979,0))</f>
        <v>0</v>
      </c>
      <c r="E979" s="796"/>
      <c r="F979" s="797"/>
      <c r="G979" s="798"/>
      <c r="H979" s="799"/>
      <c r="I979" s="797"/>
      <c r="J979" s="795" t="s">
        <v>381</v>
      </c>
      <c r="K979" s="795">
        <f>H979</f>
        <v>0</v>
      </c>
      <c r="L979" s="797"/>
      <c r="M979" s="797"/>
      <c r="N979" s="779" t="s">
        <v>381</v>
      </c>
      <c r="O979" s="779">
        <f>L979</f>
        <v>0</v>
      </c>
      <c r="P979" s="779">
        <f>H979+L979</f>
        <v>0</v>
      </c>
      <c r="Q979" s="779">
        <f>I979+M979</f>
        <v>0</v>
      </c>
      <c r="R979" s="779" t="s">
        <v>381</v>
      </c>
      <c r="S979" s="780">
        <f>P979</f>
        <v>0</v>
      </c>
    </row>
    <row r="980" spans="1:19" ht="18" hidden="1" customHeight="1" thickTop="1" x14ac:dyDescent="0.2">
      <c r="A980" s="790" t="s">
        <v>384</v>
      </c>
      <c r="B980" s="776" t="s">
        <v>381</v>
      </c>
      <c r="C980" s="777" t="s">
        <v>381</v>
      </c>
      <c r="D980" s="791" t="s">
        <v>381</v>
      </c>
      <c r="E980" s="778" t="s">
        <v>381</v>
      </c>
      <c r="F980" s="779" t="s">
        <v>381</v>
      </c>
      <c r="G980" s="780" t="s">
        <v>381</v>
      </c>
      <c r="H980" s="781" t="s">
        <v>381</v>
      </c>
      <c r="I980" s="779" t="s">
        <v>381</v>
      </c>
      <c r="J980" s="797"/>
      <c r="K980" s="795">
        <f>J980</f>
        <v>0</v>
      </c>
      <c r="L980" s="779" t="s">
        <v>381</v>
      </c>
      <c r="M980" s="779" t="s">
        <v>381</v>
      </c>
      <c r="N980" s="797"/>
      <c r="O980" s="779">
        <f>N980</f>
        <v>0</v>
      </c>
      <c r="P980" s="779" t="s">
        <v>381</v>
      </c>
      <c r="Q980" s="779" t="s">
        <v>381</v>
      </c>
      <c r="R980" s="779">
        <f>J980+N980</f>
        <v>0</v>
      </c>
      <c r="S980" s="780">
        <f>R980</f>
        <v>0</v>
      </c>
    </row>
    <row r="981" spans="1:19" ht="18" hidden="1" customHeight="1" thickTop="1" x14ac:dyDescent="0.2">
      <c r="A981" s="792" t="s">
        <v>1026</v>
      </c>
      <c r="B981" s="793"/>
      <c r="C981" s="777">
        <f>IF(E981+G981=0, 0, ROUND((P981-Q981)/(G981+E981)/12,0))</f>
        <v>0</v>
      </c>
      <c r="D981" s="791">
        <f>IF(F981=0,0,ROUND(Q981/F981,0))</f>
        <v>0</v>
      </c>
      <c r="E981" s="778">
        <f>E982+E983</f>
        <v>0</v>
      </c>
      <c r="F981" s="779">
        <f>F982+F983</f>
        <v>0</v>
      </c>
      <c r="G981" s="780">
        <f>G982+G983</f>
        <v>0</v>
      </c>
      <c r="H981" s="781">
        <f>H982+H983</f>
        <v>0</v>
      </c>
      <c r="I981" s="779">
        <f>I982+I983</f>
        <v>0</v>
      </c>
      <c r="J981" s="779">
        <f>J984</f>
        <v>0</v>
      </c>
      <c r="K981" s="779">
        <f>IF(H981+J981=K982+K983+K984,H981+J981,"CHYBA")</f>
        <v>0</v>
      </c>
      <c r="L981" s="779">
        <f>L982+L983</f>
        <v>0</v>
      </c>
      <c r="M981" s="779">
        <f>M982+M983</f>
        <v>0</v>
      </c>
      <c r="N981" s="779">
        <f>N984</f>
        <v>0</v>
      </c>
      <c r="O981" s="779">
        <f>IF(L981+N981=O982+O983+O984,L981+N981,"CHYBA")</f>
        <v>0</v>
      </c>
      <c r="P981" s="779">
        <f>P982+P983</f>
        <v>0</v>
      </c>
      <c r="Q981" s="779">
        <f>Q982+Q983</f>
        <v>0</v>
      </c>
      <c r="R981" s="779">
        <f>R984</f>
        <v>0</v>
      </c>
      <c r="S981" s="780">
        <f>IF(P981+R981=S982+S983+S984,P981+R981,"CHYBA")</f>
        <v>0</v>
      </c>
    </row>
    <row r="982" spans="1:19" ht="18" hidden="1" customHeight="1" thickTop="1" x14ac:dyDescent="0.2">
      <c r="A982" s="790" t="s">
        <v>382</v>
      </c>
      <c r="B982" s="776" t="s">
        <v>381</v>
      </c>
      <c r="C982" s="777">
        <f>IF(E982+G982=0, 0, ROUND((P982-Q982)/(G982+E982)/12,0))</f>
        <v>0</v>
      </c>
      <c r="D982" s="791">
        <f>IF(F982=0,0,ROUND(Q982/F982,0))</f>
        <v>0</v>
      </c>
      <c r="E982" s="796"/>
      <c r="F982" s="797"/>
      <c r="G982" s="798"/>
      <c r="H982" s="799"/>
      <c r="I982" s="797"/>
      <c r="J982" s="779" t="s">
        <v>381</v>
      </c>
      <c r="K982" s="779">
        <f>H982</f>
        <v>0</v>
      </c>
      <c r="L982" s="797"/>
      <c r="M982" s="797"/>
      <c r="N982" s="779" t="s">
        <v>381</v>
      </c>
      <c r="O982" s="779">
        <f>L982</f>
        <v>0</v>
      </c>
      <c r="P982" s="779">
        <f>H982+L982</f>
        <v>0</v>
      </c>
      <c r="Q982" s="779">
        <f>I982+M982</f>
        <v>0</v>
      </c>
      <c r="R982" s="779" t="s">
        <v>381</v>
      </c>
      <c r="S982" s="780">
        <f>P982</f>
        <v>0</v>
      </c>
    </row>
    <row r="983" spans="1:19" ht="18" hidden="1" customHeight="1" thickTop="1" x14ac:dyDescent="0.2">
      <c r="A983" s="790" t="s">
        <v>383</v>
      </c>
      <c r="B983" s="776" t="s">
        <v>381</v>
      </c>
      <c r="C983" s="777">
        <f>IF(E983+G983=0, 0, ROUND((P983-Q983)/(G983+E983)/12,0))</f>
        <v>0</v>
      </c>
      <c r="D983" s="791">
        <f>IF(F983=0,0,ROUND(Q983/F983,0))</f>
        <v>0</v>
      </c>
      <c r="E983" s="796"/>
      <c r="F983" s="797"/>
      <c r="G983" s="798"/>
      <c r="H983" s="799"/>
      <c r="I983" s="797"/>
      <c r="J983" s="779" t="s">
        <v>381</v>
      </c>
      <c r="K983" s="779">
        <f>H983</f>
        <v>0</v>
      </c>
      <c r="L983" s="797"/>
      <c r="M983" s="797"/>
      <c r="N983" s="779" t="s">
        <v>381</v>
      </c>
      <c r="O983" s="779">
        <f>L983</f>
        <v>0</v>
      </c>
      <c r="P983" s="779">
        <f>H983+L983</f>
        <v>0</v>
      </c>
      <c r="Q983" s="779">
        <f>I983+M983</f>
        <v>0</v>
      </c>
      <c r="R983" s="779" t="s">
        <v>381</v>
      </c>
      <c r="S983" s="780">
        <f>P983</f>
        <v>0</v>
      </c>
    </row>
    <row r="984" spans="1:19" ht="18" hidden="1" customHeight="1" thickTop="1" x14ac:dyDescent="0.2">
      <c r="A984" s="790" t="s">
        <v>384</v>
      </c>
      <c r="B984" s="776" t="s">
        <v>381</v>
      </c>
      <c r="C984" s="777" t="s">
        <v>381</v>
      </c>
      <c r="D984" s="791" t="s">
        <v>381</v>
      </c>
      <c r="E984" s="778" t="s">
        <v>381</v>
      </c>
      <c r="F984" s="779" t="s">
        <v>381</v>
      </c>
      <c r="G984" s="780" t="s">
        <v>381</v>
      </c>
      <c r="H984" s="781" t="s">
        <v>381</v>
      </c>
      <c r="I984" s="779" t="s">
        <v>381</v>
      </c>
      <c r="J984" s="797"/>
      <c r="K984" s="779">
        <f>J984</f>
        <v>0</v>
      </c>
      <c r="L984" s="779" t="s">
        <v>381</v>
      </c>
      <c r="M984" s="779" t="s">
        <v>381</v>
      </c>
      <c r="N984" s="797"/>
      <c r="O984" s="779">
        <f>N984</f>
        <v>0</v>
      </c>
      <c r="P984" s="779" t="s">
        <v>381</v>
      </c>
      <c r="Q984" s="779" t="s">
        <v>381</v>
      </c>
      <c r="R984" s="779">
        <f>J984+N984</f>
        <v>0</v>
      </c>
      <c r="S984" s="780">
        <f>R984</f>
        <v>0</v>
      </c>
    </row>
    <row r="985" spans="1:19" ht="18" hidden="1" customHeight="1" thickTop="1" x14ac:dyDescent="0.2">
      <c r="A985" s="792" t="s">
        <v>1026</v>
      </c>
      <c r="B985" s="793"/>
      <c r="C985" s="777">
        <f>IF(E985+G985=0, 0, ROUND((P985-Q985)/(G985+E985)/12,0))</f>
        <v>0</v>
      </c>
      <c r="D985" s="791">
        <f>IF(F985=0,0,ROUND(Q985/F985,0))</f>
        <v>0</v>
      </c>
      <c r="E985" s="778">
        <f>E986+E987</f>
        <v>0</v>
      </c>
      <c r="F985" s="779">
        <f>F986+F987</f>
        <v>0</v>
      </c>
      <c r="G985" s="780">
        <f>G986+G987</f>
        <v>0</v>
      </c>
      <c r="H985" s="781">
        <f>H986+H987</f>
        <v>0</v>
      </c>
      <c r="I985" s="779">
        <f>I986+I987</f>
        <v>0</v>
      </c>
      <c r="J985" s="779">
        <f>J988</f>
        <v>0</v>
      </c>
      <c r="K985" s="779">
        <f>IF(H985+J985=K986+K987+K988,H985+J985,"CHYBA")</f>
        <v>0</v>
      </c>
      <c r="L985" s="779">
        <f>L986+L987</f>
        <v>0</v>
      </c>
      <c r="M985" s="779">
        <f>M986+M987</f>
        <v>0</v>
      </c>
      <c r="N985" s="779">
        <f>N988</f>
        <v>0</v>
      </c>
      <c r="O985" s="779">
        <f>IF(L985+N985=O986+O987+O988,L985+N985,"CHYBA")</f>
        <v>0</v>
      </c>
      <c r="P985" s="779">
        <f>P986+P987</f>
        <v>0</v>
      </c>
      <c r="Q985" s="779">
        <f>Q986+Q987</f>
        <v>0</v>
      </c>
      <c r="R985" s="779">
        <f>R988</f>
        <v>0</v>
      </c>
      <c r="S985" s="780">
        <f>IF(P985+R985=S986+S987+S988,P985+R985,"CHYBA")</f>
        <v>0</v>
      </c>
    </row>
    <row r="986" spans="1:19" ht="18" hidden="1" customHeight="1" thickTop="1" x14ac:dyDescent="0.2">
      <c r="A986" s="790" t="s">
        <v>382</v>
      </c>
      <c r="B986" s="776" t="s">
        <v>381</v>
      </c>
      <c r="C986" s="777">
        <f>IF(E986+G986=0, 0, ROUND((P986-Q986)/(G986+E986)/12,0))</f>
        <v>0</v>
      </c>
      <c r="D986" s="791">
        <f>IF(F986=0,0,ROUND(Q986/F986,0))</f>
        <v>0</v>
      </c>
      <c r="E986" s="796"/>
      <c r="F986" s="797"/>
      <c r="G986" s="798"/>
      <c r="H986" s="799"/>
      <c r="I986" s="797"/>
      <c r="J986" s="779" t="s">
        <v>381</v>
      </c>
      <c r="K986" s="779">
        <f>H986</f>
        <v>0</v>
      </c>
      <c r="L986" s="797"/>
      <c r="M986" s="797"/>
      <c r="N986" s="779" t="s">
        <v>381</v>
      </c>
      <c r="O986" s="779">
        <f>L986</f>
        <v>0</v>
      </c>
      <c r="P986" s="779">
        <f>H986+L986</f>
        <v>0</v>
      </c>
      <c r="Q986" s="779">
        <f>I986+M986</f>
        <v>0</v>
      </c>
      <c r="R986" s="779" t="s">
        <v>381</v>
      </c>
      <c r="S986" s="780">
        <f>P986</f>
        <v>0</v>
      </c>
    </row>
    <row r="987" spans="1:19" ht="18" hidden="1" customHeight="1" thickTop="1" x14ac:dyDescent="0.2">
      <c r="A987" s="790" t="s">
        <v>383</v>
      </c>
      <c r="B987" s="776" t="s">
        <v>381</v>
      </c>
      <c r="C987" s="777">
        <f>IF(E987+G987=0, 0, ROUND((P987-Q987)/(G987+E987)/12,0))</f>
        <v>0</v>
      </c>
      <c r="D987" s="791">
        <f>IF(F987=0,0,ROUND(Q987/F987,0))</f>
        <v>0</v>
      </c>
      <c r="E987" s="796"/>
      <c r="F987" s="797"/>
      <c r="G987" s="798"/>
      <c r="H987" s="799"/>
      <c r="I987" s="797"/>
      <c r="J987" s="779" t="s">
        <v>381</v>
      </c>
      <c r="K987" s="779">
        <f>H987</f>
        <v>0</v>
      </c>
      <c r="L987" s="797"/>
      <c r="M987" s="797"/>
      <c r="N987" s="779" t="s">
        <v>381</v>
      </c>
      <c r="O987" s="779">
        <f>L987</f>
        <v>0</v>
      </c>
      <c r="P987" s="779">
        <f>H987+L987</f>
        <v>0</v>
      </c>
      <c r="Q987" s="779">
        <f>I987+M987</f>
        <v>0</v>
      </c>
      <c r="R987" s="779" t="s">
        <v>381</v>
      </c>
      <c r="S987" s="780">
        <f>P987</f>
        <v>0</v>
      </c>
    </row>
    <row r="988" spans="1:19" ht="18" hidden="1" customHeight="1" thickTop="1" x14ac:dyDescent="0.2">
      <c r="A988" s="790" t="s">
        <v>384</v>
      </c>
      <c r="B988" s="776" t="s">
        <v>381</v>
      </c>
      <c r="C988" s="777" t="s">
        <v>381</v>
      </c>
      <c r="D988" s="791" t="s">
        <v>381</v>
      </c>
      <c r="E988" s="778" t="s">
        <v>381</v>
      </c>
      <c r="F988" s="779" t="s">
        <v>381</v>
      </c>
      <c r="G988" s="780" t="s">
        <v>381</v>
      </c>
      <c r="H988" s="781" t="s">
        <v>381</v>
      </c>
      <c r="I988" s="779" t="s">
        <v>381</v>
      </c>
      <c r="J988" s="797"/>
      <c r="K988" s="779">
        <f>J988</f>
        <v>0</v>
      </c>
      <c r="L988" s="779" t="s">
        <v>381</v>
      </c>
      <c r="M988" s="779" t="s">
        <v>381</v>
      </c>
      <c r="N988" s="797"/>
      <c r="O988" s="779">
        <f>N988</f>
        <v>0</v>
      </c>
      <c r="P988" s="779" t="s">
        <v>381</v>
      </c>
      <c r="Q988" s="779" t="s">
        <v>381</v>
      </c>
      <c r="R988" s="779">
        <f>J988+N988</f>
        <v>0</v>
      </c>
      <c r="S988" s="780">
        <f>R988</f>
        <v>0</v>
      </c>
    </row>
    <row r="989" spans="1:19" ht="18" hidden="1" customHeight="1" thickTop="1" x14ac:dyDescent="0.2">
      <c r="A989" s="792" t="s">
        <v>1026</v>
      </c>
      <c r="B989" s="793"/>
      <c r="C989" s="777">
        <f>IF(E989+G989=0, 0, ROUND((P989-Q989)/(G989+E989)/12,0))</f>
        <v>0</v>
      </c>
      <c r="D989" s="791">
        <f>IF(F989=0,0,ROUND(Q989/F989,0))</f>
        <v>0</v>
      </c>
      <c r="E989" s="778">
        <f>E990+E991</f>
        <v>0</v>
      </c>
      <c r="F989" s="779">
        <f>F990+F991</f>
        <v>0</v>
      </c>
      <c r="G989" s="780">
        <f>G990+G991</f>
        <v>0</v>
      </c>
      <c r="H989" s="781">
        <f>H990+H991</f>
        <v>0</v>
      </c>
      <c r="I989" s="779">
        <f>I990+I991</f>
        <v>0</v>
      </c>
      <c r="J989" s="779">
        <f>J992</f>
        <v>0</v>
      </c>
      <c r="K989" s="779">
        <f>IF(H989+J989=K990+K991+K992,H989+J989,"CHYBA")</f>
        <v>0</v>
      </c>
      <c r="L989" s="779">
        <f>L990+L991</f>
        <v>0</v>
      </c>
      <c r="M989" s="779">
        <f>M990+M991</f>
        <v>0</v>
      </c>
      <c r="N989" s="779">
        <f>N992</f>
        <v>0</v>
      </c>
      <c r="O989" s="779">
        <f>IF(L989+N989=O990+O991+O992,L989+N989,"CHYBA")</f>
        <v>0</v>
      </c>
      <c r="P989" s="779">
        <f>P990+P991</f>
        <v>0</v>
      </c>
      <c r="Q989" s="779">
        <f>Q990+Q991</f>
        <v>0</v>
      </c>
      <c r="R989" s="779">
        <f>R992</f>
        <v>0</v>
      </c>
      <c r="S989" s="780">
        <f>IF(P989+R989=S990+S991+S992,P989+R989,"CHYBA")</f>
        <v>0</v>
      </c>
    </row>
    <row r="990" spans="1:19" ht="18" hidden="1" customHeight="1" thickTop="1" x14ac:dyDescent="0.2">
      <c r="A990" s="790" t="s">
        <v>382</v>
      </c>
      <c r="B990" s="776" t="s">
        <v>381</v>
      </c>
      <c r="C990" s="777">
        <f>IF(E990+G990=0, 0, ROUND((P990-Q990)/(G990+E990)/12,0))</f>
        <v>0</v>
      </c>
      <c r="D990" s="791">
        <f>IF(F990=0,0,ROUND(Q990/F990,0))</f>
        <v>0</v>
      </c>
      <c r="E990" s="796"/>
      <c r="F990" s="797"/>
      <c r="G990" s="798"/>
      <c r="H990" s="799"/>
      <c r="I990" s="797"/>
      <c r="J990" s="779" t="s">
        <v>381</v>
      </c>
      <c r="K990" s="779">
        <f>H990</f>
        <v>0</v>
      </c>
      <c r="L990" s="797"/>
      <c r="M990" s="797"/>
      <c r="N990" s="779" t="s">
        <v>381</v>
      </c>
      <c r="O990" s="779">
        <f>L990</f>
        <v>0</v>
      </c>
      <c r="P990" s="779">
        <f>H990+L990</f>
        <v>0</v>
      </c>
      <c r="Q990" s="779">
        <f>I990+M990</f>
        <v>0</v>
      </c>
      <c r="R990" s="779" t="s">
        <v>381</v>
      </c>
      <c r="S990" s="780">
        <f>P990</f>
        <v>0</v>
      </c>
    </row>
    <row r="991" spans="1:19" ht="18" hidden="1" customHeight="1" thickTop="1" x14ac:dyDescent="0.2">
      <c r="A991" s="790" t="s">
        <v>383</v>
      </c>
      <c r="B991" s="776" t="s">
        <v>381</v>
      </c>
      <c r="C991" s="777">
        <f>IF(E991+G991=0, 0, ROUND((P991-Q991)/(G991+E991)/12,0))</f>
        <v>0</v>
      </c>
      <c r="D991" s="791">
        <f>IF(F991=0,0,ROUND(Q991/F991,0))</f>
        <v>0</v>
      </c>
      <c r="E991" s="796"/>
      <c r="F991" s="797"/>
      <c r="G991" s="798"/>
      <c r="H991" s="799"/>
      <c r="I991" s="797"/>
      <c r="J991" s="779" t="s">
        <v>381</v>
      </c>
      <c r="K991" s="779">
        <f>H991</f>
        <v>0</v>
      </c>
      <c r="L991" s="797"/>
      <c r="M991" s="797"/>
      <c r="N991" s="779" t="s">
        <v>381</v>
      </c>
      <c r="O991" s="779">
        <f>L991</f>
        <v>0</v>
      </c>
      <c r="P991" s="779">
        <f>H991+L991</f>
        <v>0</v>
      </c>
      <c r="Q991" s="779">
        <f>I991+M991</f>
        <v>0</v>
      </c>
      <c r="R991" s="779" t="s">
        <v>381</v>
      </c>
      <c r="S991" s="780">
        <f>P991</f>
        <v>0</v>
      </c>
    </row>
    <row r="992" spans="1:19" ht="18" hidden="1" customHeight="1" thickTop="1" x14ac:dyDescent="0.2">
      <c r="A992" s="790" t="s">
        <v>384</v>
      </c>
      <c r="B992" s="776" t="s">
        <v>381</v>
      </c>
      <c r="C992" s="777" t="s">
        <v>381</v>
      </c>
      <c r="D992" s="791" t="s">
        <v>381</v>
      </c>
      <c r="E992" s="778" t="s">
        <v>381</v>
      </c>
      <c r="F992" s="779" t="s">
        <v>381</v>
      </c>
      <c r="G992" s="780" t="s">
        <v>381</v>
      </c>
      <c r="H992" s="781" t="s">
        <v>381</v>
      </c>
      <c r="I992" s="779" t="s">
        <v>381</v>
      </c>
      <c r="J992" s="797"/>
      <c r="K992" s="779">
        <f>J992</f>
        <v>0</v>
      </c>
      <c r="L992" s="779" t="s">
        <v>381</v>
      </c>
      <c r="M992" s="779" t="s">
        <v>381</v>
      </c>
      <c r="N992" s="797"/>
      <c r="O992" s="779">
        <f>N992</f>
        <v>0</v>
      </c>
      <c r="P992" s="779" t="s">
        <v>381</v>
      </c>
      <c r="Q992" s="779" t="s">
        <v>381</v>
      </c>
      <c r="R992" s="779">
        <f>J992+N992</f>
        <v>0</v>
      </c>
      <c r="S992" s="780">
        <f>R992</f>
        <v>0</v>
      </c>
    </row>
    <row r="993" spans="1:19" ht="18" hidden="1" customHeight="1" thickTop="1" x14ac:dyDescent="0.2">
      <c r="A993" s="792" t="s">
        <v>1026</v>
      </c>
      <c r="B993" s="793"/>
      <c r="C993" s="777">
        <f>IF(E993+G993=0, 0, ROUND((P993-Q993)/(G993+E993)/12,0))</f>
        <v>0</v>
      </c>
      <c r="D993" s="791">
        <f>IF(F993=0,0,ROUND(Q993/F993,0))</f>
        <v>0</v>
      </c>
      <c r="E993" s="778">
        <f>E994+E995</f>
        <v>0</v>
      </c>
      <c r="F993" s="779">
        <f>F994+F995</f>
        <v>0</v>
      </c>
      <c r="G993" s="780">
        <f>G994+G995</f>
        <v>0</v>
      </c>
      <c r="H993" s="781">
        <f>H994+H995</f>
        <v>0</v>
      </c>
      <c r="I993" s="779">
        <f>I994+I995</f>
        <v>0</v>
      </c>
      <c r="J993" s="779">
        <f>J996</f>
        <v>0</v>
      </c>
      <c r="K993" s="779">
        <f>IF(H993+J993=K994+K995+K996,H993+J993,"CHYBA")</f>
        <v>0</v>
      </c>
      <c r="L993" s="779">
        <f>L994+L995</f>
        <v>0</v>
      </c>
      <c r="M993" s="779">
        <f>M994+M995</f>
        <v>0</v>
      </c>
      <c r="N993" s="779">
        <f>N996</f>
        <v>0</v>
      </c>
      <c r="O993" s="779">
        <f>IF(L993+N993=O994+O995+O996,L993+N993,"CHYBA")</f>
        <v>0</v>
      </c>
      <c r="P993" s="779">
        <f>P994+P995</f>
        <v>0</v>
      </c>
      <c r="Q993" s="779">
        <f>Q994+Q995</f>
        <v>0</v>
      </c>
      <c r="R993" s="779">
        <f>R996</f>
        <v>0</v>
      </c>
      <c r="S993" s="780">
        <f>IF(P993+R993=S994+S995+S996,P993+R993,"CHYBA")</f>
        <v>0</v>
      </c>
    </row>
    <row r="994" spans="1:19" ht="18" hidden="1" customHeight="1" thickTop="1" x14ac:dyDescent="0.2">
      <c r="A994" s="790" t="s">
        <v>382</v>
      </c>
      <c r="B994" s="776" t="s">
        <v>381</v>
      </c>
      <c r="C994" s="777">
        <f>IF(E994+G994=0, 0, ROUND((P994-Q994)/(G994+E994)/12,0))</f>
        <v>0</v>
      </c>
      <c r="D994" s="791">
        <f>IF(F994=0,0,ROUND(Q994/F994,0))</f>
        <v>0</v>
      </c>
      <c r="E994" s="796"/>
      <c r="F994" s="797"/>
      <c r="G994" s="798"/>
      <c r="H994" s="799"/>
      <c r="I994" s="797"/>
      <c r="J994" s="779" t="s">
        <v>381</v>
      </c>
      <c r="K994" s="779">
        <f>H994</f>
        <v>0</v>
      </c>
      <c r="L994" s="797"/>
      <c r="M994" s="797"/>
      <c r="N994" s="779" t="s">
        <v>381</v>
      </c>
      <c r="O994" s="779">
        <f>L994</f>
        <v>0</v>
      </c>
      <c r="P994" s="779">
        <f>H994+L994</f>
        <v>0</v>
      </c>
      <c r="Q994" s="779">
        <f>I994+M994</f>
        <v>0</v>
      </c>
      <c r="R994" s="779" t="s">
        <v>381</v>
      </c>
      <c r="S994" s="780">
        <f>P994</f>
        <v>0</v>
      </c>
    </row>
    <row r="995" spans="1:19" ht="18" hidden="1" customHeight="1" thickTop="1" x14ac:dyDescent="0.2">
      <c r="A995" s="790" t="s">
        <v>383</v>
      </c>
      <c r="B995" s="776" t="s">
        <v>381</v>
      </c>
      <c r="C995" s="777">
        <f>IF(E995+G995=0, 0, ROUND((P995-Q995)/(G995+E995)/12,0))</f>
        <v>0</v>
      </c>
      <c r="D995" s="791">
        <f>IF(F995=0,0,ROUND(Q995/F995,0))</f>
        <v>0</v>
      </c>
      <c r="E995" s="796"/>
      <c r="F995" s="797"/>
      <c r="G995" s="798"/>
      <c r="H995" s="799"/>
      <c r="I995" s="797"/>
      <c r="J995" s="779" t="s">
        <v>381</v>
      </c>
      <c r="K995" s="779">
        <f>H995</f>
        <v>0</v>
      </c>
      <c r="L995" s="797"/>
      <c r="M995" s="797"/>
      <c r="N995" s="779" t="s">
        <v>381</v>
      </c>
      <c r="O995" s="779">
        <f>L995</f>
        <v>0</v>
      </c>
      <c r="P995" s="779">
        <f>H995+L995</f>
        <v>0</v>
      </c>
      <c r="Q995" s="779">
        <f>I995+M995</f>
        <v>0</v>
      </c>
      <c r="R995" s="779" t="s">
        <v>381</v>
      </c>
      <c r="S995" s="780">
        <f>P995</f>
        <v>0</v>
      </c>
    </row>
    <row r="996" spans="1:19" ht="18" hidden="1" customHeight="1" thickTop="1" x14ac:dyDescent="0.2">
      <c r="A996" s="790" t="s">
        <v>384</v>
      </c>
      <c r="B996" s="776" t="s">
        <v>381</v>
      </c>
      <c r="C996" s="777" t="s">
        <v>381</v>
      </c>
      <c r="D996" s="791" t="s">
        <v>381</v>
      </c>
      <c r="E996" s="778" t="s">
        <v>381</v>
      </c>
      <c r="F996" s="779" t="s">
        <v>381</v>
      </c>
      <c r="G996" s="780" t="s">
        <v>381</v>
      </c>
      <c r="H996" s="781" t="s">
        <v>381</v>
      </c>
      <c r="I996" s="779" t="s">
        <v>381</v>
      </c>
      <c r="J996" s="797"/>
      <c r="K996" s="779">
        <f>J996</f>
        <v>0</v>
      </c>
      <c r="L996" s="779" t="s">
        <v>381</v>
      </c>
      <c r="M996" s="779" t="s">
        <v>381</v>
      </c>
      <c r="N996" s="797"/>
      <c r="O996" s="779">
        <f>N996</f>
        <v>0</v>
      </c>
      <c r="P996" s="779" t="s">
        <v>381</v>
      </c>
      <c r="Q996" s="779" t="s">
        <v>381</v>
      </c>
      <c r="R996" s="779">
        <f>J996+N996</f>
        <v>0</v>
      </c>
      <c r="S996" s="780">
        <f>R996</f>
        <v>0</v>
      </c>
    </row>
    <row r="997" spans="1:19" ht="18" hidden="1" customHeight="1" thickTop="1" x14ac:dyDescent="0.2">
      <c r="A997" s="792" t="s">
        <v>1026</v>
      </c>
      <c r="B997" s="793"/>
      <c r="C997" s="777">
        <f>IF(E997+G997=0, 0, ROUND((P997-Q997)/(G997+E997)/12,0))</f>
        <v>0</v>
      </c>
      <c r="D997" s="791">
        <f>IF(F997=0,0,ROUND(Q997/F997,0))</f>
        <v>0</v>
      </c>
      <c r="E997" s="778">
        <f>E998+E999</f>
        <v>0</v>
      </c>
      <c r="F997" s="779">
        <f>F998+F999</f>
        <v>0</v>
      </c>
      <c r="G997" s="780">
        <f>G998+G999</f>
        <v>0</v>
      </c>
      <c r="H997" s="781">
        <f>H998+H999</f>
        <v>0</v>
      </c>
      <c r="I997" s="779">
        <f>I998+I999</f>
        <v>0</v>
      </c>
      <c r="J997" s="779">
        <f>J1000</f>
        <v>0</v>
      </c>
      <c r="K997" s="779">
        <f>IF(H997+J997=K998+K999+K1000,H997+J997,"CHYBA")</f>
        <v>0</v>
      </c>
      <c r="L997" s="779">
        <f>L998+L999</f>
        <v>0</v>
      </c>
      <c r="M997" s="779">
        <f>M998+M999</f>
        <v>0</v>
      </c>
      <c r="N997" s="779">
        <f>N1000</f>
        <v>0</v>
      </c>
      <c r="O997" s="779">
        <f>IF(L997+N997=O998+O999+O1000,L997+N997,"CHYBA")</f>
        <v>0</v>
      </c>
      <c r="P997" s="779">
        <f>P998+P999</f>
        <v>0</v>
      </c>
      <c r="Q997" s="779">
        <f>Q998+Q999</f>
        <v>0</v>
      </c>
      <c r="R997" s="779">
        <f>R1000</f>
        <v>0</v>
      </c>
      <c r="S997" s="780">
        <f>IF(P997+R997=S998+S999+S1000,P997+R997,"CHYBA")</f>
        <v>0</v>
      </c>
    </row>
    <row r="998" spans="1:19" ht="18" hidden="1" customHeight="1" thickTop="1" x14ac:dyDescent="0.2">
      <c r="A998" s="790" t="s">
        <v>382</v>
      </c>
      <c r="B998" s="776" t="s">
        <v>381</v>
      </c>
      <c r="C998" s="777">
        <f>IF(E998+G998=0, 0, ROUND((P998-Q998)/(G998+E998)/12,0))</f>
        <v>0</v>
      </c>
      <c r="D998" s="791">
        <f>IF(F998=0,0,ROUND(Q998/F998,0))</f>
        <v>0</v>
      </c>
      <c r="E998" s="796"/>
      <c r="F998" s="797"/>
      <c r="G998" s="798"/>
      <c r="H998" s="799"/>
      <c r="I998" s="797"/>
      <c r="J998" s="779" t="s">
        <v>381</v>
      </c>
      <c r="K998" s="779">
        <f>H998</f>
        <v>0</v>
      </c>
      <c r="L998" s="797"/>
      <c r="M998" s="797"/>
      <c r="N998" s="779" t="s">
        <v>381</v>
      </c>
      <c r="O998" s="779">
        <f>L998</f>
        <v>0</v>
      </c>
      <c r="P998" s="779">
        <f>H998+L998</f>
        <v>0</v>
      </c>
      <c r="Q998" s="779">
        <f>I998+M998</f>
        <v>0</v>
      </c>
      <c r="R998" s="779" t="s">
        <v>381</v>
      </c>
      <c r="S998" s="780">
        <f>P998</f>
        <v>0</v>
      </c>
    </row>
    <row r="999" spans="1:19" ht="18" hidden="1" customHeight="1" thickTop="1" x14ac:dyDescent="0.2">
      <c r="A999" s="790" t="s">
        <v>383</v>
      </c>
      <c r="B999" s="776" t="s">
        <v>381</v>
      </c>
      <c r="C999" s="777">
        <f>IF(E999+G999=0, 0, ROUND((P999-Q999)/(G999+E999)/12,0))</f>
        <v>0</v>
      </c>
      <c r="D999" s="791">
        <f>IF(F999=0,0,ROUND(Q999/F999,0))</f>
        <v>0</v>
      </c>
      <c r="E999" s="796"/>
      <c r="F999" s="797"/>
      <c r="G999" s="798"/>
      <c r="H999" s="799"/>
      <c r="I999" s="797"/>
      <c r="J999" s="779" t="s">
        <v>381</v>
      </c>
      <c r="K999" s="779">
        <f>H999</f>
        <v>0</v>
      </c>
      <c r="L999" s="797"/>
      <c r="M999" s="797"/>
      <c r="N999" s="779" t="s">
        <v>381</v>
      </c>
      <c r="O999" s="779">
        <f>L999</f>
        <v>0</v>
      </c>
      <c r="P999" s="779">
        <f>H999+L999</f>
        <v>0</v>
      </c>
      <c r="Q999" s="779">
        <f>I999+M999</f>
        <v>0</v>
      </c>
      <c r="R999" s="779" t="s">
        <v>381</v>
      </c>
      <c r="S999" s="780">
        <f>P999</f>
        <v>0</v>
      </c>
    </row>
    <row r="1000" spans="1:19" ht="18" hidden="1" customHeight="1" thickTop="1" x14ac:dyDescent="0.2">
      <c r="A1000" s="790" t="s">
        <v>384</v>
      </c>
      <c r="B1000" s="776" t="s">
        <v>381</v>
      </c>
      <c r="C1000" s="777" t="s">
        <v>381</v>
      </c>
      <c r="D1000" s="791" t="s">
        <v>381</v>
      </c>
      <c r="E1000" s="778" t="s">
        <v>381</v>
      </c>
      <c r="F1000" s="779" t="s">
        <v>381</v>
      </c>
      <c r="G1000" s="780" t="s">
        <v>381</v>
      </c>
      <c r="H1000" s="781" t="s">
        <v>381</v>
      </c>
      <c r="I1000" s="779" t="s">
        <v>381</v>
      </c>
      <c r="J1000" s="797"/>
      <c r="K1000" s="779">
        <f>J1000</f>
        <v>0</v>
      </c>
      <c r="L1000" s="779" t="s">
        <v>381</v>
      </c>
      <c r="M1000" s="779" t="s">
        <v>381</v>
      </c>
      <c r="N1000" s="797"/>
      <c r="O1000" s="779">
        <f>N1000</f>
        <v>0</v>
      </c>
      <c r="P1000" s="779" t="s">
        <v>381</v>
      </c>
      <c r="Q1000" s="779" t="s">
        <v>381</v>
      </c>
      <c r="R1000" s="779">
        <f>J1000+N1000</f>
        <v>0</v>
      </c>
      <c r="S1000" s="780">
        <f>R1000</f>
        <v>0</v>
      </c>
    </row>
    <row r="1001" spans="1:19" ht="18" hidden="1" customHeight="1" thickTop="1" x14ac:dyDescent="0.2">
      <c r="A1001" s="792" t="s">
        <v>1026</v>
      </c>
      <c r="B1001" s="793"/>
      <c r="C1001" s="777">
        <f>IF(E1001+G1001=0, 0, ROUND((P1001-Q1001)/(G1001+E1001)/12,0))</f>
        <v>0</v>
      </c>
      <c r="D1001" s="791">
        <f>IF(F1001=0,0,ROUND(Q1001/F1001,0))</f>
        <v>0</v>
      </c>
      <c r="E1001" s="778">
        <f>E1002+E1003</f>
        <v>0</v>
      </c>
      <c r="F1001" s="779">
        <f>F1002+F1003</f>
        <v>0</v>
      </c>
      <c r="G1001" s="780">
        <f>G1002+G1003</f>
        <v>0</v>
      </c>
      <c r="H1001" s="781">
        <f>H1002+H1003</f>
        <v>0</v>
      </c>
      <c r="I1001" s="779">
        <f>I1002+I1003</f>
        <v>0</v>
      </c>
      <c r="J1001" s="779">
        <f>J1004</f>
        <v>0</v>
      </c>
      <c r="K1001" s="779">
        <f>IF(H1001+J1001=K1002+K1003+K1004,H1001+J1001,"CHYBA")</f>
        <v>0</v>
      </c>
      <c r="L1001" s="779">
        <f>L1002+L1003</f>
        <v>0</v>
      </c>
      <c r="M1001" s="779">
        <f>M1002+M1003</f>
        <v>0</v>
      </c>
      <c r="N1001" s="779">
        <f>N1004</f>
        <v>0</v>
      </c>
      <c r="O1001" s="779">
        <f>IF(L1001+N1001=O1002+O1003+O1004,L1001+N1001,"CHYBA")</f>
        <v>0</v>
      </c>
      <c r="P1001" s="779">
        <f>P1002+P1003</f>
        <v>0</v>
      </c>
      <c r="Q1001" s="779">
        <f>Q1002+Q1003</f>
        <v>0</v>
      </c>
      <c r="R1001" s="779">
        <f>R1004</f>
        <v>0</v>
      </c>
      <c r="S1001" s="780">
        <f>IF(P1001+R1001=S1002+S1003+S1004,P1001+R1001,"CHYBA")</f>
        <v>0</v>
      </c>
    </row>
    <row r="1002" spans="1:19" ht="18" hidden="1" customHeight="1" thickTop="1" x14ac:dyDescent="0.2">
      <c r="A1002" s="790" t="s">
        <v>382</v>
      </c>
      <c r="B1002" s="776" t="s">
        <v>381</v>
      </c>
      <c r="C1002" s="777">
        <f>IF(E1002+G1002=0, 0, ROUND((P1002-Q1002)/(G1002+E1002)/12,0))</f>
        <v>0</v>
      </c>
      <c r="D1002" s="791">
        <f>IF(F1002=0,0,ROUND(Q1002/F1002,0))</f>
        <v>0</v>
      </c>
      <c r="E1002" s="796"/>
      <c r="F1002" s="797"/>
      <c r="G1002" s="798"/>
      <c r="H1002" s="799"/>
      <c r="I1002" s="797"/>
      <c r="J1002" s="779" t="s">
        <v>381</v>
      </c>
      <c r="K1002" s="779">
        <f>H1002</f>
        <v>0</v>
      </c>
      <c r="L1002" s="797"/>
      <c r="M1002" s="797"/>
      <c r="N1002" s="779" t="s">
        <v>381</v>
      </c>
      <c r="O1002" s="779">
        <f>L1002</f>
        <v>0</v>
      </c>
      <c r="P1002" s="779">
        <f>H1002+L1002</f>
        <v>0</v>
      </c>
      <c r="Q1002" s="779">
        <f>I1002+M1002</f>
        <v>0</v>
      </c>
      <c r="R1002" s="779" t="s">
        <v>381</v>
      </c>
      <c r="S1002" s="780">
        <f>P1002</f>
        <v>0</v>
      </c>
    </row>
    <row r="1003" spans="1:19" ht="18" hidden="1" customHeight="1" thickTop="1" x14ac:dyDescent="0.2">
      <c r="A1003" s="790" t="s">
        <v>383</v>
      </c>
      <c r="B1003" s="776" t="s">
        <v>381</v>
      </c>
      <c r="C1003" s="777">
        <f>IF(E1003+G1003=0, 0, ROUND((P1003-Q1003)/(G1003+E1003)/12,0))</f>
        <v>0</v>
      </c>
      <c r="D1003" s="791">
        <f>IF(F1003=0,0,ROUND(Q1003/F1003,0))</f>
        <v>0</v>
      </c>
      <c r="E1003" s="796"/>
      <c r="F1003" s="797"/>
      <c r="G1003" s="798"/>
      <c r="H1003" s="799"/>
      <c r="I1003" s="797"/>
      <c r="J1003" s="779" t="s">
        <v>381</v>
      </c>
      <c r="K1003" s="779">
        <f>H1003</f>
        <v>0</v>
      </c>
      <c r="L1003" s="797"/>
      <c r="M1003" s="797"/>
      <c r="N1003" s="779" t="s">
        <v>381</v>
      </c>
      <c r="O1003" s="779">
        <f>L1003</f>
        <v>0</v>
      </c>
      <c r="P1003" s="779">
        <f>H1003+L1003</f>
        <v>0</v>
      </c>
      <c r="Q1003" s="779">
        <f>I1003+M1003</f>
        <v>0</v>
      </c>
      <c r="R1003" s="779" t="s">
        <v>381</v>
      </c>
      <c r="S1003" s="780">
        <f>P1003</f>
        <v>0</v>
      </c>
    </row>
    <row r="1004" spans="1:19" ht="18" hidden="1" customHeight="1" thickTop="1" x14ac:dyDescent="0.2">
      <c r="A1004" s="823" t="s">
        <v>384</v>
      </c>
      <c r="B1004" s="824" t="s">
        <v>381</v>
      </c>
      <c r="C1004" s="825" t="s">
        <v>381</v>
      </c>
      <c r="D1004" s="838" t="s">
        <v>381</v>
      </c>
      <c r="E1004" s="826" t="s">
        <v>381</v>
      </c>
      <c r="F1004" s="827" t="s">
        <v>381</v>
      </c>
      <c r="G1004" s="828" t="s">
        <v>381</v>
      </c>
      <c r="H1004" s="829" t="s">
        <v>381</v>
      </c>
      <c r="I1004" s="827" t="s">
        <v>381</v>
      </c>
      <c r="J1004" s="839"/>
      <c r="K1004" s="827">
        <f>J1004</f>
        <v>0</v>
      </c>
      <c r="L1004" s="827" t="s">
        <v>381</v>
      </c>
      <c r="M1004" s="827" t="s">
        <v>381</v>
      </c>
      <c r="N1004" s="839"/>
      <c r="O1004" s="827">
        <f>N1004</f>
        <v>0</v>
      </c>
      <c r="P1004" s="827" t="s">
        <v>381</v>
      </c>
      <c r="Q1004" s="827" t="s">
        <v>381</v>
      </c>
      <c r="R1004" s="827">
        <f>J1004+N1004</f>
        <v>0</v>
      </c>
      <c r="S1004" s="828">
        <f>R1004</f>
        <v>0</v>
      </c>
    </row>
    <row r="1005" spans="1:19" ht="20.25" hidden="1" customHeight="1" thickTop="1" x14ac:dyDescent="0.2">
      <c r="A1005" s="840" t="s">
        <v>392</v>
      </c>
      <c r="B1005" s="841" t="s">
        <v>381</v>
      </c>
      <c r="C1005" s="842">
        <f>IF(E1005+G1005=0, 0, ROUND((P1005-Q1005)/(G1005+E1005)/12,0))</f>
        <v>0</v>
      </c>
      <c r="D1005" s="843">
        <f>IF(F1005=0,0,ROUND(Q1005/F1005,0))</f>
        <v>0</v>
      </c>
      <c r="E1005" s="844">
        <f>E1006+E1007</f>
        <v>0</v>
      </c>
      <c r="F1005" s="845">
        <f>F1006+F1007</f>
        <v>0</v>
      </c>
      <c r="G1005" s="846">
        <f>G1006+G1007</f>
        <v>0</v>
      </c>
      <c r="H1005" s="847">
        <f>H1006+H1007</f>
        <v>0</v>
      </c>
      <c r="I1005" s="845">
        <f>I1006+I1007</f>
        <v>0</v>
      </c>
      <c r="J1005" s="845">
        <f>J1008</f>
        <v>0</v>
      </c>
      <c r="K1005" s="845">
        <f>IF(H1005+J1005=K1006+K1007+K1008,H1005+J1005,"CHYBA")</f>
        <v>0</v>
      </c>
      <c r="L1005" s="845">
        <f>L1006+L1007</f>
        <v>0</v>
      </c>
      <c r="M1005" s="845">
        <f>M1006+M1007</f>
        <v>0</v>
      </c>
      <c r="N1005" s="845">
        <f>N1008</f>
        <v>0</v>
      </c>
      <c r="O1005" s="845">
        <f>IF(L1005+N1005=O1006+O1007+O1008,L1005+N1005,"CHYBA")</f>
        <v>0</v>
      </c>
      <c r="P1005" s="845">
        <f>P1006+P1007</f>
        <v>0</v>
      </c>
      <c r="Q1005" s="845">
        <f>Q1006+Q1007</f>
        <v>0</v>
      </c>
      <c r="R1005" s="845">
        <f>R1008</f>
        <v>0</v>
      </c>
      <c r="S1005" s="846">
        <f>IF(P1005+R1005=S1006+S1007+S1008,P1005+R1005,"CHYBA")</f>
        <v>0</v>
      </c>
    </row>
    <row r="1006" spans="1:19" ht="18" hidden="1" customHeight="1" thickTop="1" x14ac:dyDescent="0.2">
      <c r="A1006" s="848" t="s">
        <v>382</v>
      </c>
      <c r="B1006" s="849" t="s">
        <v>381</v>
      </c>
      <c r="C1006" s="850">
        <f>IF(E1006+G1006=0, 0, ROUND((P1006-Q1006)/(G1006+E1006)/12,0))</f>
        <v>0</v>
      </c>
      <c r="D1006" s="851">
        <f>IF(F1006=0,0,ROUND(Q1006/F1006,0))</f>
        <v>0</v>
      </c>
      <c r="E1006" s="852">
        <f t="shared" ref="E1006:I1007" si="35">E14+E810</f>
        <v>0</v>
      </c>
      <c r="F1006" s="853">
        <f t="shared" si="35"/>
        <v>0</v>
      </c>
      <c r="G1006" s="854">
        <f t="shared" si="35"/>
        <v>0</v>
      </c>
      <c r="H1006" s="855">
        <f t="shared" si="35"/>
        <v>0</v>
      </c>
      <c r="I1006" s="853">
        <f t="shared" si="35"/>
        <v>0</v>
      </c>
      <c r="J1006" s="853" t="s">
        <v>381</v>
      </c>
      <c r="K1006" s="853">
        <f>H1006</f>
        <v>0</v>
      </c>
      <c r="L1006" s="853">
        <f>L14+L810</f>
        <v>0</v>
      </c>
      <c r="M1006" s="853">
        <f>M14+M810</f>
        <v>0</v>
      </c>
      <c r="N1006" s="853" t="s">
        <v>381</v>
      </c>
      <c r="O1006" s="853">
        <f>L1006</f>
        <v>0</v>
      </c>
      <c r="P1006" s="853">
        <f>H1006+L1006</f>
        <v>0</v>
      </c>
      <c r="Q1006" s="853">
        <f>I1006+M1006</f>
        <v>0</v>
      </c>
      <c r="R1006" s="853" t="s">
        <v>381</v>
      </c>
      <c r="S1006" s="854">
        <f>P1006</f>
        <v>0</v>
      </c>
    </row>
    <row r="1007" spans="1:19" ht="18" hidden="1" customHeight="1" thickTop="1" x14ac:dyDescent="0.2">
      <c r="A1007" s="848" t="s">
        <v>383</v>
      </c>
      <c r="B1007" s="849" t="s">
        <v>381</v>
      </c>
      <c r="C1007" s="850">
        <f>IF(E1007+G1007=0, 0, ROUND((P1007-Q1007)/(G1007+E1007)/12,0))</f>
        <v>0</v>
      </c>
      <c r="D1007" s="851">
        <f>IF(F1007=0,0,ROUND(Q1007/F1007,0))</f>
        <v>0</v>
      </c>
      <c r="E1007" s="852">
        <f t="shared" si="35"/>
        <v>0</v>
      </c>
      <c r="F1007" s="853">
        <f t="shared" si="35"/>
        <v>0</v>
      </c>
      <c r="G1007" s="854">
        <f t="shared" si="35"/>
        <v>0</v>
      </c>
      <c r="H1007" s="855">
        <f t="shared" si="35"/>
        <v>0</v>
      </c>
      <c r="I1007" s="853">
        <f t="shared" si="35"/>
        <v>0</v>
      </c>
      <c r="J1007" s="853" t="s">
        <v>381</v>
      </c>
      <c r="K1007" s="853">
        <f>H1007</f>
        <v>0</v>
      </c>
      <c r="L1007" s="853">
        <f>L15+L811</f>
        <v>0</v>
      </c>
      <c r="M1007" s="853">
        <f>M15+M811</f>
        <v>0</v>
      </c>
      <c r="N1007" s="853" t="s">
        <v>381</v>
      </c>
      <c r="O1007" s="853">
        <f>L1007</f>
        <v>0</v>
      </c>
      <c r="P1007" s="853">
        <f>H1007+L1007</f>
        <v>0</v>
      </c>
      <c r="Q1007" s="853">
        <f>I1007+M1007</f>
        <v>0</v>
      </c>
      <c r="R1007" s="853" t="s">
        <v>381</v>
      </c>
      <c r="S1007" s="854">
        <f>P1007</f>
        <v>0</v>
      </c>
    </row>
    <row r="1008" spans="1:19" ht="18" hidden="1" customHeight="1" thickTop="1" x14ac:dyDescent="0.2">
      <c r="A1008" s="856" t="s">
        <v>384</v>
      </c>
      <c r="B1008" s="857" t="s">
        <v>381</v>
      </c>
      <c r="C1008" s="858" t="s">
        <v>381</v>
      </c>
      <c r="D1008" s="859" t="s">
        <v>381</v>
      </c>
      <c r="E1008" s="860" t="s">
        <v>381</v>
      </c>
      <c r="F1008" s="861" t="s">
        <v>381</v>
      </c>
      <c r="G1008" s="862" t="s">
        <v>381</v>
      </c>
      <c r="H1008" s="863" t="s">
        <v>381</v>
      </c>
      <c r="I1008" s="861" t="s">
        <v>381</v>
      </c>
      <c r="J1008" s="861">
        <f>J812+J16</f>
        <v>0</v>
      </c>
      <c r="K1008" s="861">
        <f>J1008</f>
        <v>0</v>
      </c>
      <c r="L1008" s="861" t="s">
        <v>381</v>
      </c>
      <c r="M1008" s="861" t="s">
        <v>381</v>
      </c>
      <c r="N1008" s="861">
        <f>N812+N16</f>
        <v>0</v>
      </c>
      <c r="O1008" s="861">
        <f>N1008</f>
        <v>0</v>
      </c>
      <c r="P1008" s="861" t="s">
        <v>381</v>
      </c>
      <c r="Q1008" s="861" t="s">
        <v>381</v>
      </c>
      <c r="R1008" s="861">
        <f>J1008+N1008</f>
        <v>0</v>
      </c>
      <c r="S1008" s="862">
        <f>R1008</f>
        <v>0</v>
      </c>
    </row>
    <row r="1009" spans="1:19" ht="24" customHeight="1" thickTop="1" thickBot="1" x14ac:dyDescent="0.25">
      <c r="A1009" s="864" t="s">
        <v>1030</v>
      </c>
      <c r="B1009" s="865"/>
      <c r="C1009" s="866"/>
      <c r="D1009" s="867"/>
      <c r="E1009" s="868"/>
      <c r="F1009" s="869"/>
      <c r="G1009" s="870"/>
      <c r="H1009" s="871"/>
      <c r="I1009" s="869"/>
      <c r="J1009" s="869"/>
      <c r="K1009" s="869"/>
      <c r="L1009" s="869"/>
      <c r="M1009" s="869"/>
      <c r="N1009" s="869"/>
      <c r="O1009" s="869"/>
      <c r="P1009" s="869"/>
      <c r="Q1009" s="869"/>
      <c r="R1009" s="869"/>
      <c r="S1009" s="870"/>
    </row>
    <row r="1010" spans="1:19" ht="21.75" customHeight="1" x14ac:dyDescent="0.2">
      <c r="A1010" s="872" t="s">
        <v>393</v>
      </c>
      <c r="B1010" s="873" t="s">
        <v>381</v>
      </c>
      <c r="C1010" s="802">
        <f>IF(E1010+G1010=0, 0, ROUND((P1010-Q1010)/(G1010+E1010)/12,0))</f>
        <v>0</v>
      </c>
      <c r="D1010" s="833">
        <f>IF(F1010=0,0,ROUND(Q1010/F1010,0))</f>
        <v>52029</v>
      </c>
      <c r="E1010" s="874">
        <f>E1011+E1012</f>
        <v>0</v>
      </c>
      <c r="F1010" s="875">
        <f>F1011+F1012</f>
        <v>1</v>
      </c>
      <c r="G1010" s="876">
        <f>G1011+G1012</f>
        <v>0</v>
      </c>
      <c r="H1010" s="877">
        <f>H1011+H1012</f>
        <v>0</v>
      </c>
      <c r="I1010" s="875">
        <f>I1011+I1012</f>
        <v>0</v>
      </c>
      <c r="J1010" s="875">
        <f>J1013</f>
        <v>0</v>
      </c>
      <c r="K1010" s="875">
        <f>IF(H1010+J1010=K1011+K1012+K1013,H1010+J1010,"CHYBA")</f>
        <v>0</v>
      </c>
      <c r="L1010" s="875">
        <f>L1011+L1012</f>
        <v>52029</v>
      </c>
      <c r="M1010" s="875">
        <f>M1011+M1012</f>
        <v>52029</v>
      </c>
      <c r="N1010" s="875">
        <f>N1013</f>
        <v>60050</v>
      </c>
      <c r="O1010" s="875">
        <f>IF(L1010+N1010=O1011+O1012+O1013,L1010+N1010,"CHYBA")</f>
        <v>112079</v>
      </c>
      <c r="P1010" s="875">
        <f>P1011+P1012</f>
        <v>52029</v>
      </c>
      <c r="Q1010" s="875">
        <f>Q1011+Q1012</f>
        <v>52029</v>
      </c>
      <c r="R1010" s="875">
        <f>R1013</f>
        <v>60050</v>
      </c>
      <c r="S1010" s="876">
        <f>IF(P1010+R1010=S1011+S1012+S1013,P1010+R1010,"CHYBA")</f>
        <v>112079</v>
      </c>
    </row>
    <row r="1011" spans="1:19" ht="18" customHeight="1" x14ac:dyDescent="0.2">
      <c r="A1011" s="775" t="s">
        <v>382</v>
      </c>
      <c r="B1011" s="776" t="s">
        <v>381</v>
      </c>
      <c r="C1011" s="777">
        <f>IF(E1011+G1011=0, 0, ROUND((P1011-Q1011)/(G1011+E1011)/12,0))</f>
        <v>0</v>
      </c>
      <c r="D1011" s="791">
        <f>IF(F1011=0,0,ROUND(Q1011/F1011,0))</f>
        <v>52029</v>
      </c>
      <c r="E1011" s="778">
        <f t="shared" ref="E1011:I1012" si="36">E1015+E1059+E1415+E1611</f>
        <v>0</v>
      </c>
      <c r="F1011" s="779">
        <f t="shared" si="36"/>
        <v>1</v>
      </c>
      <c r="G1011" s="780">
        <f t="shared" si="36"/>
        <v>0</v>
      </c>
      <c r="H1011" s="781">
        <f t="shared" si="36"/>
        <v>0</v>
      </c>
      <c r="I1011" s="779">
        <f t="shared" si="36"/>
        <v>0</v>
      </c>
      <c r="J1011" s="779" t="s">
        <v>381</v>
      </c>
      <c r="K1011" s="779">
        <f>H1011</f>
        <v>0</v>
      </c>
      <c r="L1011" s="779">
        <f>L1015+L1059+L1415+L1611</f>
        <v>52029</v>
      </c>
      <c r="M1011" s="779">
        <f>M1015+M1059+M1415+M1611</f>
        <v>52029</v>
      </c>
      <c r="N1011" s="779" t="s">
        <v>381</v>
      </c>
      <c r="O1011" s="779">
        <f>L1011</f>
        <v>52029</v>
      </c>
      <c r="P1011" s="779">
        <f>H1011+L1011</f>
        <v>52029</v>
      </c>
      <c r="Q1011" s="779">
        <f>I1011+M1011</f>
        <v>52029</v>
      </c>
      <c r="R1011" s="779" t="s">
        <v>381</v>
      </c>
      <c r="S1011" s="780">
        <f>P1011</f>
        <v>52029</v>
      </c>
    </row>
    <row r="1012" spans="1:19" ht="18" customHeight="1" x14ac:dyDescent="0.2">
      <c r="A1012" s="775" t="s">
        <v>383</v>
      </c>
      <c r="B1012" s="776" t="s">
        <v>381</v>
      </c>
      <c r="C1012" s="777">
        <f>IF(E1012+G1012=0, 0, ROUND((P1012-Q1012)/(G1012+E1012)/12,0))</f>
        <v>0</v>
      </c>
      <c r="D1012" s="791">
        <f>IF(F1012=0,0,ROUND(Q1012/F1012,0))</f>
        <v>0</v>
      </c>
      <c r="E1012" s="778">
        <f t="shared" si="36"/>
        <v>0</v>
      </c>
      <c r="F1012" s="779">
        <f t="shared" si="36"/>
        <v>0</v>
      </c>
      <c r="G1012" s="780">
        <f t="shared" si="36"/>
        <v>0</v>
      </c>
      <c r="H1012" s="781">
        <f t="shared" si="36"/>
        <v>0</v>
      </c>
      <c r="I1012" s="779">
        <f t="shared" si="36"/>
        <v>0</v>
      </c>
      <c r="J1012" s="779" t="s">
        <v>381</v>
      </c>
      <c r="K1012" s="779">
        <f>H1012</f>
        <v>0</v>
      </c>
      <c r="L1012" s="779">
        <f>L1016+L1060+L1416+L1612</f>
        <v>0</v>
      </c>
      <c r="M1012" s="779">
        <f>M1016+M1060+M1416+M1612</f>
        <v>0</v>
      </c>
      <c r="N1012" s="779" t="s">
        <v>381</v>
      </c>
      <c r="O1012" s="779">
        <f>L1012</f>
        <v>0</v>
      </c>
      <c r="P1012" s="779">
        <f>H1012+L1012</f>
        <v>0</v>
      </c>
      <c r="Q1012" s="779">
        <f>I1012+M1012</f>
        <v>0</v>
      </c>
      <c r="R1012" s="779" t="s">
        <v>381</v>
      </c>
      <c r="S1012" s="780">
        <f>P1012</f>
        <v>0</v>
      </c>
    </row>
    <row r="1013" spans="1:19" ht="18" customHeight="1" thickBot="1" x14ac:dyDescent="0.25">
      <c r="A1013" s="782" t="s">
        <v>384</v>
      </c>
      <c r="B1013" s="809" t="s">
        <v>381</v>
      </c>
      <c r="C1013" s="810" t="s">
        <v>381</v>
      </c>
      <c r="D1013" s="834" t="s">
        <v>381</v>
      </c>
      <c r="E1013" s="811" t="s">
        <v>381</v>
      </c>
      <c r="F1013" s="812" t="s">
        <v>381</v>
      </c>
      <c r="G1013" s="813" t="s">
        <v>381</v>
      </c>
      <c r="H1013" s="814" t="s">
        <v>381</v>
      </c>
      <c r="I1013" s="812" t="s">
        <v>381</v>
      </c>
      <c r="J1013" s="812">
        <f>J1017+J1061+J1417+J1613</f>
        <v>0</v>
      </c>
      <c r="K1013" s="812">
        <f>J1013</f>
        <v>0</v>
      </c>
      <c r="L1013" s="812" t="s">
        <v>381</v>
      </c>
      <c r="M1013" s="812" t="s">
        <v>381</v>
      </c>
      <c r="N1013" s="812">
        <f>N1017+N1061+N1417+N1613</f>
        <v>60050</v>
      </c>
      <c r="O1013" s="812">
        <f>N1013</f>
        <v>60050</v>
      </c>
      <c r="P1013" s="812" t="s">
        <v>381</v>
      </c>
      <c r="Q1013" s="812" t="s">
        <v>381</v>
      </c>
      <c r="R1013" s="812">
        <f>J1013+N1013</f>
        <v>60050</v>
      </c>
      <c r="S1013" s="813">
        <f>R1013</f>
        <v>60050</v>
      </c>
    </row>
    <row r="1014" spans="1:19" ht="29.25" hidden="1" customHeight="1" x14ac:dyDescent="0.2">
      <c r="A1014" s="783" t="s">
        <v>385</v>
      </c>
      <c r="B1014" s="784" t="s">
        <v>381</v>
      </c>
      <c r="C1014" s="785">
        <f>IF(E1014+G1014=0, 0, ROUND((P1014-Q1014)/(G1014+E1014)/12,0))</f>
        <v>0</v>
      </c>
      <c r="D1014" s="878">
        <f>IF(F1014=0,0,ROUND(Q1014/F1014,0))</f>
        <v>0</v>
      </c>
      <c r="E1014" s="786">
        <f>E1015+E1016</f>
        <v>0</v>
      </c>
      <c r="F1014" s="787">
        <f>F1015+F1016</f>
        <v>0</v>
      </c>
      <c r="G1014" s="788">
        <f>G1015+G1016</f>
        <v>0</v>
      </c>
      <c r="H1014" s="789">
        <f>H1015+H1016</f>
        <v>0</v>
      </c>
      <c r="I1014" s="787">
        <f>I1015+I1016</f>
        <v>0</v>
      </c>
      <c r="J1014" s="787">
        <f>J1017</f>
        <v>0</v>
      </c>
      <c r="K1014" s="787">
        <f>IF(H1014+J1014=K1015+K1016+K1017,H1014+J1014,"CHYBA")</f>
        <v>0</v>
      </c>
      <c r="L1014" s="787">
        <f>L1015+L1016</f>
        <v>0</v>
      </c>
      <c r="M1014" s="787">
        <f>M1015+M1016</f>
        <v>0</v>
      </c>
      <c r="N1014" s="787">
        <f>N1017</f>
        <v>0</v>
      </c>
      <c r="O1014" s="787">
        <f>IF(L1014+N1014=O1015+O1016+O1017,L1014+N1014,"CHYBA")</f>
        <v>0</v>
      </c>
      <c r="P1014" s="787">
        <f>P1015+P1016</f>
        <v>0</v>
      </c>
      <c r="Q1014" s="787">
        <f>Q1015+Q1016</f>
        <v>0</v>
      </c>
      <c r="R1014" s="787">
        <f>R1017</f>
        <v>0</v>
      </c>
      <c r="S1014" s="788">
        <f>IF(P1014+R1014=S1015+S1016+S1017,P1014+R1014,"CHYBA")</f>
        <v>0</v>
      </c>
    </row>
    <row r="1015" spans="1:19" ht="18" hidden="1" customHeight="1" x14ac:dyDescent="0.2">
      <c r="A1015" s="790" t="s">
        <v>382</v>
      </c>
      <c r="B1015" s="776" t="s">
        <v>381</v>
      </c>
      <c r="C1015" s="777">
        <f>IF(E1015+G1015=0, 0, ROUND((P1015-Q1015)/(G1015+E1015)/12,0))</f>
        <v>0</v>
      </c>
      <c r="D1015" s="791">
        <f>IF(F1015=0,0,ROUND(Q1015/F1015,0))</f>
        <v>0</v>
      </c>
      <c r="E1015" s="778">
        <f t="shared" ref="E1015:I1016" si="37">E1019+E1023+E1027+E1031+E1035+E1039+E1043+E1047+E1051+E1055</f>
        <v>0</v>
      </c>
      <c r="F1015" s="779">
        <f t="shared" si="37"/>
        <v>0</v>
      </c>
      <c r="G1015" s="780">
        <f t="shared" si="37"/>
        <v>0</v>
      </c>
      <c r="H1015" s="781">
        <f t="shared" si="37"/>
        <v>0</v>
      </c>
      <c r="I1015" s="779">
        <f t="shared" si="37"/>
        <v>0</v>
      </c>
      <c r="J1015" s="779" t="s">
        <v>381</v>
      </c>
      <c r="K1015" s="779">
        <f>H1015</f>
        <v>0</v>
      </c>
      <c r="L1015" s="779">
        <f>L1019+L1023+L1027+L1031+L1035+L1039+L1043+L1047+L1051+L1055</f>
        <v>0</v>
      </c>
      <c r="M1015" s="779">
        <f>M1019+M1023+M1027+M1031+M1035+M1039+M1043+M1047+M1051+M1055</f>
        <v>0</v>
      </c>
      <c r="N1015" s="779" t="s">
        <v>381</v>
      </c>
      <c r="O1015" s="779">
        <f>L1015</f>
        <v>0</v>
      </c>
      <c r="P1015" s="779">
        <f>H1015+L1015</f>
        <v>0</v>
      </c>
      <c r="Q1015" s="779">
        <f>I1015+M1015</f>
        <v>0</v>
      </c>
      <c r="R1015" s="779" t="s">
        <v>381</v>
      </c>
      <c r="S1015" s="780">
        <f>P1015</f>
        <v>0</v>
      </c>
    </row>
    <row r="1016" spans="1:19" ht="18" hidden="1" customHeight="1" x14ac:dyDescent="0.2">
      <c r="A1016" s="790" t="s">
        <v>383</v>
      </c>
      <c r="B1016" s="776" t="s">
        <v>381</v>
      </c>
      <c r="C1016" s="777">
        <f>IF(E1016+G1016=0, 0, ROUND((P1016-Q1016)/(G1016+E1016)/12,0))</f>
        <v>0</v>
      </c>
      <c r="D1016" s="791">
        <f>IF(F1016=0,0,ROUND(Q1016/F1016,0))</f>
        <v>0</v>
      </c>
      <c r="E1016" s="778">
        <f t="shared" si="37"/>
        <v>0</v>
      </c>
      <c r="F1016" s="779">
        <f t="shared" si="37"/>
        <v>0</v>
      </c>
      <c r="G1016" s="780">
        <f t="shared" si="37"/>
        <v>0</v>
      </c>
      <c r="H1016" s="781">
        <f t="shared" si="37"/>
        <v>0</v>
      </c>
      <c r="I1016" s="779">
        <f t="shared" si="37"/>
        <v>0</v>
      </c>
      <c r="J1016" s="779" t="s">
        <v>381</v>
      </c>
      <c r="K1016" s="779">
        <f>H1016</f>
        <v>0</v>
      </c>
      <c r="L1016" s="779">
        <f>L1020+L1024+L1028+L1032+L1036+L1040+L1044+L1048+L1052+L1056</f>
        <v>0</v>
      </c>
      <c r="M1016" s="779">
        <f>M1020+M1024+M1028+M1032+M1036+M1040+M1044+M1048+M1052+M1056</f>
        <v>0</v>
      </c>
      <c r="N1016" s="779" t="s">
        <v>381</v>
      </c>
      <c r="O1016" s="779">
        <f>L1016</f>
        <v>0</v>
      </c>
      <c r="P1016" s="779">
        <f>H1016+L1016</f>
        <v>0</v>
      </c>
      <c r="Q1016" s="779">
        <f>I1016+M1016</f>
        <v>0</v>
      </c>
      <c r="R1016" s="779" t="s">
        <v>381</v>
      </c>
      <c r="S1016" s="780">
        <f>P1016</f>
        <v>0</v>
      </c>
    </row>
    <row r="1017" spans="1:19" ht="18" hidden="1" customHeight="1" x14ac:dyDescent="0.2">
      <c r="A1017" s="790" t="s">
        <v>384</v>
      </c>
      <c r="B1017" s="776" t="s">
        <v>381</v>
      </c>
      <c r="C1017" s="777" t="s">
        <v>381</v>
      </c>
      <c r="D1017" s="791" t="s">
        <v>381</v>
      </c>
      <c r="E1017" s="778" t="s">
        <v>381</v>
      </c>
      <c r="F1017" s="779" t="s">
        <v>381</v>
      </c>
      <c r="G1017" s="780" t="s">
        <v>381</v>
      </c>
      <c r="H1017" s="781" t="s">
        <v>381</v>
      </c>
      <c r="I1017" s="779" t="s">
        <v>381</v>
      </c>
      <c r="J1017" s="779">
        <f>J1021+J1025+J1029+J1033+J1037+J1041+J1045+J1049+J1053+J1057</f>
        <v>0</v>
      </c>
      <c r="K1017" s="779">
        <f>J1017</f>
        <v>0</v>
      </c>
      <c r="L1017" s="779" t="s">
        <v>381</v>
      </c>
      <c r="M1017" s="779" t="s">
        <v>381</v>
      </c>
      <c r="N1017" s="779">
        <f>N1021+N1025+N1029+N1033+N1037+N1041+N1045+N1049+N1053+N1057</f>
        <v>0</v>
      </c>
      <c r="O1017" s="779">
        <f>N1017</f>
        <v>0</v>
      </c>
      <c r="P1017" s="779" t="s">
        <v>381</v>
      </c>
      <c r="Q1017" s="779" t="s">
        <v>381</v>
      </c>
      <c r="R1017" s="779">
        <f>J1017+N1017</f>
        <v>0</v>
      </c>
      <c r="S1017" s="780">
        <f>R1017</f>
        <v>0</v>
      </c>
    </row>
    <row r="1018" spans="1:19" ht="30.75" hidden="1" customHeight="1" x14ac:dyDescent="0.2">
      <c r="A1018" s="792" t="s">
        <v>1026</v>
      </c>
      <c r="B1018" s="801"/>
      <c r="C1018" s="777">
        <f>IF(E1018+G1018=0, 0, ROUND((P1018-Q1018)/(G1018+E1018)/12,0))</f>
        <v>0</v>
      </c>
      <c r="D1018" s="791">
        <f>IF(F1018=0,0,ROUND(Q1018/F1018,0))</f>
        <v>0</v>
      </c>
      <c r="E1018" s="778">
        <f>E1019+E1020</f>
        <v>0</v>
      </c>
      <c r="F1018" s="779">
        <f>F1019+F1020</f>
        <v>0</v>
      </c>
      <c r="G1018" s="780">
        <f>G1019+G1020</f>
        <v>0</v>
      </c>
      <c r="H1018" s="794">
        <f>H1019+H1020</f>
        <v>0</v>
      </c>
      <c r="I1018" s="795">
        <f>I1019+I1020</f>
        <v>0</v>
      </c>
      <c r="J1018" s="795">
        <f>J1021</f>
        <v>0</v>
      </c>
      <c r="K1018" s="795">
        <f>IF(H1018+J1018=K1019+K1020+K1021,H1018+J1018,"CHYBA")</f>
        <v>0</v>
      </c>
      <c r="L1018" s="779">
        <f>L1019+L1020</f>
        <v>0</v>
      </c>
      <c r="M1018" s="779">
        <f>M1019+M1020</f>
        <v>0</v>
      </c>
      <c r="N1018" s="779">
        <f>N1021</f>
        <v>0</v>
      </c>
      <c r="O1018" s="779">
        <f>IF(L1018+N1018=O1019+O1020+O1021,L1018+N1018,"CHYBA")</f>
        <v>0</v>
      </c>
      <c r="P1018" s="779">
        <f>P1019+P1020</f>
        <v>0</v>
      </c>
      <c r="Q1018" s="779">
        <f>Q1019+Q1020</f>
        <v>0</v>
      </c>
      <c r="R1018" s="779">
        <f>R1021</f>
        <v>0</v>
      </c>
      <c r="S1018" s="780">
        <f>IF(P1018+R1018=S1019+S1020+S1021,P1018+R1018,"CHYBA")</f>
        <v>0</v>
      </c>
    </row>
    <row r="1019" spans="1:19" ht="18" hidden="1" customHeight="1" x14ac:dyDescent="0.2">
      <c r="A1019" s="790" t="s">
        <v>382</v>
      </c>
      <c r="B1019" s="776" t="s">
        <v>381</v>
      </c>
      <c r="C1019" s="777">
        <f>IF(E1019+G1019=0, 0, ROUND((P1019-Q1019)/(G1019+E1019)/12,0))</f>
        <v>0</v>
      </c>
      <c r="D1019" s="791">
        <f>IF(F1019=0,0,ROUND(Q1019/F1019,0))</f>
        <v>0</v>
      </c>
      <c r="E1019" s="879"/>
      <c r="F1019" s="797"/>
      <c r="G1019" s="798"/>
      <c r="H1019" s="799"/>
      <c r="I1019" s="797"/>
      <c r="J1019" s="795" t="s">
        <v>381</v>
      </c>
      <c r="K1019" s="795">
        <f>H1019</f>
        <v>0</v>
      </c>
      <c r="L1019" s="797"/>
      <c r="M1019" s="797"/>
      <c r="N1019" s="779" t="s">
        <v>381</v>
      </c>
      <c r="O1019" s="779">
        <f>L1019</f>
        <v>0</v>
      </c>
      <c r="P1019" s="779">
        <f>H1019+L1019</f>
        <v>0</v>
      </c>
      <c r="Q1019" s="779">
        <f>I1019+M1019</f>
        <v>0</v>
      </c>
      <c r="R1019" s="779" t="s">
        <v>381</v>
      </c>
      <c r="S1019" s="780">
        <f>P1019</f>
        <v>0</v>
      </c>
    </row>
    <row r="1020" spans="1:19" ht="18" hidden="1" customHeight="1" x14ac:dyDescent="0.2">
      <c r="A1020" s="790" t="s">
        <v>383</v>
      </c>
      <c r="B1020" s="776" t="s">
        <v>381</v>
      </c>
      <c r="C1020" s="777">
        <f>IF(E1020+G1020=0, 0, ROUND((P1020-Q1020)/(G1020+E1020)/12,0))</f>
        <v>0</v>
      </c>
      <c r="D1020" s="791">
        <f>IF(F1020=0,0,ROUND(Q1020/F1020,0))</f>
        <v>0</v>
      </c>
      <c r="E1020" s="796"/>
      <c r="F1020" s="797"/>
      <c r="G1020" s="798"/>
      <c r="H1020" s="799"/>
      <c r="I1020" s="797"/>
      <c r="J1020" s="795" t="s">
        <v>381</v>
      </c>
      <c r="K1020" s="795">
        <f>H1020</f>
        <v>0</v>
      </c>
      <c r="L1020" s="797"/>
      <c r="M1020" s="797"/>
      <c r="N1020" s="779" t="s">
        <v>381</v>
      </c>
      <c r="O1020" s="779">
        <f>L1020</f>
        <v>0</v>
      </c>
      <c r="P1020" s="779">
        <f>H1020+L1020</f>
        <v>0</v>
      </c>
      <c r="Q1020" s="779">
        <f>I1020+M1020</f>
        <v>0</v>
      </c>
      <c r="R1020" s="779" t="s">
        <v>381</v>
      </c>
      <c r="S1020" s="780">
        <f>P1020</f>
        <v>0</v>
      </c>
    </row>
    <row r="1021" spans="1:19" ht="18" hidden="1" customHeight="1" x14ac:dyDescent="0.2">
      <c r="A1021" s="790" t="s">
        <v>384</v>
      </c>
      <c r="B1021" s="776" t="s">
        <v>381</v>
      </c>
      <c r="C1021" s="777" t="s">
        <v>381</v>
      </c>
      <c r="D1021" s="791" t="s">
        <v>381</v>
      </c>
      <c r="E1021" s="778" t="s">
        <v>381</v>
      </c>
      <c r="F1021" s="779" t="s">
        <v>381</v>
      </c>
      <c r="G1021" s="780" t="s">
        <v>381</v>
      </c>
      <c r="H1021" s="781" t="s">
        <v>381</v>
      </c>
      <c r="I1021" s="779" t="s">
        <v>381</v>
      </c>
      <c r="J1021" s="797"/>
      <c r="K1021" s="795">
        <f>J1021</f>
        <v>0</v>
      </c>
      <c r="L1021" s="779" t="s">
        <v>381</v>
      </c>
      <c r="M1021" s="779" t="s">
        <v>381</v>
      </c>
      <c r="N1021" s="797"/>
      <c r="O1021" s="779">
        <f>N1021</f>
        <v>0</v>
      </c>
      <c r="P1021" s="779" t="s">
        <v>381</v>
      </c>
      <c r="Q1021" s="779" t="s">
        <v>381</v>
      </c>
      <c r="R1021" s="779">
        <f>J1021+N1021</f>
        <v>0</v>
      </c>
      <c r="S1021" s="780">
        <f>R1021</f>
        <v>0</v>
      </c>
    </row>
    <row r="1022" spans="1:19" ht="18.75" hidden="1" customHeight="1" x14ac:dyDescent="0.2">
      <c r="A1022" s="800" t="s">
        <v>1026</v>
      </c>
      <c r="B1022" s="801"/>
      <c r="C1022" s="777">
        <f>IF(E1022+G1022=0, 0, ROUND((P1022-Q1022)/(G1022+E1022)/12,0))</f>
        <v>0</v>
      </c>
      <c r="D1022" s="791">
        <f>IF(F1022=0,0,ROUND(Q1022/F1022,0))</f>
        <v>0</v>
      </c>
      <c r="E1022" s="803">
        <f>E1023+E1024</f>
        <v>0</v>
      </c>
      <c r="F1022" s="804">
        <f>F1023+F1024</f>
        <v>0</v>
      </c>
      <c r="G1022" s="805">
        <f>G1023+G1024</f>
        <v>0</v>
      </c>
      <c r="H1022" s="806">
        <f>H1023+H1024</f>
        <v>0</v>
      </c>
      <c r="I1022" s="804">
        <f>I1023+I1024</f>
        <v>0</v>
      </c>
      <c r="J1022" s="804">
        <f>J1025</f>
        <v>0</v>
      </c>
      <c r="K1022" s="804">
        <f>IF(H1022+J1022=K1023+K1024+K1025,H1022+J1022,"CHYBA")</f>
        <v>0</v>
      </c>
      <c r="L1022" s="804">
        <f>L1023+L1024</f>
        <v>0</v>
      </c>
      <c r="M1022" s="804">
        <f>M1023+M1024</f>
        <v>0</v>
      </c>
      <c r="N1022" s="804">
        <f>N1025</f>
        <v>0</v>
      </c>
      <c r="O1022" s="804">
        <f>IF(L1022+N1022=O1023+O1024+O1025,L1022+N1022,"CHYBA")</f>
        <v>0</v>
      </c>
      <c r="P1022" s="804">
        <f>P1023+P1024</f>
        <v>0</v>
      </c>
      <c r="Q1022" s="804">
        <f>Q1023+Q1024</f>
        <v>0</v>
      </c>
      <c r="R1022" s="804">
        <f>R1025</f>
        <v>0</v>
      </c>
      <c r="S1022" s="805">
        <f>IF(P1022+R1022=S1023+S1024+S1025,P1022+R1022,"CHYBA")</f>
        <v>0</v>
      </c>
    </row>
    <row r="1023" spans="1:19" ht="18.75" hidden="1" customHeight="1" x14ac:dyDescent="0.2">
      <c r="A1023" s="790" t="s">
        <v>382</v>
      </c>
      <c r="B1023" s="776" t="s">
        <v>381</v>
      </c>
      <c r="C1023" s="777">
        <f>IF(E1023+G1023=0, 0, ROUND((P1023-Q1023)/(G1023+E1023)/12,0))</f>
        <v>0</v>
      </c>
      <c r="D1023" s="791">
        <f>IF(F1023=0,0,ROUND(Q1023/F1023,0))</f>
        <v>0</v>
      </c>
      <c r="E1023" s="796"/>
      <c r="F1023" s="797"/>
      <c r="G1023" s="798"/>
      <c r="H1023" s="799"/>
      <c r="I1023" s="797"/>
      <c r="J1023" s="779" t="s">
        <v>381</v>
      </c>
      <c r="K1023" s="779">
        <f>H1023</f>
        <v>0</v>
      </c>
      <c r="L1023" s="797"/>
      <c r="M1023" s="797"/>
      <c r="N1023" s="779" t="s">
        <v>381</v>
      </c>
      <c r="O1023" s="779">
        <f>L1023</f>
        <v>0</v>
      </c>
      <c r="P1023" s="779">
        <f>H1023+L1023</f>
        <v>0</v>
      </c>
      <c r="Q1023" s="779">
        <f>I1023+M1023</f>
        <v>0</v>
      </c>
      <c r="R1023" s="779" t="s">
        <v>381</v>
      </c>
      <c r="S1023" s="780">
        <f>P1023</f>
        <v>0</v>
      </c>
    </row>
    <row r="1024" spans="1:19" ht="18.75" hidden="1" customHeight="1" x14ac:dyDescent="0.2">
      <c r="A1024" s="790" t="s">
        <v>383</v>
      </c>
      <c r="B1024" s="776" t="s">
        <v>381</v>
      </c>
      <c r="C1024" s="777">
        <f>IF(E1024+G1024=0, 0, ROUND((P1024-Q1024)/(G1024+E1024)/12,0))</f>
        <v>0</v>
      </c>
      <c r="D1024" s="791">
        <f>IF(F1024=0,0,ROUND(Q1024/F1024,0))</f>
        <v>0</v>
      </c>
      <c r="E1024" s="796"/>
      <c r="F1024" s="797"/>
      <c r="G1024" s="798"/>
      <c r="H1024" s="799"/>
      <c r="I1024" s="797"/>
      <c r="J1024" s="779" t="s">
        <v>381</v>
      </c>
      <c r="K1024" s="779">
        <f>H1024</f>
        <v>0</v>
      </c>
      <c r="L1024" s="797"/>
      <c r="M1024" s="797"/>
      <c r="N1024" s="779" t="s">
        <v>381</v>
      </c>
      <c r="O1024" s="779">
        <f>L1024</f>
        <v>0</v>
      </c>
      <c r="P1024" s="779">
        <f>H1024+L1024</f>
        <v>0</v>
      </c>
      <c r="Q1024" s="779">
        <f>I1024+M1024</f>
        <v>0</v>
      </c>
      <c r="R1024" s="779" t="s">
        <v>381</v>
      </c>
      <c r="S1024" s="780">
        <f>P1024</f>
        <v>0</v>
      </c>
    </row>
    <row r="1025" spans="1:19" ht="18.75" hidden="1" customHeight="1" x14ac:dyDescent="0.2">
      <c r="A1025" s="790" t="s">
        <v>384</v>
      </c>
      <c r="B1025" s="776"/>
      <c r="C1025" s="777" t="s">
        <v>381</v>
      </c>
      <c r="D1025" s="791" t="s">
        <v>381</v>
      </c>
      <c r="E1025" s="778" t="s">
        <v>381</v>
      </c>
      <c r="F1025" s="779" t="s">
        <v>381</v>
      </c>
      <c r="G1025" s="780" t="s">
        <v>381</v>
      </c>
      <c r="H1025" s="781" t="s">
        <v>381</v>
      </c>
      <c r="I1025" s="779" t="s">
        <v>381</v>
      </c>
      <c r="J1025" s="797"/>
      <c r="K1025" s="779">
        <f>J1025</f>
        <v>0</v>
      </c>
      <c r="L1025" s="779" t="s">
        <v>381</v>
      </c>
      <c r="M1025" s="779" t="s">
        <v>381</v>
      </c>
      <c r="N1025" s="797"/>
      <c r="O1025" s="779">
        <f>N1025</f>
        <v>0</v>
      </c>
      <c r="P1025" s="779" t="s">
        <v>381</v>
      </c>
      <c r="Q1025" s="779" t="s">
        <v>381</v>
      </c>
      <c r="R1025" s="779">
        <f>J1025+N1025</f>
        <v>0</v>
      </c>
      <c r="S1025" s="780">
        <f>R1025</f>
        <v>0</v>
      </c>
    </row>
    <row r="1026" spans="1:19" ht="18.75" hidden="1" customHeight="1" x14ac:dyDescent="0.2">
      <c r="A1026" s="792" t="s">
        <v>1026</v>
      </c>
      <c r="B1026" s="793"/>
      <c r="C1026" s="777">
        <f>IF(E1026+G1026=0, 0, ROUND((P1026-Q1026)/(G1026+E1026)/12,0))</f>
        <v>0</v>
      </c>
      <c r="D1026" s="791">
        <f>IF(F1026=0,0,ROUND(Q1026/F1026,0))</f>
        <v>0</v>
      </c>
      <c r="E1026" s="778">
        <f>E1027+E1028</f>
        <v>0</v>
      </c>
      <c r="F1026" s="779">
        <f>F1027+F1028</f>
        <v>0</v>
      </c>
      <c r="G1026" s="780">
        <f>G1027+G1028</f>
        <v>0</v>
      </c>
      <c r="H1026" s="781">
        <f>H1027+H1028</f>
        <v>0</v>
      </c>
      <c r="I1026" s="779">
        <f>I1027+I1028</f>
        <v>0</v>
      </c>
      <c r="J1026" s="779">
        <f>J1029</f>
        <v>0</v>
      </c>
      <c r="K1026" s="779">
        <f>IF(H1026+J1026=K1027+K1028+K1029,H1026+J1026,"CHYBA")</f>
        <v>0</v>
      </c>
      <c r="L1026" s="779">
        <f>L1027+L1028</f>
        <v>0</v>
      </c>
      <c r="M1026" s="779">
        <f>M1027+M1028</f>
        <v>0</v>
      </c>
      <c r="N1026" s="779">
        <f>N1029</f>
        <v>0</v>
      </c>
      <c r="O1026" s="779">
        <f>IF(L1026+N1026=O1027+O1028+O1029,L1026+N1026,"CHYBA")</f>
        <v>0</v>
      </c>
      <c r="P1026" s="779">
        <f>P1027+P1028</f>
        <v>0</v>
      </c>
      <c r="Q1026" s="779">
        <f>Q1027+Q1028</f>
        <v>0</v>
      </c>
      <c r="R1026" s="779">
        <f>R1029</f>
        <v>0</v>
      </c>
      <c r="S1026" s="780">
        <f>IF(P1026+R1026=S1027+S1028+S1029,P1026+R1026,"CHYBA")</f>
        <v>0</v>
      </c>
    </row>
    <row r="1027" spans="1:19" ht="18.75" hidden="1" customHeight="1" x14ac:dyDescent="0.2">
      <c r="A1027" s="790" t="s">
        <v>382</v>
      </c>
      <c r="B1027" s="776" t="s">
        <v>381</v>
      </c>
      <c r="C1027" s="777">
        <f>IF(E1027+G1027=0, 0, ROUND((P1027-Q1027)/(G1027+E1027)/12,0))</f>
        <v>0</v>
      </c>
      <c r="D1027" s="791">
        <f>IF(F1027=0,0,ROUND(Q1027/F1027,0))</f>
        <v>0</v>
      </c>
      <c r="E1027" s="796"/>
      <c r="F1027" s="797"/>
      <c r="G1027" s="798"/>
      <c r="H1027" s="799"/>
      <c r="I1027" s="797"/>
      <c r="J1027" s="779" t="s">
        <v>381</v>
      </c>
      <c r="K1027" s="779">
        <f>H1027</f>
        <v>0</v>
      </c>
      <c r="L1027" s="797"/>
      <c r="M1027" s="797"/>
      <c r="N1027" s="779" t="s">
        <v>381</v>
      </c>
      <c r="O1027" s="779">
        <f>L1027</f>
        <v>0</v>
      </c>
      <c r="P1027" s="779">
        <f>H1027+L1027</f>
        <v>0</v>
      </c>
      <c r="Q1027" s="779">
        <f>I1027+M1027</f>
        <v>0</v>
      </c>
      <c r="R1027" s="779" t="s">
        <v>381</v>
      </c>
      <c r="S1027" s="780">
        <f>P1027</f>
        <v>0</v>
      </c>
    </row>
    <row r="1028" spans="1:19" ht="18.75" hidden="1" customHeight="1" x14ac:dyDescent="0.2">
      <c r="A1028" s="790" t="s">
        <v>383</v>
      </c>
      <c r="B1028" s="776" t="s">
        <v>381</v>
      </c>
      <c r="C1028" s="777">
        <f>IF(E1028+G1028=0, 0, ROUND((P1028-Q1028)/(G1028+E1028)/12,0))</f>
        <v>0</v>
      </c>
      <c r="D1028" s="791">
        <f>IF(F1028=0,0,ROUND(Q1028/F1028,0))</f>
        <v>0</v>
      </c>
      <c r="E1028" s="796"/>
      <c r="F1028" s="797"/>
      <c r="G1028" s="798"/>
      <c r="H1028" s="799"/>
      <c r="I1028" s="797"/>
      <c r="J1028" s="779" t="s">
        <v>381</v>
      </c>
      <c r="K1028" s="779">
        <f>H1028</f>
        <v>0</v>
      </c>
      <c r="L1028" s="797"/>
      <c r="M1028" s="797"/>
      <c r="N1028" s="779" t="s">
        <v>381</v>
      </c>
      <c r="O1028" s="779">
        <f>L1028</f>
        <v>0</v>
      </c>
      <c r="P1028" s="779">
        <f>H1028+L1028</f>
        <v>0</v>
      </c>
      <c r="Q1028" s="779">
        <f>I1028+M1028</f>
        <v>0</v>
      </c>
      <c r="R1028" s="779" t="s">
        <v>381</v>
      </c>
      <c r="S1028" s="780">
        <f>P1028</f>
        <v>0</v>
      </c>
    </row>
    <row r="1029" spans="1:19" ht="18.75" hidden="1" customHeight="1" x14ac:dyDescent="0.2">
      <c r="A1029" s="790" t="s">
        <v>384</v>
      </c>
      <c r="B1029" s="776" t="s">
        <v>381</v>
      </c>
      <c r="C1029" s="777" t="s">
        <v>381</v>
      </c>
      <c r="D1029" s="791" t="s">
        <v>381</v>
      </c>
      <c r="E1029" s="778" t="s">
        <v>381</v>
      </c>
      <c r="F1029" s="779" t="s">
        <v>381</v>
      </c>
      <c r="G1029" s="780" t="s">
        <v>381</v>
      </c>
      <c r="H1029" s="781" t="s">
        <v>381</v>
      </c>
      <c r="I1029" s="779" t="s">
        <v>381</v>
      </c>
      <c r="J1029" s="797"/>
      <c r="K1029" s="779">
        <f>J1029</f>
        <v>0</v>
      </c>
      <c r="L1029" s="779" t="s">
        <v>381</v>
      </c>
      <c r="M1029" s="779" t="s">
        <v>381</v>
      </c>
      <c r="N1029" s="797"/>
      <c r="O1029" s="779">
        <f>N1029</f>
        <v>0</v>
      </c>
      <c r="P1029" s="779" t="s">
        <v>381</v>
      </c>
      <c r="Q1029" s="779" t="s">
        <v>381</v>
      </c>
      <c r="R1029" s="779">
        <f>J1029+N1029</f>
        <v>0</v>
      </c>
      <c r="S1029" s="780">
        <f>R1029</f>
        <v>0</v>
      </c>
    </row>
    <row r="1030" spans="1:19" ht="26.25" hidden="1" customHeight="1" x14ac:dyDescent="0.2">
      <c r="A1030" s="792" t="s">
        <v>1026</v>
      </c>
      <c r="B1030" s="793"/>
      <c r="C1030" s="777">
        <f>IF(E1030+G1030=0, 0, ROUND((P1030-Q1030)/(G1030+E1030)/12,0))</f>
        <v>0</v>
      </c>
      <c r="D1030" s="791">
        <f>IF(F1030=0,0,ROUND(Q1030/F1030,0))</f>
        <v>0</v>
      </c>
      <c r="E1030" s="778">
        <f>E1031+E1032</f>
        <v>0</v>
      </c>
      <c r="F1030" s="779">
        <f>F1031+F1032</f>
        <v>0</v>
      </c>
      <c r="G1030" s="780">
        <f>G1031+G1032</f>
        <v>0</v>
      </c>
      <c r="H1030" s="781">
        <f>H1031+H1032</f>
        <v>0</v>
      </c>
      <c r="I1030" s="779">
        <f>I1031+I1032</f>
        <v>0</v>
      </c>
      <c r="J1030" s="779">
        <f>J1033</f>
        <v>0</v>
      </c>
      <c r="K1030" s="779">
        <f>IF(H1030+J1030=K1031+K1032+K1033,H1030+J1030,"CHYBA")</f>
        <v>0</v>
      </c>
      <c r="L1030" s="779">
        <f>L1031+L1032</f>
        <v>0</v>
      </c>
      <c r="M1030" s="779">
        <f>M1031+M1032</f>
        <v>0</v>
      </c>
      <c r="N1030" s="779">
        <f>N1033</f>
        <v>0</v>
      </c>
      <c r="O1030" s="779">
        <f>IF(L1030+N1030=O1031+O1032+O1033,L1030+N1030,"CHYBA")</f>
        <v>0</v>
      </c>
      <c r="P1030" s="779">
        <f>P1031+P1032</f>
        <v>0</v>
      </c>
      <c r="Q1030" s="779">
        <f>Q1031+Q1032</f>
        <v>0</v>
      </c>
      <c r="R1030" s="779">
        <f>R1033</f>
        <v>0</v>
      </c>
      <c r="S1030" s="780">
        <f>IF(P1030+R1030=S1031+S1032+S1033,P1030+R1030,"CHYBA")</f>
        <v>0</v>
      </c>
    </row>
    <row r="1031" spans="1:19" ht="18" hidden="1" customHeight="1" x14ac:dyDescent="0.2">
      <c r="A1031" s="790" t="s">
        <v>382</v>
      </c>
      <c r="B1031" s="776" t="s">
        <v>381</v>
      </c>
      <c r="C1031" s="777">
        <f>IF(E1031+G1031=0, 0, ROUND((P1031-Q1031)/(G1031+E1031)/12,0))</f>
        <v>0</v>
      </c>
      <c r="D1031" s="791">
        <f>IF(F1031=0,0,ROUND(Q1031/F1031,0))</f>
        <v>0</v>
      </c>
      <c r="E1031" s="796"/>
      <c r="F1031" s="797"/>
      <c r="G1031" s="798"/>
      <c r="H1031" s="799"/>
      <c r="I1031" s="797"/>
      <c r="J1031" s="779" t="s">
        <v>381</v>
      </c>
      <c r="K1031" s="779">
        <f>H1031</f>
        <v>0</v>
      </c>
      <c r="L1031" s="797"/>
      <c r="M1031" s="797"/>
      <c r="N1031" s="779" t="s">
        <v>381</v>
      </c>
      <c r="O1031" s="779">
        <f>L1031</f>
        <v>0</v>
      </c>
      <c r="P1031" s="779">
        <f>H1031+L1031</f>
        <v>0</v>
      </c>
      <c r="Q1031" s="779">
        <f>I1031+M1031</f>
        <v>0</v>
      </c>
      <c r="R1031" s="779" t="s">
        <v>381</v>
      </c>
      <c r="S1031" s="780">
        <f>P1031</f>
        <v>0</v>
      </c>
    </row>
    <row r="1032" spans="1:19" ht="18" hidden="1" customHeight="1" x14ac:dyDescent="0.2">
      <c r="A1032" s="790" t="s">
        <v>383</v>
      </c>
      <c r="B1032" s="776" t="s">
        <v>381</v>
      </c>
      <c r="C1032" s="777">
        <f>IF(E1032+G1032=0, 0, ROUND((P1032-Q1032)/(G1032+E1032)/12,0))</f>
        <v>0</v>
      </c>
      <c r="D1032" s="791">
        <f>IF(F1032=0,0,ROUND(Q1032/F1032,0))</f>
        <v>0</v>
      </c>
      <c r="E1032" s="796"/>
      <c r="F1032" s="797"/>
      <c r="G1032" s="798"/>
      <c r="H1032" s="799"/>
      <c r="I1032" s="797"/>
      <c r="J1032" s="779" t="s">
        <v>381</v>
      </c>
      <c r="K1032" s="779">
        <f>H1032</f>
        <v>0</v>
      </c>
      <c r="L1032" s="797"/>
      <c r="M1032" s="797"/>
      <c r="N1032" s="779" t="s">
        <v>381</v>
      </c>
      <c r="O1032" s="779">
        <f>L1032</f>
        <v>0</v>
      </c>
      <c r="P1032" s="779">
        <f>H1032+L1032</f>
        <v>0</v>
      </c>
      <c r="Q1032" s="779">
        <f>I1032+M1032</f>
        <v>0</v>
      </c>
      <c r="R1032" s="779" t="s">
        <v>381</v>
      </c>
      <c r="S1032" s="780">
        <f>P1032</f>
        <v>0</v>
      </c>
    </row>
    <row r="1033" spans="1:19" ht="18" hidden="1" customHeight="1" x14ac:dyDescent="0.2">
      <c r="A1033" s="790" t="s">
        <v>384</v>
      </c>
      <c r="B1033" s="776" t="s">
        <v>381</v>
      </c>
      <c r="C1033" s="777" t="s">
        <v>381</v>
      </c>
      <c r="D1033" s="791" t="s">
        <v>381</v>
      </c>
      <c r="E1033" s="778" t="s">
        <v>381</v>
      </c>
      <c r="F1033" s="779" t="s">
        <v>381</v>
      </c>
      <c r="G1033" s="780" t="s">
        <v>381</v>
      </c>
      <c r="H1033" s="781" t="s">
        <v>381</v>
      </c>
      <c r="I1033" s="779" t="s">
        <v>381</v>
      </c>
      <c r="J1033" s="797"/>
      <c r="K1033" s="779">
        <f>J1033</f>
        <v>0</v>
      </c>
      <c r="L1033" s="779" t="s">
        <v>381</v>
      </c>
      <c r="M1033" s="779" t="s">
        <v>381</v>
      </c>
      <c r="N1033" s="797"/>
      <c r="O1033" s="779">
        <f>N1033</f>
        <v>0</v>
      </c>
      <c r="P1033" s="779" t="s">
        <v>381</v>
      </c>
      <c r="Q1033" s="779" t="s">
        <v>381</v>
      </c>
      <c r="R1033" s="779">
        <f>J1033+N1033</f>
        <v>0</v>
      </c>
      <c r="S1033" s="780">
        <f>R1033</f>
        <v>0</v>
      </c>
    </row>
    <row r="1034" spans="1:19" ht="18" hidden="1" customHeight="1" x14ac:dyDescent="0.2">
      <c r="A1034" s="792" t="s">
        <v>1026</v>
      </c>
      <c r="B1034" s="793"/>
      <c r="C1034" s="777">
        <f>IF(E1034+G1034=0, 0, ROUND((P1034-Q1034)/(G1034+E1034)/12,0))</f>
        <v>0</v>
      </c>
      <c r="D1034" s="791">
        <f>IF(F1034=0,0,ROUND(Q1034/F1034,0))</f>
        <v>0</v>
      </c>
      <c r="E1034" s="778">
        <f>E1035+E1036</f>
        <v>0</v>
      </c>
      <c r="F1034" s="779">
        <f>F1035+F1036</f>
        <v>0</v>
      </c>
      <c r="G1034" s="780">
        <f>G1035+G1036</f>
        <v>0</v>
      </c>
      <c r="H1034" s="781">
        <f>H1035+H1036</f>
        <v>0</v>
      </c>
      <c r="I1034" s="779">
        <f>I1035+I1036</f>
        <v>0</v>
      </c>
      <c r="J1034" s="779">
        <f>J1037</f>
        <v>0</v>
      </c>
      <c r="K1034" s="779">
        <f>IF(H1034+J1034=K1035+K1036+K1037,H1034+J1034,"CHYBA")</f>
        <v>0</v>
      </c>
      <c r="L1034" s="779">
        <f>L1035+L1036</f>
        <v>0</v>
      </c>
      <c r="M1034" s="779">
        <f>M1035+M1036</f>
        <v>0</v>
      </c>
      <c r="N1034" s="779">
        <f>N1037</f>
        <v>0</v>
      </c>
      <c r="O1034" s="779">
        <f>IF(L1034+N1034=O1035+O1036+O1037,L1034+N1034,"CHYBA")</f>
        <v>0</v>
      </c>
      <c r="P1034" s="779">
        <f>P1035+P1036</f>
        <v>0</v>
      </c>
      <c r="Q1034" s="779">
        <f>Q1035+Q1036</f>
        <v>0</v>
      </c>
      <c r="R1034" s="779">
        <f>R1037</f>
        <v>0</v>
      </c>
      <c r="S1034" s="780">
        <f>IF(P1034+R1034=S1035+S1036+S1037,P1034+R1034,"CHYBA")</f>
        <v>0</v>
      </c>
    </row>
    <row r="1035" spans="1:19" ht="18" hidden="1" customHeight="1" x14ac:dyDescent="0.2">
      <c r="A1035" s="790" t="s">
        <v>382</v>
      </c>
      <c r="B1035" s="776" t="s">
        <v>381</v>
      </c>
      <c r="C1035" s="777">
        <f>IF(E1035+G1035=0, 0, ROUND((P1035-Q1035)/(G1035+E1035)/12,0))</f>
        <v>0</v>
      </c>
      <c r="D1035" s="791">
        <f>IF(F1035=0,0,ROUND(Q1035/F1035,0))</f>
        <v>0</v>
      </c>
      <c r="E1035" s="796"/>
      <c r="F1035" s="797"/>
      <c r="G1035" s="798"/>
      <c r="H1035" s="799"/>
      <c r="I1035" s="797"/>
      <c r="J1035" s="779" t="s">
        <v>381</v>
      </c>
      <c r="K1035" s="779">
        <f>H1035</f>
        <v>0</v>
      </c>
      <c r="L1035" s="797"/>
      <c r="M1035" s="797"/>
      <c r="N1035" s="779" t="s">
        <v>381</v>
      </c>
      <c r="O1035" s="779">
        <f>L1035</f>
        <v>0</v>
      </c>
      <c r="P1035" s="779">
        <f>H1035+L1035</f>
        <v>0</v>
      </c>
      <c r="Q1035" s="779">
        <f>I1035+M1035</f>
        <v>0</v>
      </c>
      <c r="R1035" s="779" t="s">
        <v>381</v>
      </c>
      <c r="S1035" s="780">
        <f>P1035</f>
        <v>0</v>
      </c>
    </row>
    <row r="1036" spans="1:19" ht="18" hidden="1" customHeight="1" x14ac:dyDescent="0.2">
      <c r="A1036" s="790" t="s">
        <v>383</v>
      </c>
      <c r="B1036" s="776" t="s">
        <v>381</v>
      </c>
      <c r="C1036" s="777">
        <f>IF(E1036+G1036=0, 0, ROUND((P1036-Q1036)/(G1036+E1036)/12,0))</f>
        <v>0</v>
      </c>
      <c r="D1036" s="791">
        <f>IF(F1036=0,0,ROUND(Q1036/F1036,0))</f>
        <v>0</v>
      </c>
      <c r="E1036" s="796"/>
      <c r="F1036" s="797"/>
      <c r="G1036" s="798"/>
      <c r="H1036" s="799"/>
      <c r="I1036" s="797"/>
      <c r="J1036" s="779" t="s">
        <v>381</v>
      </c>
      <c r="K1036" s="779">
        <f>H1036</f>
        <v>0</v>
      </c>
      <c r="L1036" s="797"/>
      <c r="M1036" s="797"/>
      <c r="N1036" s="779" t="s">
        <v>381</v>
      </c>
      <c r="O1036" s="779">
        <f>L1036</f>
        <v>0</v>
      </c>
      <c r="P1036" s="779">
        <f>H1036+L1036</f>
        <v>0</v>
      </c>
      <c r="Q1036" s="779">
        <f>I1036+M1036</f>
        <v>0</v>
      </c>
      <c r="R1036" s="779" t="s">
        <v>381</v>
      </c>
      <c r="S1036" s="780">
        <f>P1036</f>
        <v>0</v>
      </c>
    </row>
    <row r="1037" spans="1:19" ht="18" hidden="1" customHeight="1" x14ac:dyDescent="0.2">
      <c r="A1037" s="790" t="s">
        <v>384</v>
      </c>
      <c r="B1037" s="776" t="s">
        <v>381</v>
      </c>
      <c r="C1037" s="777" t="s">
        <v>381</v>
      </c>
      <c r="D1037" s="791" t="s">
        <v>381</v>
      </c>
      <c r="E1037" s="778" t="s">
        <v>381</v>
      </c>
      <c r="F1037" s="779" t="s">
        <v>381</v>
      </c>
      <c r="G1037" s="780" t="s">
        <v>381</v>
      </c>
      <c r="H1037" s="781" t="s">
        <v>381</v>
      </c>
      <c r="I1037" s="779" t="s">
        <v>381</v>
      </c>
      <c r="J1037" s="797"/>
      <c r="K1037" s="779">
        <f>J1037</f>
        <v>0</v>
      </c>
      <c r="L1037" s="779" t="s">
        <v>381</v>
      </c>
      <c r="M1037" s="779" t="s">
        <v>381</v>
      </c>
      <c r="N1037" s="797"/>
      <c r="O1037" s="779">
        <f>N1037</f>
        <v>0</v>
      </c>
      <c r="P1037" s="779" t="s">
        <v>381</v>
      </c>
      <c r="Q1037" s="779" t="s">
        <v>381</v>
      </c>
      <c r="R1037" s="779">
        <f>J1037+N1037</f>
        <v>0</v>
      </c>
      <c r="S1037" s="780">
        <f>R1037</f>
        <v>0</v>
      </c>
    </row>
    <row r="1038" spans="1:19" ht="18" hidden="1" customHeight="1" x14ac:dyDescent="0.2">
      <c r="A1038" s="792" t="s">
        <v>1026</v>
      </c>
      <c r="B1038" s="793"/>
      <c r="C1038" s="777">
        <f>IF(E1038+G1038=0, 0, ROUND((P1038-Q1038)/(G1038+E1038)/12,0))</f>
        <v>0</v>
      </c>
      <c r="D1038" s="791">
        <f>IF(F1038=0,0,ROUND(Q1038/F1038,0))</f>
        <v>0</v>
      </c>
      <c r="E1038" s="778">
        <f>E1039+E1040</f>
        <v>0</v>
      </c>
      <c r="F1038" s="779">
        <f>F1039+F1040</f>
        <v>0</v>
      </c>
      <c r="G1038" s="780">
        <f>G1039+G1040</f>
        <v>0</v>
      </c>
      <c r="H1038" s="781">
        <f>H1039+H1040</f>
        <v>0</v>
      </c>
      <c r="I1038" s="779">
        <f>I1039+I1040</f>
        <v>0</v>
      </c>
      <c r="J1038" s="779">
        <f>J1041</f>
        <v>0</v>
      </c>
      <c r="K1038" s="779">
        <f>IF(H1038+J1038=K1039+K1040+K1041,H1038+J1038,"CHYBA")</f>
        <v>0</v>
      </c>
      <c r="L1038" s="779">
        <f>L1039+L1040</f>
        <v>0</v>
      </c>
      <c r="M1038" s="779">
        <f>M1039+M1040</f>
        <v>0</v>
      </c>
      <c r="N1038" s="779">
        <f>N1041</f>
        <v>0</v>
      </c>
      <c r="O1038" s="779">
        <f>IF(L1038+N1038=O1039+O1040+O1041,L1038+N1038,"CHYBA")</f>
        <v>0</v>
      </c>
      <c r="P1038" s="779">
        <f>P1039+P1040</f>
        <v>0</v>
      </c>
      <c r="Q1038" s="779">
        <f>Q1039+Q1040</f>
        <v>0</v>
      </c>
      <c r="R1038" s="779">
        <f>R1041</f>
        <v>0</v>
      </c>
      <c r="S1038" s="780">
        <f>IF(P1038+R1038=S1039+S1040+S1041,P1038+R1038,"CHYBA")</f>
        <v>0</v>
      </c>
    </row>
    <row r="1039" spans="1:19" ht="18" hidden="1" customHeight="1" x14ac:dyDescent="0.2">
      <c r="A1039" s="790" t="s">
        <v>382</v>
      </c>
      <c r="B1039" s="776" t="s">
        <v>381</v>
      </c>
      <c r="C1039" s="777">
        <f>IF(E1039+G1039=0, 0, ROUND((P1039-Q1039)/(G1039+E1039)/12,0))</f>
        <v>0</v>
      </c>
      <c r="D1039" s="791">
        <f>IF(F1039=0,0,ROUND(Q1039/F1039,0))</f>
        <v>0</v>
      </c>
      <c r="E1039" s="796"/>
      <c r="F1039" s="797"/>
      <c r="G1039" s="798"/>
      <c r="H1039" s="799"/>
      <c r="I1039" s="797"/>
      <c r="J1039" s="779" t="s">
        <v>381</v>
      </c>
      <c r="K1039" s="779">
        <f>H1039</f>
        <v>0</v>
      </c>
      <c r="L1039" s="797"/>
      <c r="M1039" s="797"/>
      <c r="N1039" s="779" t="s">
        <v>381</v>
      </c>
      <c r="O1039" s="779">
        <f>L1039</f>
        <v>0</v>
      </c>
      <c r="P1039" s="779">
        <f>H1039+L1039</f>
        <v>0</v>
      </c>
      <c r="Q1039" s="779">
        <f>I1039+M1039</f>
        <v>0</v>
      </c>
      <c r="R1039" s="779" t="s">
        <v>381</v>
      </c>
      <c r="S1039" s="780">
        <f>P1039</f>
        <v>0</v>
      </c>
    </row>
    <row r="1040" spans="1:19" ht="18" hidden="1" customHeight="1" x14ac:dyDescent="0.2">
      <c r="A1040" s="790" t="s">
        <v>383</v>
      </c>
      <c r="B1040" s="776" t="s">
        <v>381</v>
      </c>
      <c r="C1040" s="777">
        <f>IF(E1040+G1040=0, 0, ROUND((P1040-Q1040)/(G1040+E1040)/12,0))</f>
        <v>0</v>
      </c>
      <c r="D1040" s="791">
        <f>IF(F1040=0,0,ROUND(Q1040/F1040,0))</f>
        <v>0</v>
      </c>
      <c r="E1040" s="796"/>
      <c r="F1040" s="797"/>
      <c r="G1040" s="798"/>
      <c r="H1040" s="799"/>
      <c r="I1040" s="797"/>
      <c r="J1040" s="779" t="s">
        <v>381</v>
      </c>
      <c r="K1040" s="779">
        <f>H1040</f>
        <v>0</v>
      </c>
      <c r="L1040" s="797"/>
      <c r="M1040" s="797"/>
      <c r="N1040" s="779" t="s">
        <v>381</v>
      </c>
      <c r="O1040" s="779">
        <f>L1040</f>
        <v>0</v>
      </c>
      <c r="P1040" s="779">
        <f>H1040+L1040</f>
        <v>0</v>
      </c>
      <c r="Q1040" s="779">
        <f>I1040+M1040</f>
        <v>0</v>
      </c>
      <c r="R1040" s="779" t="s">
        <v>381</v>
      </c>
      <c r="S1040" s="780">
        <f>P1040</f>
        <v>0</v>
      </c>
    </row>
    <row r="1041" spans="1:19" ht="18" hidden="1" customHeight="1" x14ac:dyDescent="0.2">
      <c r="A1041" s="790" t="s">
        <v>384</v>
      </c>
      <c r="B1041" s="776" t="s">
        <v>381</v>
      </c>
      <c r="C1041" s="777" t="s">
        <v>381</v>
      </c>
      <c r="D1041" s="791" t="s">
        <v>381</v>
      </c>
      <c r="E1041" s="778" t="s">
        <v>381</v>
      </c>
      <c r="F1041" s="779" t="s">
        <v>381</v>
      </c>
      <c r="G1041" s="780" t="s">
        <v>381</v>
      </c>
      <c r="H1041" s="781" t="s">
        <v>381</v>
      </c>
      <c r="I1041" s="779" t="s">
        <v>381</v>
      </c>
      <c r="J1041" s="797"/>
      <c r="K1041" s="779">
        <f>J1041</f>
        <v>0</v>
      </c>
      <c r="L1041" s="779" t="s">
        <v>381</v>
      </c>
      <c r="M1041" s="779" t="s">
        <v>381</v>
      </c>
      <c r="N1041" s="797"/>
      <c r="O1041" s="779">
        <f>N1041</f>
        <v>0</v>
      </c>
      <c r="P1041" s="779" t="s">
        <v>381</v>
      </c>
      <c r="Q1041" s="779" t="s">
        <v>381</v>
      </c>
      <c r="R1041" s="779">
        <f>J1041+N1041</f>
        <v>0</v>
      </c>
      <c r="S1041" s="780">
        <f>R1041</f>
        <v>0</v>
      </c>
    </row>
    <row r="1042" spans="1:19" ht="18" hidden="1" customHeight="1" x14ac:dyDescent="0.2">
      <c r="A1042" s="792" t="s">
        <v>1026</v>
      </c>
      <c r="B1042" s="793"/>
      <c r="C1042" s="777">
        <f>IF(E1042+G1042=0, 0, ROUND((P1042-Q1042)/(G1042+E1042)/12,0))</f>
        <v>0</v>
      </c>
      <c r="D1042" s="791">
        <f>IF(F1042=0,0,ROUND(Q1042/F1042,0))</f>
        <v>0</v>
      </c>
      <c r="E1042" s="778">
        <f>E1043+E1044</f>
        <v>0</v>
      </c>
      <c r="F1042" s="779">
        <f>F1043+F1044</f>
        <v>0</v>
      </c>
      <c r="G1042" s="780">
        <f>G1043+G1044</f>
        <v>0</v>
      </c>
      <c r="H1042" s="781">
        <f>H1043+H1044</f>
        <v>0</v>
      </c>
      <c r="I1042" s="779">
        <f>I1043+I1044</f>
        <v>0</v>
      </c>
      <c r="J1042" s="779">
        <f>J1045</f>
        <v>0</v>
      </c>
      <c r="K1042" s="779">
        <f>IF(H1042+J1042=K1043+K1044+K1045,H1042+J1042,"CHYBA")</f>
        <v>0</v>
      </c>
      <c r="L1042" s="779">
        <f>L1043+L1044</f>
        <v>0</v>
      </c>
      <c r="M1042" s="779">
        <f>M1043+M1044</f>
        <v>0</v>
      </c>
      <c r="N1042" s="779">
        <f>N1045</f>
        <v>0</v>
      </c>
      <c r="O1042" s="779">
        <f>IF(L1042+N1042=O1043+O1044+O1045,L1042+N1042,"CHYBA")</f>
        <v>0</v>
      </c>
      <c r="P1042" s="779">
        <f>P1043+P1044</f>
        <v>0</v>
      </c>
      <c r="Q1042" s="779">
        <f>Q1043+Q1044</f>
        <v>0</v>
      </c>
      <c r="R1042" s="779">
        <f>R1045</f>
        <v>0</v>
      </c>
      <c r="S1042" s="780">
        <f>IF(P1042+R1042=S1043+S1044+S1045,P1042+R1042,"CHYBA")</f>
        <v>0</v>
      </c>
    </row>
    <row r="1043" spans="1:19" ht="18" hidden="1" customHeight="1" x14ac:dyDescent="0.2">
      <c r="A1043" s="790" t="s">
        <v>382</v>
      </c>
      <c r="B1043" s="776" t="s">
        <v>381</v>
      </c>
      <c r="C1043" s="777">
        <f>IF(E1043+G1043=0, 0, ROUND((P1043-Q1043)/(G1043+E1043)/12,0))</f>
        <v>0</v>
      </c>
      <c r="D1043" s="791">
        <f>IF(F1043=0,0,ROUND(Q1043/F1043,0))</f>
        <v>0</v>
      </c>
      <c r="E1043" s="796"/>
      <c r="F1043" s="797"/>
      <c r="G1043" s="798"/>
      <c r="H1043" s="799"/>
      <c r="I1043" s="797"/>
      <c r="J1043" s="779" t="s">
        <v>381</v>
      </c>
      <c r="K1043" s="779">
        <f>H1043</f>
        <v>0</v>
      </c>
      <c r="L1043" s="797"/>
      <c r="M1043" s="797"/>
      <c r="N1043" s="779" t="s">
        <v>381</v>
      </c>
      <c r="O1043" s="779">
        <f>L1043</f>
        <v>0</v>
      </c>
      <c r="P1043" s="779">
        <f>H1043+L1043</f>
        <v>0</v>
      </c>
      <c r="Q1043" s="779">
        <f>I1043+M1043</f>
        <v>0</v>
      </c>
      <c r="R1043" s="779" t="s">
        <v>381</v>
      </c>
      <c r="S1043" s="780">
        <f>P1043</f>
        <v>0</v>
      </c>
    </row>
    <row r="1044" spans="1:19" ht="18" hidden="1" customHeight="1" x14ac:dyDescent="0.2">
      <c r="A1044" s="790" t="s">
        <v>383</v>
      </c>
      <c r="B1044" s="776" t="s">
        <v>381</v>
      </c>
      <c r="C1044" s="777">
        <f>IF(E1044+G1044=0, 0, ROUND((P1044-Q1044)/(G1044+E1044)/12,0))</f>
        <v>0</v>
      </c>
      <c r="D1044" s="791">
        <f>IF(F1044=0,0,ROUND(Q1044/F1044,0))</f>
        <v>0</v>
      </c>
      <c r="E1044" s="796"/>
      <c r="F1044" s="797"/>
      <c r="G1044" s="798"/>
      <c r="H1044" s="799"/>
      <c r="I1044" s="797"/>
      <c r="J1044" s="779" t="s">
        <v>381</v>
      </c>
      <c r="K1044" s="779">
        <f>H1044</f>
        <v>0</v>
      </c>
      <c r="L1044" s="797"/>
      <c r="M1044" s="797"/>
      <c r="N1044" s="779" t="s">
        <v>381</v>
      </c>
      <c r="O1044" s="779">
        <f>L1044</f>
        <v>0</v>
      </c>
      <c r="P1044" s="779">
        <f>H1044+L1044</f>
        <v>0</v>
      </c>
      <c r="Q1044" s="779">
        <f>I1044+M1044</f>
        <v>0</v>
      </c>
      <c r="R1044" s="779" t="s">
        <v>381</v>
      </c>
      <c r="S1044" s="780">
        <f>P1044</f>
        <v>0</v>
      </c>
    </row>
    <row r="1045" spans="1:19" ht="18" hidden="1" customHeight="1" x14ac:dyDescent="0.2">
      <c r="A1045" s="790" t="s">
        <v>384</v>
      </c>
      <c r="B1045" s="776" t="s">
        <v>381</v>
      </c>
      <c r="C1045" s="777" t="s">
        <v>381</v>
      </c>
      <c r="D1045" s="791" t="s">
        <v>381</v>
      </c>
      <c r="E1045" s="778" t="s">
        <v>381</v>
      </c>
      <c r="F1045" s="779" t="s">
        <v>381</v>
      </c>
      <c r="G1045" s="780" t="s">
        <v>381</v>
      </c>
      <c r="H1045" s="781" t="s">
        <v>381</v>
      </c>
      <c r="I1045" s="779" t="s">
        <v>381</v>
      </c>
      <c r="J1045" s="797"/>
      <c r="K1045" s="779">
        <f>J1045</f>
        <v>0</v>
      </c>
      <c r="L1045" s="779" t="s">
        <v>381</v>
      </c>
      <c r="M1045" s="779" t="s">
        <v>381</v>
      </c>
      <c r="N1045" s="797"/>
      <c r="O1045" s="779">
        <f>N1045</f>
        <v>0</v>
      </c>
      <c r="P1045" s="779" t="s">
        <v>381</v>
      </c>
      <c r="Q1045" s="779" t="s">
        <v>381</v>
      </c>
      <c r="R1045" s="779">
        <f>J1045+N1045</f>
        <v>0</v>
      </c>
      <c r="S1045" s="780">
        <f>R1045</f>
        <v>0</v>
      </c>
    </row>
    <row r="1046" spans="1:19" ht="18" hidden="1" customHeight="1" x14ac:dyDescent="0.2">
      <c r="A1046" s="800" t="s">
        <v>1026</v>
      </c>
      <c r="B1046" s="801"/>
      <c r="C1046" s="777">
        <f>IF(E1046+G1046=0, 0, ROUND((P1046-Q1046)/(G1046+E1046)/12,0))</f>
        <v>0</v>
      </c>
      <c r="D1046" s="791">
        <f>IF(F1046=0,0,ROUND(Q1046/F1046,0))</f>
        <v>0</v>
      </c>
      <c r="E1046" s="803">
        <f>E1047+E1048</f>
        <v>0</v>
      </c>
      <c r="F1046" s="804">
        <f>F1047+F1048</f>
        <v>0</v>
      </c>
      <c r="G1046" s="805">
        <f>G1047+G1048</f>
        <v>0</v>
      </c>
      <c r="H1046" s="806">
        <f>H1047+H1048</f>
        <v>0</v>
      </c>
      <c r="I1046" s="804">
        <f>I1047+I1048</f>
        <v>0</v>
      </c>
      <c r="J1046" s="804">
        <f>J1049</f>
        <v>0</v>
      </c>
      <c r="K1046" s="804">
        <f>IF(H1046+J1046=K1047+K1048+K1049,H1046+J1046,"CHYBA")</f>
        <v>0</v>
      </c>
      <c r="L1046" s="804">
        <f>L1047+L1048</f>
        <v>0</v>
      </c>
      <c r="M1046" s="804">
        <f>M1047+M1048</f>
        <v>0</v>
      </c>
      <c r="N1046" s="804">
        <f>N1049</f>
        <v>0</v>
      </c>
      <c r="O1046" s="804">
        <f>IF(L1046+N1046=O1047+O1048+O1049,L1046+N1046,"CHYBA")</f>
        <v>0</v>
      </c>
      <c r="P1046" s="804">
        <f>P1047+P1048</f>
        <v>0</v>
      </c>
      <c r="Q1046" s="804">
        <f>Q1047+Q1048</f>
        <v>0</v>
      </c>
      <c r="R1046" s="804">
        <f>R1049</f>
        <v>0</v>
      </c>
      <c r="S1046" s="805">
        <f>IF(P1046+R1046=S1047+S1048+S1049,P1046+R1046,"CHYBA")</f>
        <v>0</v>
      </c>
    </row>
    <row r="1047" spans="1:19" ht="18" hidden="1" customHeight="1" x14ac:dyDescent="0.2">
      <c r="A1047" s="790" t="s">
        <v>382</v>
      </c>
      <c r="B1047" s="776" t="s">
        <v>381</v>
      </c>
      <c r="C1047" s="777">
        <f>IF(E1047+G1047=0, 0, ROUND((P1047-Q1047)/(G1047+E1047)/12,0))</f>
        <v>0</v>
      </c>
      <c r="D1047" s="791">
        <f>IF(F1047=0,0,ROUND(Q1047/F1047,0))</f>
        <v>0</v>
      </c>
      <c r="E1047" s="796"/>
      <c r="F1047" s="797"/>
      <c r="G1047" s="798"/>
      <c r="H1047" s="799"/>
      <c r="I1047" s="797"/>
      <c r="J1047" s="779" t="s">
        <v>381</v>
      </c>
      <c r="K1047" s="779">
        <f>H1047</f>
        <v>0</v>
      </c>
      <c r="L1047" s="797"/>
      <c r="M1047" s="797"/>
      <c r="N1047" s="779" t="s">
        <v>381</v>
      </c>
      <c r="O1047" s="779">
        <f>L1047</f>
        <v>0</v>
      </c>
      <c r="P1047" s="779">
        <f>H1047+L1047</f>
        <v>0</v>
      </c>
      <c r="Q1047" s="779">
        <f>I1047+M1047</f>
        <v>0</v>
      </c>
      <c r="R1047" s="779" t="s">
        <v>381</v>
      </c>
      <c r="S1047" s="780">
        <f>P1047</f>
        <v>0</v>
      </c>
    </row>
    <row r="1048" spans="1:19" ht="18" hidden="1" customHeight="1" x14ac:dyDescent="0.2">
      <c r="A1048" s="790" t="s">
        <v>383</v>
      </c>
      <c r="B1048" s="776" t="s">
        <v>381</v>
      </c>
      <c r="C1048" s="777">
        <f>IF(E1048+G1048=0, 0, ROUND((P1048-Q1048)/(G1048+E1048)/12,0))</f>
        <v>0</v>
      </c>
      <c r="D1048" s="791">
        <f>IF(F1048=0,0,ROUND(Q1048/F1048,0))</f>
        <v>0</v>
      </c>
      <c r="E1048" s="796"/>
      <c r="F1048" s="797"/>
      <c r="G1048" s="798"/>
      <c r="H1048" s="799"/>
      <c r="I1048" s="797"/>
      <c r="J1048" s="779" t="s">
        <v>381</v>
      </c>
      <c r="K1048" s="779">
        <f>H1048</f>
        <v>0</v>
      </c>
      <c r="L1048" s="797"/>
      <c r="M1048" s="797"/>
      <c r="N1048" s="779" t="s">
        <v>381</v>
      </c>
      <c r="O1048" s="779">
        <f>L1048</f>
        <v>0</v>
      </c>
      <c r="P1048" s="779">
        <f>H1048+L1048</f>
        <v>0</v>
      </c>
      <c r="Q1048" s="779">
        <f>I1048+M1048</f>
        <v>0</v>
      </c>
      <c r="R1048" s="779" t="s">
        <v>381</v>
      </c>
      <c r="S1048" s="780">
        <f>P1048</f>
        <v>0</v>
      </c>
    </row>
    <row r="1049" spans="1:19" ht="18" hidden="1" customHeight="1" x14ac:dyDescent="0.2">
      <c r="A1049" s="790" t="s">
        <v>384</v>
      </c>
      <c r="B1049" s="776" t="s">
        <v>381</v>
      </c>
      <c r="C1049" s="777" t="s">
        <v>381</v>
      </c>
      <c r="D1049" s="791" t="s">
        <v>381</v>
      </c>
      <c r="E1049" s="778" t="s">
        <v>381</v>
      </c>
      <c r="F1049" s="779" t="s">
        <v>381</v>
      </c>
      <c r="G1049" s="780" t="s">
        <v>381</v>
      </c>
      <c r="H1049" s="781" t="s">
        <v>381</v>
      </c>
      <c r="I1049" s="779" t="s">
        <v>381</v>
      </c>
      <c r="J1049" s="797"/>
      <c r="K1049" s="779">
        <f>J1049</f>
        <v>0</v>
      </c>
      <c r="L1049" s="779" t="s">
        <v>381</v>
      </c>
      <c r="M1049" s="779" t="s">
        <v>381</v>
      </c>
      <c r="N1049" s="797"/>
      <c r="O1049" s="779">
        <f>N1049</f>
        <v>0</v>
      </c>
      <c r="P1049" s="779" t="s">
        <v>381</v>
      </c>
      <c r="Q1049" s="779" t="s">
        <v>381</v>
      </c>
      <c r="R1049" s="779">
        <f>J1049+N1049</f>
        <v>0</v>
      </c>
      <c r="S1049" s="780">
        <f>R1049</f>
        <v>0</v>
      </c>
    </row>
    <row r="1050" spans="1:19" ht="18" hidden="1" customHeight="1" x14ac:dyDescent="0.2">
      <c r="A1050" s="800" t="s">
        <v>1026</v>
      </c>
      <c r="B1050" s="801"/>
      <c r="C1050" s="777">
        <f>IF(E1050+G1050=0, 0, ROUND((P1050-Q1050)/(G1050+E1050)/12,0))</f>
        <v>0</v>
      </c>
      <c r="D1050" s="791">
        <f>IF(F1050=0,0,ROUND(Q1050/F1050,0))</f>
        <v>0</v>
      </c>
      <c r="E1050" s="803">
        <f>E1051+E1052</f>
        <v>0</v>
      </c>
      <c r="F1050" s="804">
        <f>F1051+F1052</f>
        <v>0</v>
      </c>
      <c r="G1050" s="805">
        <f>G1051+G1052</f>
        <v>0</v>
      </c>
      <c r="H1050" s="806">
        <f>H1051+H1052</f>
        <v>0</v>
      </c>
      <c r="I1050" s="804">
        <f>I1051+I1052</f>
        <v>0</v>
      </c>
      <c r="J1050" s="804">
        <f>J1053</f>
        <v>0</v>
      </c>
      <c r="K1050" s="804">
        <f>IF(H1050+J1050=K1051+K1052+K1053,H1050+J1050,"CHYBA")</f>
        <v>0</v>
      </c>
      <c r="L1050" s="804">
        <f>L1051+L1052</f>
        <v>0</v>
      </c>
      <c r="M1050" s="804">
        <f>M1051+M1052</f>
        <v>0</v>
      </c>
      <c r="N1050" s="804">
        <f>N1053</f>
        <v>0</v>
      </c>
      <c r="O1050" s="804">
        <f>IF(L1050+N1050=O1051+O1052+O1053,L1050+N1050,"CHYBA")</f>
        <v>0</v>
      </c>
      <c r="P1050" s="804">
        <f>P1051+P1052</f>
        <v>0</v>
      </c>
      <c r="Q1050" s="804">
        <f>Q1051+Q1052</f>
        <v>0</v>
      </c>
      <c r="R1050" s="804">
        <f>R1053</f>
        <v>0</v>
      </c>
      <c r="S1050" s="805">
        <f>IF(P1050+R1050=S1051+S1052+S1053,P1050+R1050,"CHYBA")</f>
        <v>0</v>
      </c>
    </row>
    <row r="1051" spans="1:19" ht="18" hidden="1" customHeight="1" x14ac:dyDescent="0.2">
      <c r="A1051" s="790" t="s">
        <v>382</v>
      </c>
      <c r="B1051" s="776" t="s">
        <v>381</v>
      </c>
      <c r="C1051" s="777">
        <f>IF(E1051+G1051=0, 0, ROUND((P1051-Q1051)/(G1051+E1051)/12,0))</f>
        <v>0</v>
      </c>
      <c r="D1051" s="791">
        <f>IF(F1051=0,0,ROUND(Q1051/F1051,0))</f>
        <v>0</v>
      </c>
      <c r="E1051" s="796"/>
      <c r="F1051" s="797"/>
      <c r="G1051" s="798"/>
      <c r="H1051" s="799"/>
      <c r="I1051" s="797"/>
      <c r="J1051" s="779" t="s">
        <v>381</v>
      </c>
      <c r="K1051" s="779">
        <f>H1051</f>
        <v>0</v>
      </c>
      <c r="L1051" s="797"/>
      <c r="M1051" s="797"/>
      <c r="N1051" s="779" t="s">
        <v>381</v>
      </c>
      <c r="O1051" s="779">
        <f>L1051</f>
        <v>0</v>
      </c>
      <c r="P1051" s="779">
        <f>H1051+L1051</f>
        <v>0</v>
      </c>
      <c r="Q1051" s="779">
        <f>I1051+M1051</f>
        <v>0</v>
      </c>
      <c r="R1051" s="779" t="s">
        <v>381</v>
      </c>
      <c r="S1051" s="780">
        <f>P1051</f>
        <v>0</v>
      </c>
    </row>
    <row r="1052" spans="1:19" ht="18" hidden="1" customHeight="1" x14ac:dyDescent="0.2">
      <c r="A1052" s="790" t="s">
        <v>383</v>
      </c>
      <c r="B1052" s="776" t="s">
        <v>381</v>
      </c>
      <c r="C1052" s="777">
        <f>IF(E1052+G1052=0, 0, ROUND((P1052-Q1052)/(G1052+E1052)/12,0))</f>
        <v>0</v>
      </c>
      <c r="D1052" s="791">
        <f>IF(F1052=0,0,ROUND(Q1052/F1052,0))</f>
        <v>0</v>
      </c>
      <c r="E1052" s="796"/>
      <c r="F1052" s="797"/>
      <c r="G1052" s="798"/>
      <c r="H1052" s="799"/>
      <c r="I1052" s="797"/>
      <c r="J1052" s="779" t="s">
        <v>381</v>
      </c>
      <c r="K1052" s="779">
        <f>H1052</f>
        <v>0</v>
      </c>
      <c r="L1052" s="797"/>
      <c r="M1052" s="797"/>
      <c r="N1052" s="779" t="s">
        <v>381</v>
      </c>
      <c r="O1052" s="779">
        <f>L1052</f>
        <v>0</v>
      </c>
      <c r="P1052" s="779">
        <f>H1052+L1052</f>
        <v>0</v>
      </c>
      <c r="Q1052" s="779">
        <f>I1052+M1052</f>
        <v>0</v>
      </c>
      <c r="R1052" s="779" t="s">
        <v>381</v>
      </c>
      <c r="S1052" s="780">
        <f>P1052</f>
        <v>0</v>
      </c>
    </row>
    <row r="1053" spans="1:19" ht="18" hidden="1" customHeight="1" x14ac:dyDescent="0.2">
      <c r="A1053" s="790" t="s">
        <v>384</v>
      </c>
      <c r="B1053" s="776" t="s">
        <v>381</v>
      </c>
      <c r="C1053" s="777" t="s">
        <v>381</v>
      </c>
      <c r="D1053" s="791" t="s">
        <v>381</v>
      </c>
      <c r="E1053" s="778" t="s">
        <v>381</v>
      </c>
      <c r="F1053" s="779" t="s">
        <v>381</v>
      </c>
      <c r="G1053" s="780" t="s">
        <v>381</v>
      </c>
      <c r="H1053" s="781" t="s">
        <v>381</v>
      </c>
      <c r="I1053" s="779" t="s">
        <v>381</v>
      </c>
      <c r="J1053" s="797"/>
      <c r="K1053" s="779">
        <f>J1053</f>
        <v>0</v>
      </c>
      <c r="L1053" s="779" t="s">
        <v>381</v>
      </c>
      <c r="M1053" s="779" t="s">
        <v>381</v>
      </c>
      <c r="N1053" s="797"/>
      <c r="O1053" s="779">
        <f>N1053</f>
        <v>0</v>
      </c>
      <c r="P1053" s="779" t="s">
        <v>381</v>
      </c>
      <c r="Q1053" s="779" t="s">
        <v>381</v>
      </c>
      <c r="R1053" s="779">
        <f>J1053+N1053</f>
        <v>0</v>
      </c>
      <c r="S1053" s="780">
        <f>R1053</f>
        <v>0</v>
      </c>
    </row>
    <row r="1054" spans="1:19" ht="18" hidden="1" customHeight="1" x14ac:dyDescent="0.2">
      <c r="A1054" s="800" t="s">
        <v>1026</v>
      </c>
      <c r="B1054" s="801"/>
      <c r="C1054" s="777">
        <f>IF(E1054+G1054=0, 0, ROUND((P1054-Q1054)/(G1054+E1054)/12,0))</f>
        <v>0</v>
      </c>
      <c r="D1054" s="791">
        <f>IF(F1054=0,0,ROUND(Q1054/F1054,0))</f>
        <v>0</v>
      </c>
      <c r="E1054" s="803">
        <f>E1055+E1056</f>
        <v>0</v>
      </c>
      <c r="F1054" s="804">
        <f>F1055+F1056</f>
        <v>0</v>
      </c>
      <c r="G1054" s="805">
        <f>G1055+G1056</f>
        <v>0</v>
      </c>
      <c r="H1054" s="806">
        <f>H1055+H1056</f>
        <v>0</v>
      </c>
      <c r="I1054" s="804">
        <f>I1055+I1056</f>
        <v>0</v>
      </c>
      <c r="J1054" s="804">
        <f>J1057</f>
        <v>0</v>
      </c>
      <c r="K1054" s="804">
        <f>IF(H1054+J1054=K1055+K1056+K1057,H1054+J1054,"CHYBA")</f>
        <v>0</v>
      </c>
      <c r="L1054" s="804">
        <f>L1055+L1056</f>
        <v>0</v>
      </c>
      <c r="M1054" s="804">
        <f>M1055+M1056</f>
        <v>0</v>
      </c>
      <c r="N1054" s="804">
        <f>N1057</f>
        <v>0</v>
      </c>
      <c r="O1054" s="804">
        <f>IF(L1054+N1054=O1055+O1056+O1057,L1054+N1054,"CHYBA")</f>
        <v>0</v>
      </c>
      <c r="P1054" s="804">
        <f>P1055+P1056</f>
        <v>0</v>
      </c>
      <c r="Q1054" s="804">
        <f>Q1055+Q1056</f>
        <v>0</v>
      </c>
      <c r="R1054" s="804">
        <f>R1057</f>
        <v>0</v>
      </c>
      <c r="S1054" s="805">
        <f>IF(P1054+R1054=S1055+S1056+S1057,P1054+R1054,"CHYBA")</f>
        <v>0</v>
      </c>
    </row>
    <row r="1055" spans="1:19" ht="18" hidden="1" customHeight="1" x14ac:dyDescent="0.2">
      <c r="A1055" s="790" t="s">
        <v>382</v>
      </c>
      <c r="B1055" s="776" t="s">
        <v>381</v>
      </c>
      <c r="C1055" s="777">
        <f>IF(E1055+G1055=0, 0, ROUND((P1055-Q1055)/(G1055+E1055)/12,0))</f>
        <v>0</v>
      </c>
      <c r="D1055" s="791">
        <f>IF(F1055=0,0,ROUND(Q1055/F1055,0))</f>
        <v>0</v>
      </c>
      <c r="E1055" s="796"/>
      <c r="F1055" s="797"/>
      <c r="G1055" s="798"/>
      <c r="H1055" s="799"/>
      <c r="I1055" s="797"/>
      <c r="J1055" s="779" t="s">
        <v>381</v>
      </c>
      <c r="K1055" s="779">
        <f>H1055</f>
        <v>0</v>
      </c>
      <c r="L1055" s="797"/>
      <c r="M1055" s="797"/>
      <c r="N1055" s="779" t="s">
        <v>381</v>
      </c>
      <c r="O1055" s="779">
        <f>L1055</f>
        <v>0</v>
      </c>
      <c r="P1055" s="779">
        <f>H1055+L1055</f>
        <v>0</v>
      </c>
      <c r="Q1055" s="779">
        <f>I1055+M1055</f>
        <v>0</v>
      </c>
      <c r="R1055" s="779" t="s">
        <v>381</v>
      </c>
      <c r="S1055" s="780">
        <f>P1055</f>
        <v>0</v>
      </c>
    </row>
    <row r="1056" spans="1:19" ht="18" hidden="1" customHeight="1" x14ac:dyDescent="0.2">
      <c r="A1056" s="790" t="s">
        <v>383</v>
      </c>
      <c r="B1056" s="776" t="s">
        <v>381</v>
      </c>
      <c r="C1056" s="777">
        <f>IF(E1056+G1056=0, 0, ROUND((P1056-Q1056)/(G1056+E1056)/12,0))</f>
        <v>0</v>
      </c>
      <c r="D1056" s="791">
        <f>IF(F1056=0,0,ROUND(Q1056/F1056,0))</f>
        <v>0</v>
      </c>
      <c r="E1056" s="796"/>
      <c r="F1056" s="797"/>
      <c r="G1056" s="798"/>
      <c r="H1056" s="799"/>
      <c r="I1056" s="797"/>
      <c r="J1056" s="779" t="s">
        <v>381</v>
      </c>
      <c r="K1056" s="779">
        <f>H1056</f>
        <v>0</v>
      </c>
      <c r="L1056" s="797"/>
      <c r="M1056" s="797"/>
      <c r="N1056" s="779" t="s">
        <v>381</v>
      </c>
      <c r="O1056" s="779">
        <f>L1056</f>
        <v>0</v>
      </c>
      <c r="P1056" s="779">
        <f>H1056+L1056</f>
        <v>0</v>
      </c>
      <c r="Q1056" s="779">
        <f>I1056+M1056</f>
        <v>0</v>
      </c>
      <c r="R1056" s="779" t="s">
        <v>381</v>
      </c>
      <c r="S1056" s="780">
        <f>P1056</f>
        <v>0</v>
      </c>
    </row>
    <row r="1057" spans="1:19" ht="18" hidden="1" customHeight="1" x14ac:dyDescent="0.2">
      <c r="A1057" s="808" t="s">
        <v>384</v>
      </c>
      <c r="B1057" s="809" t="s">
        <v>381</v>
      </c>
      <c r="C1057" s="810" t="s">
        <v>381</v>
      </c>
      <c r="D1057" s="834" t="s">
        <v>381</v>
      </c>
      <c r="E1057" s="811" t="s">
        <v>381</v>
      </c>
      <c r="F1057" s="812" t="s">
        <v>381</v>
      </c>
      <c r="G1057" s="813" t="s">
        <v>381</v>
      </c>
      <c r="H1057" s="814" t="s">
        <v>381</v>
      </c>
      <c r="I1057" s="812" t="s">
        <v>381</v>
      </c>
      <c r="J1057" s="815"/>
      <c r="K1057" s="812">
        <f>J1057</f>
        <v>0</v>
      </c>
      <c r="L1057" s="812" t="s">
        <v>381</v>
      </c>
      <c r="M1057" s="812" t="s">
        <v>381</v>
      </c>
      <c r="N1057" s="815"/>
      <c r="O1057" s="812">
        <f>N1057</f>
        <v>0</v>
      </c>
      <c r="P1057" s="812" t="s">
        <v>381</v>
      </c>
      <c r="Q1057" s="812" t="s">
        <v>381</v>
      </c>
      <c r="R1057" s="812">
        <f>J1057+N1057</f>
        <v>0</v>
      </c>
      <c r="S1057" s="813">
        <f>R1057</f>
        <v>0</v>
      </c>
    </row>
    <row r="1058" spans="1:19" ht="27" customHeight="1" thickBot="1" x14ac:dyDescent="0.25">
      <c r="A1058" s="816" t="s">
        <v>326</v>
      </c>
      <c r="B1058" s="817" t="s">
        <v>381</v>
      </c>
      <c r="C1058" s="818">
        <f>IF(E1058+G1058=0, 0, ROUND((P1058-Q1058)/(G1058+E1058)/12,0))</f>
        <v>0</v>
      </c>
      <c r="D1058" s="837">
        <f>IF(F1058=0,0,ROUND(Q1058/F1058,0))</f>
        <v>52029</v>
      </c>
      <c r="E1058" s="819">
        <f>E1059+E1060</f>
        <v>0</v>
      </c>
      <c r="F1058" s="820">
        <f>F1059+F1060</f>
        <v>1</v>
      </c>
      <c r="G1058" s="821">
        <f>G1059+G1060</f>
        <v>0</v>
      </c>
      <c r="H1058" s="822">
        <f>H1059+H1060</f>
        <v>0</v>
      </c>
      <c r="I1058" s="820">
        <f>I1059+I1060</f>
        <v>0</v>
      </c>
      <c r="J1058" s="820">
        <f>J1061</f>
        <v>0</v>
      </c>
      <c r="K1058" s="820">
        <f>IF(H1058+J1058=K1059+K1060+K1061,H1058+J1058,"CHYBA")</f>
        <v>0</v>
      </c>
      <c r="L1058" s="820">
        <f>L1059+L1060</f>
        <v>52029</v>
      </c>
      <c r="M1058" s="820">
        <f>M1059+M1060</f>
        <v>52029</v>
      </c>
      <c r="N1058" s="820">
        <f>N1061</f>
        <v>60050</v>
      </c>
      <c r="O1058" s="820">
        <f>IF(L1058+N1058=O1059+O1060+O1061,L1058+N1058,"CHYBA")</f>
        <v>112079</v>
      </c>
      <c r="P1058" s="820">
        <f>P1059+P1060</f>
        <v>52029</v>
      </c>
      <c r="Q1058" s="820">
        <f>Q1059+Q1060</f>
        <v>52029</v>
      </c>
      <c r="R1058" s="820">
        <f>R1061</f>
        <v>60050</v>
      </c>
      <c r="S1058" s="821">
        <f>IF(P1058+R1058=S1059+S1060+S1061,P1058+R1058,"CHYBA")</f>
        <v>112079</v>
      </c>
    </row>
    <row r="1059" spans="1:19" ht="18" hidden="1" customHeight="1" x14ac:dyDescent="0.2">
      <c r="A1059" s="790" t="s">
        <v>382</v>
      </c>
      <c r="B1059" s="776" t="s">
        <v>381</v>
      </c>
      <c r="C1059" s="777">
        <f>IF(E1059+G1059=0, 0, ROUND((P1059-Q1059)/(G1059+E1059)/12,0))</f>
        <v>0</v>
      </c>
      <c r="D1059" s="791">
        <f>IF(F1059=0,0,ROUND(Q1059/F1059,0))</f>
        <v>52029</v>
      </c>
      <c r="E1059" s="778">
        <f t="shared" ref="E1059:I1060" si="38">E1063+E1095+E1127+E1159+E1191+E1223+E1255+E1287+E1319+E1351+E1383</f>
        <v>0</v>
      </c>
      <c r="F1059" s="779">
        <f t="shared" si="38"/>
        <v>1</v>
      </c>
      <c r="G1059" s="780">
        <f t="shared" si="38"/>
        <v>0</v>
      </c>
      <c r="H1059" s="781">
        <f t="shared" si="38"/>
        <v>0</v>
      </c>
      <c r="I1059" s="779">
        <f t="shared" si="38"/>
        <v>0</v>
      </c>
      <c r="J1059" s="779" t="s">
        <v>381</v>
      </c>
      <c r="K1059" s="779">
        <f>H1059</f>
        <v>0</v>
      </c>
      <c r="L1059" s="779">
        <f>L1063+L1095+L1127+L1159+L1191+L1223+L1255+L1287+L1319+L1351+L1383</f>
        <v>52029</v>
      </c>
      <c r="M1059" s="779">
        <f>M1063+M1095+M1127+M1159+M1191+M1223+M1255+M1287+M1319+M1351+M1383</f>
        <v>52029</v>
      </c>
      <c r="N1059" s="779" t="s">
        <v>381</v>
      </c>
      <c r="O1059" s="779">
        <f>L1059</f>
        <v>52029</v>
      </c>
      <c r="P1059" s="779">
        <f>H1059+L1059</f>
        <v>52029</v>
      </c>
      <c r="Q1059" s="779">
        <f>I1059+M1059</f>
        <v>52029</v>
      </c>
      <c r="R1059" s="779" t="s">
        <v>381</v>
      </c>
      <c r="S1059" s="780">
        <f>P1059</f>
        <v>52029</v>
      </c>
    </row>
    <row r="1060" spans="1:19" ht="18" hidden="1" customHeight="1" x14ac:dyDescent="0.2">
      <c r="A1060" s="790" t="s">
        <v>383</v>
      </c>
      <c r="B1060" s="776" t="s">
        <v>381</v>
      </c>
      <c r="C1060" s="777">
        <f>IF(E1060+G1060=0, 0, ROUND((P1060-Q1060)/(G1060+E1060)/12,0))</f>
        <v>0</v>
      </c>
      <c r="D1060" s="791">
        <f>IF(F1060=0,0,ROUND(Q1060/F1060,0))</f>
        <v>0</v>
      </c>
      <c r="E1060" s="778">
        <f t="shared" si="38"/>
        <v>0</v>
      </c>
      <c r="F1060" s="779">
        <f t="shared" si="38"/>
        <v>0</v>
      </c>
      <c r="G1060" s="780">
        <f t="shared" si="38"/>
        <v>0</v>
      </c>
      <c r="H1060" s="781">
        <f t="shared" si="38"/>
        <v>0</v>
      </c>
      <c r="I1060" s="779">
        <f t="shared" si="38"/>
        <v>0</v>
      </c>
      <c r="J1060" s="779" t="s">
        <v>381</v>
      </c>
      <c r="K1060" s="779">
        <f>H1060</f>
        <v>0</v>
      </c>
      <c r="L1060" s="779">
        <f>L1064+L1096+L1128+L1160+L1192+L1224+L1256+L1288+L1320+L1352+L1384</f>
        <v>0</v>
      </c>
      <c r="M1060" s="779">
        <f>M1064+M1096+M1128+M1160+M1192+M1224+M1256+M1288+M1320+M1352+M1384</f>
        <v>0</v>
      </c>
      <c r="N1060" s="779" t="s">
        <v>381</v>
      </c>
      <c r="O1060" s="779">
        <f>L1060</f>
        <v>0</v>
      </c>
      <c r="P1060" s="779">
        <f>H1060+L1060</f>
        <v>0</v>
      </c>
      <c r="Q1060" s="779">
        <f>I1060+M1060</f>
        <v>0</v>
      </c>
      <c r="R1060" s="779" t="s">
        <v>381</v>
      </c>
      <c r="S1060" s="780">
        <f>P1060</f>
        <v>0</v>
      </c>
    </row>
    <row r="1061" spans="1:19" ht="18" hidden="1" customHeight="1" x14ac:dyDescent="0.2">
      <c r="A1061" s="823" t="s">
        <v>384</v>
      </c>
      <c r="B1061" s="824" t="s">
        <v>381</v>
      </c>
      <c r="C1061" s="825" t="s">
        <v>381</v>
      </c>
      <c r="D1061" s="838" t="s">
        <v>381</v>
      </c>
      <c r="E1061" s="826" t="s">
        <v>381</v>
      </c>
      <c r="F1061" s="827" t="s">
        <v>381</v>
      </c>
      <c r="G1061" s="828" t="s">
        <v>381</v>
      </c>
      <c r="H1061" s="829" t="s">
        <v>381</v>
      </c>
      <c r="I1061" s="827" t="s">
        <v>381</v>
      </c>
      <c r="J1061" s="827">
        <f>J1065+J1097+J1129+J1161+J1193+J1225+J1257+J1289+J1321+J1353+J1385</f>
        <v>0</v>
      </c>
      <c r="K1061" s="827">
        <f>J1061</f>
        <v>0</v>
      </c>
      <c r="L1061" s="827" t="s">
        <v>381</v>
      </c>
      <c r="M1061" s="827" t="s">
        <v>381</v>
      </c>
      <c r="N1061" s="827">
        <f>N1065+N1097+N1129+N1161+N1193+N1225+N1257+N1289+N1321+N1353+N1385</f>
        <v>60050</v>
      </c>
      <c r="O1061" s="827">
        <f>N1061</f>
        <v>60050</v>
      </c>
      <c r="P1061" s="827" t="s">
        <v>381</v>
      </c>
      <c r="Q1061" s="827" t="s">
        <v>381</v>
      </c>
      <c r="R1061" s="827">
        <f>J1061+N1061</f>
        <v>60050</v>
      </c>
      <c r="S1061" s="828">
        <f>R1061</f>
        <v>60050</v>
      </c>
    </row>
    <row r="1062" spans="1:19" ht="21.75" customHeight="1" x14ac:dyDescent="0.2">
      <c r="A1062" s="783" t="s">
        <v>1031</v>
      </c>
      <c r="B1062" s="784" t="s">
        <v>381</v>
      </c>
      <c r="C1062" s="785">
        <f>IF(E1062+G1062=0, 0, ROUND((P1062-Q1062)/(G1062+E1062)/12,0))</f>
        <v>0</v>
      </c>
      <c r="D1062" s="878">
        <f>IF(F1062=0,0,ROUND(Q1062/F1062,0))</f>
        <v>52029</v>
      </c>
      <c r="E1062" s="786">
        <f>E1063+E1064</f>
        <v>0</v>
      </c>
      <c r="F1062" s="787">
        <f>F1063+F1064</f>
        <v>1</v>
      </c>
      <c r="G1062" s="788">
        <f>G1063+G1064</f>
        <v>0</v>
      </c>
      <c r="H1062" s="789">
        <f>H1063+H1064</f>
        <v>0</v>
      </c>
      <c r="I1062" s="787">
        <f>I1063+I1064</f>
        <v>0</v>
      </c>
      <c r="J1062" s="787">
        <f>J1065</f>
        <v>0</v>
      </c>
      <c r="K1062" s="787">
        <f>IF(H1062+J1062=K1063+K1064+K1065,H1062+J1062,"CHYBA")</f>
        <v>0</v>
      </c>
      <c r="L1062" s="787">
        <f>L1063+L1064</f>
        <v>52029</v>
      </c>
      <c r="M1062" s="787">
        <f>M1063+M1064</f>
        <v>52029</v>
      </c>
      <c r="N1062" s="787">
        <f>N1065</f>
        <v>60050</v>
      </c>
      <c r="O1062" s="787">
        <f>IF(L1062+N1062=O1063+O1064+O1065,L1062+N1062,"CHYBA")</f>
        <v>112079</v>
      </c>
      <c r="P1062" s="787">
        <f>P1063+P1064</f>
        <v>52029</v>
      </c>
      <c r="Q1062" s="787">
        <f>Q1063+Q1064</f>
        <v>52029</v>
      </c>
      <c r="R1062" s="787">
        <f>R1065</f>
        <v>60050</v>
      </c>
      <c r="S1062" s="788">
        <f>IF(P1062+R1062=S1063+S1064+S1065,P1062+R1062,"CHYBA")</f>
        <v>112079</v>
      </c>
    </row>
    <row r="1063" spans="1:19" ht="18" customHeight="1" x14ac:dyDescent="0.2">
      <c r="A1063" s="790" t="s">
        <v>382</v>
      </c>
      <c r="B1063" s="776" t="s">
        <v>381</v>
      </c>
      <c r="C1063" s="777">
        <f>IF(E1063+G1063=0, 0, ROUND((P1063-Q1063)/(G1063+E1063)/12,0))</f>
        <v>0</v>
      </c>
      <c r="D1063" s="791">
        <f>IF(F1063=0,0,ROUND(Q1063/F1063,0))</f>
        <v>52029</v>
      </c>
      <c r="E1063" s="778">
        <f t="shared" ref="E1063:I1064" si="39">E1067+E1071+E1075+E1079+E1083+E1087+E1091</f>
        <v>0</v>
      </c>
      <c r="F1063" s="779">
        <f t="shared" si="39"/>
        <v>1</v>
      </c>
      <c r="G1063" s="780">
        <f t="shared" si="39"/>
        <v>0</v>
      </c>
      <c r="H1063" s="781">
        <f t="shared" si="39"/>
        <v>0</v>
      </c>
      <c r="I1063" s="779">
        <f t="shared" si="39"/>
        <v>0</v>
      </c>
      <c r="J1063" s="779" t="s">
        <v>381</v>
      </c>
      <c r="K1063" s="779">
        <f>H1063</f>
        <v>0</v>
      </c>
      <c r="L1063" s="779">
        <f>L1067+L1071+L1075+L1079+L1083+L1087+L1091</f>
        <v>52029</v>
      </c>
      <c r="M1063" s="779">
        <f>M1067+M1071+M1075+M1079+M1083+M1087+M1091</f>
        <v>52029</v>
      </c>
      <c r="N1063" s="779" t="s">
        <v>381</v>
      </c>
      <c r="O1063" s="779">
        <f>L1063</f>
        <v>52029</v>
      </c>
      <c r="P1063" s="779">
        <f>H1063+L1063</f>
        <v>52029</v>
      </c>
      <c r="Q1063" s="779">
        <f>I1063+M1063</f>
        <v>52029</v>
      </c>
      <c r="R1063" s="779" t="s">
        <v>381</v>
      </c>
      <c r="S1063" s="780">
        <f>P1063</f>
        <v>52029</v>
      </c>
    </row>
    <row r="1064" spans="1:19" ht="18" customHeight="1" x14ac:dyDescent="0.2">
      <c r="A1064" s="790" t="s">
        <v>383</v>
      </c>
      <c r="B1064" s="776" t="s">
        <v>381</v>
      </c>
      <c r="C1064" s="777">
        <f>IF(E1064+G1064=0, 0, ROUND((P1064-Q1064)/(G1064+E1064)/12,0))</f>
        <v>0</v>
      </c>
      <c r="D1064" s="791">
        <f>IF(F1064=0,0,ROUND(Q1064/F1064,0))</f>
        <v>0</v>
      </c>
      <c r="E1064" s="778">
        <f t="shared" si="39"/>
        <v>0</v>
      </c>
      <c r="F1064" s="779">
        <f t="shared" si="39"/>
        <v>0</v>
      </c>
      <c r="G1064" s="780">
        <f t="shared" si="39"/>
        <v>0</v>
      </c>
      <c r="H1064" s="781">
        <f t="shared" si="39"/>
        <v>0</v>
      </c>
      <c r="I1064" s="779">
        <f t="shared" si="39"/>
        <v>0</v>
      </c>
      <c r="J1064" s="779" t="s">
        <v>381</v>
      </c>
      <c r="K1064" s="779">
        <f>H1064</f>
        <v>0</v>
      </c>
      <c r="L1064" s="779">
        <f>L1068+L1072+L1076+L1080+L1084+L1088+L1092</f>
        <v>0</v>
      </c>
      <c r="M1064" s="779">
        <f>M1068+M1072+M1076+M1080+M1084+M1088+M1092</f>
        <v>0</v>
      </c>
      <c r="N1064" s="779" t="s">
        <v>381</v>
      </c>
      <c r="O1064" s="779">
        <f>L1064</f>
        <v>0</v>
      </c>
      <c r="P1064" s="779">
        <f>H1064+L1064</f>
        <v>0</v>
      </c>
      <c r="Q1064" s="779">
        <f>I1064+M1064</f>
        <v>0</v>
      </c>
      <c r="R1064" s="779" t="s">
        <v>381</v>
      </c>
      <c r="S1064" s="780">
        <f>P1064</f>
        <v>0</v>
      </c>
    </row>
    <row r="1065" spans="1:19" ht="18" customHeight="1" x14ac:dyDescent="0.2">
      <c r="A1065" s="790" t="s">
        <v>384</v>
      </c>
      <c r="B1065" s="776" t="s">
        <v>381</v>
      </c>
      <c r="C1065" s="777" t="s">
        <v>381</v>
      </c>
      <c r="D1065" s="791" t="s">
        <v>381</v>
      </c>
      <c r="E1065" s="778" t="s">
        <v>381</v>
      </c>
      <c r="F1065" s="779" t="s">
        <v>381</v>
      </c>
      <c r="G1065" s="780" t="s">
        <v>381</v>
      </c>
      <c r="H1065" s="781" t="s">
        <v>381</v>
      </c>
      <c r="I1065" s="779" t="s">
        <v>381</v>
      </c>
      <c r="J1065" s="779">
        <f>J1069+J1073+J1077+J1081+J1085+J1089+J1093</f>
        <v>0</v>
      </c>
      <c r="K1065" s="779">
        <f>J1065</f>
        <v>0</v>
      </c>
      <c r="L1065" s="779" t="s">
        <v>381</v>
      </c>
      <c r="M1065" s="779" t="s">
        <v>381</v>
      </c>
      <c r="N1065" s="779">
        <f>N1069+N1073+N1077+N1081+N1085+N1089+N1093</f>
        <v>60050</v>
      </c>
      <c r="O1065" s="779">
        <f>N1065</f>
        <v>60050</v>
      </c>
      <c r="P1065" s="779" t="s">
        <v>381</v>
      </c>
      <c r="Q1065" s="779" t="s">
        <v>381</v>
      </c>
      <c r="R1065" s="779">
        <f>J1065+N1065</f>
        <v>60050</v>
      </c>
      <c r="S1065" s="780">
        <f>R1065</f>
        <v>60050</v>
      </c>
    </row>
    <row r="1066" spans="1:19" ht="30" customHeight="1" x14ac:dyDescent="0.2">
      <c r="A1066" s="792" t="s">
        <v>1032</v>
      </c>
      <c r="B1066" s="793" t="s">
        <v>695</v>
      </c>
      <c r="C1066" s="777">
        <f>IF(E1066+G1066=0, 0, ROUND((P1066-Q1066)/(G1066+E1066)/12,0))</f>
        <v>0</v>
      </c>
      <c r="D1066" s="791">
        <f>IF(F1066=0,0,ROUND(Q1066/F1066,0))</f>
        <v>52029</v>
      </c>
      <c r="E1066" s="778">
        <f>E1067+E1068</f>
        <v>0</v>
      </c>
      <c r="F1066" s="779">
        <f>F1067+F1068</f>
        <v>1</v>
      </c>
      <c r="G1066" s="780">
        <f>G1067+G1068</f>
        <v>0</v>
      </c>
      <c r="H1066" s="794">
        <f>H1067+H1068</f>
        <v>0</v>
      </c>
      <c r="I1066" s="795">
        <f>I1067+I1068</f>
        <v>0</v>
      </c>
      <c r="J1066" s="795">
        <f>J1069</f>
        <v>0</v>
      </c>
      <c r="K1066" s="795">
        <f>IF(H1066+J1066=K1067+K1068+K1069,H1066+J1066,"CHYBA")</f>
        <v>0</v>
      </c>
      <c r="L1066" s="779">
        <f>L1067+L1068</f>
        <v>52029</v>
      </c>
      <c r="M1066" s="779">
        <f>M1067+M1068</f>
        <v>52029</v>
      </c>
      <c r="N1066" s="779">
        <f>N1069</f>
        <v>60050</v>
      </c>
      <c r="O1066" s="779">
        <f>IF(L1066+N1066=O1067+O1068+O1069,L1066+N1066,"CHYBA")</f>
        <v>112079</v>
      </c>
      <c r="P1066" s="779">
        <f>P1067+P1068</f>
        <v>52029</v>
      </c>
      <c r="Q1066" s="779">
        <f>Q1067+Q1068</f>
        <v>52029</v>
      </c>
      <c r="R1066" s="779">
        <f>R1069</f>
        <v>60050</v>
      </c>
      <c r="S1066" s="780">
        <f>IF(P1066+R1066=S1067+S1068+S1069,P1066+R1066,"CHYBA")</f>
        <v>112079</v>
      </c>
    </row>
    <row r="1067" spans="1:19" ht="18" customHeight="1" x14ac:dyDescent="0.2">
      <c r="A1067" s="790" t="s">
        <v>382</v>
      </c>
      <c r="B1067" s="776" t="s">
        <v>381</v>
      </c>
      <c r="C1067" s="777">
        <f>IF(E1067+G1067=0, 0, ROUND((P1067-Q1067)/(G1067+E1067)/12,0))</f>
        <v>0</v>
      </c>
      <c r="D1067" s="791">
        <f>IF(F1067=0,0,ROUND(Q1067/F1067,0))</f>
        <v>52029</v>
      </c>
      <c r="E1067" s="796"/>
      <c r="F1067" s="797">
        <v>1</v>
      </c>
      <c r="G1067" s="798"/>
      <c r="H1067" s="799"/>
      <c r="I1067" s="797"/>
      <c r="J1067" s="795" t="s">
        <v>381</v>
      </c>
      <c r="K1067" s="795">
        <f>H1067</f>
        <v>0</v>
      </c>
      <c r="L1067" s="799">
        <v>52029</v>
      </c>
      <c r="M1067" s="797">
        <v>52029</v>
      </c>
      <c r="N1067" s="779" t="s">
        <v>381</v>
      </c>
      <c r="O1067" s="779">
        <f>L1067</f>
        <v>52029</v>
      </c>
      <c r="P1067" s="779">
        <f>H1067+L1067</f>
        <v>52029</v>
      </c>
      <c r="Q1067" s="779">
        <f>I1067+M1067</f>
        <v>52029</v>
      </c>
      <c r="R1067" s="779" t="s">
        <v>381</v>
      </c>
      <c r="S1067" s="780">
        <f>P1067</f>
        <v>52029</v>
      </c>
    </row>
    <row r="1068" spans="1:19" ht="18" customHeight="1" x14ac:dyDescent="0.2">
      <c r="A1068" s="790" t="s">
        <v>383</v>
      </c>
      <c r="B1068" s="776" t="s">
        <v>381</v>
      </c>
      <c r="C1068" s="777">
        <f>IF(E1068+G1068=0, 0, ROUND((P1068-Q1068)/(G1068+E1068)/12,0))</f>
        <v>0</v>
      </c>
      <c r="D1068" s="791">
        <f>IF(F1068=0,0,ROUND(Q1068/F1068,0))</f>
        <v>0</v>
      </c>
      <c r="E1068" s="796"/>
      <c r="F1068" s="797"/>
      <c r="G1068" s="798"/>
      <c r="H1068" s="799"/>
      <c r="I1068" s="797"/>
      <c r="J1068" s="795" t="s">
        <v>381</v>
      </c>
      <c r="K1068" s="795">
        <f>H1068</f>
        <v>0</v>
      </c>
      <c r="L1068" s="799"/>
      <c r="M1068" s="797"/>
      <c r="N1068" s="779" t="s">
        <v>381</v>
      </c>
      <c r="O1068" s="779">
        <f>L1068</f>
        <v>0</v>
      </c>
      <c r="P1068" s="779">
        <f>H1068+L1068</f>
        <v>0</v>
      </c>
      <c r="Q1068" s="779">
        <f>I1068+M1068</f>
        <v>0</v>
      </c>
      <c r="R1068" s="779" t="s">
        <v>381</v>
      </c>
      <c r="S1068" s="780">
        <f>P1068</f>
        <v>0</v>
      </c>
    </row>
    <row r="1069" spans="1:19" ht="18" customHeight="1" thickBot="1" x14ac:dyDescent="0.25">
      <c r="A1069" s="790" t="s">
        <v>384</v>
      </c>
      <c r="B1069" s="776" t="s">
        <v>381</v>
      </c>
      <c r="C1069" s="777" t="s">
        <v>381</v>
      </c>
      <c r="D1069" s="791" t="s">
        <v>381</v>
      </c>
      <c r="E1069" s="778" t="s">
        <v>381</v>
      </c>
      <c r="F1069" s="779" t="s">
        <v>381</v>
      </c>
      <c r="G1069" s="780" t="s">
        <v>381</v>
      </c>
      <c r="H1069" s="781" t="s">
        <v>381</v>
      </c>
      <c r="I1069" s="779" t="s">
        <v>381</v>
      </c>
      <c r="J1069" s="797"/>
      <c r="K1069" s="795">
        <f>J1069</f>
        <v>0</v>
      </c>
      <c r="L1069" s="779" t="s">
        <v>381</v>
      </c>
      <c r="M1069" s="779" t="s">
        <v>381</v>
      </c>
      <c r="N1069" s="797">
        <v>60050</v>
      </c>
      <c r="O1069" s="779">
        <f>N1069</f>
        <v>60050</v>
      </c>
      <c r="P1069" s="779" t="s">
        <v>381</v>
      </c>
      <c r="Q1069" s="779" t="s">
        <v>381</v>
      </c>
      <c r="R1069" s="779">
        <f>J1069+N1069</f>
        <v>60050</v>
      </c>
      <c r="S1069" s="780">
        <f>R1069</f>
        <v>60050</v>
      </c>
    </row>
    <row r="1070" spans="1:19" ht="34.5" hidden="1" customHeight="1" x14ac:dyDescent="0.2">
      <c r="A1070" s="792" t="s">
        <v>1026</v>
      </c>
      <c r="B1070" s="793"/>
      <c r="C1070" s="777">
        <f>IF(E1070+G1070=0, 0, ROUND((P1070-Q1070)/(G1070+E1070)/12,0))</f>
        <v>0</v>
      </c>
      <c r="D1070" s="791">
        <f>IF(F1070=0,0,ROUND(Q1070/F1070,0))</f>
        <v>0</v>
      </c>
      <c r="E1070" s="778">
        <f>E1071+E1072</f>
        <v>0</v>
      </c>
      <c r="F1070" s="779">
        <f>F1071+F1072</f>
        <v>0</v>
      </c>
      <c r="G1070" s="780">
        <f>G1071+G1072</f>
        <v>0</v>
      </c>
      <c r="H1070" s="781">
        <f>H1071+H1072</f>
        <v>0</v>
      </c>
      <c r="I1070" s="779">
        <f>I1071+I1072</f>
        <v>0</v>
      </c>
      <c r="J1070" s="779">
        <f>J1073</f>
        <v>0</v>
      </c>
      <c r="K1070" s="779">
        <f>IF(H1070+J1070=K1071+K1072+K1073,H1070+J1070,"CHYBA")</f>
        <v>0</v>
      </c>
      <c r="L1070" s="779">
        <f>L1071+L1072</f>
        <v>0</v>
      </c>
      <c r="M1070" s="779">
        <f>M1071+M1072</f>
        <v>0</v>
      </c>
      <c r="N1070" s="779">
        <f>N1073</f>
        <v>0</v>
      </c>
      <c r="O1070" s="779">
        <f>IF(L1070+N1070=O1071+O1072+O1073,L1070+N1070,"CHYBA")</f>
        <v>0</v>
      </c>
      <c r="P1070" s="779">
        <f>P1071+P1072</f>
        <v>0</v>
      </c>
      <c r="Q1070" s="779">
        <f>Q1071+Q1072</f>
        <v>0</v>
      </c>
      <c r="R1070" s="779">
        <f>R1073</f>
        <v>0</v>
      </c>
      <c r="S1070" s="780">
        <f>IF(P1070+R1070=S1071+S1072+S1073,P1070+R1070,"CHYBA")</f>
        <v>0</v>
      </c>
    </row>
    <row r="1071" spans="1:19" ht="18" hidden="1" customHeight="1" x14ac:dyDescent="0.2">
      <c r="A1071" s="790" t="s">
        <v>382</v>
      </c>
      <c r="B1071" s="776" t="s">
        <v>381</v>
      </c>
      <c r="C1071" s="777">
        <f>IF(E1071+G1071=0, 0, ROUND((P1071-Q1071)/(G1071+E1071)/12,0))</f>
        <v>0</v>
      </c>
      <c r="D1071" s="791">
        <f>IF(F1071=0,0,ROUND(Q1071/F1071,0))</f>
        <v>0</v>
      </c>
      <c r="E1071" s="796"/>
      <c r="F1071" s="797"/>
      <c r="G1071" s="798"/>
      <c r="H1071" s="799"/>
      <c r="I1071" s="797"/>
      <c r="J1071" s="779" t="s">
        <v>381</v>
      </c>
      <c r="K1071" s="779">
        <f>H1071</f>
        <v>0</v>
      </c>
      <c r="L1071" s="797"/>
      <c r="M1071" s="797"/>
      <c r="N1071" s="779" t="s">
        <v>381</v>
      </c>
      <c r="O1071" s="779">
        <f>L1071</f>
        <v>0</v>
      </c>
      <c r="P1071" s="779">
        <f>H1071+L1071</f>
        <v>0</v>
      </c>
      <c r="Q1071" s="779">
        <f>I1071+M1071</f>
        <v>0</v>
      </c>
      <c r="R1071" s="779" t="s">
        <v>381</v>
      </c>
      <c r="S1071" s="780">
        <f>P1071</f>
        <v>0</v>
      </c>
    </row>
    <row r="1072" spans="1:19" ht="18" hidden="1" customHeight="1" x14ac:dyDescent="0.2">
      <c r="A1072" s="790" t="s">
        <v>383</v>
      </c>
      <c r="B1072" s="776" t="s">
        <v>381</v>
      </c>
      <c r="C1072" s="777">
        <f>IF(E1072+G1072=0, 0, ROUND((P1072-Q1072)/(G1072+E1072)/12,0))</f>
        <v>0</v>
      </c>
      <c r="D1072" s="791">
        <f>IF(F1072=0,0,ROUND(Q1072/F1072,0))</f>
        <v>0</v>
      </c>
      <c r="E1072" s="796"/>
      <c r="F1072" s="797"/>
      <c r="G1072" s="798"/>
      <c r="H1072" s="799"/>
      <c r="I1072" s="797"/>
      <c r="J1072" s="779" t="s">
        <v>381</v>
      </c>
      <c r="K1072" s="779">
        <f>H1072</f>
        <v>0</v>
      </c>
      <c r="L1072" s="797"/>
      <c r="M1072" s="797"/>
      <c r="N1072" s="779" t="s">
        <v>381</v>
      </c>
      <c r="O1072" s="779">
        <f>L1072</f>
        <v>0</v>
      </c>
      <c r="P1072" s="779">
        <f>H1072+L1072</f>
        <v>0</v>
      </c>
      <c r="Q1072" s="779">
        <f>I1072+M1072</f>
        <v>0</v>
      </c>
      <c r="R1072" s="779" t="s">
        <v>381</v>
      </c>
      <c r="S1072" s="780">
        <f>P1072</f>
        <v>0</v>
      </c>
    </row>
    <row r="1073" spans="1:22" ht="18" hidden="1" customHeight="1" x14ac:dyDescent="0.2">
      <c r="A1073" s="790" t="s">
        <v>384</v>
      </c>
      <c r="B1073" s="776" t="s">
        <v>381</v>
      </c>
      <c r="C1073" s="777" t="s">
        <v>381</v>
      </c>
      <c r="D1073" s="791" t="s">
        <v>381</v>
      </c>
      <c r="E1073" s="778" t="s">
        <v>381</v>
      </c>
      <c r="F1073" s="779" t="s">
        <v>381</v>
      </c>
      <c r="G1073" s="780" t="s">
        <v>381</v>
      </c>
      <c r="H1073" s="781" t="s">
        <v>381</v>
      </c>
      <c r="I1073" s="779" t="s">
        <v>381</v>
      </c>
      <c r="J1073" s="797"/>
      <c r="K1073" s="779">
        <f>J1073</f>
        <v>0</v>
      </c>
      <c r="L1073" s="779" t="s">
        <v>381</v>
      </c>
      <c r="M1073" s="779" t="s">
        <v>381</v>
      </c>
      <c r="N1073" s="797"/>
      <c r="O1073" s="779">
        <f>N1073</f>
        <v>0</v>
      </c>
      <c r="P1073" s="779" t="s">
        <v>381</v>
      </c>
      <c r="Q1073" s="779" t="s">
        <v>381</v>
      </c>
      <c r="R1073" s="779">
        <f>J1073+N1073</f>
        <v>0</v>
      </c>
      <c r="S1073" s="780">
        <f>R1073</f>
        <v>0</v>
      </c>
    </row>
    <row r="1074" spans="1:22" ht="35.25" hidden="1" customHeight="1" x14ac:dyDescent="0.2">
      <c r="A1074" s="792" t="s">
        <v>1026</v>
      </c>
      <c r="B1074" s="793"/>
      <c r="C1074" s="777">
        <f>IF(E1074+G1074=0, 0, ROUND((P1074-Q1074)/(G1074+E1074)/12,0))</f>
        <v>0</v>
      </c>
      <c r="D1074" s="791">
        <f>IF(F1074=0,0,ROUND(Q1074/F1074,0))</f>
        <v>0</v>
      </c>
      <c r="E1074" s="778">
        <f>E1075+E1076</f>
        <v>0</v>
      </c>
      <c r="F1074" s="779">
        <f>F1075+F1076</f>
        <v>0</v>
      </c>
      <c r="G1074" s="780">
        <f>G1075+G1076</f>
        <v>0</v>
      </c>
      <c r="H1074" s="781">
        <f>H1075+H1076</f>
        <v>0</v>
      </c>
      <c r="I1074" s="779">
        <f>I1075+I1076</f>
        <v>0</v>
      </c>
      <c r="J1074" s="779">
        <f>J1077</f>
        <v>0</v>
      </c>
      <c r="K1074" s="779">
        <f>IF(H1074+J1074=K1075+K1076+K1077,H1074+J1074,"CHYBA")</f>
        <v>0</v>
      </c>
      <c r="L1074" s="779">
        <f>L1075+L1076</f>
        <v>0</v>
      </c>
      <c r="M1074" s="779">
        <f>M1075+M1076</f>
        <v>0</v>
      </c>
      <c r="N1074" s="779">
        <f>N1077</f>
        <v>0</v>
      </c>
      <c r="O1074" s="779">
        <f>IF(L1074+N1074=O1075+O1076+O1077,L1074+N1074,"CHYBA")</f>
        <v>0</v>
      </c>
      <c r="P1074" s="779">
        <f>P1075+P1076</f>
        <v>0</v>
      </c>
      <c r="Q1074" s="779">
        <f>Q1075+Q1076</f>
        <v>0</v>
      </c>
      <c r="R1074" s="779">
        <f>R1077</f>
        <v>0</v>
      </c>
      <c r="S1074" s="780">
        <f>IF(P1074+R1074=S1075+S1076+S1077,P1074+R1074,"CHYBA")</f>
        <v>0</v>
      </c>
    </row>
    <row r="1075" spans="1:22" ht="18" hidden="1" customHeight="1" x14ac:dyDescent="0.2">
      <c r="A1075" s="790" t="s">
        <v>382</v>
      </c>
      <c r="B1075" s="776" t="s">
        <v>381</v>
      </c>
      <c r="C1075" s="777">
        <f>IF(E1075+G1075=0, 0, ROUND((P1075-Q1075)/(G1075+E1075)/12,0))</f>
        <v>0</v>
      </c>
      <c r="D1075" s="791">
        <f>IF(F1075=0,0,ROUND(Q1075/F1075,0))</f>
        <v>0</v>
      </c>
      <c r="E1075" s="796"/>
      <c r="F1075" s="797"/>
      <c r="G1075" s="798"/>
      <c r="H1075" s="799"/>
      <c r="I1075" s="797"/>
      <c r="J1075" s="779" t="s">
        <v>381</v>
      </c>
      <c r="K1075" s="779">
        <f>H1075</f>
        <v>0</v>
      </c>
      <c r="L1075" s="797"/>
      <c r="M1075" s="797"/>
      <c r="N1075" s="779" t="s">
        <v>381</v>
      </c>
      <c r="O1075" s="779">
        <f>L1075</f>
        <v>0</v>
      </c>
      <c r="P1075" s="779">
        <f>H1075+L1075</f>
        <v>0</v>
      </c>
      <c r="Q1075" s="779">
        <f>I1075+M1075</f>
        <v>0</v>
      </c>
      <c r="R1075" s="779" t="s">
        <v>381</v>
      </c>
      <c r="S1075" s="780">
        <f>P1075</f>
        <v>0</v>
      </c>
    </row>
    <row r="1076" spans="1:22" ht="18" hidden="1" customHeight="1" x14ac:dyDescent="0.2">
      <c r="A1076" s="790" t="s">
        <v>383</v>
      </c>
      <c r="B1076" s="776" t="s">
        <v>381</v>
      </c>
      <c r="C1076" s="777">
        <f>IF(E1076+G1076=0, 0, ROUND((P1076-Q1076)/(G1076+E1076)/12,0))</f>
        <v>0</v>
      </c>
      <c r="D1076" s="791">
        <f>IF(F1076=0,0,ROUND(Q1076/F1076,0))</f>
        <v>0</v>
      </c>
      <c r="E1076" s="796"/>
      <c r="F1076" s="797"/>
      <c r="G1076" s="798"/>
      <c r="H1076" s="799"/>
      <c r="I1076" s="797"/>
      <c r="J1076" s="779" t="s">
        <v>381</v>
      </c>
      <c r="K1076" s="779">
        <f>H1076</f>
        <v>0</v>
      </c>
      <c r="L1076" s="797"/>
      <c r="M1076" s="797"/>
      <c r="N1076" s="779" t="s">
        <v>381</v>
      </c>
      <c r="O1076" s="779">
        <f>L1076</f>
        <v>0</v>
      </c>
      <c r="P1076" s="779">
        <f>H1076+L1076</f>
        <v>0</v>
      </c>
      <c r="Q1076" s="779">
        <f>I1076+M1076</f>
        <v>0</v>
      </c>
      <c r="R1076" s="779" t="s">
        <v>381</v>
      </c>
      <c r="S1076" s="780">
        <f>P1076</f>
        <v>0</v>
      </c>
      <c r="V1076" s="880"/>
    </row>
    <row r="1077" spans="1:22" ht="18" hidden="1" customHeight="1" x14ac:dyDescent="0.2">
      <c r="A1077" s="790" t="s">
        <v>384</v>
      </c>
      <c r="B1077" s="776" t="s">
        <v>381</v>
      </c>
      <c r="C1077" s="810" t="s">
        <v>381</v>
      </c>
      <c r="D1077" s="834" t="s">
        <v>381</v>
      </c>
      <c r="E1077" s="778" t="s">
        <v>381</v>
      </c>
      <c r="F1077" s="779" t="s">
        <v>381</v>
      </c>
      <c r="G1077" s="780" t="s">
        <v>381</v>
      </c>
      <c r="H1077" s="781" t="s">
        <v>381</v>
      </c>
      <c r="I1077" s="779" t="s">
        <v>381</v>
      </c>
      <c r="J1077" s="797"/>
      <c r="K1077" s="779">
        <f>J1077</f>
        <v>0</v>
      </c>
      <c r="L1077" s="779" t="s">
        <v>381</v>
      </c>
      <c r="M1077" s="779" t="s">
        <v>381</v>
      </c>
      <c r="N1077" s="797"/>
      <c r="O1077" s="779">
        <f>N1077</f>
        <v>0</v>
      </c>
      <c r="P1077" s="779" t="s">
        <v>381</v>
      </c>
      <c r="Q1077" s="779" t="s">
        <v>381</v>
      </c>
      <c r="R1077" s="779">
        <f>J1077+N1077</f>
        <v>0</v>
      </c>
      <c r="S1077" s="780">
        <f>R1077</f>
        <v>0</v>
      </c>
      <c r="V1077" s="880"/>
    </row>
    <row r="1078" spans="1:22" ht="18" hidden="1" customHeight="1" x14ac:dyDescent="0.2">
      <c r="A1078" s="792" t="s">
        <v>1026</v>
      </c>
      <c r="B1078" s="793"/>
      <c r="C1078" s="802">
        <f>IF(E1078+G1078=0, 0, ROUND((P1078-Q1078)/(G1078+E1078)/12,0))</f>
        <v>0</v>
      </c>
      <c r="D1078" s="833">
        <f>IF(F1078=0,0,ROUND(Q1078/F1078,0))</f>
        <v>0</v>
      </c>
      <c r="E1078" s="778">
        <f>E1079+E1080</f>
        <v>0</v>
      </c>
      <c r="F1078" s="779">
        <f>F1079+F1080</f>
        <v>0</v>
      </c>
      <c r="G1078" s="780">
        <f>G1079+G1080</f>
        <v>0</v>
      </c>
      <c r="H1078" s="781">
        <f>H1079+H1080</f>
        <v>0</v>
      </c>
      <c r="I1078" s="779">
        <f>I1079+I1080</f>
        <v>0</v>
      </c>
      <c r="J1078" s="779">
        <f>J1081</f>
        <v>0</v>
      </c>
      <c r="K1078" s="779">
        <f>IF(H1078+J1078=K1079+K1080+K1081,H1078+J1078,"CHYBA")</f>
        <v>0</v>
      </c>
      <c r="L1078" s="779">
        <f>L1079+L1080</f>
        <v>0</v>
      </c>
      <c r="M1078" s="779">
        <f>M1079+M1080</f>
        <v>0</v>
      </c>
      <c r="N1078" s="779">
        <f>N1081</f>
        <v>0</v>
      </c>
      <c r="O1078" s="779">
        <f>IF(L1078+N1078=O1079+O1080+O1081,L1078+N1078,"CHYBA")</f>
        <v>0</v>
      </c>
      <c r="P1078" s="779">
        <f>P1079+P1080</f>
        <v>0</v>
      </c>
      <c r="Q1078" s="779">
        <f>Q1079+Q1080</f>
        <v>0</v>
      </c>
      <c r="R1078" s="779">
        <f>R1081</f>
        <v>0</v>
      </c>
      <c r="S1078" s="780">
        <f>IF(P1078+R1078=S1079+S1080+S1081,P1078+R1078,"CHYBA")</f>
        <v>0</v>
      </c>
    </row>
    <row r="1079" spans="1:22" ht="18" hidden="1" customHeight="1" x14ac:dyDescent="0.2">
      <c r="A1079" s="790" t="s">
        <v>382</v>
      </c>
      <c r="B1079" s="776" t="s">
        <v>381</v>
      </c>
      <c r="C1079" s="777">
        <f>IF(E1079+G1079=0, 0, ROUND((P1079-Q1079)/(G1079+E1079)/12,0))</f>
        <v>0</v>
      </c>
      <c r="D1079" s="791">
        <f>IF(F1079=0,0,ROUND(Q1079/F1079,0))</f>
        <v>0</v>
      </c>
      <c r="E1079" s="796"/>
      <c r="F1079" s="797"/>
      <c r="G1079" s="798"/>
      <c r="H1079" s="799"/>
      <c r="I1079" s="797"/>
      <c r="J1079" s="779" t="s">
        <v>381</v>
      </c>
      <c r="K1079" s="779">
        <f>H1079</f>
        <v>0</v>
      </c>
      <c r="L1079" s="797"/>
      <c r="M1079" s="797"/>
      <c r="N1079" s="779" t="s">
        <v>381</v>
      </c>
      <c r="O1079" s="779">
        <f>L1079</f>
        <v>0</v>
      </c>
      <c r="P1079" s="779">
        <f>H1079+L1079</f>
        <v>0</v>
      </c>
      <c r="Q1079" s="779">
        <f>I1079+M1079</f>
        <v>0</v>
      </c>
      <c r="R1079" s="779" t="s">
        <v>381</v>
      </c>
      <c r="S1079" s="780">
        <f>P1079</f>
        <v>0</v>
      </c>
    </row>
    <row r="1080" spans="1:22" ht="18" hidden="1" customHeight="1" x14ac:dyDescent="0.2">
      <c r="A1080" s="790" t="s">
        <v>383</v>
      </c>
      <c r="B1080" s="776" t="s">
        <v>381</v>
      </c>
      <c r="C1080" s="777">
        <f>IF(E1080+G1080=0, 0, ROUND((P1080-Q1080)/(G1080+E1080)/12,0))</f>
        <v>0</v>
      </c>
      <c r="D1080" s="791">
        <f>IF(F1080=0,0,ROUND(Q1080/F1080,0))</f>
        <v>0</v>
      </c>
      <c r="E1080" s="796"/>
      <c r="F1080" s="797"/>
      <c r="G1080" s="798"/>
      <c r="H1080" s="799"/>
      <c r="I1080" s="797"/>
      <c r="J1080" s="779" t="s">
        <v>381</v>
      </c>
      <c r="K1080" s="779">
        <f>H1080</f>
        <v>0</v>
      </c>
      <c r="L1080" s="797"/>
      <c r="M1080" s="797"/>
      <c r="N1080" s="779" t="s">
        <v>381</v>
      </c>
      <c r="O1080" s="779">
        <f>L1080</f>
        <v>0</v>
      </c>
      <c r="P1080" s="779">
        <f>H1080+L1080</f>
        <v>0</v>
      </c>
      <c r="Q1080" s="779">
        <f>I1080+M1080</f>
        <v>0</v>
      </c>
      <c r="R1080" s="779" t="s">
        <v>381</v>
      </c>
      <c r="S1080" s="780">
        <f>P1080</f>
        <v>0</v>
      </c>
    </row>
    <row r="1081" spans="1:22" ht="18" hidden="1" customHeight="1" x14ac:dyDescent="0.2">
      <c r="A1081" s="790" t="s">
        <v>384</v>
      </c>
      <c r="B1081" s="776" t="s">
        <v>381</v>
      </c>
      <c r="C1081" s="777" t="s">
        <v>381</v>
      </c>
      <c r="D1081" s="791" t="s">
        <v>381</v>
      </c>
      <c r="E1081" s="778" t="s">
        <v>381</v>
      </c>
      <c r="F1081" s="779" t="s">
        <v>381</v>
      </c>
      <c r="G1081" s="780" t="s">
        <v>381</v>
      </c>
      <c r="H1081" s="781" t="s">
        <v>381</v>
      </c>
      <c r="I1081" s="779" t="s">
        <v>381</v>
      </c>
      <c r="J1081" s="797"/>
      <c r="K1081" s="779">
        <f>J1081</f>
        <v>0</v>
      </c>
      <c r="L1081" s="779" t="s">
        <v>381</v>
      </c>
      <c r="M1081" s="779" t="s">
        <v>381</v>
      </c>
      <c r="N1081" s="797"/>
      <c r="O1081" s="779">
        <f>N1081</f>
        <v>0</v>
      </c>
      <c r="P1081" s="779" t="s">
        <v>381</v>
      </c>
      <c r="Q1081" s="779" t="s">
        <v>381</v>
      </c>
      <c r="R1081" s="779">
        <f>J1081+N1081</f>
        <v>0</v>
      </c>
      <c r="S1081" s="780">
        <f>R1081</f>
        <v>0</v>
      </c>
    </row>
    <row r="1082" spans="1:22" ht="18" hidden="1" customHeight="1" x14ac:dyDescent="0.2">
      <c r="A1082" s="792" t="s">
        <v>1026</v>
      </c>
      <c r="B1082" s="793"/>
      <c r="C1082" s="777">
        <f>IF(E1082+G1082=0, 0, ROUND((P1082-Q1082)/(G1082+E1082)/12,0))</f>
        <v>0</v>
      </c>
      <c r="D1082" s="791">
        <f>IF(F1082=0,0,ROUND(Q1082/F1082,0))</f>
        <v>0</v>
      </c>
      <c r="E1082" s="778">
        <f>E1083+E1084</f>
        <v>0</v>
      </c>
      <c r="F1082" s="779">
        <f>F1083+F1084</f>
        <v>0</v>
      </c>
      <c r="G1082" s="780">
        <f>G1083+G1084</f>
        <v>0</v>
      </c>
      <c r="H1082" s="781">
        <f>H1083+H1084</f>
        <v>0</v>
      </c>
      <c r="I1082" s="779">
        <f>I1083+I1084</f>
        <v>0</v>
      </c>
      <c r="J1082" s="779">
        <f>J1085</f>
        <v>0</v>
      </c>
      <c r="K1082" s="779">
        <f>IF(H1082+J1082=K1083+K1084+K1085,H1082+J1082,"CHYBA")</f>
        <v>0</v>
      </c>
      <c r="L1082" s="779">
        <f>L1083+L1084</f>
        <v>0</v>
      </c>
      <c r="M1082" s="779">
        <f>M1083+M1084</f>
        <v>0</v>
      </c>
      <c r="N1082" s="779">
        <f>N1085</f>
        <v>0</v>
      </c>
      <c r="O1082" s="779">
        <f>IF(L1082+N1082=O1083+O1084+O1085,L1082+N1082,"CHYBA")</f>
        <v>0</v>
      </c>
      <c r="P1082" s="779">
        <f>P1083+P1084</f>
        <v>0</v>
      </c>
      <c r="Q1082" s="779">
        <f>Q1083+Q1084</f>
        <v>0</v>
      </c>
      <c r="R1082" s="779">
        <f>R1085</f>
        <v>0</v>
      </c>
      <c r="S1082" s="780">
        <f>IF(P1082+R1082=S1083+S1084+S1085,P1082+R1082,"CHYBA")</f>
        <v>0</v>
      </c>
    </row>
    <row r="1083" spans="1:22" ht="18" hidden="1" customHeight="1" x14ac:dyDescent="0.2">
      <c r="A1083" s="790" t="s">
        <v>382</v>
      </c>
      <c r="B1083" s="776" t="s">
        <v>381</v>
      </c>
      <c r="C1083" s="777">
        <f>IF(E1083+G1083=0, 0, ROUND((P1083-Q1083)/(G1083+E1083)/12,0))</f>
        <v>0</v>
      </c>
      <c r="D1083" s="791">
        <f>IF(F1083=0,0,ROUND(Q1083/F1083,0))</f>
        <v>0</v>
      </c>
      <c r="E1083" s="796"/>
      <c r="F1083" s="797"/>
      <c r="G1083" s="798"/>
      <c r="H1083" s="799"/>
      <c r="I1083" s="797"/>
      <c r="J1083" s="779" t="s">
        <v>381</v>
      </c>
      <c r="K1083" s="779">
        <f>H1083</f>
        <v>0</v>
      </c>
      <c r="L1083" s="797"/>
      <c r="M1083" s="797"/>
      <c r="N1083" s="779" t="s">
        <v>381</v>
      </c>
      <c r="O1083" s="779">
        <f>L1083</f>
        <v>0</v>
      </c>
      <c r="P1083" s="779">
        <f>H1083+L1083</f>
        <v>0</v>
      </c>
      <c r="Q1083" s="779">
        <f>I1083+M1083</f>
        <v>0</v>
      </c>
      <c r="R1083" s="779" t="s">
        <v>381</v>
      </c>
      <c r="S1083" s="780">
        <f>P1083</f>
        <v>0</v>
      </c>
    </row>
    <row r="1084" spans="1:22" ht="18" hidden="1" customHeight="1" x14ac:dyDescent="0.2">
      <c r="A1084" s="790" t="s">
        <v>383</v>
      </c>
      <c r="B1084" s="776" t="s">
        <v>381</v>
      </c>
      <c r="C1084" s="777">
        <f>IF(E1084+G1084=0, 0, ROUND((P1084-Q1084)/(G1084+E1084)/12,0))</f>
        <v>0</v>
      </c>
      <c r="D1084" s="791">
        <f>IF(F1084=0,0,ROUND(Q1084/F1084,0))</f>
        <v>0</v>
      </c>
      <c r="E1084" s="796"/>
      <c r="F1084" s="797"/>
      <c r="G1084" s="798"/>
      <c r="H1084" s="799"/>
      <c r="I1084" s="797"/>
      <c r="J1084" s="779" t="s">
        <v>381</v>
      </c>
      <c r="K1084" s="779">
        <f>H1084</f>
        <v>0</v>
      </c>
      <c r="L1084" s="797"/>
      <c r="M1084" s="797"/>
      <c r="N1084" s="779" t="s">
        <v>381</v>
      </c>
      <c r="O1084" s="779">
        <f>L1084</f>
        <v>0</v>
      </c>
      <c r="P1084" s="779">
        <f>H1084+L1084</f>
        <v>0</v>
      </c>
      <c r="Q1084" s="779">
        <f>I1084+M1084</f>
        <v>0</v>
      </c>
      <c r="R1084" s="779" t="s">
        <v>381</v>
      </c>
      <c r="S1084" s="780">
        <f>P1084</f>
        <v>0</v>
      </c>
    </row>
    <row r="1085" spans="1:22" ht="18" hidden="1" customHeight="1" x14ac:dyDescent="0.2">
      <c r="A1085" s="790" t="s">
        <v>384</v>
      </c>
      <c r="B1085" s="776" t="s">
        <v>381</v>
      </c>
      <c r="C1085" s="777" t="s">
        <v>381</v>
      </c>
      <c r="D1085" s="791" t="s">
        <v>381</v>
      </c>
      <c r="E1085" s="778" t="s">
        <v>381</v>
      </c>
      <c r="F1085" s="779" t="s">
        <v>381</v>
      </c>
      <c r="G1085" s="780" t="s">
        <v>381</v>
      </c>
      <c r="H1085" s="781" t="s">
        <v>381</v>
      </c>
      <c r="I1085" s="779" t="s">
        <v>381</v>
      </c>
      <c r="J1085" s="797"/>
      <c r="K1085" s="779">
        <f>J1085</f>
        <v>0</v>
      </c>
      <c r="L1085" s="779" t="s">
        <v>381</v>
      </c>
      <c r="M1085" s="779" t="s">
        <v>381</v>
      </c>
      <c r="N1085" s="797"/>
      <c r="O1085" s="779">
        <f>N1085</f>
        <v>0</v>
      </c>
      <c r="P1085" s="779" t="s">
        <v>381</v>
      </c>
      <c r="Q1085" s="779" t="s">
        <v>381</v>
      </c>
      <c r="R1085" s="779">
        <f>J1085+N1085</f>
        <v>0</v>
      </c>
      <c r="S1085" s="780">
        <f>R1085</f>
        <v>0</v>
      </c>
    </row>
    <row r="1086" spans="1:22" ht="33.75" hidden="1" customHeight="1" x14ac:dyDescent="0.2">
      <c r="A1086" s="792" t="s">
        <v>1026</v>
      </c>
      <c r="B1086" s="793"/>
      <c r="C1086" s="777">
        <f>IF(E1086+G1086=0, 0, ROUND((P1086-Q1086)/(G1086+E1086)/12,0))</f>
        <v>0</v>
      </c>
      <c r="D1086" s="791">
        <f>IF(F1086=0,0,ROUND(Q1086/F1086,0))</f>
        <v>0</v>
      </c>
      <c r="E1086" s="778">
        <f>E1087+E1088</f>
        <v>0</v>
      </c>
      <c r="F1086" s="779">
        <f>F1087+F1088</f>
        <v>0</v>
      </c>
      <c r="G1086" s="780">
        <f>G1087+G1088</f>
        <v>0</v>
      </c>
      <c r="H1086" s="781">
        <f>H1087+H1088</f>
        <v>0</v>
      </c>
      <c r="I1086" s="779">
        <f>I1087+I1088</f>
        <v>0</v>
      </c>
      <c r="J1086" s="779">
        <f>J1089</f>
        <v>0</v>
      </c>
      <c r="K1086" s="779">
        <f>IF(H1086+J1086=K1087+K1088+K1089,H1086+J1086,"CHYBA")</f>
        <v>0</v>
      </c>
      <c r="L1086" s="779">
        <f>L1087+L1088</f>
        <v>0</v>
      </c>
      <c r="M1086" s="779">
        <f>M1087+M1088</f>
        <v>0</v>
      </c>
      <c r="N1086" s="779">
        <f>N1089</f>
        <v>0</v>
      </c>
      <c r="O1086" s="779">
        <f>IF(L1086+N1086=O1087+O1088+O1089,L1086+N1086,"CHYBA")</f>
        <v>0</v>
      </c>
      <c r="P1086" s="779">
        <f>P1087+P1088</f>
        <v>0</v>
      </c>
      <c r="Q1086" s="779">
        <f>Q1087+Q1088</f>
        <v>0</v>
      </c>
      <c r="R1086" s="779">
        <f>R1089</f>
        <v>0</v>
      </c>
      <c r="S1086" s="780">
        <f>IF(P1086+R1086=S1087+S1088+S1089,P1086+R1086,"CHYBA")</f>
        <v>0</v>
      </c>
    </row>
    <row r="1087" spans="1:22" ht="18" hidden="1" customHeight="1" x14ac:dyDescent="0.2">
      <c r="A1087" s="790" t="s">
        <v>382</v>
      </c>
      <c r="B1087" s="776" t="s">
        <v>381</v>
      </c>
      <c r="C1087" s="777">
        <f>IF(E1087+G1087=0, 0, ROUND((P1087-Q1087)/(G1087+E1087)/12,0))</f>
        <v>0</v>
      </c>
      <c r="D1087" s="791">
        <f>IF(F1087=0,0,ROUND(Q1087/F1087,0))</f>
        <v>0</v>
      </c>
      <c r="E1087" s="796"/>
      <c r="F1087" s="797"/>
      <c r="G1087" s="798"/>
      <c r="H1087" s="799"/>
      <c r="I1087" s="797"/>
      <c r="J1087" s="779" t="s">
        <v>381</v>
      </c>
      <c r="K1087" s="779">
        <f>H1087</f>
        <v>0</v>
      </c>
      <c r="L1087" s="797"/>
      <c r="M1087" s="797"/>
      <c r="N1087" s="779" t="s">
        <v>381</v>
      </c>
      <c r="O1087" s="779">
        <f>L1087</f>
        <v>0</v>
      </c>
      <c r="P1087" s="779">
        <f>H1087+L1087</f>
        <v>0</v>
      </c>
      <c r="Q1087" s="779">
        <f>I1087+M1087</f>
        <v>0</v>
      </c>
      <c r="R1087" s="779" t="s">
        <v>381</v>
      </c>
      <c r="S1087" s="780">
        <f>P1087</f>
        <v>0</v>
      </c>
    </row>
    <row r="1088" spans="1:22" ht="18" hidden="1" customHeight="1" x14ac:dyDescent="0.2">
      <c r="A1088" s="790" t="s">
        <v>383</v>
      </c>
      <c r="B1088" s="776" t="s">
        <v>381</v>
      </c>
      <c r="C1088" s="777">
        <f>IF(E1088+G1088=0, 0, ROUND((P1088-Q1088)/(G1088+E1088)/12,0))</f>
        <v>0</v>
      </c>
      <c r="D1088" s="791">
        <f>IF(F1088=0,0,ROUND(Q1088/F1088,0))</f>
        <v>0</v>
      </c>
      <c r="E1088" s="796"/>
      <c r="F1088" s="797"/>
      <c r="G1088" s="798"/>
      <c r="H1088" s="799"/>
      <c r="I1088" s="797"/>
      <c r="J1088" s="779" t="s">
        <v>381</v>
      </c>
      <c r="K1088" s="779">
        <f>H1088</f>
        <v>0</v>
      </c>
      <c r="L1088" s="797"/>
      <c r="M1088" s="797"/>
      <c r="N1088" s="779" t="s">
        <v>381</v>
      </c>
      <c r="O1088" s="779">
        <f>L1088</f>
        <v>0</v>
      </c>
      <c r="P1088" s="779">
        <f>H1088+L1088</f>
        <v>0</v>
      </c>
      <c r="Q1088" s="779">
        <f>I1088+M1088</f>
        <v>0</v>
      </c>
      <c r="R1088" s="779" t="s">
        <v>381</v>
      </c>
      <c r="S1088" s="780">
        <f>P1088</f>
        <v>0</v>
      </c>
    </row>
    <row r="1089" spans="1:19" ht="18" hidden="1" customHeight="1" x14ac:dyDescent="0.2">
      <c r="A1089" s="790" t="s">
        <v>384</v>
      </c>
      <c r="B1089" s="776" t="s">
        <v>381</v>
      </c>
      <c r="C1089" s="777" t="s">
        <v>381</v>
      </c>
      <c r="D1089" s="791" t="s">
        <v>381</v>
      </c>
      <c r="E1089" s="778" t="s">
        <v>381</v>
      </c>
      <c r="F1089" s="779" t="s">
        <v>381</v>
      </c>
      <c r="G1089" s="780" t="s">
        <v>381</v>
      </c>
      <c r="H1089" s="781" t="s">
        <v>381</v>
      </c>
      <c r="I1089" s="779" t="s">
        <v>381</v>
      </c>
      <c r="J1089" s="797"/>
      <c r="K1089" s="779">
        <f>J1089</f>
        <v>0</v>
      </c>
      <c r="L1089" s="779" t="s">
        <v>381</v>
      </c>
      <c r="M1089" s="779" t="s">
        <v>381</v>
      </c>
      <c r="N1089" s="797"/>
      <c r="O1089" s="779">
        <f>N1089</f>
        <v>0</v>
      </c>
      <c r="P1089" s="779" t="s">
        <v>381</v>
      </c>
      <c r="Q1089" s="779" t="s">
        <v>381</v>
      </c>
      <c r="R1089" s="779">
        <f>J1089+N1089</f>
        <v>0</v>
      </c>
      <c r="S1089" s="780">
        <f>R1089</f>
        <v>0</v>
      </c>
    </row>
    <row r="1090" spans="1:19" ht="18" hidden="1" customHeight="1" x14ac:dyDescent="0.2">
      <c r="A1090" s="792" t="s">
        <v>1026</v>
      </c>
      <c r="B1090" s="793"/>
      <c r="C1090" s="777">
        <f>IF(E1090+G1090=0, 0, ROUND((P1090-Q1090)/(G1090+E1090)/12,0))</f>
        <v>0</v>
      </c>
      <c r="D1090" s="791">
        <f>IF(F1090=0,0,ROUND(Q1090/F1090,0))</f>
        <v>0</v>
      </c>
      <c r="E1090" s="778">
        <f>E1091+E1092</f>
        <v>0</v>
      </c>
      <c r="F1090" s="779">
        <f>F1091+F1092</f>
        <v>0</v>
      </c>
      <c r="G1090" s="780">
        <f>G1091+G1092</f>
        <v>0</v>
      </c>
      <c r="H1090" s="781">
        <f>H1091+H1092</f>
        <v>0</v>
      </c>
      <c r="I1090" s="779">
        <f>I1091+I1092</f>
        <v>0</v>
      </c>
      <c r="J1090" s="779">
        <f>J1093</f>
        <v>0</v>
      </c>
      <c r="K1090" s="779">
        <f>IF(H1090+J1090=K1091+K1092+K1093,H1090+J1090,"CHYBA")</f>
        <v>0</v>
      </c>
      <c r="L1090" s="779">
        <f>L1091+L1092</f>
        <v>0</v>
      </c>
      <c r="M1090" s="779">
        <f>M1091+M1092</f>
        <v>0</v>
      </c>
      <c r="N1090" s="779">
        <f>N1093</f>
        <v>0</v>
      </c>
      <c r="O1090" s="779">
        <f>IF(L1090+N1090=O1091+O1092+O1093,L1090+N1090,"CHYBA")</f>
        <v>0</v>
      </c>
      <c r="P1090" s="779">
        <f>P1091+P1092</f>
        <v>0</v>
      </c>
      <c r="Q1090" s="779">
        <f>Q1091+Q1092</f>
        <v>0</v>
      </c>
      <c r="R1090" s="779">
        <f>R1093</f>
        <v>0</v>
      </c>
      <c r="S1090" s="780">
        <f>IF(P1090+R1090=S1091+S1092+S1093,P1090+R1090,"CHYBA")</f>
        <v>0</v>
      </c>
    </row>
    <row r="1091" spans="1:19" ht="20.100000000000001" hidden="1" customHeight="1" x14ac:dyDescent="0.2">
      <c r="A1091" s="790" t="s">
        <v>382</v>
      </c>
      <c r="B1091" s="776" t="s">
        <v>381</v>
      </c>
      <c r="C1091" s="777">
        <f>IF(E1091+G1091=0, 0, ROUND((P1091-Q1091)/(G1091+E1091)/12,0))</f>
        <v>0</v>
      </c>
      <c r="D1091" s="791">
        <f>IF(F1091=0,0,ROUND(Q1091/F1091,0))</f>
        <v>0</v>
      </c>
      <c r="E1091" s="796"/>
      <c r="F1091" s="797"/>
      <c r="G1091" s="798"/>
      <c r="H1091" s="799"/>
      <c r="I1091" s="797"/>
      <c r="J1091" s="779" t="s">
        <v>381</v>
      </c>
      <c r="K1091" s="779">
        <f>H1091</f>
        <v>0</v>
      </c>
      <c r="L1091" s="797"/>
      <c r="M1091" s="797"/>
      <c r="N1091" s="779" t="s">
        <v>381</v>
      </c>
      <c r="O1091" s="779">
        <f>L1091</f>
        <v>0</v>
      </c>
      <c r="P1091" s="779">
        <f>H1091+L1091</f>
        <v>0</v>
      </c>
      <c r="Q1091" s="779">
        <f>I1091+M1091</f>
        <v>0</v>
      </c>
      <c r="R1091" s="779" t="s">
        <v>381</v>
      </c>
      <c r="S1091" s="780">
        <f>P1091</f>
        <v>0</v>
      </c>
    </row>
    <row r="1092" spans="1:19" ht="20.100000000000001" hidden="1" customHeight="1" x14ac:dyDescent="0.2">
      <c r="A1092" s="790" t="s">
        <v>383</v>
      </c>
      <c r="B1092" s="776" t="s">
        <v>381</v>
      </c>
      <c r="C1092" s="777">
        <f>IF(E1092+G1092=0, 0, ROUND((P1092-Q1092)/(G1092+E1092)/12,0))</f>
        <v>0</v>
      </c>
      <c r="D1092" s="791">
        <f>IF(F1092=0,0,ROUND(Q1092/F1092,0))</f>
        <v>0</v>
      </c>
      <c r="E1092" s="796"/>
      <c r="F1092" s="797"/>
      <c r="G1092" s="798"/>
      <c r="H1092" s="799"/>
      <c r="I1092" s="797"/>
      <c r="J1092" s="779" t="s">
        <v>381</v>
      </c>
      <c r="K1092" s="779">
        <f>H1092</f>
        <v>0</v>
      </c>
      <c r="L1092" s="797"/>
      <c r="M1092" s="797"/>
      <c r="N1092" s="779" t="s">
        <v>381</v>
      </c>
      <c r="O1092" s="779">
        <f>L1092</f>
        <v>0</v>
      </c>
      <c r="P1092" s="779">
        <f>H1092+L1092</f>
        <v>0</v>
      </c>
      <c r="Q1092" s="779">
        <f>I1092+M1092</f>
        <v>0</v>
      </c>
      <c r="R1092" s="779" t="s">
        <v>381</v>
      </c>
      <c r="S1092" s="780">
        <f>P1092</f>
        <v>0</v>
      </c>
    </row>
    <row r="1093" spans="1:19" ht="20.100000000000001" hidden="1" customHeight="1" x14ac:dyDescent="0.2">
      <c r="A1093" s="808" t="s">
        <v>384</v>
      </c>
      <c r="B1093" s="809" t="s">
        <v>381</v>
      </c>
      <c r="C1093" s="810" t="s">
        <v>381</v>
      </c>
      <c r="D1093" s="834" t="s">
        <v>381</v>
      </c>
      <c r="E1093" s="811" t="s">
        <v>381</v>
      </c>
      <c r="F1093" s="812" t="s">
        <v>381</v>
      </c>
      <c r="G1093" s="813" t="s">
        <v>381</v>
      </c>
      <c r="H1093" s="814" t="s">
        <v>381</v>
      </c>
      <c r="I1093" s="812" t="s">
        <v>381</v>
      </c>
      <c r="J1093" s="815"/>
      <c r="K1093" s="812">
        <f>J1093</f>
        <v>0</v>
      </c>
      <c r="L1093" s="812" t="s">
        <v>381</v>
      </c>
      <c r="M1093" s="812" t="s">
        <v>381</v>
      </c>
      <c r="N1093" s="815"/>
      <c r="O1093" s="812">
        <f>N1093</f>
        <v>0</v>
      </c>
      <c r="P1093" s="812" t="s">
        <v>381</v>
      </c>
      <c r="Q1093" s="812" t="s">
        <v>381</v>
      </c>
      <c r="R1093" s="812">
        <f>J1093+N1093</f>
        <v>0</v>
      </c>
      <c r="S1093" s="813">
        <f>R1093</f>
        <v>0</v>
      </c>
    </row>
    <row r="1094" spans="1:19" ht="33" hidden="1" customHeight="1" x14ac:dyDescent="0.2">
      <c r="A1094" s="783" t="s">
        <v>313</v>
      </c>
      <c r="B1094" s="784" t="s">
        <v>381</v>
      </c>
      <c r="C1094" s="785">
        <f>IF(E1094+G1094=0, 0, ROUND((P1094-Q1094)/(G1094+E1094)/12,0))</f>
        <v>0</v>
      </c>
      <c r="D1094" s="878">
        <f>IF(F1094=0,0,ROUND(Q1094/F1094,0))</f>
        <v>0</v>
      </c>
      <c r="E1094" s="786">
        <f>E1095+E1096</f>
        <v>0</v>
      </c>
      <c r="F1094" s="787">
        <f>F1095+F1096</f>
        <v>0</v>
      </c>
      <c r="G1094" s="788">
        <f>G1095+G1096</f>
        <v>0</v>
      </c>
      <c r="H1094" s="789">
        <f>H1095+H1096</f>
        <v>0</v>
      </c>
      <c r="I1094" s="787">
        <f>I1095+I1096</f>
        <v>0</v>
      </c>
      <c r="J1094" s="787">
        <f>J1097</f>
        <v>0</v>
      </c>
      <c r="K1094" s="787">
        <f>IF(H1094+J1094=K1095+K1096+K1097,H1094+J1094,"CHYBA")</f>
        <v>0</v>
      </c>
      <c r="L1094" s="787">
        <f>L1095+L1096</f>
        <v>0</v>
      </c>
      <c r="M1094" s="787">
        <f>M1095+M1096</f>
        <v>0</v>
      </c>
      <c r="N1094" s="787">
        <f>N1097</f>
        <v>0</v>
      </c>
      <c r="O1094" s="787">
        <f>IF(L1094+N1094=O1095+O1096+O1097,L1094+N1094,"CHYBA")</f>
        <v>0</v>
      </c>
      <c r="P1094" s="787">
        <f>P1095+P1096</f>
        <v>0</v>
      </c>
      <c r="Q1094" s="787">
        <f>Q1095+Q1096</f>
        <v>0</v>
      </c>
      <c r="R1094" s="787">
        <f>R1097</f>
        <v>0</v>
      </c>
      <c r="S1094" s="788">
        <f>IF(P1094+R1094=S1095+S1096+S1097,P1094+R1094,"CHYBA")</f>
        <v>0</v>
      </c>
    </row>
    <row r="1095" spans="1:19" ht="17.25" hidden="1" customHeight="1" x14ac:dyDescent="0.2">
      <c r="A1095" s="790" t="s">
        <v>382</v>
      </c>
      <c r="B1095" s="776" t="s">
        <v>381</v>
      </c>
      <c r="C1095" s="777">
        <f>IF(E1095+G1095=0, 0, ROUND((P1095-Q1095)/(G1095+E1095)/12,0))</f>
        <v>0</v>
      </c>
      <c r="D1095" s="791">
        <f>IF(F1095=0,0,ROUND(Q1095/F1095,0))</f>
        <v>0</v>
      </c>
      <c r="E1095" s="778">
        <f t="shared" ref="E1095:I1096" si="40">E1099+E1103+E1107+E1111+E1115+E1119+E1123</f>
        <v>0</v>
      </c>
      <c r="F1095" s="779">
        <f t="shared" si="40"/>
        <v>0</v>
      </c>
      <c r="G1095" s="780">
        <f t="shared" si="40"/>
        <v>0</v>
      </c>
      <c r="H1095" s="781">
        <f t="shared" si="40"/>
        <v>0</v>
      </c>
      <c r="I1095" s="779">
        <f t="shared" si="40"/>
        <v>0</v>
      </c>
      <c r="J1095" s="779" t="s">
        <v>381</v>
      </c>
      <c r="K1095" s="779">
        <f>H1095</f>
        <v>0</v>
      </c>
      <c r="L1095" s="779">
        <f>L1099+L1103+L1107+L1111+L1115+L1119+L1123</f>
        <v>0</v>
      </c>
      <c r="M1095" s="779">
        <f>M1099+M1103+M1107+M1111+M1115+M1119+M1123</f>
        <v>0</v>
      </c>
      <c r="N1095" s="779" t="s">
        <v>381</v>
      </c>
      <c r="O1095" s="779">
        <f>L1095</f>
        <v>0</v>
      </c>
      <c r="P1095" s="779">
        <f>H1095+L1095</f>
        <v>0</v>
      </c>
      <c r="Q1095" s="779">
        <f>I1095+M1095</f>
        <v>0</v>
      </c>
      <c r="R1095" s="779" t="s">
        <v>381</v>
      </c>
      <c r="S1095" s="780">
        <f>P1095</f>
        <v>0</v>
      </c>
    </row>
    <row r="1096" spans="1:19" ht="15" hidden="1" customHeight="1" x14ac:dyDescent="0.2">
      <c r="A1096" s="790" t="s">
        <v>383</v>
      </c>
      <c r="B1096" s="776" t="s">
        <v>381</v>
      </c>
      <c r="C1096" s="777">
        <f>IF(E1096+G1096=0, 0, ROUND((P1096-Q1096)/(G1096+E1096)/12,0))</f>
        <v>0</v>
      </c>
      <c r="D1096" s="791">
        <f>IF(F1096=0,0,ROUND(Q1096/F1096,0))</f>
        <v>0</v>
      </c>
      <c r="E1096" s="778">
        <f t="shared" si="40"/>
        <v>0</v>
      </c>
      <c r="F1096" s="779">
        <f t="shared" si="40"/>
        <v>0</v>
      </c>
      <c r="G1096" s="780">
        <f t="shared" si="40"/>
        <v>0</v>
      </c>
      <c r="H1096" s="781">
        <f t="shared" si="40"/>
        <v>0</v>
      </c>
      <c r="I1096" s="779">
        <f t="shared" si="40"/>
        <v>0</v>
      </c>
      <c r="J1096" s="779" t="s">
        <v>381</v>
      </c>
      <c r="K1096" s="779">
        <f>H1096</f>
        <v>0</v>
      </c>
      <c r="L1096" s="779">
        <f>L1100+L1104+L1108+L1112+L1116+L1120+L1124</f>
        <v>0</v>
      </c>
      <c r="M1096" s="779">
        <f>M1100+M1104+M1108+M1112+M1116+M1120+M1124</f>
        <v>0</v>
      </c>
      <c r="N1096" s="779" t="s">
        <v>381</v>
      </c>
      <c r="O1096" s="779">
        <f>L1096</f>
        <v>0</v>
      </c>
      <c r="P1096" s="779">
        <f>H1096+L1096</f>
        <v>0</v>
      </c>
      <c r="Q1096" s="779">
        <f>I1096+M1096</f>
        <v>0</v>
      </c>
      <c r="R1096" s="779" t="s">
        <v>381</v>
      </c>
      <c r="S1096" s="780">
        <f>P1096</f>
        <v>0</v>
      </c>
    </row>
    <row r="1097" spans="1:19" ht="18.75" hidden="1" customHeight="1" x14ac:dyDescent="0.2">
      <c r="A1097" s="790" t="s">
        <v>384</v>
      </c>
      <c r="B1097" s="776" t="s">
        <v>381</v>
      </c>
      <c r="C1097" s="777" t="s">
        <v>381</v>
      </c>
      <c r="D1097" s="791" t="s">
        <v>381</v>
      </c>
      <c r="E1097" s="778" t="s">
        <v>381</v>
      </c>
      <c r="F1097" s="779" t="s">
        <v>381</v>
      </c>
      <c r="G1097" s="780" t="s">
        <v>381</v>
      </c>
      <c r="H1097" s="781" t="s">
        <v>381</v>
      </c>
      <c r="I1097" s="779" t="s">
        <v>381</v>
      </c>
      <c r="J1097" s="779">
        <f>J1101+J1105+J1109+J1113+J1117+J1121+J1125</f>
        <v>0</v>
      </c>
      <c r="K1097" s="779">
        <f>J1097</f>
        <v>0</v>
      </c>
      <c r="L1097" s="779" t="s">
        <v>381</v>
      </c>
      <c r="M1097" s="779" t="s">
        <v>381</v>
      </c>
      <c r="N1097" s="779">
        <f>N1101+N1105+N1109+N1113+N1117+N1121+N1125</f>
        <v>0</v>
      </c>
      <c r="O1097" s="779">
        <f>N1097</f>
        <v>0</v>
      </c>
      <c r="P1097" s="779" t="s">
        <v>381</v>
      </c>
      <c r="Q1097" s="779" t="s">
        <v>381</v>
      </c>
      <c r="R1097" s="779">
        <f>J1097+N1097</f>
        <v>0</v>
      </c>
      <c r="S1097" s="780">
        <f>R1097</f>
        <v>0</v>
      </c>
    </row>
    <row r="1098" spans="1:19" ht="39" hidden="1" customHeight="1" x14ac:dyDescent="0.2">
      <c r="A1098" s="792" t="s">
        <v>1026</v>
      </c>
      <c r="B1098" s="793"/>
      <c r="C1098" s="777">
        <f>IF(E1098+G1098=0, 0, ROUND((P1098-Q1098)/(G1098+E1098)/12,0))</f>
        <v>0</v>
      </c>
      <c r="D1098" s="791">
        <f>IF(F1098=0,0,ROUND(Q1098/F1098,0))</f>
        <v>0</v>
      </c>
      <c r="E1098" s="778">
        <f>E1099+E1100</f>
        <v>0</v>
      </c>
      <c r="F1098" s="779">
        <f>F1099+F1100</f>
        <v>0</v>
      </c>
      <c r="G1098" s="780">
        <f>G1099+G1100</f>
        <v>0</v>
      </c>
      <c r="H1098" s="794">
        <f>H1099+H1100</f>
        <v>0</v>
      </c>
      <c r="I1098" s="795">
        <f>I1099+I1100</f>
        <v>0</v>
      </c>
      <c r="J1098" s="795">
        <f>J1101</f>
        <v>0</v>
      </c>
      <c r="K1098" s="795">
        <f>IF(H1098+J1098=K1099+K1100+K1101,H1098+J1098,"CHYBA")</f>
        <v>0</v>
      </c>
      <c r="L1098" s="779">
        <f>L1099+L1100</f>
        <v>0</v>
      </c>
      <c r="M1098" s="779">
        <f>M1099+M1100</f>
        <v>0</v>
      </c>
      <c r="N1098" s="779">
        <f>N1101</f>
        <v>0</v>
      </c>
      <c r="O1098" s="779">
        <f>IF(L1098+N1098=O1099+O1100+O1101,L1098+N1098,"CHYBA")</f>
        <v>0</v>
      </c>
      <c r="P1098" s="779">
        <f>P1099+P1100</f>
        <v>0</v>
      </c>
      <c r="Q1098" s="779">
        <f>Q1099+Q1100</f>
        <v>0</v>
      </c>
      <c r="R1098" s="779">
        <f>R1101</f>
        <v>0</v>
      </c>
      <c r="S1098" s="780">
        <f>IF(P1098+R1098=S1099+S1100+S1101,P1098+R1098,"CHYBA")</f>
        <v>0</v>
      </c>
    </row>
    <row r="1099" spans="1:19" ht="15.75" hidden="1" thickBot="1" x14ac:dyDescent="0.25">
      <c r="A1099" s="790" t="s">
        <v>382</v>
      </c>
      <c r="B1099" s="776" t="s">
        <v>381</v>
      </c>
      <c r="C1099" s="777">
        <f>IF(E1099+G1099=0, 0, ROUND((P1099-Q1099)/(G1099+E1099)/12,0))</f>
        <v>0</v>
      </c>
      <c r="D1099" s="791">
        <f>IF(F1099=0,0,ROUND(Q1099/F1099,0))</f>
        <v>0</v>
      </c>
      <c r="E1099" s="796"/>
      <c r="F1099" s="797"/>
      <c r="G1099" s="798"/>
      <c r="H1099" s="799"/>
      <c r="I1099" s="797"/>
      <c r="J1099" s="795" t="s">
        <v>381</v>
      </c>
      <c r="K1099" s="795">
        <f>H1099</f>
        <v>0</v>
      </c>
      <c r="L1099" s="797"/>
      <c r="M1099" s="797"/>
      <c r="N1099" s="779" t="s">
        <v>381</v>
      </c>
      <c r="O1099" s="779">
        <f>L1099</f>
        <v>0</v>
      </c>
      <c r="P1099" s="779">
        <f>H1099+L1099</f>
        <v>0</v>
      </c>
      <c r="Q1099" s="779">
        <f>I1099+M1099</f>
        <v>0</v>
      </c>
      <c r="R1099" s="779" t="s">
        <v>381</v>
      </c>
      <c r="S1099" s="780">
        <f>P1099</f>
        <v>0</v>
      </c>
    </row>
    <row r="1100" spans="1:19" ht="15.75" hidden="1" thickBot="1" x14ac:dyDescent="0.25">
      <c r="A1100" s="790" t="s">
        <v>383</v>
      </c>
      <c r="B1100" s="776" t="s">
        <v>381</v>
      </c>
      <c r="C1100" s="777">
        <f>IF(E1100+G1100=0, 0, ROUND((P1100-Q1100)/(G1100+E1100)/12,0))</f>
        <v>0</v>
      </c>
      <c r="D1100" s="791">
        <f>IF(F1100=0,0,ROUND(Q1100/F1100,0))</f>
        <v>0</v>
      </c>
      <c r="E1100" s="796"/>
      <c r="F1100" s="797"/>
      <c r="G1100" s="798"/>
      <c r="H1100" s="799"/>
      <c r="I1100" s="797"/>
      <c r="J1100" s="795" t="s">
        <v>381</v>
      </c>
      <c r="K1100" s="795">
        <f>H1100</f>
        <v>0</v>
      </c>
      <c r="L1100" s="797"/>
      <c r="M1100" s="797"/>
      <c r="N1100" s="779" t="s">
        <v>381</v>
      </c>
      <c r="O1100" s="779">
        <f>L1100</f>
        <v>0</v>
      </c>
      <c r="P1100" s="779">
        <f>H1100+L1100</f>
        <v>0</v>
      </c>
      <c r="Q1100" s="779">
        <f>I1100+M1100</f>
        <v>0</v>
      </c>
      <c r="R1100" s="779" t="s">
        <v>381</v>
      </c>
      <c r="S1100" s="780">
        <f>P1100</f>
        <v>0</v>
      </c>
    </row>
    <row r="1101" spans="1:19" ht="15.75" hidden="1" thickBot="1" x14ac:dyDescent="0.25">
      <c r="A1101" s="790" t="s">
        <v>384</v>
      </c>
      <c r="B1101" s="776" t="s">
        <v>381</v>
      </c>
      <c r="C1101" s="777" t="s">
        <v>381</v>
      </c>
      <c r="D1101" s="791" t="s">
        <v>381</v>
      </c>
      <c r="E1101" s="778" t="s">
        <v>381</v>
      </c>
      <c r="F1101" s="779" t="s">
        <v>381</v>
      </c>
      <c r="G1101" s="780" t="s">
        <v>381</v>
      </c>
      <c r="H1101" s="781" t="s">
        <v>381</v>
      </c>
      <c r="I1101" s="779" t="s">
        <v>381</v>
      </c>
      <c r="J1101" s="797"/>
      <c r="K1101" s="795">
        <f>J1101</f>
        <v>0</v>
      </c>
      <c r="L1101" s="779" t="s">
        <v>381</v>
      </c>
      <c r="M1101" s="779" t="s">
        <v>381</v>
      </c>
      <c r="N1101" s="797"/>
      <c r="O1101" s="779">
        <f>N1101</f>
        <v>0</v>
      </c>
      <c r="P1101" s="779" t="s">
        <v>381</v>
      </c>
      <c r="Q1101" s="779" t="s">
        <v>381</v>
      </c>
      <c r="R1101" s="779">
        <f>J1101+N1101</f>
        <v>0</v>
      </c>
      <c r="S1101" s="780">
        <f>R1101</f>
        <v>0</v>
      </c>
    </row>
    <row r="1102" spans="1:19" ht="18" hidden="1" customHeight="1" x14ac:dyDescent="0.2">
      <c r="A1102" s="792" t="s">
        <v>1026</v>
      </c>
      <c r="B1102" s="793"/>
      <c r="C1102" s="777">
        <f>IF(E1102+G1102=0, 0, ROUND((P1102-Q1102)/(G1102+E1102)/12,0))</f>
        <v>0</v>
      </c>
      <c r="D1102" s="791">
        <f>IF(F1102=0,0,ROUND(Q1102/F1102,0))</f>
        <v>0</v>
      </c>
      <c r="E1102" s="778">
        <f>E1103+E1104</f>
        <v>0</v>
      </c>
      <c r="F1102" s="779">
        <f>F1103+F1104</f>
        <v>0</v>
      </c>
      <c r="G1102" s="780">
        <f>G1103+G1104</f>
        <v>0</v>
      </c>
      <c r="H1102" s="781">
        <f>H1103+H1104</f>
        <v>0</v>
      </c>
      <c r="I1102" s="779">
        <f>I1103+I1104</f>
        <v>0</v>
      </c>
      <c r="J1102" s="779">
        <f>J1105</f>
        <v>0</v>
      </c>
      <c r="K1102" s="779">
        <f>IF(H1102+J1102=K1103+K1104+K1105,H1102+J1102,"CHYBA")</f>
        <v>0</v>
      </c>
      <c r="L1102" s="779">
        <f>L1103+L1104</f>
        <v>0</v>
      </c>
      <c r="M1102" s="779">
        <f>M1103+M1104</f>
        <v>0</v>
      </c>
      <c r="N1102" s="779">
        <f>N1105</f>
        <v>0</v>
      </c>
      <c r="O1102" s="779">
        <f>IF(L1102+N1102=O1103+O1104+O1105,L1102+N1102,"CHYBA")</f>
        <v>0</v>
      </c>
      <c r="P1102" s="779">
        <f>P1103+P1104</f>
        <v>0</v>
      </c>
      <c r="Q1102" s="779">
        <f>Q1103+Q1104</f>
        <v>0</v>
      </c>
      <c r="R1102" s="779">
        <f>R1105</f>
        <v>0</v>
      </c>
      <c r="S1102" s="780">
        <f>IF(P1102+R1102=S1103+S1104+S1105,P1102+R1102,"CHYBA")</f>
        <v>0</v>
      </c>
    </row>
    <row r="1103" spans="1:19" ht="15" hidden="1" customHeight="1" x14ac:dyDescent="0.2">
      <c r="A1103" s="790" t="s">
        <v>382</v>
      </c>
      <c r="B1103" s="776" t="s">
        <v>381</v>
      </c>
      <c r="C1103" s="777">
        <f>IF(E1103+G1103=0, 0, ROUND((P1103-Q1103)/(G1103+E1103)/12,0))</f>
        <v>0</v>
      </c>
      <c r="D1103" s="791">
        <f>IF(F1103=0,0,ROUND(Q1103/F1103,0))</f>
        <v>0</v>
      </c>
      <c r="E1103" s="796"/>
      <c r="F1103" s="797"/>
      <c r="G1103" s="798"/>
      <c r="H1103" s="799"/>
      <c r="I1103" s="797"/>
      <c r="J1103" s="779" t="s">
        <v>381</v>
      </c>
      <c r="K1103" s="779">
        <f>H1103</f>
        <v>0</v>
      </c>
      <c r="L1103" s="797"/>
      <c r="M1103" s="797"/>
      <c r="N1103" s="779" t="s">
        <v>381</v>
      </c>
      <c r="O1103" s="779">
        <f>L1103</f>
        <v>0</v>
      </c>
      <c r="P1103" s="779">
        <f>H1103+L1103</f>
        <v>0</v>
      </c>
      <c r="Q1103" s="779">
        <f>I1103+M1103</f>
        <v>0</v>
      </c>
      <c r="R1103" s="779" t="s">
        <v>381</v>
      </c>
      <c r="S1103" s="780">
        <f>P1103</f>
        <v>0</v>
      </c>
    </row>
    <row r="1104" spans="1:19" ht="15" hidden="1" customHeight="1" x14ac:dyDescent="0.2">
      <c r="A1104" s="790" t="s">
        <v>383</v>
      </c>
      <c r="B1104" s="776" t="s">
        <v>381</v>
      </c>
      <c r="C1104" s="777">
        <f>IF(E1104+G1104=0, 0, ROUND((P1104-Q1104)/(G1104+E1104)/12,0))</f>
        <v>0</v>
      </c>
      <c r="D1104" s="791">
        <f>IF(F1104=0,0,ROUND(Q1104/F1104,0))</f>
        <v>0</v>
      </c>
      <c r="E1104" s="796"/>
      <c r="F1104" s="797"/>
      <c r="G1104" s="798"/>
      <c r="H1104" s="799"/>
      <c r="I1104" s="797"/>
      <c r="J1104" s="779" t="s">
        <v>381</v>
      </c>
      <c r="K1104" s="779">
        <f>H1104</f>
        <v>0</v>
      </c>
      <c r="L1104" s="797"/>
      <c r="M1104" s="797"/>
      <c r="N1104" s="779" t="s">
        <v>381</v>
      </c>
      <c r="O1104" s="779">
        <f>L1104</f>
        <v>0</v>
      </c>
      <c r="P1104" s="779">
        <f>H1104+L1104</f>
        <v>0</v>
      </c>
      <c r="Q1104" s="779">
        <f>I1104+M1104</f>
        <v>0</v>
      </c>
      <c r="R1104" s="779" t="s">
        <v>381</v>
      </c>
      <c r="S1104" s="780">
        <f>P1104</f>
        <v>0</v>
      </c>
    </row>
    <row r="1105" spans="1:19" ht="15.75" hidden="1" customHeight="1" x14ac:dyDescent="0.2">
      <c r="A1105" s="790" t="s">
        <v>384</v>
      </c>
      <c r="B1105" s="809" t="s">
        <v>381</v>
      </c>
      <c r="C1105" s="810" t="s">
        <v>381</v>
      </c>
      <c r="D1105" s="834" t="s">
        <v>381</v>
      </c>
      <c r="E1105" s="778" t="s">
        <v>381</v>
      </c>
      <c r="F1105" s="779" t="s">
        <v>381</v>
      </c>
      <c r="G1105" s="780" t="s">
        <v>381</v>
      </c>
      <c r="H1105" s="781" t="s">
        <v>381</v>
      </c>
      <c r="I1105" s="779" t="s">
        <v>381</v>
      </c>
      <c r="J1105" s="797"/>
      <c r="K1105" s="779">
        <f>J1105</f>
        <v>0</v>
      </c>
      <c r="L1105" s="779" t="s">
        <v>381</v>
      </c>
      <c r="M1105" s="779" t="s">
        <v>381</v>
      </c>
      <c r="N1105" s="797"/>
      <c r="O1105" s="779">
        <f>N1105</f>
        <v>0</v>
      </c>
      <c r="P1105" s="779" t="s">
        <v>381</v>
      </c>
      <c r="Q1105" s="779" t="s">
        <v>381</v>
      </c>
      <c r="R1105" s="779">
        <f>J1105+N1105</f>
        <v>0</v>
      </c>
      <c r="S1105" s="780">
        <f>R1105</f>
        <v>0</v>
      </c>
    </row>
    <row r="1106" spans="1:19" ht="18" hidden="1" customHeight="1" x14ac:dyDescent="0.2">
      <c r="A1106" s="792" t="s">
        <v>1026</v>
      </c>
      <c r="B1106" s="801"/>
      <c r="C1106" s="802">
        <f>IF(E1106+G1106=0, 0, ROUND((P1106-Q1106)/(G1106+E1106)/12,0))</f>
        <v>0</v>
      </c>
      <c r="D1106" s="833">
        <f>IF(F1106=0,0,ROUND(Q1106/F1106,0))</f>
        <v>0</v>
      </c>
      <c r="E1106" s="778">
        <f>E1107+E1108</f>
        <v>0</v>
      </c>
      <c r="F1106" s="779">
        <f>F1107+F1108</f>
        <v>0</v>
      </c>
      <c r="G1106" s="780">
        <f>G1107+G1108</f>
        <v>0</v>
      </c>
      <c r="H1106" s="781">
        <f>H1107+H1108</f>
        <v>0</v>
      </c>
      <c r="I1106" s="779">
        <f>I1107+I1108</f>
        <v>0</v>
      </c>
      <c r="J1106" s="779">
        <f>J1109</f>
        <v>0</v>
      </c>
      <c r="K1106" s="779">
        <f>IF(H1106+J1106=K1107+K1108+K1109,H1106+J1106,"CHYBA")</f>
        <v>0</v>
      </c>
      <c r="L1106" s="779">
        <f>L1107+L1108</f>
        <v>0</v>
      </c>
      <c r="M1106" s="779">
        <f>M1107+M1108</f>
        <v>0</v>
      </c>
      <c r="N1106" s="779">
        <f>N1109</f>
        <v>0</v>
      </c>
      <c r="O1106" s="779">
        <f>IF(L1106+N1106=O1107+O1108+O1109,L1106+N1106,"CHYBA")</f>
        <v>0</v>
      </c>
      <c r="P1106" s="779">
        <f>P1107+P1108</f>
        <v>0</v>
      </c>
      <c r="Q1106" s="779">
        <f>Q1107+Q1108</f>
        <v>0</v>
      </c>
      <c r="R1106" s="779">
        <f>R1109</f>
        <v>0</v>
      </c>
      <c r="S1106" s="780">
        <f>IF(P1106+R1106=S1107+S1108+S1109,P1106+R1106,"CHYBA")</f>
        <v>0</v>
      </c>
    </row>
    <row r="1107" spans="1:19" ht="15" hidden="1" customHeight="1" x14ac:dyDescent="0.2">
      <c r="A1107" s="790" t="s">
        <v>382</v>
      </c>
      <c r="B1107" s="776" t="s">
        <v>381</v>
      </c>
      <c r="C1107" s="777">
        <f>IF(E1107+G1107=0, 0, ROUND((P1107-Q1107)/(G1107+E1107)/12,0))</f>
        <v>0</v>
      </c>
      <c r="D1107" s="791">
        <f>IF(F1107=0,0,ROUND(Q1107/F1107,0))</f>
        <v>0</v>
      </c>
      <c r="E1107" s="796"/>
      <c r="F1107" s="797"/>
      <c r="G1107" s="798"/>
      <c r="H1107" s="799"/>
      <c r="I1107" s="797"/>
      <c r="J1107" s="779" t="s">
        <v>381</v>
      </c>
      <c r="K1107" s="779">
        <f>H1107</f>
        <v>0</v>
      </c>
      <c r="L1107" s="797"/>
      <c r="M1107" s="797"/>
      <c r="N1107" s="779" t="s">
        <v>381</v>
      </c>
      <c r="O1107" s="779">
        <f>L1107</f>
        <v>0</v>
      </c>
      <c r="P1107" s="779">
        <f>H1107+L1107</f>
        <v>0</v>
      </c>
      <c r="Q1107" s="779">
        <f>I1107+M1107</f>
        <v>0</v>
      </c>
      <c r="R1107" s="779" t="s">
        <v>381</v>
      </c>
      <c r="S1107" s="780">
        <f>P1107</f>
        <v>0</v>
      </c>
    </row>
    <row r="1108" spans="1:19" ht="15" hidden="1" customHeight="1" x14ac:dyDescent="0.2">
      <c r="A1108" s="790" t="s">
        <v>383</v>
      </c>
      <c r="B1108" s="776" t="s">
        <v>381</v>
      </c>
      <c r="C1108" s="777">
        <f>IF(E1108+G1108=0, 0, ROUND((P1108-Q1108)/(G1108+E1108)/12,0))</f>
        <v>0</v>
      </c>
      <c r="D1108" s="791">
        <f>IF(F1108=0,0,ROUND(Q1108/F1108,0))</f>
        <v>0</v>
      </c>
      <c r="E1108" s="796"/>
      <c r="F1108" s="797"/>
      <c r="G1108" s="798"/>
      <c r="H1108" s="799"/>
      <c r="I1108" s="797"/>
      <c r="J1108" s="779" t="s">
        <v>381</v>
      </c>
      <c r="K1108" s="779">
        <f>H1108</f>
        <v>0</v>
      </c>
      <c r="L1108" s="797"/>
      <c r="M1108" s="797"/>
      <c r="N1108" s="779" t="s">
        <v>381</v>
      </c>
      <c r="O1108" s="779">
        <f>L1108</f>
        <v>0</v>
      </c>
      <c r="P1108" s="779">
        <f>H1108+L1108</f>
        <v>0</v>
      </c>
      <c r="Q1108" s="779">
        <f>I1108+M1108</f>
        <v>0</v>
      </c>
      <c r="R1108" s="779" t="s">
        <v>381</v>
      </c>
      <c r="S1108" s="780">
        <f>P1108</f>
        <v>0</v>
      </c>
    </row>
    <row r="1109" spans="1:19" ht="15" hidden="1" customHeight="1" x14ac:dyDescent="0.2">
      <c r="A1109" s="790" t="s">
        <v>384</v>
      </c>
      <c r="B1109" s="776" t="s">
        <v>381</v>
      </c>
      <c r="C1109" s="777" t="s">
        <v>381</v>
      </c>
      <c r="D1109" s="791" t="s">
        <v>381</v>
      </c>
      <c r="E1109" s="778" t="s">
        <v>381</v>
      </c>
      <c r="F1109" s="779" t="s">
        <v>381</v>
      </c>
      <c r="G1109" s="780" t="s">
        <v>381</v>
      </c>
      <c r="H1109" s="781" t="s">
        <v>381</v>
      </c>
      <c r="I1109" s="779" t="s">
        <v>381</v>
      </c>
      <c r="J1109" s="797"/>
      <c r="K1109" s="779">
        <f>J1109</f>
        <v>0</v>
      </c>
      <c r="L1109" s="779" t="s">
        <v>381</v>
      </c>
      <c r="M1109" s="779" t="s">
        <v>381</v>
      </c>
      <c r="N1109" s="797"/>
      <c r="O1109" s="779">
        <f>N1109</f>
        <v>0</v>
      </c>
      <c r="P1109" s="779" t="s">
        <v>381</v>
      </c>
      <c r="Q1109" s="779" t="s">
        <v>381</v>
      </c>
      <c r="R1109" s="779">
        <f>J1109+N1109</f>
        <v>0</v>
      </c>
      <c r="S1109" s="780">
        <f>R1109</f>
        <v>0</v>
      </c>
    </row>
    <row r="1110" spans="1:19" ht="18" hidden="1" customHeight="1" x14ac:dyDescent="0.2">
      <c r="A1110" s="792" t="s">
        <v>1026</v>
      </c>
      <c r="B1110" s="793"/>
      <c r="C1110" s="777">
        <f>IF(E1110+G1110=0, 0, ROUND((P1110-Q1110)/(G1110+E1110)/12,0))</f>
        <v>0</v>
      </c>
      <c r="D1110" s="791">
        <f>IF(F1110=0,0,ROUND(Q1110/F1110,0))</f>
        <v>0</v>
      </c>
      <c r="E1110" s="778">
        <f>E1111+E1112</f>
        <v>0</v>
      </c>
      <c r="F1110" s="779">
        <f>F1111+F1112</f>
        <v>0</v>
      </c>
      <c r="G1110" s="780">
        <f>G1111+G1112</f>
        <v>0</v>
      </c>
      <c r="H1110" s="781">
        <f>H1111+H1112</f>
        <v>0</v>
      </c>
      <c r="I1110" s="779">
        <f>I1111+I1112</f>
        <v>0</v>
      </c>
      <c r="J1110" s="779">
        <f>J1113</f>
        <v>0</v>
      </c>
      <c r="K1110" s="779">
        <f>IF(H1110+J1110=K1111+K1112+K1113,H1110+J1110,"CHYBA")</f>
        <v>0</v>
      </c>
      <c r="L1110" s="779">
        <f>L1111+L1112</f>
        <v>0</v>
      </c>
      <c r="M1110" s="779">
        <f>M1111+M1112</f>
        <v>0</v>
      </c>
      <c r="N1110" s="779">
        <f>N1113</f>
        <v>0</v>
      </c>
      <c r="O1110" s="779">
        <f>IF(L1110+N1110=O1111+O1112+O1113,L1110+N1110,"CHYBA")</f>
        <v>0</v>
      </c>
      <c r="P1110" s="779">
        <f>P1111+P1112</f>
        <v>0</v>
      </c>
      <c r="Q1110" s="779">
        <f>Q1111+Q1112</f>
        <v>0</v>
      </c>
      <c r="R1110" s="779">
        <f>R1113</f>
        <v>0</v>
      </c>
      <c r="S1110" s="780">
        <f>IF(P1110+R1110=S1111+S1112+S1113,P1110+R1110,"CHYBA")</f>
        <v>0</v>
      </c>
    </row>
    <row r="1111" spans="1:19" ht="15" hidden="1" customHeight="1" x14ac:dyDescent="0.2">
      <c r="A1111" s="790" t="s">
        <v>382</v>
      </c>
      <c r="B1111" s="776" t="s">
        <v>381</v>
      </c>
      <c r="C1111" s="777">
        <f>IF(E1111+G1111=0, 0, ROUND((P1111-Q1111)/(G1111+E1111)/12,0))</f>
        <v>0</v>
      </c>
      <c r="D1111" s="791">
        <f>IF(F1111=0,0,ROUND(Q1111/F1111,0))</f>
        <v>0</v>
      </c>
      <c r="E1111" s="796"/>
      <c r="F1111" s="797"/>
      <c r="G1111" s="798"/>
      <c r="H1111" s="799"/>
      <c r="I1111" s="797"/>
      <c r="J1111" s="779" t="s">
        <v>381</v>
      </c>
      <c r="K1111" s="779">
        <f>H1111</f>
        <v>0</v>
      </c>
      <c r="L1111" s="797"/>
      <c r="M1111" s="797"/>
      <c r="N1111" s="779" t="s">
        <v>381</v>
      </c>
      <c r="O1111" s="779">
        <f>L1111</f>
        <v>0</v>
      </c>
      <c r="P1111" s="779">
        <f>H1111+L1111</f>
        <v>0</v>
      </c>
      <c r="Q1111" s="779">
        <f>I1111+M1111</f>
        <v>0</v>
      </c>
      <c r="R1111" s="779" t="s">
        <v>381</v>
      </c>
      <c r="S1111" s="780">
        <f>P1111</f>
        <v>0</v>
      </c>
    </row>
    <row r="1112" spans="1:19" ht="15" hidden="1" customHeight="1" x14ac:dyDescent="0.2">
      <c r="A1112" s="790" t="s">
        <v>383</v>
      </c>
      <c r="B1112" s="776" t="s">
        <v>381</v>
      </c>
      <c r="C1112" s="777">
        <f>IF(E1112+G1112=0, 0, ROUND((P1112-Q1112)/(G1112+E1112)/12,0))</f>
        <v>0</v>
      </c>
      <c r="D1112" s="791">
        <f>IF(F1112=0,0,ROUND(Q1112/F1112,0))</f>
        <v>0</v>
      </c>
      <c r="E1112" s="796"/>
      <c r="F1112" s="797"/>
      <c r="G1112" s="798"/>
      <c r="H1112" s="799"/>
      <c r="I1112" s="797"/>
      <c r="J1112" s="779" t="s">
        <v>381</v>
      </c>
      <c r="K1112" s="779">
        <f>H1112</f>
        <v>0</v>
      </c>
      <c r="L1112" s="797"/>
      <c r="M1112" s="797"/>
      <c r="N1112" s="779" t="s">
        <v>381</v>
      </c>
      <c r="O1112" s="779">
        <f>L1112</f>
        <v>0</v>
      </c>
      <c r="P1112" s="779">
        <f>H1112+L1112</f>
        <v>0</v>
      </c>
      <c r="Q1112" s="779">
        <f>I1112+M1112</f>
        <v>0</v>
      </c>
      <c r="R1112" s="779" t="s">
        <v>381</v>
      </c>
      <c r="S1112" s="780">
        <f>P1112</f>
        <v>0</v>
      </c>
    </row>
    <row r="1113" spans="1:19" ht="18.75" hidden="1" customHeight="1" x14ac:dyDescent="0.2">
      <c r="A1113" s="790" t="s">
        <v>384</v>
      </c>
      <c r="B1113" s="776" t="s">
        <v>381</v>
      </c>
      <c r="C1113" s="777" t="s">
        <v>381</v>
      </c>
      <c r="D1113" s="791" t="s">
        <v>381</v>
      </c>
      <c r="E1113" s="778" t="s">
        <v>381</v>
      </c>
      <c r="F1113" s="779" t="s">
        <v>381</v>
      </c>
      <c r="G1113" s="780" t="s">
        <v>381</v>
      </c>
      <c r="H1113" s="781" t="s">
        <v>381</v>
      </c>
      <c r="I1113" s="779" t="s">
        <v>381</v>
      </c>
      <c r="J1113" s="797"/>
      <c r="K1113" s="779">
        <f>J1113</f>
        <v>0</v>
      </c>
      <c r="L1113" s="779" t="s">
        <v>381</v>
      </c>
      <c r="M1113" s="779" t="s">
        <v>381</v>
      </c>
      <c r="N1113" s="797"/>
      <c r="O1113" s="779">
        <f>N1113</f>
        <v>0</v>
      </c>
      <c r="P1113" s="779" t="s">
        <v>381</v>
      </c>
      <c r="Q1113" s="779" t="s">
        <v>381</v>
      </c>
      <c r="R1113" s="779">
        <f>J1113+N1113</f>
        <v>0</v>
      </c>
      <c r="S1113" s="780">
        <f>R1113</f>
        <v>0</v>
      </c>
    </row>
    <row r="1114" spans="1:19" ht="18.75" hidden="1" customHeight="1" x14ac:dyDescent="0.2">
      <c r="A1114" s="792" t="s">
        <v>1026</v>
      </c>
      <c r="B1114" s="793"/>
      <c r="C1114" s="777">
        <f>IF(E1114+G1114=0, 0, ROUND((P1114-Q1114)/(G1114+E1114)/12,0))</f>
        <v>0</v>
      </c>
      <c r="D1114" s="791">
        <f>IF(F1114=0,0,ROUND(Q1114/F1114,0))</f>
        <v>0</v>
      </c>
      <c r="E1114" s="778">
        <f>E1115+E1116</f>
        <v>0</v>
      </c>
      <c r="F1114" s="779">
        <f>F1115+F1116</f>
        <v>0</v>
      </c>
      <c r="G1114" s="780">
        <f>G1115+G1116</f>
        <v>0</v>
      </c>
      <c r="H1114" s="781">
        <f>H1115+H1116</f>
        <v>0</v>
      </c>
      <c r="I1114" s="779">
        <f>I1115+I1116</f>
        <v>0</v>
      </c>
      <c r="J1114" s="779">
        <f>J1117</f>
        <v>0</v>
      </c>
      <c r="K1114" s="779">
        <f>IF(H1114+J1114=K1115+K1116+K1117,H1114+J1114,"CHYBA")</f>
        <v>0</v>
      </c>
      <c r="L1114" s="779">
        <f>L1115+L1116</f>
        <v>0</v>
      </c>
      <c r="M1114" s="779">
        <f>M1115+M1116</f>
        <v>0</v>
      </c>
      <c r="N1114" s="779">
        <f>N1117</f>
        <v>0</v>
      </c>
      <c r="O1114" s="779">
        <f>IF(L1114+N1114=O1115+O1116+O1117,L1114+N1114,"CHYBA")</f>
        <v>0</v>
      </c>
      <c r="P1114" s="779">
        <f>P1115+P1116</f>
        <v>0</v>
      </c>
      <c r="Q1114" s="779">
        <f>Q1115+Q1116</f>
        <v>0</v>
      </c>
      <c r="R1114" s="779">
        <f>R1117</f>
        <v>0</v>
      </c>
      <c r="S1114" s="780">
        <f>IF(P1114+R1114=S1115+S1116+S1117,P1114+R1114,"CHYBA")</f>
        <v>0</v>
      </c>
    </row>
    <row r="1115" spans="1:19" ht="18.75" hidden="1" customHeight="1" x14ac:dyDescent="0.2">
      <c r="A1115" s="790" t="s">
        <v>382</v>
      </c>
      <c r="B1115" s="776" t="s">
        <v>381</v>
      </c>
      <c r="C1115" s="777">
        <f>IF(E1115+G1115=0, 0, ROUND((P1115-Q1115)/(G1115+E1115)/12,0))</f>
        <v>0</v>
      </c>
      <c r="D1115" s="791">
        <f>IF(F1115=0,0,ROUND(Q1115/F1115,0))</f>
        <v>0</v>
      </c>
      <c r="E1115" s="796"/>
      <c r="F1115" s="797"/>
      <c r="G1115" s="798"/>
      <c r="H1115" s="799"/>
      <c r="I1115" s="797"/>
      <c r="J1115" s="779" t="s">
        <v>381</v>
      </c>
      <c r="K1115" s="779">
        <f>H1115</f>
        <v>0</v>
      </c>
      <c r="L1115" s="797"/>
      <c r="M1115" s="797"/>
      <c r="N1115" s="779" t="s">
        <v>381</v>
      </c>
      <c r="O1115" s="779">
        <f>L1115</f>
        <v>0</v>
      </c>
      <c r="P1115" s="779">
        <f>H1115+L1115</f>
        <v>0</v>
      </c>
      <c r="Q1115" s="779">
        <f>I1115+M1115</f>
        <v>0</v>
      </c>
      <c r="R1115" s="779" t="s">
        <v>381</v>
      </c>
      <c r="S1115" s="780">
        <f>P1115</f>
        <v>0</v>
      </c>
    </row>
    <row r="1116" spans="1:19" ht="18.75" hidden="1" customHeight="1" x14ac:dyDescent="0.2">
      <c r="A1116" s="790" t="s">
        <v>383</v>
      </c>
      <c r="B1116" s="776" t="s">
        <v>381</v>
      </c>
      <c r="C1116" s="777">
        <f>IF(E1116+G1116=0, 0, ROUND((P1116-Q1116)/(G1116+E1116)/12,0))</f>
        <v>0</v>
      </c>
      <c r="D1116" s="791">
        <f>IF(F1116=0,0,ROUND(Q1116/F1116,0))</f>
        <v>0</v>
      </c>
      <c r="E1116" s="796"/>
      <c r="F1116" s="797"/>
      <c r="G1116" s="798"/>
      <c r="H1116" s="799"/>
      <c r="I1116" s="797"/>
      <c r="J1116" s="779" t="s">
        <v>381</v>
      </c>
      <c r="K1116" s="779">
        <f>H1116</f>
        <v>0</v>
      </c>
      <c r="L1116" s="797"/>
      <c r="M1116" s="797"/>
      <c r="N1116" s="779" t="s">
        <v>381</v>
      </c>
      <c r="O1116" s="779">
        <f>L1116</f>
        <v>0</v>
      </c>
      <c r="P1116" s="779">
        <f>H1116+L1116</f>
        <v>0</v>
      </c>
      <c r="Q1116" s="779">
        <f>I1116+M1116</f>
        <v>0</v>
      </c>
      <c r="R1116" s="779" t="s">
        <v>381</v>
      </c>
      <c r="S1116" s="780">
        <f>P1116</f>
        <v>0</v>
      </c>
    </row>
    <row r="1117" spans="1:19" ht="15" hidden="1" customHeight="1" x14ac:dyDescent="0.2">
      <c r="A1117" s="790" t="s">
        <v>384</v>
      </c>
      <c r="B1117" s="776" t="s">
        <v>381</v>
      </c>
      <c r="C1117" s="777" t="s">
        <v>381</v>
      </c>
      <c r="D1117" s="791" t="s">
        <v>381</v>
      </c>
      <c r="E1117" s="778" t="s">
        <v>381</v>
      </c>
      <c r="F1117" s="779" t="s">
        <v>381</v>
      </c>
      <c r="G1117" s="780" t="s">
        <v>381</v>
      </c>
      <c r="H1117" s="781" t="s">
        <v>381</v>
      </c>
      <c r="I1117" s="779" t="s">
        <v>381</v>
      </c>
      <c r="J1117" s="797"/>
      <c r="K1117" s="779">
        <f>J1117</f>
        <v>0</v>
      </c>
      <c r="L1117" s="779" t="s">
        <v>381</v>
      </c>
      <c r="M1117" s="779" t="s">
        <v>381</v>
      </c>
      <c r="N1117" s="797"/>
      <c r="O1117" s="779">
        <f>N1117</f>
        <v>0</v>
      </c>
      <c r="P1117" s="779" t="s">
        <v>381</v>
      </c>
      <c r="Q1117" s="779" t="s">
        <v>381</v>
      </c>
      <c r="R1117" s="779">
        <f>J1117+N1117</f>
        <v>0</v>
      </c>
      <c r="S1117" s="780">
        <f>R1117</f>
        <v>0</v>
      </c>
    </row>
    <row r="1118" spans="1:19" ht="18.75" hidden="1" customHeight="1" x14ac:dyDescent="0.2">
      <c r="A1118" s="792" t="s">
        <v>1026</v>
      </c>
      <c r="B1118" s="793"/>
      <c r="C1118" s="777">
        <f>IF(E1118+G1118=0, 0, ROUND((P1118-Q1118)/(G1118+E1118)/12,0))</f>
        <v>0</v>
      </c>
      <c r="D1118" s="791">
        <f>IF(F1118=0,0,ROUND(Q1118/F1118,0))</f>
        <v>0</v>
      </c>
      <c r="E1118" s="778">
        <f>E1119+E1120</f>
        <v>0</v>
      </c>
      <c r="F1118" s="779">
        <f>F1119+F1120</f>
        <v>0</v>
      </c>
      <c r="G1118" s="780">
        <f>G1119+G1120</f>
        <v>0</v>
      </c>
      <c r="H1118" s="781">
        <f>H1119+H1120</f>
        <v>0</v>
      </c>
      <c r="I1118" s="779">
        <f>I1119+I1120</f>
        <v>0</v>
      </c>
      <c r="J1118" s="779">
        <f>J1121</f>
        <v>0</v>
      </c>
      <c r="K1118" s="779">
        <f>IF(H1118+J1118=K1119+K1120+K1121,H1118+J1118,"CHYBA")</f>
        <v>0</v>
      </c>
      <c r="L1118" s="779">
        <f>L1119+L1120</f>
        <v>0</v>
      </c>
      <c r="M1118" s="779">
        <f>M1119+M1120</f>
        <v>0</v>
      </c>
      <c r="N1118" s="779">
        <f>N1121</f>
        <v>0</v>
      </c>
      <c r="O1118" s="779">
        <f>IF(L1118+N1118=O1119+O1120+O1121,L1118+N1118,"CHYBA")</f>
        <v>0</v>
      </c>
      <c r="P1118" s="779">
        <f>P1119+P1120</f>
        <v>0</v>
      </c>
      <c r="Q1118" s="779">
        <f>Q1119+Q1120</f>
        <v>0</v>
      </c>
      <c r="R1118" s="779">
        <f>R1121</f>
        <v>0</v>
      </c>
      <c r="S1118" s="780">
        <f>IF(P1118+R1118=S1119+S1120+S1121,P1118+R1118,"CHYBA")</f>
        <v>0</v>
      </c>
    </row>
    <row r="1119" spans="1:19" ht="15.75" hidden="1" customHeight="1" x14ac:dyDescent="0.2">
      <c r="A1119" s="790" t="s">
        <v>382</v>
      </c>
      <c r="B1119" s="776" t="s">
        <v>381</v>
      </c>
      <c r="C1119" s="777">
        <f>IF(E1119+G1119=0, 0, ROUND((P1119-Q1119)/(G1119+E1119)/12,0))</f>
        <v>0</v>
      </c>
      <c r="D1119" s="791">
        <f>IF(F1119=0,0,ROUND(Q1119/F1119,0))</f>
        <v>0</v>
      </c>
      <c r="E1119" s="796"/>
      <c r="F1119" s="797"/>
      <c r="G1119" s="798"/>
      <c r="H1119" s="799"/>
      <c r="I1119" s="797"/>
      <c r="J1119" s="779" t="s">
        <v>381</v>
      </c>
      <c r="K1119" s="779">
        <f>H1119</f>
        <v>0</v>
      </c>
      <c r="L1119" s="797"/>
      <c r="M1119" s="797"/>
      <c r="N1119" s="779" t="s">
        <v>381</v>
      </c>
      <c r="O1119" s="779">
        <f>L1119</f>
        <v>0</v>
      </c>
      <c r="P1119" s="779">
        <f>H1119+L1119</f>
        <v>0</v>
      </c>
      <c r="Q1119" s="779">
        <f>I1119+M1119</f>
        <v>0</v>
      </c>
      <c r="R1119" s="779" t="s">
        <v>381</v>
      </c>
      <c r="S1119" s="780">
        <f>P1119</f>
        <v>0</v>
      </c>
    </row>
    <row r="1120" spans="1:19" ht="15" hidden="1" customHeight="1" x14ac:dyDescent="0.2">
      <c r="A1120" s="790" t="s">
        <v>383</v>
      </c>
      <c r="B1120" s="776" t="s">
        <v>381</v>
      </c>
      <c r="C1120" s="777">
        <f>IF(E1120+G1120=0, 0, ROUND((P1120-Q1120)/(G1120+E1120)/12,0))</f>
        <v>0</v>
      </c>
      <c r="D1120" s="791">
        <f>IF(F1120=0,0,ROUND(Q1120/F1120,0))</f>
        <v>0</v>
      </c>
      <c r="E1120" s="796"/>
      <c r="F1120" s="797"/>
      <c r="G1120" s="798"/>
      <c r="H1120" s="799"/>
      <c r="I1120" s="797"/>
      <c r="J1120" s="779" t="s">
        <v>381</v>
      </c>
      <c r="K1120" s="779">
        <f>H1120</f>
        <v>0</v>
      </c>
      <c r="L1120" s="797"/>
      <c r="M1120" s="797"/>
      <c r="N1120" s="779" t="s">
        <v>381</v>
      </c>
      <c r="O1120" s="779">
        <f>L1120</f>
        <v>0</v>
      </c>
      <c r="P1120" s="779">
        <f>H1120+L1120</f>
        <v>0</v>
      </c>
      <c r="Q1120" s="779">
        <f>I1120+M1120</f>
        <v>0</v>
      </c>
      <c r="R1120" s="779" t="s">
        <v>381</v>
      </c>
      <c r="S1120" s="780">
        <f>P1120</f>
        <v>0</v>
      </c>
    </row>
    <row r="1121" spans="1:19" ht="15" hidden="1" customHeight="1" x14ac:dyDescent="0.2">
      <c r="A1121" s="790" t="s">
        <v>384</v>
      </c>
      <c r="B1121" s="776" t="s">
        <v>381</v>
      </c>
      <c r="C1121" s="777" t="s">
        <v>381</v>
      </c>
      <c r="D1121" s="791" t="s">
        <v>381</v>
      </c>
      <c r="E1121" s="778" t="s">
        <v>381</v>
      </c>
      <c r="F1121" s="779" t="s">
        <v>381</v>
      </c>
      <c r="G1121" s="780" t="s">
        <v>381</v>
      </c>
      <c r="H1121" s="781" t="s">
        <v>381</v>
      </c>
      <c r="I1121" s="779" t="s">
        <v>381</v>
      </c>
      <c r="J1121" s="797"/>
      <c r="K1121" s="779">
        <f>J1121</f>
        <v>0</v>
      </c>
      <c r="L1121" s="779" t="s">
        <v>381</v>
      </c>
      <c r="M1121" s="779" t="s">
        <v>381</v>
      </c>
      <c r="N1121" s="797"/>
      <c r="O1121" s="779">
        <f>N1121</f>
        <v>0</v>
      </c>
      <c r="P1121" s="779" t="s">
        <v>381</v>
      </c>
      <c r="Q1121" s="779" t="s">
        <v>381</v>
      </c>
      <c r="R1121" s="779">
        <f>J1121+N1121</f>
        <v>0</v>
      </c>
      <c r="S1121" s="780">
        <f>R1121</f>
        <v>0</v>
      </c>
    </row>
    <row r="1122" spans="1:19" ht="18" hidden="1" customHeight="1" x14ac:dyDescent="0.2">
      <c r="A1122" s="792" t="s">
        <v>1026</v>
      </c>
      <c r="B1122" s="793"/>
      <c r="C1122" s="777">
        <f>IF(E1122+G1122=0, 0, ROUND((P1122-Q1122)/(G1122+E1122)/12,0))</f>
        <v>0</v>
      </c>
      <c r="D1122" s="791">
        <f>IF(F1122=0,0,ROUND(Q1122/F1122,0))</f>
        <v>0</v>
      </c>
      <c r="E1122" s="778">
        <f>E1123+E1124</f>
        <v>0</v>
      </c>
      <c r="F1122" s="779">
        <f>F1123+F1124</f>
        <v>0</v>
      </c>
      <c r="G1122" s="780">
        <f>G1123+G1124</f>
        <v>0</v>
      </c>
      <c r="H1122" s="781">
        <f>H1123+H1124</f>
        <v>0</v>
      </c>
      <c r="I1122" s="779">
        <f>I1123+I1124</f>
        <v>0</v>
      </c>
      <c r="J1122" s="779">
        <f>J1125</f>
        <v>0</v>
      </c>
      <c r="K1122" s="779">
        <f>IF(H1122+J1122=K1123+K1124+K1125,H1122+J1122,"CHYBA")</f>
        <v>0</v>
      </c>
      <c r="L1122" s="779">
        <f>L1123+L1124</f>
        <v>0</v>
      </c>
      <c r="M1122" s="779">
        <f>M1123+M1124</f>
        <v>0</v>
      </c>
      <c r="N1122" s="779">
        <f>N1125</f>
        <v>0</v>
      </c>
      <c r="O1122" s="779">
        <f>IF(L1122+N1122=O1123+O1124+O1125,L1122+N1122,"CHYBA")</f>
        <v>0</v>
      </c>
      <c r="P1122" s="779">
        <f>P1123+P1124</f>
        <v>0</v>
      </c>
      <c r="Q1122" s="779">
        <f>Q1123+Q1124</f>
        <v>0</v>
      </c>
      <c r="R1122" s="779">
        <f>R1125</f>
        <v>0</v>
      </c>
      <c r="S1122" s="780">
        <f>IF(P1122+R1122=S1123+S1124+S1125,P1122+R1122,"CHYBA")</f>
        <v>0</v>
      </c>
    </row>
    <row r="1123" spans="1:19" ht="15" hidden="1" customHeight="1" x14ac:dyDescent="0.2">
      <c r="A1123" s="790" t="s">
        <v>382</v>
      </c>
      <c r="B1123" s="776" t="s">
        <v>381</v>
      </c>
      <c r="C1123" s="777">
        <f>IF(E1123+G1123=0, 0, ROUND((P1123-Q1123)/(G1123+E1123)/12,0))</f>
        <v>0</v>
      </c>
      <c r="D1123" s="791">
        <f>IF(F1123=0,0,ROUND(Q1123/F1123,0))</f>
        <v>0</v>
      </c>
      <c r="E1123" s="796"/>
      <c r="F1123" s="797"/>
      <c r="G1123" s="798"/>
      <c r="H1123" s="799"/>
      <c r="I1123" s="797"/>
      <c r="J1123" s="779" t="s">
        <v>381</v>
      </c>
      <c r="K1123" s="779">
        <f>H1123</f>
        <v>0</v>
      </c>
      <c r="L1123" s="797"/>
      <c r="M1123" s="797"/>
      <c r="N1123" s="779" t="s">
        <v>381</v>
      </c>
      <c r="O1123" s="779">
        <f>L1123</f>
        <v>0</v>
      </c>
      <c r="P1123" s="779">
        <f>H1123+L1123</f>
        <v>0</v>
      </c>
      <c r="Q1123" s="779">
        <f>I1123+M1123</f>
        <v>0</v>
      </c>
      <c r="R1123" s="779" t="s">
        <v>381</v>
      </c>
      <c r="S1123" s="780">
        <f>P1123</f>
        <v>0</v>
      </c>
    </row>
    <row r="1124" spans="1:19" ht="15" hidden="1" customHeight="1" x14ac:dyDescent="0.2">
      <c r="A1124" s="790" t="s">
        <v>383</v>
      </c>
      <c r="B1124" s="776" t="s">
        <v>381</v>
      </c>
      <c r="C1124" s="777">
        <f>IF(E1124+G1124=0, 0, ROUND((P1124-Q1124)/(G1124+E1124)/12,0))</f>
        <v>0</v>
      </c>
      <c r="D1124" s="791">
        <f>IF(F1124=0,0,ROUND(Q1124/F1124,0))</f>
        <v>0</v>
      </c>
      <c r="E1124" s="796"/>
      <c r="F1124" s="797"/>
      <c r="G1124" s="798"/>
      <c r="H1124" s="799"/>
      <c r="I1124" s="797"/>
      <c r="J1124" s="779" t="s">
        <v>381</v>
      </c>
      <c r="K1124" s="779">
        <f>H1124</f>
        <v>0</v>
      </c>
      <c r="L1124" s="797"/>
      <c r="M1124" s="797"/>
      <c r="N1124" s="779" t="s">
        <v>381</v>
      </c>
      <c r="O1124" s="779">
        <f>L1124</f>
        <v>0</v>
      </c>
      <c r="P1124" s="779">
        <f>H1124+L1124</f>
        <v>0</v>
      </c>
      <c r="Q1124" s="779">
        <f>I1124+M1124</f>
        <v>0</v>
      </c>
      <c r="R1124" s="779" t="s">
        <v>381</v>
      </c>
      <c r="S1124" s="780">
        <f>P1124</f>
        <v>0</v>
      </c>
    </row>
    <row r="1125" spans="1:19" ht="15.75" hidden="1" customHeight="1" x14ac:dyDescent="0.2">
      <c r="A1125" s="808" t="s">
        <v>384</v>
      </c>
      <c r="B1125" s="809" t="s">
        <v>381</v>
      </c>
      <c r="C1125" s="810" t="s">
        <v>381</v>
      </c>
      <c r="D1125" s="834" t="s">
        <v>381</v>
      </c>
      <c r="E1125" s="811" t="s">
        <v>381</v>
      </c>
      <c r="F1125" s="812" t="s">
        <v>381</v>
      </c>
      <c r="G1125" s="813" t="s">
        <v>381</v>
      </c>
      <c r="H1125" s="814" t="s">
        <v>381</v>
      </c>
      <c r="I1125" s="812" t="s">
        <v>381</v>
      </c>
      <c r="J1125" s="815"/>
      <c r="K1125" s="812">
        <f>J1125</f>
        <v>0</v>
      </c>
      <c r="L1125" s="812" t="s">
        <v>381</v>
      </c>
      <c r="M1125" s="812" t="s">
        <v>381</v>
      </c>
      <c r="N1125" s="815"/>
      <c r="O1125" s="812">
        <f>N1125</f>
        <v>0</v>
      </c>
      <c r="P1125" s="812" t="s">
        <v>381</v>
      </c>
      <c r="Q1125" s="812" t="s">
        <v>381</v>
      </c>
      <c r="R1125" s="812">
        <f>J1125+N1125</f>
        <v>0</v>
      </c>
      <c r="S1125" s="813">
        <f>R1125</f>
        <v>0</v>
      </c>
    </row>
    <row r="1126" spans="1:19" ht="21.75" hidden="1" customHeight="1" x14ac:dyDescent="0.2">
      <c r="A1126" s="783"/>
      <c r="B1126" s="784" t="s">
        <v>381</v>
      </c>
      <c r="C1126" s="881">
        <f>IF(E1126+G1126=0, 0, ROUND((P1126-Q1126)/(G1126+E1126)/12,0))</f>
        <v>0</v>
      </c>
      <c r="D1126" s="882">
        <f>IF(F1126=0,0,ROUND(Q1126/F1126,0))</f>
        <v>0</v>
      </c>
      <c r="E1126" s="786">
        <f>E1127+E1128</f>
        <v>0</v>
      </c>
      <c r="F1126" s="787">
        <f>F1127+F1128</f>
        <v>0</v>
      </c>
      <c r="G1126" s="788">
        <f>G1127+G1128</f>
        <v>0</v>
      </c>
      <c r="H1126" s="789">
        <f>H1127+H1128</f>
        <v>0</v>
      </c>
      <c r="I1126" s="787">
        <f>I1127+I1128</f>
        <v>0</v>
      </c>
      <c r="J1126" s="787">
        <f>J1129</f>
        <v>0</v>
      </c>
      <c r="K1126" s="787">
        <f>IF(H1126+J1126=K1127+K1128+K1129,H1126+J1126,"CHYBA")</f>
        <v>0</v>
      </c>
      <c r="L1126" s="787">
        <f>L1127+L1128</f>
        <v>0</v>
      </c>
      <c r="M1126" s="787">
        <f>M1127+M1128</f>
        <v>0</v>
      </c>
      <c r="N1126" s="787">
        <f>N1129</f>
        <v>0</v>
      </c>
      <c r="O1126" s="787">
        <f>IF(L1126+N1126=O1127+O1128+O1129,L1126+N1126,"CHYBA")</f>
        <v>0</v>
      </c>
      <c r="P1126" s="787">
        <f>P1127+P1128</f>
        <v>0</v>
      </c>
      <c r="Q1126" s="787">
        <f>Q1127+Q1128</f>
        <v>0</v>
      </c>
      <c r="R1126" s="787">
        <f>R1129</f>
        <v>0</v>
      </c>
      <c r="S1126" s="788">
        <f>IF(P1126+R1126=S1127+S1128+S1129,P1126+R1126,"CHYBA")</f>
        <v>0</v>
      </c>
    </row>
    <row r="1127" spans="1:19" ht="15" hidden="1" customHeight="1" x14ac:dyDescent="0.2">
      <c r="A1127" s="790" t="s">
        <v>382</v>
      </c>
      <c r="B1127" s="776" t="s">
        <v>381</v>
      </c>
      <c r="C1127" s="777">
        <f>IF(E1127+G1127=0, 0, ROUND((P1127-Q1127)/(G1127+E1127)/12,0))</f>
        <v>0</v>
      </c>
      <c r="D1127" s="791">
        <f>IF(F1127=0,0,ROUND(Q1127/F1127,0))</f>
        <v>0</v>
      </c>
      <c r="E1127" s="778">
        <f t="shared" ref="E1127:I1128" si="41">E1131+E1135+E1139+E1143+E1147+E1151+E1155</f>
        <v>0</v>
      </c>
      <c r="F1127" s="779">
        <f t="shared" si="41"/>
        <v>0</v>
      </c>
      <c r="G1127" s="780">
        <f t="shared" si="41"/>
        <v>0</v>
      </c>
      <c r="H1127" s="781">
        <f t="shared" si="41"/>
        <v>0</v>
      </c>
      <c r="I1127" s="779">
        <f t="shared" si="41"/>
        <v>0</v>
      </c>
      <c r="J1127" s="779" t="s">
        <v>381</v>
      </c>
      <c r="K1127" s="779">
        <f>H1127</f>
        <v>0</v>
      </c>
      <c r="L1127" s="779">
        <f>L1131+L1135+L1139+L1143+L1147+L1151+L1155</f>
        <v>0</v>
      </c>
      <c r="M1127" s="779">
        <f>M1131+M1135+M1139+M1143+M1147+M1151+M1155</f>
        <v>0</v>
      </c>
      <c r="N1127" s="779" t="s">
        <v>381</v>
      </c>
      <c r="O1127" s="779">
        <f>L1127</f>
        <v>0</v>
      </c>
      <c r="P1127" s="779">
        <f>H1127+L1127</f>
        <v>0</v>
      </c>
      <c r="Q1127" s="779">
        <f>I1127+M1127</f>
        <v>0</v>
      </c>
      <c r="R1127" s="779" t="s">
        <v>381</v>
      </c>
      <c r="S1127" s="780">
        <f>P1127</f>
        <v>0</v>
      </c>
    </row>
    <row r="1128" spans="1:19" ht="15" hidden="1" customHeight="1" x14ac:dyDescent="0.2">
      <c r="A1128" s="790" t="s">
        <v>383</v>
      </c>
      <c r="B1128" s="776" t="s">
        <v>381</v>
      </c>
      <c r="C1128" s="777">
        <f>IF(E1128+G1128=0, 0, ROUND((P1128-Q1128)/(G1128+E1128)/12,0))</f>
        <v>0</v>
      </c>
      <c r="D1128" s="791">
        <f>IF(F1128=0,0,ROUND(Q1128/F1128,0))</f>
        <v>0</v>
      </c>
      <c r="E1128" s="778">
        <f t="shared" si="41"/>
        <v>0</v>
      </c>
      <c r="F1128" s="779">
        <f t="shared" si="41"/>
        <v>0</v>
      </c>
      <c r="G1128" s="780">
        <f t="shared" si="41"/>
        <v>0</v>
      </c>
      <c r="H1128" s="781">
        <f t="shared" si="41"/>
        <v>0</v>
      </c>
      <c r="I1128" s="779">
        <f t="shared" si="41"/>
        <v>0</v>
      </c>
      <c r="J1128" s="779" t="s">
        <v>381</v>
      </c>
      <c r="K1128" s="779">
        <f>H1128</f>
        <v>0</v>
      </c>
      <c r="L1128" s="779">
        <f>L1132+L1136+L1140+L1144+L1148+L1152+L1156</f>
        <v>0</v>
      </c>
      <c r="M1128" s="779">
        <f>M1132+M1136+M1140+M1144+M1148+M1152+M1156</f>
        <v>0</v>
      </c>
      <c r="N1128" s="779" t="s">
        <v>381</v>
      </c>
      <c r="O1128" s="779">
        <f>L1128</f>
        <v>0</v>
      </c>
      <c r="P1128" s="779">
        <f>H1128+L1128</f>
        <v>0</v>
      </c>
      <c r="Q1128" s="779">
        <f>I1128+M1128</f>
        <v>0</v>
      </c>
      <c r="R1128" s="779" t="s">
        <v>381</v>
      </c>
      <c r="S1128" s="780">
        <f>P1128</f>
        <v>0</v>
      </c>
    </row>
    <row r="1129" spans="1:19" ht="15" hidden="1" customHeight="1" x14ac:dyDescent="0.2">
      <c r="A1129" s="790" t="s">
        <v>384</v>
      </c>
      <c r="B1129" s="776" t="s">
        <v>381</v>
      </c>
      <c r="C1129" s="777" t="s">
        <v>381</v>
      </c>
      <c r="D1129" s="791" t="s">
        <v>381</v>
      </c>
      <c r="E1129" s="778" t="s">
        <v>381</v>
      </c>
      <c r="F1129" s="779" t="s">
        <v>381</v>
      </c>
      <c r="G1129" s="780" t="s">
        <v>381</v>
      </c>
      <c r="H1129" s="781" t="s">
        <v>381</v>
      </c>
      <c r="I1129" s="779" t="s">
        <v>381</v>
      </c>
      <c r="J1129" s="779">
        <f>J1133+J1137+J1141+J1145+J1149+J1153+J1157</f>
        <v>0</v>
      </c>
      <c r="K1129" s="779">
        <f>J1129</f>
        <v>0</v>
      </c>
      <c r="L1129" s="779" t="s">
        <v>381</v>
      </c>
      <c r="M1129" s="779" t="s">
        <v>381</v>
      </c>
      <c r="N1129" s="779">
        <f>N1133+N1137+N1141+N1145+N1149+N1153+N1157</f>
        <v>0</v>
      </c>
      <c r="O1129" s="779">
        <f>N1129</f>
        <v>0</v>
      </c>
      <c r="P1129" s="779" t="s">
        <v>381</v>
      </c>
      <c r="Q1129" s="779" t="s">
        <v>381</v>
      </c>
      <c r="R1129" s="779">
        <f>J1129+N1129</f>
        <v>0</v>
      </c>
      <c r="S1129" s="780">
        <f>R1129</f>
        <v>0</v>
      </c>
    </row>
    <row r="1130" spans="1:19" ht="18" hidden="1" customHeight="1" x14ac:dyDescent="0.2">
      <c r="A1130" s="792" t="s">
        <v>1026</v>
      </c>
      <c r="B1130" s="793"/>
      <c r="C1130" s="777">
        <f>IF(E1130+G1130=0, 0, ROUND((P1130-Q1130)/(G1130+E1130)/12,0))</f>
        <v>0</v>
      </c>
      <c r="D1130" s="791">
        <f>IF(F1130=0,0,ROUND(Q1130/F1130,0))</f>
        <v>0</v>
      </c>
      <c r="E1130" s="778">
        <f>E1131+E1132</f>
        <v>0</v>
      </c>
      <c r="F1130" s="779">
        <f>F1131+F1132</f>
        <v>0</v>
      </c>
      <c r="G1130" s="780">
        <f>G1131+G1132</f>
        <v>0</v>
      </c>
      <c r="H1130" s="794">
        <f>H1131+H1132</f>
        <v>0</v>
      </c>
      <c r="I1130" s="795">
        <f>I1131+I1132</f>
        <v>0</v>
      </c>
      <c r="J1130" s="795">
        <f>J1133</f>
        <v>0</v>
      </c>
      <c r="K1130" s="795">
        <f>IF(H1130+J1130=K1131+K1132+K1133,H1130+J1130,"CHYBA")</f>
        <v>0</v>
      </c>
      <c r="L1130" s="779">
        <f>L1131+L1132</f>
        <v>0</v>
      </c>
      <c r="M1130" s="779">
        <f>M1131+M1132</f>
        <v>0</v>
      </c>
      <c r="N1130" s="779">
        <f>N1133</f>
        <v>0</v>
      </c>
      <c r="O1130" s="779">
        <f>IF(L1130+N1130=O1131+O1132+O1133,L1130+N1130,"CHYBA")</f>
        <v>0</v>
      </c>
      <c r="P1130" s="779">
        <f>P1131+P1132</f>
        <v>0</v>
      </c>
      <c r="Q1130" s="779">
        <f>Q1131+Q1132</f>
        <v>0</v>
      </c>
      <c r="R1130" s="779">
        <f>R1133</f>
        <v>0</v>
      </c>
      <c r="S1130" s="780">
        <f>IF(P1130+R1130=S1131+S1132+S1133,P1130+R1130,"CHYBA")</f>
        <v>0</v>
      </c>
    </row>
    <row r="1131" spans="1:19" ht="15" hidden="1" customHeight="1" x14ac:dyDescent="0.2">
      <c r="A1131" s="790" t="s">
        <v>382</v>
      </c>
      <c r="B1131" s="776" t="s">
        <v>381</v>
      </c>
      <c r="C1131" s="777">
        <f>IF(E1131+G1131=0, 0, ROUND((P1131-Q1131)/(G1131+E1131)/12,0))</f>
        <v>0</v>
      </c>
      <c r="D1131" s="791">
        <f>IF(F1131=0,0,ROUND(Q1131/F1131,0))</f>
        <v>0</v>
      </c>
      <c r="E1131" s="796"/>
      <c r="F1131" s="797"/>
      <c r="G1131" s="798"/>
      <c r="H1131" s="799"/>
      <c r="I1131" s="797"/>
      <c r="J1131" s="795" t="s">
        <v>381</v>
      </c>
      <c r="K1131" s="795">
        <f>H1131</f>
        <v>0</v>
      </c>
      <c r="L1131" s="797"/>
      <c r="M1131" s="797"/>
      <c r="N1131" s="779" t="s">
        <v>381</v>
      </c>
      <c r="O1131" s="779">
        <f>L1131</f>
        <v>0</v>
      </c>
      <c r="P1131" s="779">
        <f>H1131+L1131</f>
        <v>0</v>
      </c>
      <c r="Q1131" s="779">
        <f>I1131+M1131</f>
        <v>0</v>
      </c>
      <c r="R1131" s="779" t="s">
        <v>381</v>
      </c>
      <c r="S1131" s="780">
        <f>P1131</f>
        <v>0</v>
      </c>
    </row>
    <row r="1132" spans="1:19" ht="15" hidden="1" customHeight="1" x14ac:dyDescent="0.2">
      <c r="A1132" s="790" t="s">
        <v>383</v>
      </c>
      <c r="B1132" s="776" t="s">
        <v>381</v>
      </c>
      <c r="C1132" s="777">
        <f>IF(E1132+G1132=0, 0, ROUND((P1132-Q1132)/(G1132+E1132)/12,0))</f>
        <v>0</v>
      </c>
      <c r="D1132" s="791">
        <f>IF(F1132=0,0,ROUND(Q1132/F1132,0))</f>
        <v>0</v>
      </c>
      <c r="E1132" s="796"/>
      <c r="F1132" s="797"/>
      <c r="G1132" s="798"/>
      <c r="H1132" s="799"/>
      <c r="I1132" s="797"/>
      <c r="J1132" s="795" t="s">
        <v>381</v>
      </c>
      <c r="K1132" s="795">
        <f>H1132</f>
        <v>0</v>
      </c>
      <c r="L1132" s="797"/>
      <c r="M1132" s="797"/>
      <c r="N1132" s="779" t="s">
        <v>381</v>
      </c>
      <c r="O1132" s="779">
        <f>L1132</f>
        <v>0</v>
      </c>
      <c r="P1132" s="779">
        <f>H1132+L1132</f>
        <v>0</v>
      </c>
      <c r="Q1132" s="779">
        <f>I1132+M1132</f>
        <v>0</v>
      </c>
      <c r="R1132" s="779" t="s">
        <v>381</v>
      </c>
      <c r="S1132" s="780">
        <f>P1132</f>
        <v>0</v>
      </c>
    </row>
    <row r="1133" spans="1:19" ht="15" hidden="1" customHeight="1" x14ac:dyDescent="0.2">
      <c r="A1133" s="790" t="s">
        <v>384</v>
      </c>
      <c r="B1133" s="776" t="s">
        <v>381</v>
      </c>
      <c r="C1133" s="777" t="s">
        <v>381</v>
      </c>
      <c r="D1133" s="791" t="s">
        <v>381</v>
      </c>
      <c r="E1133" s="778" t="s">
        <v>381</v>
      </c>
      <c r="F1133" s="779" t="s">
        <v>381</v>
      </c>
      <c r="G1133" s="780" t="s">
        <v>381</v>
      </c>
      <c r="H1133" s="781" t="s">
        <v>381</v>
      </c>
      <c r="I1133" s="779" t="s">
        <v>381</v>
      </c>
      <c r="J1133" s="797"/>
      <c r="K1133" s="795">
        <f>J1133</f>
        <v>0</v>
      </c>
      <c r="L1133" s="779" t="s">
        <v>381</v>
      </c>
      <c r="M1133" s="779" t="s">
        <v>381</v>
      </c>
      <c r="N1133" s="797"/>
      <c r="O1133" s="779">
        <f>N1133</f>
        <v>0</v>
      </c>
      <c r="P1133" s="779" t="s">
        <v>381</v>
      </c>
      <c r="Q1133" s="779" t="s">
        <v>381</v>
      </c>
      <c r="R1133" s="779">
        <f>J1133+N1133</f>
        <v>0</v>
      </c>
      <c r="S1133" s="780">
        <f>R1133</f>
        <v>0</v>
      </c>
    </row>
    <row r="1134" spans="1:19" ht="18" hidden="1" customHeight="1" x14ac:dyDescent="0.2">
      <c r="A1134" s="792" t="s">
        <v>1026</v>
      </c>
      <c r="B1134" s="793"/>
      <c r="C1134" s="777">
        <f>IF(E1134+G1134=0, 0, ROUND((P1134-Q1134)/(G1134+E1134)/12,0))</f>
        <v>0</v>
      </c>
      <c r="D1134" s="791">
        <f>IF(F1134=0,0,ROUND(Q1134/F1134,0))</f>
        <v>0</v>
      </c>
      <c r="E1134" s="778">
        <f>E1135+E1136</f>
        <v>0</v>
      </c>
      <c r="F1134" s="779">
        <f>F1135+F1136</f>
        <v>0</v>
      </c>
      <c r="G1134" s="780">
        <f>G1135+G1136</f>
        <v>0</v>
      </c>
      <c r="H1134" s="781">
        <f>H1135+H1136</f>
        <v>0</v>
      </c>
      <c r="I1134" s="779">
        <f>I1135+I1136</f>
        <v>0</v>
      </c>
      <c r="J1134" s="779">
        <f>J1137</f>
        <v>0</v>
      </c>
      <c r="K1134" s="779">
        <f>IF(H1134+J1134=K1135+K1136+K1137,H1134+J1134,"CHYBA")</f>
        <v>0</v>
      </c>
      <c r="L1134" s="779">
        <f>L1135+L1136</f>
        <v>0</v>
      </c>
      <c r="M1134" s="779">
        <f>M1135+M1136</f>
        <v>0</v>
      </c>
      <c r="N1134" s="779">
        <f>N1137</f>
        <v>0</v>
      </c>
      <c r="O1134" s="779">
        <f>IF(L1134+N1134=O1135+O1136+O1137,L1134+N1134,"CHYBA")</f>
        <v>0</v>
      </c>
      <c r="P1134" s="779">
        <f>P1135+P1136</f>
        <v>0</v>
      </c>
      <c r="Q1134" s="779">
        <f>Q1135+Q1136</f>
        <v>0</v>
      </c>
      <c r="R1134" s="779">
        <f>R1137</f>
        <v>0</v>
      </c>
      <c r="S1134" s="780">
        <f>IF(P1134+R1134=S1135+S1136+S1137,P1134+R1134,"CHYBA")</f>
        <v>0</v>
      </c>
    </row>
    <row r="1135" spans="1:19" ht="15" hidden="1" customHeight="1" x14ac:dyDescent="0.2">
      <c r="A1135" s="790" t="s">
        <v>382</v>
      </c>
      <c r="B1135" s="776" t="s">
        <v>381</v>
      </c>
      <c r="C1135" s="777">
        <f>IF(E1135+G1135=0, 0, ROUND((P1135-Q1135)/(G1135+E1135)/12,0))</f>
        <v>0</v>
      </c>
      <c r="D1135" s="791">
        <f>IF(F1135=0,0,ROUND(Q1135/F1135,0))</f>
        <v>0</v>
      </c>
      <c r="E1135" s="796"/>
      <c r="F1135" s="797"/>
      <c r="G1135" s="798"/>
      <c r="H1135" s="799"/>
      <c r="I1135" s="797"/>
      <c r="J1135" s="779" t="s">
        <v>381</v>
      </c>
      <c r="K1135" s="779">
        <f>H1135</f>
        <v>0</v>
      </c>
      <c r="L1135" s="797"/>
      <c r="M1135" s="797"/>
      <c r="N1135" s="779" t="s">
        <v>381</v>
      </c>
      <c r="O1135" s="779">
        <f>L1135</f>
        <v>0</v>
      </c>
      <c r="P1135" s="779">
        <f>H1135+L1135</f>
        <v>0</v>
      </c>
      <c r="Q1135" s="779">
        <f>I1135+M1135</f>
        <v>0</v>
      </c>
      <c r="R1135" s="779" t="s">
        <v>381</v>
      </c>
      <c r="S1135" s="780">
        <f>P1135</f>
        <v>0</v>
      </c>
    </row>
    <row r="1136" spans="1:19" ht="15" hidden="1" customHeight="1" x14ac:dyDescent="0.2">
      <c r="A1136" s="790" t="s">
        <v>383</v>
      </c>
      <c r="B1136" s="776" t="s">
        <v>381</v>
      </c>
      <c r="C1136" s="777">
        <f>IF(E1136+G1136=0, 0, ROUND((P1136-Q1136)/(G1136+E1136)/12,0))</f>
        <v>0</v>
      </c>
      <c r="D1136" s="791">
        <f>IF(F1136=0,0,ROUND(Q1136/F1136,0))</f>
        <v>0</v>
      </c>
      <c r="E1136" s="796"/>
      <c r="F1136" s="797"/>
      <c r="G1136" s="798"/>
      <c r="H1136" s="799"/>
      <c r="I1136" s="797"/>
      <c r="J1136" s="779" t="s">
        <v>381</v>
      </c>
      <c r="K1136" s="779">
        <f>H1136</f>
        <v>0</v>
      </c>
      <c r="L1136" s="797"/>
      <c r="M1136" s="797"/>
      <c r="N1136" s="779" t="s">
        <v>381</v>
      </c>
      <c r="O1136" s="779">
        <f>L1136</f>
        <v>0</v>
      </c>
      <c r="P1136" s="779">
        <f>H1136+L1136</f>
        <v>0</v>
      </c>
      <c r="Q1136" s="779">
        <f>I1136+M1136</f>
        <v>0</v>
      </c>
      <c r="R1136" s="779" t="s">
        <v>381</v>
      </c>
      <c r="S1136" s="780">
        <f>P1136</f>
        <v>0</v>
      </c>
    </row>
    <row r="1137" spans="1:19" ht="15.75" hidden="1" customHeight="1" x14ac:dyDescent="0.2">
      <c r="A1137" s="790" t="s">
        <v>384</v>
      </c>
      <c r="B1137" s="776" t="s">
        <v>381</v>
      </c>
      <c r="C1137" s="810" t="s">
        <v>381</v>
      </c>
      <c r="D1137" s="834" t="s">
        <v>381</v>
      </c>
      <c r="E1137" s="778" t="s">
        <v>381</v>
      </c>
      <c r="F1137" s="779" t="s">
        <v>381</v>
      </c>
      <c r="G1137" s="780" t="s">
        <v>381</v>
      </c>
      <c r="H1137" s="781" t="s">
        <v>381</v>
      </c>
      <c r="I1137" s="779" t="s">
        <v>381</v>
      </c>
      <c r="J1137" s="797"/>
      <c r="K1137" s="779">
        <f>J1137</f>
        <v>0</v>
      </c>
      <c r="L1137" s="779" t="s">
        <v>381</v>
      </c>
      <c r="M1137" s="779" t="s">
        <v>381</v>
      </c>
      <c r="N1137" s="797"/>
      <c r="O1137" s="779">
        <f>N1137</f>
        <v>0</v>
      </c>
      <c r="P1137" s="779" t="s">
        <v>381</v>
      </c>
      <c r="Q1137" s="779" t="s">
        <v>381</v>
      </c>
      <c r="R1137" s="779">
        <f>J1137+N1137</f>
        <v>0</v>
      </c>
      <c r="S1137" s="780">
        <f>R1137</f>
        <v>0</v>
      </c>
    </row>
    <row r="1138" spans="1:19" ht="18" hidden="1" customHeight="1" x14ac:dyDescent="0.2">
      <c r="A1138" s="792" t="s">
        <v>1026</v>
      </c>
      <c r="B1138" s="793"/>
      <c r="C1138" s="802">
        <f>IF(E1138+G1138=0, 0, ROUND((P1138-Q1138)/(G1138+E1138)/12,0))</f>
        <v>0</v>
      </c>
      <c r="D1138" s="833">
        <f>IF(F1138=0,0,ROUND(Q1138/F1138,0))</f>
        <v>0</v>
      </c>
      <c r="E1138" s="778">
        <f>E1139+E1140</f>
        <v>0</v>
      </c>
      <c r="F1138" s="779">
        <f>F1139+F1140</f>
        <v>0</v>
      </c>
      <c r="G1138" s="780">
        <f>G1139+G1140</f>
        <v>0</v>
      </c>
      <c r="H1138" s="781">
        <f>H1139+H1140</f>
        <v>0</v>
      </c>
      <c r="I1138" s="779">
        <f>I1139+I1140</f>
        <v>0</v>
      </c>
      <c r="J1138" s="779">
        <f>J1141</f>
        <v>0</v>
      </c>
      <c r="K1138" s="779">
        <f>IF(H1138+J1138=K1139+K1140+K1141,H1138+J1138,"CHYBA")</f>
        <v>0</v>
      </c>
      <c r="L1138" s="779">
        <f>L1139+L1140</f>
        <v>0</v>
      </c>
      <c r="M1138" s="779">
        <f>M1139+M1140</f>
        <v>0</v>
      </c>
      <c r="N1138" s="779">
        <f>N1141</f>
        <v>0</v>
      </c>
      <c r="O1138" s="779">
        <f>IF(L1138+N1138=O1139+O1140+O1141,L1138+N1138,"CHYBA")</f>
        <v>0</v>
      </c>
      <c r="P1138" s="779">
        <f>P1139+P1140</f>
        <v>0</v>
      </c>
      <c r="Q1138" s="779">
        <f>Q1139+Q1140</f>
        <v>0</v>
      </c>
      <c r="R1138" s="779">
        <f>R1141</f>
        <v>0</v>
      </c>
      <c r="S1138" s="780">
        <f>IF(P1138+R1138=S1139+S1140+S1141,P1138+R1138,"CHYBA")</f>
        <v>0</v>
      </c>
    </row>
    <row r="1139" spans="1:19" ht="15" hidden="1" customHeight="1" x14ac:dyDescent="0.2">
      <c r="A1139" s="790" t="s">
        <v>382</v>
      </c>
      <c r="B1139" s="776" t="s">
        <v>381</v>
      </c>
      <c r="C1139" s="777">
        <f>IF(E1139+G1139=0, 0, ROUND((P1139-Q1139)/(G1139+E1139)/12,0))</f>
        <v>0</v>
      </c>
      <c r="D1139" s="791">
        <f>IF(F1139=0,0,ROUND(Q1139/F1139,0))</f>
        <v>0</v>
      </c>
      <c r="E1139" s="796"/>
      <c r="F1139" s="797"/>
      <c r="G1139" s="798"/>
      <c r="H1139" s="799"/>
      <c r="I1139" s="797"/>
      <c r="J1139" s="779" t="s">
        <v>381</v>
      </c>
      <c r="K1139" s="779">
        <f>H1139</f>
        <v>0</v>
      </c>
      <c r="L1139" s="797"/>
      <c r="M1139" s="797"/>
      <c r="N1139" s="779" t="s">
        <v>381</v>
      </c>
      <c r="O1139" s="779">
        <f>L1139</f>
        <v>0</v>
      </c>
      <c r="P1139" s="779">
        <f>H1139+L1139</f>
        <v>0</v>
      </c>
      <c r="Q1139" s="779">
        <f>I1139+M1139</f>
        <v>0</v>
      </c>
      <c r="R1139" s="779" t="s">
        <v>381</v>
      </c>
      <c r="S1139" s="780">
        <f>P1139</f>
        <v>0</v>
      </c>
    </row>
    <row r="1140" spans="1:19" ht="15" hidden="1" customHeight="1" x14ac:dyDescent="0.2">
      <c r="A1140" s="790" t="s">
        <v>383</v>
      </c>
      <c r="B1140" s="776" t="s">
        <v>381</v>
      </c>
      <c r="C1140" s="777">
        <f>IF(E1140+G1140=0, 0, ROUND((P1140-Q1140)/(G1140+E1140)/12,0))</f>
        <v>0</v>
      </c>
      <c r="D1140" s="791">
        <f>IF(F1140=0,0,ROUND(Q1140/F1140,0))</f>
        <v>0</v>
      </c>
      <c r="E1140" s="796"/>
      <c r="F1140" s="797"/>
      <c r="G1140" s="798"/>
      <c r="H1140" s="799"/>
      <c r="I1140" s="797"/>
      <c r="J1140" s="779" t="s">
        <v>381</v>
      </c>
      <c r="K1140" s="779">
        <f>H1140</f>
        <v>0</v>
      </c>
      <c r="L1140" s="797"/>
      <c r="M1140" s="797"/>
      <c r="N1140" s="779" t="s">
        <v>381</v>
      </c>
      <c r="O1140" s="779">
        <f>L1140</f>
        <v>0</v>
      </c>
      <c r="P1140" s="779">
        <f>H1140+L1140</f>
        <v>0</v>
      </c>
      <c r="Q1140" s="779">
        <f>I1140+M1140</f>
        <v>0</v>
      </c>
      <c r="R1140" s="779" t="s">
        <v>381</v>
      </c>
      <c r="S1140" s="780">
        <f>P1140</f>
        <v>0</v>
      </c>
    </row>
    <row r="1141" spans="1:19" ht="15" hidden="1" customHeight="1" x14ac:dyDescent="0.2">
      <c r="A1141" s="790" t="s">
        <v>384</v>
      </c>
      <c r="B1141" s="776" t="s">
        <v>381</v>
      </c>
      <c r="C1141" s="777" t="s">
        <v>381</v>
      </c>
      <c r="D1141" s="791" t="s">
        <v>381</v>
      </c>
      <c r="E1141" s="778" t="s">
        <v>381</v>
      </c>
      <c r="F1141" s="779" t="s">
        <v>381</v>
      </c>
      <c r="G1141" s="780" t="s">
        <v>381</v>
      </c>
      <c r="H1141" s="781" t="s">
        <v>381</v>
      </c>
      <c r="I1141" s="779" t="s">
        <v>381</v>
      </c>
      <c r="J1141" s="797"/>
      <c r="K1141" s="779">
        <f>J1141</f>
        <v>0</v>
      </c>
      <c r="L1141" s="779" t="s">
        <v>381</v>
      </c>
      <c r="M1141" s="779" t="s">
        <v>381</v>
      </c>
      <c r="N1141" s="797"/>
      <c r="O1141" s="779">
        <f>N1141</f>
        <v>0</v>
      </c>
      <c r="P1141" s="779" t="s">
        <v>381</v>
      </c>
      <c r="Q1141" s="779" t="s">
        <v>381</v>
      </c>
      <c r="R1141" s="779">
        <f>J1141+N1141</f>
        <v>0</v>
      </c>
      <c r="S1141" s="780">
        <f>R1141</f>
        <v>0</v>
      </c>
    </row>
    <row r="1142" spans="1:19" ht="18" hidden="1" customHeight="1" x14ac:dyDescent="0.2">
      <c r="A1142" s="792" t="s">
        <v>1026</v>
      </c>
      <c r="B1142" s="793"/>
      <c r="C1142" s="777">
        <f>IF(E1142+G1142=0, 0, ROUND((P1142-Q1142)/(G1142+E1142)/12,0))</f>
        <v>0</v>
      </c>
      <c r="D1142" s="791">
        <f>IF(F1142=0,0,ROUND(Q1142/F1142,0))</f>
        <v>0</v>
      </c>
      <c r="E1142" s="778">
        <f>E1143+E1144</f>
        <v>0</v>
      </c>
      <c r="F1142" s="779">
        <f>F1143+F1144</f>
        <v>0</v>
      </c>
      <c r="G1142" s="780">
        <f>G1143+G1144</f>
        <v>0</v>
      </c>
      <c r="H1142" s="781">
        <f>H1143+H1144</f>
        <v>0</v>
      </c>
      <c r="I1142" s="779">
        <f>I1143+I1144</f>
        <v>0</v>
      </c>
      <c r="J1142" s="779">
        <f>J1145</f>
        <v>0</v>
      </c>
      <c r="K1142" s="779">
        <f>IF(H1142+J1142=K1143+K1144+K1145,H1142+J1142,"CHYBA")</f>
        <v>0</v>
      </c>
      <c r="L1142" s="779">
        <f>L1143+L1144</f>
        <v>0</v>
      </c>
      <c r="M1142" s="779">
        <f>M1143+M1144</f>
        <v>0</v>
      </c>
      <c r="N1142" s="779">
        <f>N1145</f>
        <v>0</v>
      </c>
      <c r="O1142" s="779">
        <f>IF(L1142+N1142=O1143+O1144+O1145,L1142+N1142,"CHYBA")</f>
        <v>0</v>
      </c>
      <c r="P1142" s="779">
        <f>P1143+P1144</f>
        <v>0</v>
      </c>
      <c r="Q1142" s="779">
        <f>Q1143+Q1144</f>
        <v>0</v>
      </c>
      <c r="R1142" s="779">
        <f>R1145</f>
        <v>0</v>
      </c>
      <c r="S1142" s="780">
        <f>IF(P1142+R1142=S1143+S1144+S1145,P1142+R1142,"CHYBA")</f>
        <v>0</v>
      </c>
    </row>
    <row r="1143" spans="1:19" ht="15" hidden="1" customHeight="1" x14ac:dyDescent="0.2">
      <c r="A1143" s="790" t="s">
        <v>382</v>
      </c>
      <c r="B1143" s="776" t="s">
        <v>381</v>
      </c>
      <c r="C1143" s="777">
        <f>IF(E1143+G1143=0, 0, ROUND((P1143-Q1143)/(G1143+E1143)/12,0))</f>
        <v>0</v>
      </c>
      <c r="D1143" s="791">
        <f>IF(F1143=0,0,ROUND(Q1143/F1143,0))</f>
        <v>0</v>
      </c>
      <c r="E1143" s="796"/>
      <c r="F1143" s="797"/>
      <c r="G1143" s="798"/>
      <c r="H1143" s="799"/>
      <c r="I1143" s="797"/>
      <c r="J1143" s="779" t="s">
        <v>381</v>
      </c>
      <c r="K1143" s="779">
        <f>H1143</f>
        <v>0</v>
      </c>
      <c r="L1143" s="797"/>
      <c r="M1143" s="797"/>
      <c r="N1143" s="779" t="s">
        <v>381</v>
      </c>
      <c r="O1143" s="779">
        <f>L1143</f>
        <v>0</v>
      </c>
      <c r="P1143" s="779">
        <f>H1143+L1143</f>
        <v>0</v>
      </c>
      <c r="Q1143" s="779">
        <f>I1143+M1143</f>
        <v>0</v>
      </c>
      <c r="R1143" s="779" t="s">
        <v>381</v>
      </c>
      <c r="S1143" s="780">
        <f>P1143</f>
        <v>0</v>
      </c>
    </row>
    <row r="1144" spans="1:19" ht="15" hidden="1" customHeight="1" x14ac:dyDescent="0.2">
      <c r="A1144" s="790" t="s">
        <v>383</v>
      </c>
      <c r="B1144" s="776" t="s">
        <v>381</v>
      </c>
      <c r="C1144" s="777">
        <f>IF(E1144+G1144=0, 0, ROUND((P1144-Q1144)/(G1144+E1144)/12,0))</f>
        <v>0</v>
      </c>
      <c r="D1144" s="791">
        <f>IF(F1144=0,0,ROUND(Q1144/F1144,0))</f>
        <v>0</v>
      </c>
      <c r="E1144" s="796"/>
      <c r="F1144" s="797"/>
      <c r="G1144" s="798"/>
      <c r="H1144" s="799"/>
      <c r="I1144" s="797"/>
      <c r="J1144" s="779" t="s">
        <v>381</v>
      </c>
      <c r="K1144" s="779">
        <f>H1144</f>
        <v>0</v>
      </c>
      <c r="L1144" s="797"/>
      <c r="M1144" s="797"/>
      <c r="N1144" s="779" t="s">
        <v>381</v>
      </c>
      <c r="O1144" s="779">
        <f>L1144</f>
        <v>0</v>
      </c>
      <c r="P1144" s="779">
        <f>H1144+L1144</f>
        <v>0</v>
      </c>
      <c r="Q1144" s="779">
        <f>I1144+M1144</f>
        <v>0</v>
      </c>
      <c r="R1144" s="779" t="s">
        <v>381</v>
      </c>
      <c r="S1144" s="780">
        <f>P1144</f>
        <v>0</v>
      </c>
    </row>
    <row r="1145" spans="1:19" ht="15" hidden="1" customHeight="1" x14ac:dyDescent="0.2">
      <c r="A1145" s="790" t="s">
        <v>384</v>
      </c>
      <c r="B1145" s="776" t="s">
        <v>381</v>
      </c>
      <c r="C1145" s="777" t="s">
        <v>381</v>
      </c>
      <c r="D1145" s="791" t="s">
        <v>381</v>
      </c>
      <c r="E1145" s="778" t="s">
        <v>381</v>
      </c>
      <c r="F1145" s="779" t="s">
        <v>381</v>
      </c>
      <c r="G1145" s="780" t="s">
        <v>381</v>
      </c>
      <c r="H1145" s="781" t="s">
        <v>381</v>
      </c>
      <c r="I1145" s="779" t="s">
        <v>381</v>
      </c>
      <c r="J1145" s="797"/>
      <c r="K1145" s="779">
        <f>J1145</f>
        <v>0</v>
      </c>
      <c r="L1145" s="779" t="s">
        <v>381</v>
      </c>
      <c r="M1145" s="779" t="s">
        <v>381</v>
      </c>
      <c r="N1145" s="797"/>
      <c r="O1145" s="779">
        <f>N1145</f>
        <v>0</v>
      </c>
      <c r="P1145" s="779" t="s">
        <v>381</v>
      </c>
      <c r="Q1145" s="779" t="s">
        <v>381</v>
      </c>
      <c r="R1145" s="779">
        <f>J1145+N1145</f>
        <v>0</v>
      </c>
      <c r="S1145" s="780">
        <f>R1145</f>
        <v>0</v>
      </c>
    </row>
    <row r="1146" spans="1:19" ht="18" hidden="1" customHeight="1" x14ac:dyDescent="0.2">
      <c r="A1146" s="792" t="s">
        <v>1026</v>
      </c>
      <c r="B1146" s="793"/>
      <c r="C1146" s="777">
        <f>IF(E1146+G1146=0, 0, ROUND((P1146-Q1146)/(G1146+E1146)/12,0))</f>
        <v>0</v>
      </c>
      <c r="D1146" s="791">
        <f>IF(F1146=0,0,ROUND(Q1146/F1146,0))</f>
        <v>0</v>
      </c>
      <c r="E1146" s="778">
        <f>E1147+E1148</f>
        <v>0</v>
      </c>
      <c r="F1146" s="779">
        <f>F1147+F1148</f>
        <v>0</v>
      </c>
      <c r="G1146" s="780">
        <f>G1147+G1148</f>
        <v>0</v>
      </c>
      <c r="H1146" s="781">
        <f>H1147+H1148</f>
        <v>0</v>
      </c>
      <c r="I1146" s="779">
        <f>I1147+I1148</f>
        <v>0</v>
      </c>
      <c r="J1146" s="779">
        <f>J1149</f>
        <v>0</v>
      </c>
      <c r="K1146" s="779">
        <f>IF(H1146+J1146=K1147+K1148+K1149,H1146+J1146,"CHYBA")</f>
        <v>0</v>
      </c>
      <c r="L1146" s="779">
        <f>L1147+L1148</f>
        <v>0</v>
      </c>
      <c r="M1146" s="779">
        <f>M1147+M1148</f>
        <v>0</v>
      </c>
      <c r="N1146" s="779">
        <f>N1149</f>
        <v>0</v>
      </c>
      <c r="O1146" s="779">
        <f>IF(L1146+N1146=O1147+O1148+O1149,L1146+N1146,"CHYBA")</f>
        <v>0</v>
      </c>
      <c r="P1146" s="779">
        <f>P1147+P1148</f>
        <v>0</v>
      </c>
      <c r="Q1146" s="779">
        <f>Q1147+Q1148</f>
        <v>0</v>
      </c>
      <c r="R1146" s="779">
        <f>R1149</f>
        <v>0</v>
      </c>
      <c r="S1146" s="780">
        <f>IF(P1146+R1146=S1147+S1148+S1149,P1146+R1146,"CHYBA")</f>
        <v>0</v>
      </c>
    </row>
    <row r="1147" spans="1:19" ht="15" hidden="1" customHeight="1" x14ac:dyDescent="0.2">
      <c r="A1147" s="790" t="s">
        <v>382</v>
      </c>
      <c r="B1147" s="776" t="s">
        <v>381</v>
      </c>
      <c r="C1147" s="777">
        <f>IF(E1147+G1147=0, 0, ROUND((P1147-Q1147)/(G1147+E1147)/12,0))</f>
        <v>0</v>
      </c>
      <c r="D1147" s="791">
        <f>IF(F1147=0,0,ROUND(Q1147/F1147,0))</f>
        <v>0</v>
      </c>
      <c r="E1147" s="796"/>
      <c r="F1147" s="797"/>
      <c r="G1147" s="798"/>
      <c r="H1147" s="799"/>
      <c r="I1147" s="797"/>
      <c r="J1147" s="779" t="s">
        <v>381</v>
      </c>
      <c r="K1147" s="779">
        <f>H1147</f>
        <v>0</v>
      </c>
      <c r="L1147" s="797"/>
      <c r="M1147" s="797"/>
      <c r="N1147" s="779" t="s">
        <v>381</v>
      </c>
      <c r="O1147" s="779">
        <f>L1147</f>
        <v>0</v>
      </c>
      <c r="P1147" s="779">
        <f>H1147+L1147</f>
        <v>0</v>
      </c>
      <c r="Q1147" s="779">
        <f>I1147+M1147</f>
        <v>0</v>
      </c>
      <c r="R1147" s="779" t="s">
        <v>381</v>
      </c>
      <c r="S1147" s="780">
        <f>P1147</f>
        <v>0</v>
      </c>
    </row>
    <row r="1148" spans="1:19" ht="15" hidden="1" customHeight="1" x14ac:dyDescent="0.2">
      <c r="A1148" s="790" t="s">
        <v>383</v>
      </c>
      <c r="B1148" s="776" t="s">
        <v>381</v>
      </c>
      <c r="C1148" s="777">
        <f>IF(E1148+G1148=0, 0, ROUND((P1148-Q1148)/(G1148+E1148)/12,0))</f>
        <v>0</v>
      </c>
      <c r="D1148" s="791">
        <f>IF(F1148=0,0,ROUND(Q1148/F1148,0))</f>
        <v>0</v>
      </c>
      <c r="E1148" s="796"/>
      <c r="F1148" s="797"/>
      <c r="G1148" s="798"/>
      <c r="H1148" s="799"/>
      <c r="I1148" s="797"/>
      <c r="J1148" s="779" t="s">
        <v>381</v>
      </c>
      <c r="K1148" s="779">
        <f>H1148</f>
        <v>0</v>
      </c>
      <c r="L1148" s="797"/>
      <c r="M1148" s="797"/>
      <c r="N1148" s="779" t="s">
        <v>381</v>
      </c>
      <c r="O1148" s="779">
        <f>L1148</f>
        <v>0</v>
      </c>
      <c r="P1148" s="779">
        <f>H1148+L1148</f>
        <v>0</v>
      </c>
      <c r="Q1148" s="779">
        <f>I1148+M1148</f>
        <v>0</v>
      </c>
      <c r="R1148" s="779" t="s">
        <v>381</v>
      </c>
      <c r="S1148" s="780">
        <f>P1148</f>
        <v>0</v>
      </c>
    </row>
    <row r="1149" spans="1:19" ht="15" hidden="1" customHeight="1" x14ac:dyDescent="0.2">
      <c r="A1149" s="790" t="s">
        <v>384</v>
      </c>
      <c r="B1149" s="776" t="s">
        <v>381</v>
      </c>
      <c r="C1149" s="777" t="s">
        <v>381</v>
      </c>
      <c r="D1149" s="791" t="s">
        <v>381</v>
      </c>
      <c r="E1149" s="778" t="s">
        <v>381</v>
      </c>
      <c r="F1149" s="779" t="s">
        <v>381</v>
      </c>
      <c r="G1149" s="780" t="s">
        <v>381</v>
      </c>
      <c r="H1149" s="781" t="s">
        <v>381</v>
      </c>
      <c r="I1149" s="779" t="s">
        <v>381</v>
      </c>
      <c r="J1149" s="797"/>
      <c r="K1149" s="779">
        <f>J1149</f>
        <v>0</v>
      </c>
      <c r="L1149" s="779" t="s">
        <v>381</v>
      </c>
      <c r="M1149" s="779" t="s">
        <v>381</v>
      </c>
      <c r="N1149" s="797"/>
      <c r="O1149" s="779">
        <f>N1149</f>
        <v>0</v>
      </c>
      <c r="P1149" s="779" t="s">
        <v>381</v>
      </c>
      <c r="Q1149" s="779" t="s">
        <v>381</v>
      </c>
      <c r="R1149" s="779">
        <f>J1149+N1149</f>
        <v>0</v>
      </c>
      <c r="S1149" s="780">
        <f>R1149</f>
        <v>0</v>
      </c>
    </row>
    <row r="1150" spans="1:19" ht="18" hidden="1" customHeight="1" x14ac:dyDescent="0.2">
      <c r="A1150" s="792" t="s">
        <v>1026</v>
      </c>
      <c r="B1150" s="793"/>
      <c r="C1150" s="777">
        <f>IF(E1150+G1150=0, 0, ROUND((P1150-Q1150)/(G1150+E1150)/12,0))</f>
        <v>0</v>
      </c>
      <c r="D1150" s="791">
        <f>IF(F1150=0,0,ROUND(Q1150/F1150,0))</f>
        <v>0</v>
      </c>
      <c r="E1150" s="778">
        <f>E1151+E1152</f>
        <v>0</v>
      </c>
      <c r="F1150" s="779">
        <f>F1151+F1152</f>
        <v>0</v>
      </c>
      <c r="G1150" s="780">
        <f>G1151+G1152</f>
        <v>0</v>
      </c>
      <c r="H1150" s="781">
        <f>H1151+H1152</f>
        <v>0</v>
      </c>
      <c r="I1150" s="779">
        <f>I1151+I1152</f>
        <v>0</v>
      </c>
      <c r="J1150" s="779">
        <f>J1153</f>
        <v>0</v>
      </c>
      <c r="K1150" s="779">
        <f>IF(H1150+J1150=K1151+K1152+K1153,H1150+J1150,"CHYBA")</f>
        <v>0</v>
      </c>
      <c r="L1150" s="779">
        <f>L1151+L1152</f>
        <v>0</v>
      </c>
      <c r="M1150" s="779">
        <f>M1151+M1152</f>
        <v>0</v>
      </c>
      <c r="N1150" s="779">
        <f>N1153</f>
        <v>0</v>
      </c>
      <c r="O1150" s="779">
        <f>IF(L1150+N1150=O1151+O1152+O1153,L1150+N1150,"CHYBA")</f>
        <v>0</v>
      </c>
      <c r="P1150" s="779">
        <f>P1151+P1152</f>
        <v>0</v>
      </c>
      <c r="Q1150" s="779">
        <f>Q1151+Q1152</f>
        <v>0</v>
      </c>
      <c r="R1150" s="779">
        <f>R1153</f>
        <v>0</v>
      </c>
      <c r="S1150" s="780">
        <f>IF(P1150+R1150=S1151+S1152+S1153,P1150+R1150,"CHYBA")</f>
        <v>0</v>
      </c>
    </row>
    <row r="1151" spans="1:19" ht="15" hidden="1" customHeight="1" x14ac:dyDescent="0.2">
      <c r="A1151" s="790" t="s">
        <v>382</v>
      </c>
      <c r="B1151" s="776" t="s">
        <v>381</v>
      </c>
      <c r="C1151" s="777">
        <f>IF(E1151+G1151=0, 0, ROUND((P1151-Q1151)/(G1151+E1151)/12,0))</f>
        <v>0</v>
      </c>
      <c r="D1151" s="791">
        <f>IF(F1151=0,0,ROUND(Q1151/F1151,0))</f>
        <v>0</v>
      </c>
      <c r="E1151" s="796"/>
      <c r="F1151" s="797"/>
      <c r="G1151" s="798"/>
      <c r="H1151" s="799"/>
      <c r="I1151" s="797"/>
      <c r="J1151" s="779" t="s">
        <v>381</v>
      </c>
      <c r="K1151" s="779">
        <f>H1151</f>
        <v>0</v>
      </c>
      <c r="L1151" s="797"/>
      <c r="M1151" s="797"/>
      <c r="N1151" s="779" t="s">
        <v>381</v>
      </c>
      <c r="O1151" s="779">
        <f>L1151</f>
        <v>0</v>
      </c>
      <c r="P1151" s="779">
        <f>H1151+L1151</f>
        <v>0</v>
      </c>
      <c r="Q1151" s="779">
        <f>I1151+M1151</f>
        <v>0</v>
      </c>
      <c r="R1151" s="779" t="s">
        <v>381</v>
      </c>
      <c r="S1151" s="780">
        <f>P1151</f>
        <v>0</v>
      </c>
    </row>
    <row r="1152" spans="1:19" ht="15" hidden="1" customHeight="1" x14ac:dyDescent="0.2">
      <c r="A1152" s="790" t="s">
        <v>383</v>
      </c>
      <c r="B1152" s="776" t="s">
        <v>381</v>
      </c>
      <c r="C1152" s="777">
        <f>IF(E1152+G1152=0, 0, ROUND((P1152-Q1152)/(G1152+E1152)/12,0))</f>
        <v>0</v>
      </c>
      <c r="D1152" s="791">
        <f>IF(F1152=0,0,ROUND(Q1152/F1152,0))</f>
        <v>0</v>
      </c>
      <c r="E1152" s="796"/>
      <c r="F1152" s="797"/>
      <c r="G1152" s="798"/>
      <c r="H1152" s="799"/>
      <c r="I1152" s="797"/>
      <c r="J1152" s="779" t="s">
        <v>381</v>
      </c>
      <c r="K1152" s="779">
        <f>H1152</f>
        <v>0</v>
      </c>
      <c r="L1152" s="797"/>
      <c r="M1152" s="797"/>
      <c r="N1152" s="779" t="s">
        <v>381</v>
      </c>
      <c r="O1152" s="779">
        <f>L1152</f>
        <v>0</v>
      </c>
      <c r="P1152" s="779">
        <f>H1152+L1152</f>
        <v>0</v>
      </c>
      <c r="Q1152" s="779">
        <f>I1152+M1152</f>
        <v>0</v>
      </c>
      <c r="R1152" s="779" t="s">
        <v>381</v>
      </c>
      <c r="S1152" s="780">
        <f>P1152</f>
        <v>0</v>
      </c>
    </row>
    <row r="1153" spans="1:19" ht="15" hidden="1" customHeight="1" x14ac:dyDescent="0.2">
      <c r="A1153" s="790" t="s">
        <v>384</v>
      </c>
      <c r="B1153" s="776" t="s">
        <v>381</v>
      </c>
      <c r="C1153" s="777" t="s">
        <v>381</v>
      </c>
      <c r="D1153" s="791" t="s">
        <v>381</v>
      </c>
      <c r="E1153" s="778" t="s">
        <v>381</v>
      </c>
      <c r="F1153" s="779" t="s">
        <v>381</v>
      </c>
      <c r="G1153" s="780" t="s">
        <v>381</v>
      </c>
      <c r="H1153" s="781" t="s">
        <v>381</v>
      </c>
      <c r="I1153" s="779" t="s">
        <v>381</v>
      </c>
      <c r="J1153" s="797"/>
      <c r="K1153" s="779">
        <f>J1153</f>
        <v>0</v>
      </c>
      <c r="L1153" s="779" t="s">
        <v>381</v>
      </c>
      <c r="M1153" s="779" t="s">
        <v>381</v>
      </c>
      <c r="N1153" s="797"/>
      <c r="O1153" s="779">
        <f>N1153</f>
        <v>0</v>
      </c>
      <c r="P1153" s="779" t="s">
        <v>381</v>
      </c>
      <c r="Q1153" s="779" t="s">
        <v>381</v>
      </c>
      <c r="R1153" s="779">
        <f>J1153+N1153</f>
        <v>0</v>
      </c>
      <c r="S1153" s="780">
        <f>R1153</f>
        <v>0</v>
      </c>
    </row>
    <row r="1154" spans="1:19" ht="18" hidden="1" customHeight="1" x14ac:dyDescent="0.2">
      <c r="A1154" s="792" t="s">
        <v>1026</v>
      </c>
      <c r="B1154" s="793"/>
      <c r="C1154" s="777">
        <f>IF(E1154+G1154=0, 0, ROUND((P1154-Q1154)/(G1154+E1154)/12,0))</f>
        <v>0</v>
      </c>
      <c r="D1154" s="791">
        <f>IF(F1154=0,0,ROUND(Q1154/F1154,0))</f>
        <v>0</v>
      </c>
      <c r="E1154" s="778">
        <f>E1155+E1156</f>
        <v>0</v>
      </c>
      <c r="F1154" s="779">
        <f>F1155+F1156</f>
        <v>0</v>
      </c>
      <c r="G1154" s="780">
        <f>G1155+G1156</f>
        <v>0</v>
      </c>
      <c r="H1154" s="781">
        <f>H1155+H1156</f>
        <v>0</v>
      </c>
      <c r="I1154" s="779">
        <f>I1155+I1156</f>
        <v>0</v>
      </c>
      <c r="J1154" s="779">
        <f>J1157</f>
        <v>0</v>
      </c>
      <c r="K1154" s="779">
        <f>IF(H1154+J1154=K1155+K1156+K1157,H1154+J1154,"CHYBA")</f>
        <v>0</v>
      </c>
      <c r="L1154" s="779">
        <f>L1155+L1156</f>
        <v>0</v>
      </c>
      <c r="M1154" s="779">
        <f>M1155+M1156</f>
        <v>0</v>
      </c>
      <c r="N1154" s="779">
        <f>N1157</f>
        <v>0</v>
      </c>
      <c r="O1154" s="779">
        <f>IF(L1154+N1154=O1155+O1156+O1157,L1154+N1154,"CHYBA")</f>
        <v>0</v>
      </c>
      <c r="P1154" s="779">
        <f>P1155+P1156</f>
        <v>0</v>
      </c>
      <c r="Q1154" s="779">
        <f>Q1155+Q1156</f>
        <v>0</v>
      </c>
      <c r="R1154" s="779">
        <f>R1157</f>
        <v>0</v>
      </c>
      <c r="S1154" s="780">
        <f>IF(P1154+R1154=S1155+S1156+S1157,P1154+R1154,"CHYBA")</f>
        <v>0</v>
      </c>
    </row>
    <row r="1155" spans="1:19" ht="15" hidden="1" customHeight="1" x14ac:dyDescent="0.2">
      <c r="A1155" s="790" t="s">
        <v>382</v>
      </c>
      <c r="B1155" s="776" t="s">
        <v>381</v>
      </c>
      <c r="C1155" s="777">
        <f>IF(E1155+G1155=0, 0, ROUND((P1155-Q1155)/(G1155+E1155)/12,0))</f>
        <v>0</v>
      </c>
      <c r="D1155" s="791">
        <f>IF(F1155=0,0,ROUND(Q1155/F1155,0))</f>
        <v>0</v>
      </c>
      <c r="E1155" s="796"/>
      <c r="F1155" s="797"/>
      <c r="G1155" s="798"/>
      <c r="H1155" s="799"/>
      <c r="I1155" s="797"/>
      <c r="J1155" s="779" t="s">
        <v>381</v>
      </c>
      <c r="K1155" s="779">
        <f>H1155</f>
        <v>0</v>
      </c>
      <c r="L1155" s="797"/>
      <c r="M1155" s="797"/>
      <c r="N1155" s="779" t="s">
        <v>381</v>
      </c>
      <c r="O1155" s="779">
        <f>L1155</f>
        <v>0</v>
      </c>
      <c r="P1155" s="779">
        <f>H1155+L1155</f>
        <v>0</v>
      </c>
      <c r="Q1155" s="779">
        <f>I1155+M1155</f>
        <v>0</v>
      </c>
      <c r="R1155" s="779" t="s">
        <v>381</v>
      </c>
      <c r="S1155" s="780">
        <f>P1155</f>
        <v>0</v>
      </c>
    </row>
    <row r="1156" spans="1:19" ht="15" hidden="1" customHeight="1" x14ac:dyDescent="0.2">
      <c r="A1156" s="790" t="s">
        <v>383</v>
      </c>
      <c r="B1156" s="776" t="s">
        <v>381</v>
      </c>
      <c r="C1156" s="777">
        <f>IF(E1156+G1156=0, 0, ROUND((P1156-Q1156)/(G1156+E1156)/12,0))</f>
        <v>0</v>
      </c>
      <c r="D1156" s="791">
        <f>IF(F1156=0,0,ROUND(Q1156/F1156,0))</f>
        <v>0</v>
      </c>
      <c r="E1156" s="796"/>
      <c r="F1156" s="797"/>
      <c r="G1156" s="798"/>
      <c r="H1156" s="799"/>
      <c r="I1156" s="797"/>
      <c r="J1156" s="779" t="s">
        <v>381</v>
      </c>
      <c r="K1156" s="779">
        <f>H1156</f>
        <v>0</v>
      </c>
      <c r="L1156" s="797"/>
      <c r="M1156" s="797"/>
      <c r="N1156" s="779" t="s">
        <v>381</v>
      </c>
      <c r="O1156" s="779">
        <f>L1156</f>
        <v>0</v>
      </c>
      <c r="P1156" s="779">
        <f>H1156+L1156</f>
        <v>0</v>
      </c>
      <c r="Q1156" s="779">
        <f>I1156+M1156</f>
        <v>0</v>
      </c>
      <c r="R1156" s="779" t="s">
        <v>381</v>
      </c>
      <c r="S1156" s="780">
        <f>P1156</f>
        <v>0</v>
      </c>
    </row>
    <row r="1157" spans="1:19" ht="15.75" hidden="1" customHeight="1" x14ac:dyDescent="0.2">
      <c r="A1157" s="808" t="s">
        <v>384</v>
      </c>
      <c r="B1157" s="809" t="s">
        <v>381</v>
      </c>
      <c r="C1157" s="810" t="s">
        <v>381</v>
      </c>
      <c r="D1157" s="834" t="s">
        <v>381</v>
      </c>
      <c r="E1157" s="811" t="s">
        <v>381</v>
      </c>
      <c r="F1157" s="812" t="s">
        <v>381</v>
      </c>
      <c r="G1157" s="813" t="s">
        <v>381</v>
      </c>
      <c r="H1157" s="814" t="s">
        <v>381</v>
      </c>
      <c r="I1157" s="812" t="s">
        <v>381</v>
      </c>
      <c r="J1157" s="815"/>
      <c r="K1157" s="812">
        <f>J1157</f>
        <v>0</v>
      </c>
      <c r="L1157" s="812" t="s">
        <v>381</v>
      </c>
      <c r="M1157" s="812" t="s">
        <v>381</v>
      </c>
      <c r="N1157" s="815"/>
      <c r="O1157" s="812">
        <f>N1157</f>
        <v>0</v>
      </c>
      <c r="P1157" s="812" t="s">
        <v>381</v>
      </c>
      <c r="Q1157" s="812" t="s">
        <v>381</v>
      </c>
      <c r="R1157" s="812">
        <f>J1157+N1157</f>
        <v>0</v>
      </c>
      <c r="S1157" s="813">
        <f>R1157</f>
        <v>0</v>
      </c>
    </row>
    <row r="1158" spans="1:19" ht="23.25" hidden="1" customHeight="1" x14ac:dyDescent="0.2">
      <c r="A1158" s="783" t="s">
        <v>1033</v>
      </c>
      <c r="B1158" s="784" t="s">
        <v>381</v>
      </c>
      <c r="C1158" s="881">
        <f>IF(E1158+G1158=0, 0, ROUND((P1158-Q1158)/(G1158+E1158)/12,0))</f>
        <v>0</v>
      </c>
      <c r="D1158" s="882">
        <f>IF(F1158=0,0,ROUND(Q1158/F1158,0))</f>
        <v>0</v>
      </c>
      <c r="E1158" s="786">
        <f>E1159+E1160</f>
        <v>0</v>
      </c>
      <c r="F1158" s="787">
        <f>F1159+F1160</f>
        <v>0</v>
      </c>
      <c r="G1158" s="788">
        <f>G1159+G1160</f>
        <v>0</v>
      </c>
      <c r="H1158" s="789">
        <f>H1159+H1160</f>
        <v>0</v>
      </c>
      <c r="I1158" s="787">
        <f>I1159+I1160</f>
        <v>0</v>
      </c>
      <c r="J1158" s="787">
        <f>J1161</f>
        <v>0</v>
      </c>
      <c r="K1158" s="787">
        <f>IF(H1158+J1158=K1159+K1160+K1161,H1158+J1158,"CHYBA")</f>
        <v>0</v>
      </c>
      <c r="L1158" s="787">
        <f>L1159+L1160</f>
        <v>0</v>
      </c>
      <c r="M1158" s="787">
        <f>M1159+M1160</f>
        <v>0</v>
      </c>
      <c r="N1158" s="787">
        <f>N1161</f>
        <v>0</v>
      </c>
      <c r="O1158" s="787">
        <f>IF(L1158+N1158=O1159+O1160+O1161,L1158+N1158,"CHYBA")</f>
        <v>0</v>
      </c>
      <c r="P1158" s="787">
        <f>P1159+P1160</f>
        <v>0</v>
      </c>
      <c r="Q1158" s="787">
        <f>Q1159+Q1160</f>
        <v>0</v>
      </c>
      <c r="R1158" s="787">
        <f>R1161</f>
        <v>0</v>
      </c>
      <c r="S1158" s="788">
        <f>IF(P1158+R1158=S1159+S1160+S1161,P1158+R1158,"CHYBA")</f>
        <v>0</v>
      </c>
    </row>
    <row r="1159" spans="1:19" ht="15" hidden="1" customHeight="1" x14ac:dyDescent="0.2">
      <c r="A1159" s="790" t="s">
        <v>382</v>
      </c>
      <c r="B1159" s="776" t="s">
        <v>381</v>
      </c>
      <c r="C1159" s="777">
        <f>IF(E1159+G1159=0, 0, ROUND((P1159-Q1159)/(G1159+E1159)/12,0))</f>
        <v>0</v>
      </c>
      <c r="D1159" s="791">
        <f>IF(F1159=0,0,ROUND(Q1159/F1159,0))</f>
        <v>0</v>
      </c>
      <c r="E1159" s="778">
        <f t="shared" ref="E1159:I1160" si="42">E1163+E1167+E1171+E1175+E1179+E1183+E1187</f>
        <v>0</v>
      </c>
      <c r="F1159" s="779">
        <f t="shared" si="42"/>
        <v>0</v>
      </c>
      <c r="G1159" s="780">
        <f t="shared" si="42"/>
        <v>0</v>
      </c>
      <c r="H1159" s="781">
        <f t="shared" si="42"/>
        <v>0</v>
      </c>
      <c r="I1159" s="779">
        <f t="shared" si="42"/>
        <v>0</v>
      </c>
      <c r="J1159" s="779" t="s">
        <v>381</v>
      </c>
      <c r="K1159" s="779">
        <f>H1159</f>
        <v>0</v>
      </c>
      <c r="L1159" s="779">
        <f>L1163+L1167+L1171+L1175+L1179+L1183+L1187</f>
        <v>0</v>
      </c>
      <c r="M1159" s="779">
        <f>M1163+M1167+M1171+M1175+M1179+M1183+M1187</f>
        <v>0</v>
      </c>
      <c r="N1159" s="779" t="s">
        <v>381</v>
      </c>
      <c r="O1159" s="779">
        <f>L1159</f>
        <v>0</v>
      </c>
      <c r="P1159" s="779">
        <f>H1159+L1159</f>
        <v>0</v>
      </c>
      <c r="Q1159" s="779">
        <f>I1159+M1159</f>
        <v>0</v>
      </c>
      <c r="R1159" s="779" t="s">
        <v>381</v>
      </c>
      <c r="S1159" s="780">
        <f>P1159</f>
        <v>0</v>
      </c>
    </row>
    <row r="1160" spans="1:19" ht="15" hidden="1" customHeight="1" x14ac:dyDescent="0.2">
      <c r="A1160" s="790" t="s">
        <v>383</v>
      </c>
      <c r="B1160" s="776" t="s">
        <v>381</v>
      </c>
      <c r="C1160" s="777">
        <f>IF(E1160+G1160=0, 0, ROUND((P1160-Q1160)/(G1160+E1160)/12,0))</f>
        <v>0</v>
      </c>
      <c r="D1160" s="791">
        <f>IF(F1160=0,0,ROUND(Q1160/F1160,0))</f>
        <v>0</v>
      </c>
      <c r="E1160" s="778">
        <f t="shared" si="42"/>
        <v>0</v>
      </c>
      <c r="F1160" s="779">
        <f t="shared" si="42"/>
        <v>0</v>
      </c>
      <c r="G1160" s="780">
        <f t="shared" si="42"/>
        <v>0</v>
      </c>
      <c r="H1160" s="781">
        <f t="shared" si="42"/>
        <v>0</v>
      </c>
      <c r="I1160" s="779">
        <f t="shared" si="42"/>
        <v>0</v>
      </c>
      <c r="J1160" s="779" t="s">
        <v>381</v>
      </c>
      <c r="K1160" s="779">
        <f>H1160</f>
        <v>0</v>
      </c>
      <c r="L1160" s="779">
        <f>L1164+L1168+L1172+L1176+L1180+L1184+L1188</f>
        <v>0</v>
      </c>
      <c r="M1160" s="779">
        <f>M1164+M1168+M1172+M1176+M1180+M1184+M1188</f>
        <v>0</v>
      </c>
      <c r="N1160" s="779" t="s">
        <v>381</v>
      </c>
      <c r="O1160" s="779">
        <f>L1160</f>
        <v>0</v>
      </c>
      <c r="P1160" s="779">
        <f>H1160+L1160</f>
        <v>0</v>
      </c>
      <c r="Q1160" s="779">
        <f>I1160+M1160</f>
        <v>0</v>
      </c>
      <c r="R1160" s="779" t="s">
        <v>381</v>
      </c>
      <c r="S1160" s="780">
        <f>P1160</f>
        <v>0</v>
      </c>
    </row>
    <row r="1161" spans="1:19" ht="15" hidden="1" customHeight="1" x14ac:dyDescent="0.2">
      <c r="A1161" s="790" t="s">
        <v>384</v>
      </c>
      <c r="B1161" s="776" t="s">
        <v>381</v>
      </c>
      <c r="C1161" s="777" t="s">
        <v>381</v>
      </c>
      <c r="D1161" s="791" t="s">
        <v>381</v>
      </c>
      <c r="E1161" s="778" t="s">
        <v>381</v>
      </c>
      <c r="F1161" s="779" t="s">
        <v>381</v>
      </c>
      <c r="G1161" s="780" t="s">
        <v>381</v>
      </c>
      <c r="H1161" s="781" t="s">
        <v>381</v>
      </c>
      <c r="I1161" s="779" t="s">
        <v>381</v>
      </c>
      <c r="J1161" s="779">
        <f>J1165+J1169+J1173+J1177+J1181+J1185+J1189</f>
        <v>0</v>
      </c>
      <c r="K1161" s="779">
        <f>J1161</f>
        <v>0</v>
      </c>
      <c r="L1161" s="779" t="s">
        <v>381</v>
      </c>
      <c r="M1161" s="779" t="s">
        <v>381</v>
      </c>
      <c r="N1161" s="779">
        <f>N1165+N1169+N1173+N1177+N1181+N1185+N1189</f>
        <v>0</v>
      </c>
      <c r="O1161" s="779">
        <f>N1161</f>
        <v>0</v>
      </c>
      <c r="P1161" s="779" t="s">
        <v>381</v>
      </c>
      <c r="Q1161" s="779" t="s">
        <v>381</v>
      </c>
      <c r="R1161" s="779">
        <f>J1161+N1161</f>
        <v>0</v>
      </c>
      <c r="S1161" s="780">
        <f>R1161</f>
        <v>0</v>
      </c>
    </row>
    <row r="1162" spans="1:19" ht="18" hidden="1" customHeight="1" x14ac:dyDescent="0.2">
      <c r="A1162" s="792" t="s">
        <v>1026</v>
      </c>
      <c r="B1162" s="793"/>
      <c r="C1162" s="777">
        <f>IF(E1162+G1162=0, 0, ROUND((P1162-Q1162)/(G1162+E1162)/12,0))</f>
        <v>0</v>
      </c>
      <c r="D1162" s="791">
        <f>IF(F1162=0,0,ROUND(Q1162/F1162,0))</f>
        <v>0</v>
      </c>
      <c r="E1162" s="778">
        <f>E1163+E1164</f>
        <v>0</v>
      </c>
      <c r="F1162" s="779">
        <f>F1163+F1164</f>
        <v>0</v>
      </c>
      <c r="G1162" s="780">
        <f>G1163+G1164</f>
        <v>0</v>
      </c>
      <c r="H1162" s="794">
        <f>H1163+H1164</f>
        <v>0</v>
      </c>
      <c r="I1162" s="795">
        <f>I1163+I1164</f>
        <v>0</v>
      </c>
      <c r="J1162" s="795">
        <f>J1165</f>
        <v>0</v>
      </c>
      <c r="K1162" s="795">
        <f>IF(H1162+J1162=K1163+K1164+K1165,H1162+J1162,"CHYBA")</f>
        <v>0</v>
      </c>
      <c r="L1162" s="779">
        <f>L1163+L1164</f>
        <v>0</v>
      </c>
      <c r="M1162" s="779">
        <f>M1163+M1164</f>
        <v>0</v>
      </c>
      <c r="N1162" s="779">
        <f>N1165</f>
        <v>0</v>
      </c>
      <c r="O1162" s="779">
        <f>IF(L1162+N1162=O1163+O1164+O1165,L1162+N1162,"CHYBA")</f>
        <v>0</v>
      </c>
      <c r="P1162" s="779">
        <f>P1163+P1164</f>
        <v>0</v>
      </c>
      <c r="Q1162" s="779">
        <f>Q1163+Q1164</f>
        <v>0</v>
      </c>
      <c r="R1162" s="779">
        <f>R1165</f>
        <v>0</v>
      </c>
      <c r="S1162" s="780">
        <f>IF(P1162+R1162=S1163+S1164+S1165,P1162+R1162,"CHYBA")</f>
        <v>0</v>
      </c>
    </row>
    <row r="1163" spans="1:19" ht="15" hidden="1" customHeight="1" x14ac:dyDescent="0.2">
      <c r="A1163" s="790" t="s">
        <v>382</v>
      </c>
      <c r="B1163" s="776" t="s">
        <v>381</v>
      </c>
      <c r="C1163" s="777">
        <f>IF(E1163+G1163=0, 0, ROUND((P1163-Q1163)/(G1163+E1163)/12,0))</f>
        <v>0</v>
      </c>
      <c r="D1163" s="791">
        <f>IF(F1163=0,0,ROUND(Q1163/F1163,0))</f>
        <v>0</v>
      </c>
      <c r="E1163" s="796"/>
      <c r="F1163" s="797"/>
      <c r="G1163" s="798"/>
      <c r="H1163" s="799"/>
      <c r="I1163" s="797"/>
      <c r="J1163" s="795" t="s">
        <v>381</v>
      </c>
      <c r="K1163" s="795">
        <f>H1163</f>
        <v>0</v>
      </c>
      <c r="L1163" s="797"/>
      <c r="M1163" s="797"/>
      <c r="N1163" s="779" t="s">
        <v>381</v>
      </c>
      <c r="O1163" s="779">
        <f>L1163</f>
        <v>0</v>
      </c>
      <c r="P1163" s="779">
        <f>H1163+L1163</f>
        <v>0</v>
      </c>
      <c r="Q1163" s="779">
        <f>I1163+M1163</f>
        <v>0</v>
      </c>
      <c r="R1163" s="779" t="s">
        <v>381</v>
      </c>
      <c r="S1163" s="780">
        <f>P1163</f>
        <v>0</v>
      </c>
    </row>
    <row r="1164" spans="1:19" ht="15" hidden="1" customHeight="1" x14ac:dyDescent="0.2">
      <c r="A1164" s="790" t="s">
        <v>383</v>
      </c>
      <c r="B1164" s="776" t="s">
        <v>381</v>
      </c>
      <c r="C1164" s="777">
        <f>IF(E1164+G1164=0, 0, ROUND((P1164-Q1164)/(G1164+E1164)/12,0))</f>
        <v>0</v>
      </c>
      <c r="D1164" s="791">
        <f>IF(F1164=0,0,ROUND(Q1164/F1164,0))</f>
        <v>0</v>
      </c>
      <c r="E1164" s="796"/>
      <c r="F1164" s="797"/>
      <c r="G1164" s="798"/>
      <c r="H1164" s="799"/>
      <c r="I1164" s="797"/>
      <c r="J1164" s="795" t="s">
        <v>381</v>
      </c>
      <c r="K1164" s="795">
        <f>H1164</f>
        <v>0</v>
      </c>
      <c r="L1164" s="797"/>
      <c r="M1164" s="797"/>
      <c r="N1164" s="779" t="s">
        <v>381</v>
      </c>
      <c r="O1164" s="779">
        <f>L1164</f>
        <v>0</v>
      </c>
      <c r="P1164" s="779">
        <f>H1164+L1164</f>
        <v>0</v>
      </c>
      <c r="Q1164" s="779">
        <f>I1164+M1164</f>
        <v>0</v>
      </c>
      <c r="R1164" s="779" t="s">
        <v>381</v>
      </c>
      <c r="S1164" s="780">
        <f>P1164</f>
        <v>0</v>
      </c>
    </row>
    <row r="1165" spans="1:19" ht="15" hidden="1" customHeight="1" x14ac:dyDescent="0.2">
      <c r="A1165" s="790" t="s">
        <v>384</v>
      </c>
      <c r="B1165" s="776" t="s">
        <v>381</v>
      </c>
      <c r="C1165" s="777" t="s">
        <v>381</v>
      </c>
      <c r="D1165" s="791" t="s">
        <v>381</v>
      </c>
      <c r="E1165" s="778" t="s">
        <v>381</v>
      </c>
      <c r="F1165" s="779" t="s">
        <v>381</v>
      </c>
      <c r="G1165" s="780" t="s">
        <v>381</v>
      </c>
      <c r="H1165" s="781" t="s">
        <v>381</v>
      </c>
      <c r="I1165" s="779" t="s">
        <v>381</v>
      </c>
      <c r="J1165" s="797"/>
      <c r="K1165" s="795">
        <f>J1165</f>
        <v>0</v>
      </c>
      <c r="L1165" s="779" t="s">
        <v>381</v>
      </c>
      <c r="M1165" s="779" t="s">
        <v>381</v>
      </c>
      <c r="N1165" s="797"/>
      <c r="O1165" s="779">
        <f>N1165</f>
        <v>0</v>
      </c>
      <c r="P1165" s="779" t="s">
        <v>381</v>
      </c>
      <c r="Q1165" s="779" t="s">
        <v>381</v>
      </c>
      <c r="R1165" s="779">
        <f>J1165+N1165</f>
        <v>0</v>
      </c>
      <c r="S1165" s="780">
        <f>R1165</f>
        <v>0</v>
      </c>
    </row>
    <row r="1166" spans="1:19" ht="18" hidden="1" customHeight="1" x14ac:dyDescent="0.2">
      <c r="A1166" s="792" t="s">
        <v>1026</v>
      </c>
      <c r="B1166" s="793"/>
      <c r="C1166" s="777">
        <f>IF(E1166+G1166=0, 0, ROUND((P1166-Q1166)/(G1166+E1166)/12,0))</f>
        <v>0</v>
      </c>
      <c r="D1166" s="791">
        <f>IF(F1166=0,0,ROUND(Q1166/F1166,0))</f>
        <v>0</v>
      </c>
      <c r="E1166" s="778">
        <f>E1167+E1168</f>
        <v>0</v>
      </c>
      <c r="F1166" s="779">
        <f>F1167+F1168</f>
        <v>0</v>
      </c>
      <c r="G1166" s="780">
        <f>G1167+G1168</f>
        <v>0</v>
      </c>
      <c r="H1166" s="781">
        <f>H1167+H1168</f>
        <v>0</v>
      </c>
      <c r="I1166" s="779">
        <f>I1167+I1168</f>
        <v>0</v>
      </c>
      <c r="J1166" s="779">
        <f>J1169</f>
        <v>0</v>
      </c>
      <c r="K1166" s="779">
        <f>IF(H1166+J1166=K1167+K1168+K1169,H1166+J1166,"CHYBA")</f>
        <v>0</v>
      </c>
      <c r="L1166" s="779">
        <f>L1167+L1168</f>
        <v>0</v>
      </c>
      <c r="M1166" s="779">
        <f>M1167+M1168</f>
        <v>0</v>
      </c>
      <c r="N1166" s="779">
        <f>N1169</f>
        <v>0</v>
      </c>
      <c r="O1166" s="779">
        <f>IF(L1166+N1166=O1167+O1168+O1169,L1166+N1166,"CHYBA")</f>
        <v>0</v>
      </c>
      <c r="P1166" s="779">
        <f>P1167+P1168</f>
        <v>0</v>
      </c>
      <c r="Q1166" s="779">
        <f>Q1167+Q1168</f>
        <v>0</v>
      </c>
      <c r="R1166" s="779">
        <f>R1169</f>
        <v>0</v>
      </c>
      <c r="S1166" s="780">
        <f>IF(P1166+R1166=S1167+S1168+S1169,P1166+R1166,"CHYBA")</f>
        <v>0</v>
      </c>
    </row>
    <row r="1167" spans="1:19" ht="15" hidden="1" customHeight="1" x14ac:dyDescent="0.2">
      <c r="A1167" s="790" t="s">
        <v>382</v>
      </c>
      <c r="B1167" s="776" t="s">
        <v>381</v>
      </c>
      <c r="C1167" s="777">
        <f>IF(E1167+G1167=0, 0, ROUND((P1167-Q1167)/(G1167+E1167)/12,0))</f>
        <v>0</v>
      </c>
      <c r="D1167" s="791">
        <f>IF(F1167=0,0,ROUND(Q1167/F1167,0))</f>
        <v>0</v>
      </c>
      <c r="E1167" s="796"/>
      <c r="F1167" s="797"/>
      <c r="G1167" s="798"/>
      <c r="H1167" s="799"/>
      <c r="I1167" s="797"/>
      <c r="J1167" s="779" t="s">
        <v>381</v>
      </c>
      <c r="K1167" s="779">
        <f>H1167</f>
        <v>0</v>
      </c>
      <c r="L1167" s="797"/>
      <c r="M1167" s="797"/>
      <c r="N1167" s="779" t="s">
        <v>381</v>
      </c>
      <c r="O1167" s="779">
        <f>L1167</f>
        <v>0</v>
      </c>
      <c r="P1167" s="779">
        <f>H1167+L1167</f>
        <v>0</v>
      </c>
      <c r="Q1167" s="779">
        <f>I1167+M1167</f>
        <v>0</v>
      </c>
      <c r="R1167" s="779" t="s">
        <v>381</v>
      </c>
      <c r="S1167" s="780">
        <f>P1167</f>
        <v>0</v>
      </c>
    </row>
    <row r="1168" spans="1:19" ht="15" hidden="1" customHeight="1" x14ac:dyDescent="0.2">
      <c r="A1168" s="790" t="s">
        <v>383</v>
      </c>
      <c r="B1168" s="776" t="s">
        <v>381</v>
      </c>
      <c r="C1168" s="777">
        <f>IF(E1168+G1168=0, 0, ROUND((P1168-Q1168)/(G1168+E1168)/12,0))</f>
        <v>0</v>
      </c>
      <c r="D1168" s="791">
        <f>IF(F1168=0,0,ROUND(Q1168/F1168,0))</f>
        <v>0</v>
      </c>
      <c r="E1168" s="796"/>
      <c r="F1168" s="797"/>
      <c r="G1168" s="798"/>
      <c r="H1168" s="799"/>
      <c r="I1168" s="797"/>
      <c r="J1168" s="779" t="s">
        <v>381</v>
      </c>
      <c r="K1168" s="779">
        <f>H1168</f>
        <v>0</v>
      </c>
      <c r="L1168" s="797"/>
      <c r="M1168" s="797"/>
      <c r="N1168" s="779" t="s">
        <v>381</v>
      </c>
      <c r="O1168" s="779">
        <f>L1168</f>
        <v>0</v>
      </c>
      <c r="P1168" s="779">
        <f>H1168+L1168</f>
        <v>0</v>
      </c>
      <c r="Q1168" s="779">
        <f>I1168+M1168</f>
        <v>0</v>
      </c>
      <c r="R1168" s="779" t="s">
        <v>381</v>
      </c>
      <c r="S1168" s="780">
        <f>P1168</f>
        <v>0</v>
      </c>
    </row>
    <row r="1169" spans="1:19" ht="15" hidden="1" customHeight="1" x14ac:dyDescent="0.2">
      <c r="A1169" s="790" t="s">
        <v>384</v>
      </c>
      <c r="B1169" s="776" t="s">
        <v>381</v>
      </c>
      <c r="C1169" s="777" t="s">
        <v>381</v>
      </c>
      <c r="D1169" s="791" t="s">
        <v>381</v>
      </c>
      <c r="E1169" s="778" t="s">
        <v>381</v>
      </c>
      <c r="F1169" s="779" t="s">
        <v>381</v>
      </c>
      <c r="G1169" s="780" t="s">
        <v>381</v>
      </c>
      <c r="H1169" s="781" t="s">
        <v>381</v>
      </c>
      <c r="I1169" s="779" t="s">
        <v>381</v>
      </c>
      <c r="J1169" s="797"/>
      <c r="K1169" s="779">
        <f>J1169</f>
        <v>0</v>
      </c>
      <c r="L1169" s="779" t="s">
        <v>381</v>
      </c>
      <c r="M1169" s="779" t="s">
        <v>381</v>
      </c>
      <c r="N1169" s="797"/>
      <c r="O1169" s="779">
        <f>N1169</f>
        <v>0</v>
      </c>
      <c r="P1169" s="779" t="s">
        <v>381</v>
      </c>
      <c r="Q1169" s="779" t="s">
        <v>381</v>
      </c>
      <c r="R1169" s="779">
        <f>J1169+N1169</f>
        <v>0</v>
      </c>
      <c r="S1169" s="780">
        <f>R1169</f>
        <v>0</v>
      </c>
    </row>
    <row r="1170" spans="1:19" ht="18" hidden="1" customHeight="1" x14ac:dyDescent="0.2">
      <c r="A1170" s="792" t="s">
        <v>1026</v>
      </c>
      <c r="B1170" s="793"/>
      <c r="C1170" s="777">
        <f>IF(E1170+G1170=0, 0, ROUND((P1170-Q1170)/(G1170+E1170)/12,0))</f>
        <v>0</v>
      </c>
      <c r="D1170" s="791">
        <f>IF(F1170=0,0,ROUND(Q1170/F1170,0))</f>
        <v>0</v>
      </c>
      <c r="E1170" s="778">
        <f>E1171+E1172</f>
        <v>0</v>
      </c>
      <c r="F1170" s="779">
        <f>F1171+F1172</f>
        <v>0</v>
      </c>
      <c r="G1170" s="780">
        <f>G1171+G1172</f>
        <v>0</v>
      </c>
      <c r="H1170" s="781">
        <f>H1171+H1172</f>
        <v>0</v>
      </c>
      <c r="I1170" s="779">
        <f>I1171+I1172</f>
        <v>0</v>
      </c>
      <c r="J1170" s="779">
        <f>J1173</f>
        <v>0</v>
      </c>
      <c r="K1170" s="779">
        <f>IF(H1170+J1170=K1171+K1172+K1173,H1170+J1170,"CHYBA")</f>
        <v>0</v>
      </c>
      <c r="L1170" s="779">
        <f>L1171+L1172</f>
        <v>0</v>
      </c>
      <c r="M1170" s="779">
        <f>M1171+M1172</f>
        <v>0</v>
      </c>
      <c r="N1170" s="779">
        <f>N1173</f>
        <v>0</v>
      </c>
      <c r="O1170" s="779">
        <f>IF(L1170+N1170=O1171+O1172+O1173,L1170+N1170,"CHYBA")</f>
        <v>0</v>
      </c>
      <c r="P1170" s="779">
        <f>P1171+P1172</f>
        <v>0</v>
      </c>
      <c r="Q1170" s="779">
        <f>Q1171+Q1172</f>
        <v>0</v>
      </c>
      <c r="R1170" s="779">
        <f>R1173</f>
        <v>0</v>
      </c>
      <c r="S1170" s="780">
        <f>IF(P1170+R1170=S1171+S1172+S1173,P1170+R1170,"CHYBA")</f>
        <v>0</v>
      </c>
    </row>
    <row r="1171" spans="1:19" ht="15" hidden="1" customHeight="1" x14ac:dyDescent="0.2">
      <c r="A1171" s="790" t="s">
        <v>382</v>
      </c>
      <c r="B1171" s="776" t="s">
        <v>381</v>
      </c>
      <c r="C1171" s="777">
        <f>IF(E1171+G1171=0, 0, ROUND((P1171-Q1171)/(G1171+E1171)/12,0))</f>
        <v>0</v>
      </c>
      <c r="D1171" s="791">
        <f>IF(F1171=0,0,ROUND(Q1171/F1171,0))</f>
        <v>0</v>
      </c>
      <c r="E1171" s="796"/>
      <c r="F1171" s="797"/>
      <c r="G1171" s="798"/>
      <c r="H1171" s="799"/>
      <c r="I1171" s="797"/>
      <c r="J1171" s="779" t="s">
        <v>381</v>
      </c>
      <c r="K1171" s="779">
        <f>H1171</f>
        <v>0</v>
      </c>
      <c r="L1171" s="797"/>
      <c r="M1171" s="797"/>
      <c r="N1171" s="779" t="s">
        <v>381</v>
      </c>
      <c r="O1171" s="779">
        <f>L1171</f>
        <v>0</v>
      </c>
      <c r="P1171" s="779">
        <f>H1171+L1171</f>
        <v>0</v>
      </c>
      <c r="Q1171" s="779">
        <f>I1171+M1171</f>
        <v>0</v>
      </c>
      <c r="R1171" s="779" t="s">
        <v>381</v>
      </c>
      <c r="S1171" s="780">
        <f>P1171</f>
        <v>0</v>
      </c>
    </row>
    <row r="1172" spans="1:19" ht="15" hidden="1" customHeight="1" x14ac:dyDescent="0.2">
      <c r="A1172" s="790" t="s">
        <v>383</v>
      </c>
      <c r="B1172" s="776" t="s">
        <v>381</v>
      </c>
      <c r="C1172" s="777">
        <f>IF(E1172+G1172=0, 0, ROUND((P1172-Q1172)/(G1172+E1172)/12,0))</f>
        <v>0</v>
      </c>
      <c r="D1172" s="791">
        <f>IF(F1172=0,0,ROUND(Q1172/F1172,0))</f>
        <v>0</v>
      </c>
      <c r="E1172" s="796"/>
      <c r="F1172" s="797"/>
      <c r="G1172" s="798"/>
      <c r="H1172" s="799"/>
      <c r="I1172" s="797"/>
      <c r="J1172" s="779" t="s">
        <v>381</v>
      </c>
      <c r="K1172" s="779">
        <f>H1172</f>
        <v>0</v>
      </c>
      <c r="L1172" s="797"/>
      <c r="M1172" s="797"/>
      <c r="N1172" s="779" t="s">
        <v>381</v>
      </c>
      <c r="O1172" s="779">
        <f>L1172</f>
        <v>0</v>
      </c>
      <c r="P1172" s="779">
        <f>H1172+L1172</f>
        <v>0</v>
      </c>
      <c r="Q1172" s="779">
        <f>I1172+M1172</f>
        <v>0</v>
      </c>
      <c r="R1172" s="779" t="s">
        <v>381</v>
      </c>
      <c r="S1172" s="780">
        <f>P1172</f>
        <v>0</v>
      </c>
    </row>
    <row r="1173" spans="1:19" ht="15" hidden="1" customHeight="1" x14ac:dyDescent="0.2">
      <c r="A1173" s="790" t="s">
        <v>384</v>
      </c>
      <c r="B1173" s="776" t="s">
        <v>381</v>
      </c>
      <c r="C1173" s="777" t="s">
        <v>381</v>
      </c>
      <c r="D1173" s="791" t="s">
        <v>381</v>
      </c>
      <c r="E1173" s="778" t="s">
        <v>381</v>
      </c>
      <c r="F1173" s="779" t="s">
        <v>381</v>
      </c>
      <c r="G1173" s="780" t="s">
        <v>381</v>
      </c>
      <c r="H1173" s="781" t="s">
        <v>381</v>
      </c>
      <c r="I1173" s="779" t="s">
        <v>381</v>
      </c>
      <c r="J1173" s="797"/>
      <c r="K1173" s="779">
        <f>J1173</f>
        <v>0</v>
      </c>
      <c r="L1173" s="779" t="s">
        <v>381</v>
      </c>
      <c r="M1173" s="779" t="s">
        <v>381</v>
      </c>
      <c r="N1173" s="797"/>
      <c r="O1173" s="779">
        <f>N1173</f>
        <v>0</v>
      </c>
      <c r="P1173" s="779" t="s">
        <v>381</v>
      </c>
      <c r="Q1173" s="779" t="s">
        <v>381</v>
      </c>
      <c r="R1173" s="779">
        <f>J1173+N1173</f>
        <v>0</v>
      </c>
      <c r="S1173" s="780">
        <f>R1173</f>
        <v>0</v>
      </c>
    </row>
    <row r="1174" spans="1:19" ht="18" hidden="1" customHeight="1" x14ac:dyDescent="0.2">
      <c r="A1174" s="792" t="s">
        <v>1026</v>
      </c>
      <c r="B1174" s="793"/>
      <c r="C1174" s="777">
        <f>IF(E1174+G1174=0, 0, ROUND((P1174-Q1174)/(G1174+E1174)/12,0))</f>
        <v>0</v>
      </c>
      <c r="D1174" s="791">
        <f>IF(F1174=0,0,ROUND(Q1174/F1174,0))</f>
        <v>0</v>
      </c>
      <c r="E1174" s="778">
        <f>E1175+E1176</f>
        <v>0</v>
      </c>
      <c r="F1174" s="779">
        <f>F1175+F1176</f>
        <v>0</v>
      </c>
      <c r="G1174" s="780">
        <f>G1175+G1176</f>
        <v>0</v>
      </c>
      <c r="H1174" s="781">
        <f>H1175+H1176</f>
        <v>0</v>
      </c>
      <c r="I1174" s="779">
        <f>I1175+I1176</f>
        <v>0</v>
      </c>
      <c r="J1174" s="779">
        <f>J1177</f>
        <v>0</v>
      </c>
      <c r="K1174" s="779">
        <f>IF(H1174+J1174=K1175+K1176+K1177,H1174+J1174,"CHYBA")</f>
        <v>0</v>
      </c>
      <c r="L1174" s="779">
        <f>L1175+L1176</f>
        <v>0</v>
      </c>
      <c r="M1174" s="779">
        <f>M1175+M1176</f>
        <v>0</v>
      </c>
      <c r="N1174" s="779">
        <f>N1177</f>
        <v>0</v>
      </c>
      <c r="O1174" s="779">
        <f>IF(L1174+N1174=O1175+O1176+O1177,L1174+N1174,"CHYBA")</f>
        <v>0</v>
      </c>
      <c r="P1174" s="779">
        <f>P1175+P1176</f>
        <v>0</v>
      </c>
      <c r="Q1174" s="779">
        <f>Q1175+Q1176</f>
        <v>0</v>
      </c>
      <c r="R1174" s="779">
        <f>R1177</f>
        <v>0</v>
      </c>
      <c r="S1174" s="780">
        <f>IF(P1174+R1174=S1175+S1176+S1177,P1174+R1174,"CHYBA")</f>
        <v>0</v>
      </c>
    </row>
    <row r="1175" spans="1:19" ht="15" hidden="1" customHeight="1" x14ac:dyDescent="0.2">
      <c r="A1175" s="790" t="s">
        <v>382</v>
      </c>
      <c r="B1175" s="776" t="s">
        <v>381</v>
      </c>
      <c r="C1175" s="777">
        <f>IF(E1175+G1175=0, 0, ROUND((P1175-Q1175)/(G1175+E1175)/12,0))</f>
        <v>0</v>
      </c>
      <c r="D1175" s="791">
        <f>IF(F1175=0,0,ROUND(Q1175/F1175,0))</f>
        <v>0</v>
      </c>
      <c r="E1175" s="796"/>
      <c r="F1175" s="797"/>
      <c r="G1175" s="798"/>
      <c r="H1175" s="799"/>
      <c r="I1175" s="797"/>
      <c r="J1175" s="779" t="s">
        <v>381</v>
      </c>
      <c r="K1175" s="779">
        <f>H1175</f>
        <v>0</v>
      </c>
      <c r="L1175" s="797"/>
      <c r="M1175" s="797"/>
      <c r="N1175" s="779" t="s">
        <v>381</v>
      </c>
      <c r="O1175" s="779">
        <f>L1175</f>
        <v>0</v>
      </c>
      <c r="P1175" s="779">
        <f>H1175+L1175</f>
        <v>0</v>
      </c>
      <c r="Q1175" s="779">
        <f>I1175+M1175</f>
        <v>0</v>
      </c>
      <c r="R1175" s="779" t="s">
        <v>381</v>
      </c>
      <c r="S1175" s="780">
        <f>P1175</f>
        <v>0</v>
      </c>
    </row>
    <row r="1176" spans="1:19" ht="15" hidden="1" customHeight="1" x14ac:dyDescent="0.2">
      <c r="A1176" s="790" t="s">
        <v>383</v>
      </c>
      <c r="B1176" s="776" t="s">
        <v>381</v>
      </c>
      <c r="C1176" s="777">
        <f>IF(E1176+G1176=0, 0, ROUND((P1176-Q1176)/(G1176+E1176)/12,0))</f>
        <v>0</v>
      </c>
      <c r="D1176" s="791">
        <f>IF(F1176=0,0,ROUND(Q1176/F1176,0))</f>
        <v>0</v>
      </c>
      <c r="E1176" s="796"/>
      <c r="F1176" s="797"/>
      <c r="G1176" s="798"/>
      <c r="H1176" s="799"/>
      <c r="I1176" s="797"/>
      <c r="J1176" s="779" t="s">
        <v>381</v>
      </c>
      <c r="K1176" s="779">
        <f>H1176</f>
        <v>0</v>
      </c>
      <c r="L1176" s="797"/>
      <c r="M1176" s="797"/>
      <c r="N1176" s="779" t="s">
        <v>381</v>
      </c>
      <c r="O1176" s="779">
        <f>L1176</f>
        <v>0</v>
      </c>
      <c r="P1176" s="779">
        <f>H1176+L1176</f>
        <v>0</v>
      </c>
      <c r="Q1176" s="779">
        <f>I1176+M1176</f>
        <v>0</v>
      </c>
      <c r="R1176" s="779" t="s">
        <v>381</v>
      </c>
      <c r="S1176" s="780">
        <f>P1176</f>
        <v>0</v>
      </c>
    </row>
    <row r="1177" spans="1:19" ht="15" hidden="1" customHeight="1" x14ac:dyDescent="0.2">
      <c r="A1177" s="790" t="s">
        <v>384</v>
      </c>
      <c r="B1177" s="776" t="s">
        <v>381</v>
      </c>
      <c r="C1177" s="777" t="s">
        <v>381</v>
      </c>
      <c r="D1177" s="791" t="s">
        <v>381</v>
      </c>
      <c r="E1177" s="778" t="s">
        <v>381</v>
      </c>
      <c r="F1177" s="779" t="s">
        <v>381</v>
      </c>
      <c r="G1177" s="780" t="s">
        <v>381</v>
      </c>
      <c r="H1177" s="781" t="s">
        <v>381</v>
      </c>
      <c r="I1177" s="779" t="s">
        <v>381</v>
      </c>
      <c r="J1177" s="797"/>
      <c r="K1177" s="779">
        <f>J1177</f>
        <v>0</v>
      </c>
      <c r="L1177" s="779" t="s">
        <v>381</v>
      </c>
      <c r="M1177" s="779" t="s">
        <v>381</v>
      </c>
      <c r="N1177" s="797"/>
      <c r="O1177" s="779">
        <f>N1177</f>
        <v>0</v>
      </c>
      <c r="P1177" s="779" t="s">
        <v>381</v>
      </c>
      <c r="Q1177" s="779" t="s">
        <v>381</v>
      </c>
      <c r="R1177" s="779">
        <f>J1177+N1177</f>
        <v>0</v>
      </c>
      <c r="S1177" s="780">
        <f>R1177</f>
        <v>0</v>
      </c>
    </row>
    <row r="1178" spans="1:19" ht="18" hidden="1" customHeight="1" x14ac:dyDescent="0.2">
      <c r="A1178" s="792" t="s">
        <v>1026</v>
      </c>
      <c r="B1178" s="793"/>
      <c r="C1178" s="777">
        <f>IF(E1178+G1178=0, 0, ROUND((P1178-Q1178)/(G1178+E1178)/12,0))</f>
        <v>0</v>
      </c>
      <c r="D1178" s="791">
        <f>IF(F1178=0,0,ROUND(Q1178/F1178,0))</f>
        <v>0</v>
      </c>
      <c r="E1178" s="778">
        <f>E1179+E1180</f>
        <v>0</v>
      </c>
      <c r="F1178" s="779">
        <f>F1179+F1180</f>
        <v>0</v>
      </c>
      <c r="G1178" s="780">
        <f>G1179+G1180</f>
        <v>0</v>
      </c>
      <c r="H1178" s="781">
        <f>H1179+H1180</f>
        <v>0</v>
      </c>
      <c r="I1178" s="779">
        <f>I1179+I1180</f>
        <v>0</v>
      </c>
      <c r="J1178" s="779">
        <f>J1181</f>
        <v>0</v>
      </c>
      <c r="K1178" s="779">
        <f>IF(H1178+J1178=K1179+K1180+K1181,H1178+J1178,"CHYBA")</f>
        <v>0</v>
      </c>
      <c r="L1178" s="779">
        <f>L1179+L1180</f>
        <v>0</v>
      </c>
      <c r="M1178" s="779">
        <f>M1179+M1180</f>
        <v>0</v>
      </c>
      <c r="N1178" s="779">
        <f>N1181</f>
        <v>0</v>
      </c>
      <c r="O1178" s="779">
        <f>IF(L1178+N1178=O1179+O1180+O1181,L1178+N1178,"CHYBA")</f>
        <v>0</v>
      </c>
      <c r="P1178" s="779">
        <f>P1179+P1180</f>
        <v>0</v>
      </c>
      <c r="Q1178" s="779">
        <f>Q1179+Q1180</f>
        <v>0</v>
      </c>
      <c r="R1178" s="779">
        <f>R1181</f>
        <v>0</v>
      </c>
      <c r="S1178" s="780">
        <f>IF(P1178+R1178=S1179+S1180+S1181,P1178+R1178,"CHYBA")</f>
        <v>0</v>
      </c>
    </row>
    <row r="1179" spans="1:19" ht="15" hidden="1" customHeight="1" x14ac:dyDescent="0.2">
      <c r="A1179" s="790" t="s">
        <v>382</v>
      </c>
      <c r="B1179" s="776" t="s">
        <v>381</v>
      </c>
      <c r="C1179" s="777">
        <f>IF(E1179+G1179=0, 0, ROUND((P1179-Q1179)/(G1179+E1179)/12,0))</f>
        <v>0</v>
      </c>
      <c r="D1179" s="791">
        <f>IF(F1179=0,0,ROUND(Q1179/F1179,0))</f>
        <v>0</v>
      </c>
      <c r="E1179" s="796"/>
      <c r="F1179" s="797"/>
      <c r="G1179" s="798"/>
      <c r="H1179" s="799"/>
      <c r="I1179" s="797"/>
      <c r="J1179" s="779" t="s">
        <v>381</v>
      </c>
      <c r="K1179" s="779">
        <f>H1179</f>
        <v>0</v>
      </c>
      <c r="L1179" s="797"/>
      <c r="M1179" s="797"/>
      <c r="N1179" s="779" t="s">
        <v>381</v>
      </c>
      <c r="O1179" s="779">
        <f>L1179</f>
        <v>0</v>
      </c>
      <c r="P1179" s="779">
        <f>H1179+L1179</f>
        <v>0</v>
      </c>
      <c r="Q1179" s="779">
        <f>I1179+M1179</f>
        <v>0</v>
      </c>
      <c r="R1179" s="779" t="s">
        <v>381</v>
      </c>
      <c r="S1179" s="780">
        <f>P1179</f>
        <v>0</v>
      </c>
    </row>
    <row r="1180" spans="1:19" ht="15" hidden="1" customHeight="1" x14ac:dyDescent="0.2">
      <c r="A1180" s="790" t="s">
        <v>383</v>
      </c>
      <c r="B1180" s="776" t="s">
        <v>381</v>
      </c>
      <c r="C1180" s="777">
        <f>IF(E1180+G1180=0, 0, ROUND((P1180-Q1180)/(G1180+E1180)/12,0))</f>
        <v>0</v>
      </c>
      <c r="D1180" s="791">
        <f>IF(F1180=0,0,ROUND(Q1180/F1180,0))</f>
        <v>0</v>
      </c>
      <c r="E1180" s="796"/>
      <c r="F1180" s="797"/>
      <c r="G1180" s="798"/>
      <c r="H1180" s="799"/>
      <c r="I1180" s="797"/>
      <c r="J1180" s="779" t="s">
        <v>381</v>
      </c>
      <c r="K1180" s="779">
        <f>H1180</f>
        <v>0</v>
      </c>
      <c r="L1180" s="797"/>
      <c r="M1180" s="797"/>
      <c r="N1180" s="779" t="s">
        <v>381</v>
      </c>
      <c r="O1180" s="779">
        <f>L1180</f>
        <v>0</v>
      </c>
      <c r="P1180" s="779">
        <f>H1180+L1180</f>
        <v>0</v>
      </c>
      <c r="Q1180" s="779">
        <f>I1180+M1180</f>
        <v>0</v>
      </c>
      <c r="R1180" s="779" t="s">
        <v>381</v>
      </c>
      <c r="S1180" s="780">
        <f>P1180</f>
        <v>0</v>
      </c>
    </row>
    <row r="1181" spans="1:19" ht="15" hidden="1" customHeight="1" x14ac:dyDescent="0.2">
      <c r="A1181" s="790" t="s">
        <v>384</v>
      </c>
      <c r="B1181" s="776" t="s">
        <v>381</v>
      </c>
      <c r="C1181" s="777" t="s">
        <v>381</v>
      </c>
      <c r="D1181" s="791" t="s">
        <v>381</v>
      </c>
      <c r="E1181" s="778" t="s">
        <v>381</v>
      </c>
      <c r="F1181" s="779" t="s">
        <v>381</v>
      </c>
      <c r="G1181" s="780" t="s">
        <v>381</v>
      </c>
      <c r="H1181" s="781" t="s">
        <v>381</v>
      </c>
      <c r="I1181" s="779" t="s">
        <v>381</v>
      </c>
      <c r="J1181" s="797"/>
      <c r="K1181" s="779">
        <f>J1181</f>
        <v>0</v>
      </c>
      <c r="L1181" s="779" t="s">
        <v>381</v>
      </c>
      <c r="M1181" s="779" t="s">
        <v>381</v>
      </c>
      <c r="N1181" s="797"/>
      <c r="O1181" s="779">
        <f>N1181</f>
        <v>0</v>
      </c>
      <c r="P1181" s="779" t="s">
        <v>381</v>
      </c>
      <c r="Q1181" s="779" t="s">
        <v>381</v>
      </c>
      <c r="R1181" s="779">
        <f>J1181+N1181</f>
        <v>0</v>
      </c>
      <c r="S1181" s="780">
        <f>R1181</f>
        <v>0</v>
      </c>
    </row>
    <row r="1182" spans="1:19" ht="18" hidden="1" customHeight="1" x14ac:dyDescent="0.2">
      <c r="A1182" s="792" t="s">
        <v>1026</v>
      </c>
      <c r="B1182" s="793"/>
      <c r="C1182" s="777">
        <f>IF(E1182+G1182=0, 0, ROUND((P1182-Q1182)/(G1182+E1182)/12,0))</f>
        <v>0</v>
      </c>
      <c r="D1182" s="791">
        <f>IF(F1182=0,0,ROUND(Q1182/F1182,0))</f>
        <v>0</v>
      </c>
      <c r="E1182" s="778">
        <f>E1183+E1184</f>
        <v>0</v>
      </c>
      <c r="F1182" s="779">
        <f>F1183+F1184</f>
        <v>0</v>
      </c>
      <c r="G1182" s="780">
        <f>G1183+G1184</f>
        <v>0</v>
      </c>
      <c r="H1182" s="781">
        <f>H1183+H1184</f>
        <v>0</v>
      </c>
      <c r="I1182" s="779">
        <f>I1183+I1184</f>
        <v>0</v>
      </c>
      <c r="J1182" s="779">
        <f>J1185</f>
        <v>0</v>
      </c>
      <c r="K1182" s="779">
        <f>IF(H1182+J1182=K1183+K1184+K1185,H1182+J1182,"CHYBA")</f>
        <v>0</v>
      </c>
      <c r="L1182" s="779">
        <f>L1183+L1184</f>
        <v>0</v>
      </c>
      <c r="M1182" s="779">
        <f>M1183+M1184</f>
        <v>0</v>
      </c>
      <c r="N1182" s="779">
        <f>N1185</f>
        <v>0</v>
      </c>
      <c r="O1182" s="779">
        <f>IF(L1182+N1182=O1183+O1184+O1185,L1182+N1182,"CHYBA")</f>
        <v>0</v>
      </c>
      <c r="P1182" s="779">
        <f>P1183+P1184</f>
        <v>0</v>
      </c>
      <c r="Q1182" s="779">
        <f>Q1183+Q1184</f>
        <v>0</v>
      </c>
      <c r="R1182" s="779">
        <f>R1185</f>
        <v>0</v>
      </c>
      <c r="S1182" s="780">
        <f>IF(P1182+R1182=S1183+S1184+S1185,P1182+R1182,"CHYBA")</f>
        <v>0</v>
      </c>
    </row>
    <row r="1183" spans="1:19" ht="15" hidden="1" customHeight="1" x14ac:dyDescent="0.2">
      <c r="A1183" s="790" t="s">
        <v>382</v>
      </c>
      <c r="B1183" s="776" t="s">
        <v>381</v>
      </c>
      <c r="C1183" s="777">
        <f>IF(E1183+G1183=0, 0, ROUND((P1183-Q1183)/(G1183+E1183)/12,0))</f>
        <v>0</v>
      </c>
      <c r="D1183" s="791">
        <f>IF(F1183=0,0,ROUND(Q1183/F1183,0))</f>
        <v>0</v>
      </c>
      <c r="E1183" s="796"/>
      <c r="F1183" s="797"/>
      <c r="G1183" s="798"/>
      <c r="H1183" s="799"/>
      <c r="I1183" s="797"/>
      <c r="J1183" s="779" t="s">
        <v>381</v>
      </c>
      <c r="K1183" s="779">
        <f>H1183</f>
        <v>0</v>
      </c>
      <c r="L1183" s="797"/>
      <c r="M1183" s="797"/>
      <c r="N1183" s="779" t="s">
        <v>381</v>
      </c>
      <c r="O1183" s="779">
        <f>L1183</f>
        <v>0</v>
      </c>
      <c r="P1183" s="779">
        <f>H1183+L1183</f>
        <v>0</v>
      </c>
      <c r="Q1183" s="779">
        <f>I1183+M1183</f>
        <v>0</v>
      </c>
      <c r="R1183" s="779" t="s">
        <v>381</v>
      </c>
      <c r="S1183" s="780">
        <f>P1183</f>
        <v>0</v>
      </c>
    </row>
    <row r="1184" spans="1:19" ht="15" hidden="1" customHeight="1" x14ac:dyDescent="0.2">
      <c r="A1184" s="790" t="s">
        <v>383</v>
      </c>
      <c r="B1184" s="776" t="s">
        <v>381</v>
      </c>
      <c r="C1184" s="777">
        <f>IF(E1184+G1184=0, 0, ROUND((P1184-Q1184)/(G1184+E1184)/12,0))</f>
        <v>0</v>
      </c>
      <c r="D1184" s="791">
        <f>IF(F1184=0,0,ROUND(Q1184/F1184,0))</f>
        <v>0</v>
      </c>
      <c r="E1184" s="796"/>
      <c r="F1184" s="797"/>
      <c r="G1184" s="798"/>
      <c r="H1184" s="799"/>
      <c r="I1184" s="797"/>
      <c r="J1184" s="779" t="s">
        <v>381</v>
      </c>
      <c r="K1184" s="779">
        <f>H1184</f>
        <v>0</v>
      </c>
      <c r="L1184" s="797"/>
      <c r="M1184" s="797"/>
      <c r="N1184" s="779" t="s">
        <v>381</v>
      </c>
      <c r="O1184" s="779">
        <f>L1184</f>
        <v>0</v>
      </c>
      <c r="P1184" s="779">
        <f>H1184+L1184</f>
        <v>0</v>
      </c>
      <c r="Q1184" s="779">
        <f>I1184+M1184</f>
        <v>0</v>
      </c>
      <c r="R1184" s="779" t="s">
        <v>381</v>
      </c>
      <c r="S1184" s="780">
        <f>P1184</f>
        <v>0</v>
      </c>
    </row>
    <row r="1185" spans="1:19" ht="15" hidden="1" customHeight="1" x14ac:dyDescent="0.2">
      <c r="A1185" s="790" t="s">
        <v>384</v>
      </c>
      <c r="B1185" s="776" t="s">
        <v>381</v>
      </c>
      <c r="C1185" s="777" t="s">
        <v>381</v>
      </c>
      <c r="D1185" s="791" t="s">
        <v>381</v>
      </c>
      <c r="E1185" s="778" t="s">
        <v>381</v>
      </c>
      <c r="F1185" s="779" t="s">
        <v>381</v>
      </c>
      <c r="G1185" s="780" t="s">
        <v>381</v>
      </c>
      <c r="H1185" s="781" t="s">
        <v>381</v>
      </c>
      <c r="I1185" s="779" t="s">
        <v>381</v>
      </c>
      <c r="J1185" s="797"/>
      <c r="K1185" s="779">
        <f>J1185</f>
        <v>0</v>
      </c>
      <c r="L1185" s="779" t="s">
        <v>381</v>
      </c>
      <c r="M1185" s="779" t="s">
        <v>381</v>
      </c>
      <c r="N1185" s="797"/>
      <c r="O1185" s="779">
        <f>N1185</f>
        <v>0</v>
      </c>
      <c r="P1185" s="779" t="s">
        <v>381</v>
      </c>
      <c r="Q1185" s="779" t="s">
        <v>381</v>
      </c>
      <c r="R1185" s="779">
        <f>J1185+N1185</f>
        <v>0</v>
      </c>
      <c r="S1185" s="780">
        <f>R1185</f>
        <v>0</v>
      </c>
    </row>
    <row r="1186" spans="1:19" ht="18" hidden="1" customHeight="1" x14ac:dyDescent="0.2">
      <c r="A1186" s="792" t="s">
        <v>1026</v>
      </c>
      <c r="B1186" s="793"/>
      <c r="C1186" s="777">
        <f>IF(E1186+G1186=0, 0, ROUND((P1186-Q1186)/(G1186+E1186)/12,0))</f>
        <v>0</v>
      </c>
      <c r="D1186" s="791">
        <f>IF(F1186=0,0,ROUND(Q1186/F1186,0))</f>
        <v>0</v>
      </c>
      <c r="E1186" s="778">
        <f>E1187+E1188</f>
        <v>0</v>
      </c>
      <c r="F1186" s="779">
        <f>F1187+F1188</f>
        <v>0</v>
      </c>
      <c r="G1186" s="780">
        <f>G1187+G1188</f>
        <v>0</v>
      </c>
      <c r="H1186" s="781">
        <f>H1187+H1188</f>
        <v>0</v>
      </c>
      <c r="I1186" s="779">
        <f>I1187+I1188</f>
        <v>0</v>
      </c>
      <c r="J1186" s="779">
        <f>J1189</f>
        <v>0</v>
      </c>
      <c r="K1186" s="779">
        <f>IF(H1186+J1186=K1187+K1188+K1189,H1186+J1186,"CHYBA")</f>
        <v>0</v>
      </c>
      <c r="L1186" s="779">
        <f>L1187+L1188</f>
        <v>0</v>
      </c>
      <c r="M1186" s="779">
        <f>M1187+M1188</f>
        <v>0</v>
      </c>
      <c r="N1186" s="779">
        <f>N1189</f>
        <v>0</v>
      </c>
      <c r="O1186" s="779">
        <f>IF(L1186+N1186=O1187+O1188+O1189,L1186+N1186,"CHYBA")</f>
        <v>0</v>
      </c>
      <c r="P1186" s="779">
        <f>P1187+P1188</f>
        <v>0</v>
      </c>
      <c r="Q1186" s="779">
        <f>Q1187+Q1188</f>
        <v>0</v>
      </c>
      <c r="R1186" s="779">
        <f>R1189</f>
        <v>0</v>
      </c>
      <c r="S1186" s="780">
        <f>IF(P1186+R1186=S1187+S1188+S1189,P1186+R1186,"CHYBA")</f>
        <v>0</v>
      </c>
    </row>
    <row r="1187" spans="1:19" ht="15" hidden="1" customHeight="1" x14ac:dyDescent="0.2">
      <c r="A1187" s="790" t="s">
        <v>382</v>
      </c>
      <c r="B1187" s="776" t="s">
        <v>381</v>
      </c>
      <c r="C1187" s="777">
        <f>IF(E1187+G1187=0, 0, ROUND((P1187-Q1187)/(G1187+E1187)/12,0))</f>
        <v>0</v>
      </c>
      <c r="D1187" s="791">
        <f>IF(F1187=0,0,ROUND(Q1187/F1187,0))</f>
        <v>0</v>
      </c>
      <c r="E1187" s="796"/>
      <c r="F1187" s="797"/>
      <c r="G1187" s="798"/>
      <c r="H1187" s="799"/>
      <c r="I1187" s="797"/>
      <c r="J1187" s="779" t="s">
        <v>381</v>
      </c>
      <c r="K1187" s="779">
        <f>H1187</f>
        <v>0</v>
      </c>
      <c r="L1187" s="797"/>
      <c r="M1187" s="797"/>
      <c r="N1187" s="779" t="s">
        <v>381</v>
      </c>
      <c r="O1187" s="779">
        <f>L1187</f>
        <v>0</v>
      </c>
      <c r="P1187" s="779">
        <f>H1187+L1187</f>
        <v>0</v>
      </c>
      <c r="Q1187" s="779">
        <f>I1187+M1187</f>
        <v>0</v>
      </c>
      <c r="R1187" s="779" t="s">
        <v>381</v>
      </c>
      <c r="S1187" s="780">
        <f>P1187</f>
        <v>0</v>
      </c>
    </row>
    <row r="1188" spans="1:19" ht="15" hidden="1" customHeight="1" x14ac:dyDescent="0.2">
      <c r="A1188" s="790" t="s">
        <v>383</v>
      </c>
      <c r="B1188" s="776" t="s">
        <v>381</v>
      </c>
      <c r="C1188" s="777">
        <f>IF(E1188+G1188=0, 0, ROUND((P1188-Q1188)/(G1188+E1188)/12,0))</f>
        <v>0</v>
      </c>
      <c r="D1188" s="791">
        <f>IF(F1188=0,0,ROUND(Q1188/F1188,0))</f>
        <v>0</v>
      </c>
      <c r="E1188" s="796"/>
      <c r="F1188" s="797"/>
      <c r="G1188" s="798"/>
      <c r="H1188" s="799"/>
      <c r="I1188" s="797"/>
      <c r="J1188" s="779" t="s">
        <v>381</v>
      </c>
      <c r="K1188" s="779">
        <f>H1188</f>
        <v>0</v>
      </c>
      <c r="L1188" s="797"/>
      <c r="M1188" s="797"/>
      <c r="N1188" s="779" t="s">
        <v>381</v>
      </c>
      <c r="O1188" s="779">
        <f>L1188</f>
        <v>0</v>
      </c>
      <c r="P1188" s="779">
        <f>H1188+L1188</f>
        <v>0</v>
      </c>
      <c r="Q1188" s="779">
        <f>I1188+M1188</f>
        <v>0</v>
      </c>
      <c r="R1188" s="779" t="s">
        <v>381</v>
      </c>
      <c r="S1188" s="780">
        <f>P1188</f>
        <v>0</v>
      </c>
    </row>
    <row r="1189" spans="1:19" ht="15.75" hidden="1" customHeight="1" x14ac:dyDescent="0.2">
      <c r="A1189" s="808" t="s">
        <v>384</v>
      </c>
      <c r="B1189" s="809" t="s">
        <v>381</v>
      </c>
      <c r="C1189" s="810" t="s">
        <v>381</v>
      </c>
      <c r="D1189" s="834" t="s">
        <v>381</v>
      </c>
      <c r="E1189" s="811" t="s">
        <v>381</v>
      </c>
      <c r="F1189" s="812" t="s">
        <v>381</v>
      </c>
      <c r="G1189" s="813" t="s">
        <v>381</v>
      </c>
      <c r="H1189" s="814" t="s">
        <v>381</v>
      </c>
      <c r="I1189" s="812" t="s">
        <v>381</v>
      </c>
      <c r="J1189" s="815"/>
      <c r="K1189" s="812">
        <f>J1189</f>
        <v>0</v>
      </c>
      <c r="L1189" s="812" t="s">
        <v>381</v>
      </c>
      <c r="M1189" s="812" t="s">
        <v>381</v>
      </c>
      <c r="N1189" s="815"/>
      <c r="O1189" s="812">
        <f>N1189</f>
        <v>0</v>
      </c>
      <c r="P1189" s="812" t="s">
        <v>381</v>
      </c>
      <c r="Q1189" s="812" t="s">
        <v>381</v>
      </c>
      <c r="R1189" s="812">
        <f>J1189+N1189</f>
        <v>0</v>
      </c>
      <c r="S1189" s="813">
        <f>R1189</f>
        <v>0</v>
      </c>
    </row>
    <row r="1190" spans="1:19" ht="15.75" hidden="1" customHeight="1" x14ac:dyDescent="0.2">
      <c r="A1190" s="883" t="s">
        <v>386</v>
      </c>
      <c r="B1190" s="817" t="s">
        <v>381</v>
      </c>
      <c r="C1190" s="802">
        <f>IF(E1190+G1190=0, 0, ROUND((P1190-Q1190)/(G1190+E1190)/12,0))</f>
        <v>0</v>
      </c>
      <c r="D1190" s="833">
        <f>IF(F1190=0,0,ROUND(Q1190/F1190,0))</f>
        <v>0</v>
      </c>
      <c r="E1190" s="819">
        <f>E1191+E1192</f>
        <v>0</v>
      </c>
      <c r="F1190" s="820">
        <f>F1191+F1192</f>
        <v>0</v>
      </c>
      <c r="G1190" s="821">
        <f>G1191+G1192</f>
        <v>0</v>
      </c>
      <c r="H1190" s="822">
        <f>H1191+H1192</f>
        <v>0</v>
      </c>
      <c r="I1190" s="820">
        <f>I1191+I1192</f>
        <v>0</v>
      </c>
      <c r="J1190" s="820">
        <f>J1193</f>
        <v>0</v>
      </c>
      <c r="K1190" s="820">
        <f>IF(H1190+J1190=K1191+K1192+K1193,H1190+J1190,"CHYBA")</f>
        <v>0</v>
      </c>
      <c r="L1190" s="820">
        <f>L1191+L1192</f>
        <v>0</v>
      </c>
      <c r="M1190" s="820">
        <f>M1191+M1192</f>
        <v>0</v>
      </c>
      <c r="N1190" s="820">
        <f>N1193</f>
        <v>0</v>
      </c>
      <c r="O1190" s="820">
        <f>IF(L1190+N1190=O1191+O1192+O1193,L1190+N1190,"CHYBA")</f>
        <v>0</v>
      </c>
      <c r="P1190" s="820">
        <f>P1191+P1192</f>
        <v>0</v>
      </c>
      <c r="Q1190" s="820">
        <f>Q1191+Q1192</f>
        <v>0</v>
      </c>
      <c r="R1190" s="820">
        <f>R1193</f>
        <v>0</v>
      </c>
      <c r="S1190" s="821">
        <f>IF(P1190+R1190=S1191+S1192+S1193,P1190+R1190,"CHYBA")</f>
        <v>0</v>
      </c>
    </row>
    <row r="1191" spans="1:19" ht="15" hidden="1" customHeight="1" x14ac:dyDescent="0.2">
      <c r="A1191" s="790" t="s">
        <v>382</v>
      </c>
      <c r="B1191" s="776" t="s">
        <v>381</v>
      </c>
      <c r="C1191" s="777">
        <f>IF(E1191+G1191=0, 0, ROUND((P1191-Q1191)/(G1191+E1191)/12,0))</f>
        <v>0</v>
      </c>
      <c r="D1191" s="791">
        <f>IF(F1191=0,0,ROUND(Q1191/F1191,0))</f>
        <v>0</v>
      </c>
      <c r="E1191" s="778">
        <f t="shared" ref="E1191:I1192" si="43">E1195+E1199+E1203+E1207+E1211+E1215+E1219</f>
        <v>0</v>
      </c>
      <c r="F1191" s="779">
        <f t="shared" si="43"/>
        <v>0</v>
      </c>
      <c r="G1191" s="780">
        <f t="shared" si="43"/>
        <v>0</v>
      </c>
      <c r="H1191" s="781">
        <f t="shared" si="43"/>
        <v>0</v>
      </c>
      <c r="I1191" s="779">
        <f t="shared" si="43"/>
        <v>0</v>
      </c>
      <c r="J1191" s="779" t="s">
        <v>381</v>
      </c>
      <c r="K1191" s="779">
        <f>H1191</f>
        <v>0</v>
      </c>
      <c r="L1191" s="779">
        <f>L1195+L1199+L1203+L1207+L1211+L1215+L1219</f>
        <v>0</v>
      </c>
      <c r="M1191" s="779">
        <f>M1195+M1199+M1203+M1207+M1211+M1215+M1219</f>
        <v>0</v>
      </c>
      <c r="N1191" s="779" t="s">
        <v>381</v>
      </c>
      <c r="O1191" s="779">
        <f>L1191</f>
        <v>0</v>
      </c>
      <c r="P1191" s="779">
        <f>H1191+L1191</f>
        <v>0</v>
      </c>
      <c r="Q1191" s="779">
        <f>I1191+M1191</f>
        <v>0</v>
      </c>
      <c r="R1191" s="779" t="s">
        <v>381</v>
      </c>
      <c r="S1191" s="780">
        <f>P1191</f>
        <v>0</v>
      </c>
    </row>
    <row r="1192" spans="1:19" ht="15" hidden="1" customHeight="1" x14ac:dyDescent="0.2">
      <c r="A1192" s="790" t="s">
        <v>383</v>
      </c>
      <c r="B1192" s="776" t="s">
        <v>381</v>
      </c>
      <c r="C1192" s="777">
        <f>IF(E1192+G1192=0, 0, ROUND((P1192-Q1192)/(G1192+E1192)/12,0))</f>
        <v>0</v>
      </c>
      <c r="D1192" s="791">
        <f>IF(F1192=0,0,ROUND(Q1192/F1192,0))</f>
        <v>0</v>
      </c>
      <c r="E1192" s="778">
        <f t="shared" si="43"/>
        <v>0</v>
      </c>
      <c r="F1192" s="779">
        <f t="shared" si="43"/>
        <v>0</v>
      </c>
      <c r="G1192" s="780">
        <f t="shared" si="43"/>
        <v>0</v>
      </c>
      <c r="H1192" s="781">
        <f t="shared" si="43"/>
        <v>0</v>
      </c>
      <c r="I1192" s="779">
        <f t="shared" si="43"/>
        <v>0</v>
      </c>
      <c r="J1192" s="779" t="s">
        <v>381</v>
      </c>
      <c r="K1192" s="779">
        <f>H1192</f>
        <v>0</v>
      </c>
      <c r="L1192" s="779">
        <f>L1196+L1200+L1204+L1208+L1212+L1216+L1220</f>
        <v>0</v>
      </c>
      <c r="M1192" s="779">
        <f>M1196+M1200+M1204+M1208+M1212+M1216+M1220</f>
        <v>0</v>
      </c>
      <c r="N1192" s="779" t="s">
        <v>381</v>
      </c>
      <c r="O1192" s="779">
        <f>L1192</f>
        <v>0</v>
      </c>
      <c r="P1192" s="779">
        <f>H1192+L1192</f>
        <v>0</v>
      </c>
      <c r="Q1192" s="779">
        <f>I1192+M1192</f>
        <v>0</v>
      </c>
      <c r="R1192" s="779" t="s">
        <v>381</v>
      </c>
      <c r="S1192" s="780">
        <f>P1192</f>
        <v>0</v>
      </c>
    </row>
    <row r="1193" spans="1:19" ht="15" hidden="1" customHeight="1" x14ac:dyDescent="0.2">
      <c r="A1193" s="790" t="s">
        <v>384</v>
      </c>
      <c r="B1193" s="776" t="s">
        <v>381</v>
      </c>
      <c r="C1193" s="777" t="s">
        <v>381</v>
      </c>
      <c r="D1193" s="791" t="s">
        <v>381</v>
      </c>
      <c r="E1193" s="778" t="s">
        <v>381</v>
      </c>
      <c r="F1193" s="779" t="s">
        <v>381</v>
      </c>
      <c r="G1193" s="780" t="s">
        <v>381</v>
      </c>
      <c r="H1193" s="781" t="s">
        <v>381</v>
      </c>
      <c r="I1193" s="779" t="s">
        <v>381</v>
      </c>
      <c r="J1193" s="779">
        <f>J1197+J1201+J1205+J1209+J1213+J1217+J1221</f>
        <v>0</v>
      </c>
      <c r="K1193" s="779">
        <f>J1193</f>
        <v>0</v>
      </c>
      <c r="L1193" s="779" t="s">
        <v>381</v>
      </c>
      <c r="M1193" s="779" t="s">
        <v>381</v>
      </c>
      <c r="N1193" s="779">
        <f>N1197+N1201+N1205+N1209+N1213+N1217+N1221</f>
        <v>0</v>
      </c>
      <c r="O1193" s="779">
        <f>N1193</f>
        <v>0</v>
      </c>
      <c r="P1193" s="779" t="s">
        <v>381</v>
      </c>
      <c r="Q1193" s="779" t="s">
        <v>381</v>
      </c>
      <c r="R1193" s="779">
        <f>J1193+N1193</f>
        <v>0</v>
      </c>
      <c r="S1193" s="780">
        <f>R1193</f>
        <v>0</v>
      </c>
    </row>
    <row r="1194" spans="1:19" ht="18" hidden="1" customHeight="1" x14ac:dyDescent="0.2">
      <c r="A1194" s="792" t="s">
        <v>1026</v>
      </c>
      <c r="B1194" s="793"/>
      <c r="C1194" s="777">
        <f>IF(E1194+G1194=0, 0, ROUND((P1194-Q1194)/(G1194+E1194)/12,0))</f>
        <v>0</v>
      </c>
      <c r="D1194" s="791">
        <f>IF(F1194=0,0,ROUND(Q1194/F1194,0))</f>
        <v>0</v>
      </c>
      <c r="E1194" s="778">
        <f>E1195+E1196</f>
        <v>0</v>
      </c>
      <c r="F1194" s="779">
        <f>F1195+F1196</f>
        <v>0</v>
      </c>
      <c r="G1194" s="780">
        <f>G1195+G1196</f>
        <v>0</v>
      </c>
      <c r="H1194" s="794">
        <f>H1195+H1196</f>
        <v>0</v>
      </c>
      <c r="I1194" s="795">
        <f>I1195+I1196</f>
        <v>0</v>
      </c>
      <c r="J1194" s="795">
        <f>J1197</f>
        <v>0</v>
      </c>
      <c r="K1194" s="795">
        <f>IF(H1194+J1194=K1195+K1196+K1197,H1194+J1194,"CHYBA")</f>
        <v>0</v>
      </c>
      <c r="L1194" s="779">
        <f>L1195+L1196</f>
        <v>0</v>
      </c>
      <c r="M1194" s="779">
        <f>M1195+M1196</f>
        <v>0</v>
      </c>
      <c r="N1194" s="779">
        <f>N1197</f>
        <v>0</v>
      </c>
      <c r="O1194" s="779">
        <f>IF(L1194+N1194=O1195+O1196+O1197,L1194+N1194,"CHYBA")</f>
        <v>0</v>
      </c>
      <c r="P1194" s="779">
        <f>P1195+P1196</f>
        <v>0</v>
      </c>
      <c r="Q1194" s="779">
        <f>Q1195+Q1196</f>
        <v>0</v>
      </c>
      <c r="R1194" s="779">
        <f>R1197</f>
        <v>0</v>
      </c>
      <c r="S1194" s="780">
        <f>IF(P1194+R1194=S1195+S1196+S1197,P1194+R1194,"CHYBA")</f>
        <v>0</v>
      </c>
    </row>
    <row r="1195" spans="1:19" ht="15" hidden="1" customHeight="1" x14ac:dyDescent="0.2">
      <c r="A1195" s="790" t="s">
        <v>382</v>
      </c>
      <c r="B1195" s="776" t="s">
        <v>381</v>
      </c>
      <c r="C1195" s="777">
        <f>IF(E1195+G1195=0, 0, ROUND((P1195-Q1195)/(G1195+E1195)/12,0))</f>
        <v>0</v>
      </c>
      <c r="D1195" s="791">
        <f>IF(F1195=0,0,ROUND(Q1195/F1195,0))</f>
        <v>0</v>
      </c>
      <c r="E1195" s="796"/>
      <c r="F1195" s="797"/>
      <c r="G1195" s="798"/>
      <c r="H1195" s="799"/>
      <c r="I1195" s="797"/>
      <c r="J1195" s="795" t="s">
        <v>381</v>
      </c>
      <c r="K1195" s="795">
        <f>H1195</f>
        <v>0</v>
      </c>
      <c r="L1195" s="797"/>
      <c r="M1195" s="797"/>
      <c r="N1195" s="779" t="s">
        <v>381</v>
      </c>
      <c r="O1195" s="779">
        <f>L1195</f>
        <v>0</v>
      </c>
      <c r="P1195" s="779">
        <f>H1195+L1195</f>
        <v>0</v>
      </c>
      <c r="Q1195" s="779">
        <f>I1195+M1195</f>
        <v>0</v>
      </c>
      <c r="R1195" s="779" t="s">
        <v>381</v>
      </c>
      <c r="S1195" s="780">
        <f>P1195</f>
        <v>0</v>
      </c>
    </row>
    <row r="1196" spans="1:19" ht="15" hidden="1" customHeight="1" x14ac:dyDescent="0.2">
      <c r="A1196" s="790" t="s">
        <v>383</v>
      </c>
      <c r="B1196" s="776" t="s">
        <v>381</v>
      </c>
      <c r="C1196" s="777">
        <f>IF(E1196+G1196=0, 0, ROUND((P1196-Q1196)/(G1196+E1196)/12,0))</f>
        <v>0</v>
      </c>
      <c r="D1196" s="791">
        <f>IF(F1196=0,0,ROUND(Q1196/F1196,0))</f>
        <v>0</v>
      </c>
      <c r="E1196" s="796"/>
      <c r="F1196" s="797"/>
      <c r="G1196" s="798"/>
      <c r="H1196" s="799"/>
      <c r="I1196" s="797"/>
      <c r="J1196" s="795" t="s">
        <v>381</v>
      </c>
      <c r="K1196" s="795">
        <f>H1196</f>
        <v>0</v>
      </c>
      <c r="L1196" s="797"/>
      <c r="M1196" s="797"/>
      <c r="N1196" s="779" t="s">
        <v>381</v>
      </c>
      <c r="O1196" s="779">
        <f>L1196</f>
        <v>0</v>
      </c>
      <c r="P1196" s="779">
        <f>H1196+L1196</f>
        <v>0</v>
      </c>
      <c r="Q1196" s="779">
        <f>I1196+M1196</f>
        <v>0</v>
      </c>
      <c r="R1196" s="779" t="s">
        <v>381</v>
      </c>
      <c r="S1196" s="780">
        <f>P1196</f>
        <v>0</v>
      </c>
    </row>
    <row r="1197" spans="1:19" ht="15" hidden="1" customHeight="1" x14ac:dyDescent="0.2">
      <c r="A1197" s="790" t="s">
        <v>384</v>
      </c>
      <c r="B1197" s="776" t="s">
        <v>381</v>
      </c>
      <c r="C1197" s="777" t="s">
        <v>381</v>
      </c>
      <c r="D1197" s="791" t="s">
        <v>381</v>
      </c>
      <c r="E1197" s="778" t="s">
        <v>381</v>
      </c>
      <c r="F1197" s="779" t="s">
        <v>381</v>
      </c>
      <c r="G1197" s="780" t="s">
        <v>381</v>
      </c>
      <c r="H1197" s="781" t="s">
        <v>381</v>
      </c>
      <c r="I1197" s="779" t="s">
        <v>381</v>
      </c>
      <c r="J1197" s="797"/>
      <c r="K1197" s="795">
        <f>J1197</f>
        <v>0</v>
      </c>
      <c r="L1197" s="779" t="s">
        <v>381</v>
      </c>
      <c r="M1197" s="779" t="s">
        <v>381</v>
      </c>
      <c r="N1197" s="797"/>
      <c r="O1197" s="779">
        <f>N1197</f>
        <v>0</v>
      </c>
      <c r="P1197" s="779" t="s">
        <v>381</v>
      </c>
      <c r="Q1197" s="779" t="s">
        <v>381</v>
      </c>
      <c r="R1197" s="779">
        <f>J1197+N1197</f>
        <v>0</v>
      </c>
      <c r="S1197" s="780">
        <f>R1197</f>
        <v>0</v>
      </c>
    </row>
    <row r="1198" spans="1:19" ht="18" hidden="1" customHeight="1" x14ac:dyDescent="0.2">
      <c r="A1198" s="792" t="s">
        <v>1026</v>
      </c>
      <c r="B1198" s="793"/>
      <c r="C1198" s="777">
        <f>IF(E1198+G1198=0, 0, ROUND((P1198-Q1198)/(G1198+E1198)/12,0))</f>
        <v>0</v>
      </c>
      <c r="D1198" s="791">
        <f>IF(F1198=0,0,ROUND(Q1198/F1198,0))</f>
        <v>0</v>
      </c>
      <c r="E1198" s="778">
        <f>E1199+E1200</f>
        <v>0</v>
      </c>
      <c r="F1198" s="779">
        <f>F1199+F1200</f>
        <v>0</v>
      </c>
      <c r="G1198" s="780">
        <f>G1199+G1200</f>
        <v>0</v>
      </c>
      <c r="H1198" s="781">
        <f>H1199+H1200</f>
        <v>0</v>
      </c>
      <c r="I1198" s="779">
        <f>I1199+I1200</f>
        <v>0</v>
      </c>
      <c r="J1198" s="779">
        <f>J1201</f>
        <v>0</v>
      </c>
      <c r="K1198" s="779">
        <f>IF(H1198+J1198=K1199+K1200+K1201,H1198+J1198,"CHYBA")</f>
        <v>0</v>
      </c>
      <c r="L1198" s="779">
        <f>L1199+L1200</f>
        <v>0</v>
      </c>
      <c r="M1198" s="779">
        <f>M1199+M1200</f>
        <v>0</v>
      </c>
      <c r="N1198" s="779">
        <f>N1201</f>
        <v>0</v>
      </c>
      <c r="O1198" s="779">
        <f>IF(L1198+N1198=O1199+O1200+O1201,L1198+N1198,"CHYBA")</f>
        <v>0</v>
      </c>
      <c r="P1198" s="779">
        <f>P1199+P1200</f>
        <v>0</v>
      </c>
      <c r="Q1198" s="779">
        <f>Q1199+Q1200</f>
        <v>0</v>
      </c>
      <c r="R1198" s="779">
        <f>R1201</f>
        <v>0</v>
      </c>
      <c r="S1198" s="780">
        <f>IF(P1198+R1198=S1199+S1200+S1201,P1198+R1198,"CHYBA")</f>
        <v>0</v>
      </c>
    </row>
    <row r="1199" spans="1:19" ht="15" hidden="1" customHeight="1" x14ac:dyDescent="0.2">
      <c r="A1199" s="790" t="s">
        <v>382</v>
      </c>
      <c r="B1199" s="776" t="s">
        <v>381</v>
      </c>
      <c r="C1199" s="777">
        <f>IF(E1199+G1199=0, 0, ROUND((P1199-Q1199)/(G1199+E1199)/12,0))</f>
        <v>0</v>
      </c>
      <c r="D1199" s="791">
        <f>IF(F1199=0,0,ROUND(Q1199/F1199,0))</f>
        <v>0</v>
      </c>
      <c r="E1199" s="796"/>
      <c r="F1199" s="797"/>
      <c r="G1199" s="798"/>
      <c r="H1199" s="799"/>
      <c r="I1199" s="797"/>
      <c r="J1199" s="779" t="s">
        <v>381</v>
      </c>
      <c r="K1199" s="779">
        <f>H1199</f>
        <v>0</v>
      </c>
      <c r="L1199" s="797"/>
      <c r="M1199" s="797"/>
      <c r="N1199" s="779" t="s">
        <v>381</v>
      </c>
      <c r="O1199" s="779">
        <f>L1199</f>
        <v>0</v>
      </c>
      <c r="P1199" s="779">
        <f>H1199+L1199</f>
        <v>0</v>
      </c>
      <c r="Q1199" s="779">
        <f>I1199+M1199</f>
        <v>0</v>
      </c>
      <c r="R1199" s="779" t="s">
        <v>381</v>
      </c>
      <c r="S1199" s="780">
        <f>P1199</f>
        <v>0</v>
      </c>
    </row>
    <row r="1200" spans="1:19" ht="15" hidden="1" customHeight="1" x14ac:dyDescent="0.2">
      <c r="A1200" s="790" t="s">
        <v>383</v>
      </c>
      <c r="B1200" s="776" t="s">
        <v>381</v>
      </c>
      <c r="C1200" s="777">
        <f>IF(E1200+G1200=0, 0, ROUND((P1200-Q1200)/(G1200+E1200)/12,0))</f>
        <v>0</v>
      </c>
      <c r="D1200" s="791">
        <f>IF(F1200=0,0,ROUND(Q1200/F1200,0))</f>
        <v>0</v>
      </c>
      <c r="E1200" s="796"/>
      <c r="F1200" s="797"/>
      <c r="G1200" s="798"/>
      <c r="H1200" s="799"/>
      <c r="I1200" s="797"/>
      <c r="J1200" s="779" t="s">
        <v>381</v>
      </c>
      <c r="K1200" s="779">
        <f>H1200</f>
        <v>0</v>
      </c>
      <c r="L1200" s="797"/>
      <c r="M1200" s="797"/>
      <c r="N1200" s="779" t="s">
        <v>381</v>
      </c>
      <c r="O1200" s="779">
        <f>L1200</f>
        <v>0</v>
      </c>
      <c r="P1200" s="779">
        <f>H1200+L1200</f>
        <v>0</v>
      </c>
      <c r="Q1200" s="779">
        <f>I1200+M1200</f>
        <v>0</v>
      </c>
      <c r="R1200" s="779" t="s">
        <v>381</v>
      </c>
      <c r="S1200" s="780">
        <f>P1200</f>
        <v>0</v>
      </c>
    </row>
    <row r="1201" spans="1:19" ht="15" hidden="1" customHeight="1" x14ac:dyDescent="0.2">
      <c r="A1201" s="790" t="s">
        <v>384</v>
      </c>
      <c r="B1201" s="776" t="s">
        <v>381</v>
      </c>
      <c r="C1201" s="777" t="s">
        <v>381</v>
      </c>
      <c r="D1201" s="791" t="s">
        <v>381</v>
      </c>
      <c r="E1201" s="778" t="s">
        <v>381</v>
      </c>
      <c r="F1201" s="779" t="s">
        <v>381</v>
      </c>
      <c r="G1201" s="780" t="s">
        <v>381</v>
      </c>
      <c r="H1201" s="781" t="s">
        <v>381</v>
      </c>
      <c r="I1201" s="779" t="s">
        <v>381</v>
      </c>
      <c r="J1201" s="797"/>
      <c r="K1201" s="779">
        <f>J1201</f>
        <v>0</v>
      </c>
      <c r="L1201" s="779" t="s">
        <v>381</v>
      </c>
      <c r="M1201" s="779" t="s">
        <v>381</v>
      </c>
      <c r="N1201" s="797"/>
      <c r="O1201" s="779">
        <f>N1201</f>
        <v>0</v>
      </c>
      <c r="P1201" s="779" t="s">
        <v>381</v>
      </c>
      <c r="Q1201" s="779" t="s">
        <v>381</v>
      </c>
      <c r="R1201" s="779">
        <f>J1201+N1201</f>
        <v>0</v>
      </c>
      <c r="S1201" s="780">
        <f>R1201</f>
        <v>0</v>
      </c>
    </row>
    <row r="1202" spans="1:19" ht="18" hidden="1" customHeight="1" x14ac:dyDescent="0.2">
      <c r="A1202" s="792" t="s">
        <v>1026</v>
      </c>
      <c r="B1202" s="793"/>
      <c r="C1202" s="777">
        <f>IF(E1202+G1202=0, 0, ROUND((P1202-Q1202)/(G1202+E1202)/12,0))</f>
        <v>0</v>
      </c>
      <c r="D1202" s="791">
        <f>IF(F1202=0,0,ROUND(Q1202/F1202,0))</f>
        <v>0</v>
      </c>
      <c r="E1202" s="778">
        <f>E1203+E1204</f>
        <v>0</v>
      </c>
      <c r="F1202" s="779">
        <f>F1203+F1204</f>
        <v>0</v>
      </c>
      <c r="G1202" s="780">
        <f>G1203+G1204</f>
        <v>0</v>
      </c>
      <c r="H1202" s="781">
        <f>H1203+H1204</f>
        <v>0</v>
      </c>
      <c r="I1202" s="779">
        <f>I1203+I1204</f>
        <v>0</v>
      </c>
      <c r="J1202" s="779">
        <f>J1205</f>
        <v>0</v>
      </c>
      <c r="K1202" s="779">
        <f>IF(H1202+J1202=K1203+K1204+K1205,H1202+J1202,"CHYBA")</f>
        <v>0</v>
      </c>
      <c r="L1202" s="779">
        <f>L1203+L1204</f>
        <v>0</v>
      </c>
      <c r="M1202" s="779">
        <f>M1203+M1204</f>
        <v>0</v>
      </c>
      <c r="N1202" s="779">
        <f>N1205</f>
        <v>0</v>
      </c>
      <c r="O1202" s="779">
        <f>IF(L1202+N1202=O1203+O1204+O1205,L1202+N1202,"CHYBA")</f>
        <v>0</v>
      </c>
      <c r="P1202" s="779">
        <f>P1203+P1204</f>
        <v>0</v>
      </c>
      <c r="Q1202" s="779">
        <f>Q1203+Q1204</f>
        <v>0</v>
      </c>
      <c r="R1202" s="779">
        <f>R1205</f>
        <v>0</v>
      </c>
      <c r="S1202" s="780">
        <f>IF(P1202+R1202=S1203+S1204+S1205,P1202+R1202,"CHYBA")</f>
        <v>0</v>
      </c>
    </row>
    <row r="1203" spans="1:19" ht="15" hidden="1" customHeight="1" x14ac:dyDescent="0.2">
      <c r="A1203" s="790" t="s">
        <v>382</v>
      </c>
      <c r="B1203" s="776" t="s">
        <v>381</v>
      </c>
      <c r="C1203" s="777">
        <f>IF(E1203+G1203=0, 0, ROUND((P1203-Q1203)/(G1203+E1203)/12,0))</f>
        <v>0</v>
      </c>
      <c r="D1203" s="791">
        <f>IF(F1203=0,0,ROUND(Q1203/F1203,0))</f>
        <v>0</v>
      </c>
      <c r="E1203" s="796"/>
      <c r="F1203" s="797"/>
      <c r="G1203" s="798"/>
      <c r="H1203" s="799"/>
      <c r="I1203" s="797"/>
      <c r="J1203" s="779" t="s">
        <v>381</v>
      </c>
      <c r="K1203" s="779">
        <f>H1203</f>
        <v>0</v>
      </c>
      <c r="L1203" s="797"/>
      <c r="M1203" s="797"/>
      <c r="N1203" s="779" t="s">
        <v>381</v>
      </c>
      <c r="O1203" s="779">
        <f>L1203</f>
        <v>0</v>
      </c>
      <c r="P1203" s="779">
        <f>H1203+L1203</f>
        <v>0</v>
      </c>
      <c r="Q1203" s="779">
        <f>I1203+M1203</f>
        <v>0</v>
      </c>
      <c r="R1203" s="779" t="s">
        <v>381</v>
      </c>
      <c r="S1203" s="780">
        <f>P1203</f>
        <v>0</v>
      </c>
    </row>
    <row r="1204" spans="1:19" ht="15" hidden="1" customHeight="1" x14ac:dyDescent="0.2">
      <c r="A1204" s="790" t="s">
        <v>383</v>
      </c>
      <c r="B1204" s="776" t="s">
        <v>381</v>
      </c>
      <c r="C1204" s="777">
        <f>IF(E1204+G1204=0, 0, ROUND((P1204-Q1204)/(G1204+E1204)/12,0))</f>
        <v>0</v>
      </c>
      <c r="D1204" s="791">
        <f>IF(F1204=0,0,ROUND(Q1204/F1204,0))</f>
        <v>0</v>
      </c>
      <c r="E1204" s="796"/>
      <c r="F1204" s="797"/>
      <c r="G1204" s="798"/>
      <c r="H1204" s="799"/>
      <c r="I1204" s="797"/>
      <c r="J1204" s="779" t="s">
        <v>381</v>
      </c>
      <c r="K1204" s="779">
        <f>H1204</f>
        <v>0</v>
      </c>
      <c r="L1204" s="797"/>
      <c r="M1204" s="797"/>
      <c r="N1204" s="779" t="s">
        <v>381</v>
      </c>
      <c r="O1204" s="779">
        <f>L1204</f>
        <v>0</v>
      </c>
      <c r="P1204" s="779">
        <f>H1204+L1204</f>
        <v>0</v>
      </c>
      <c r="Q1204" s="779">
        <f>I1204+M1204</f>
        <v>0</v>
      </c>
      <c r="R1204" s="779" t="s">
        <v>381</v>
      </c>
      <c r="S1204" s="780">
        <f>P1204</f>
        <v>0</v>
      </c>
    </row>
    <row r="1205" spans="1:19" ht="15" hidden="1" customHeight="1" x14ac:dyDescent="0.2">
      <c r="A1205" s="790" t="s">
        <v>384</v>
      </c>
      <c r="B1205" s="776" t="s">
        <v>381</v>
      </c>
      <c r="C1205" s="777" t="s">
        <v>381</v>
      </c>
      <c r="D1205" s="791" t="s">
        <v>381</v>
      </c>
      <c r="E1205" s="778" t="s">
        <v>381</v>
      </c>
      <c r="F1205" s="779" t="s">
        <v>381</v>
      </c>
      <c r="G1205" s="780" t="s">
        <v>381</v>
      </c>
      <c r="H1205" s="781" t="s">
        <v>381</v>
      </c>
      <c r="I1205" s="779" t="s">
        <v>381</v>
      </c>
      <c r="J1205" s="797"/>
      <c r="K1205" s="779">
        <f>J1205</f>
        <v>0</v>
      </c>
      <c r="L1205" s="779" t="s">
        <v>381</v>
      </c>
      <c r="M1205" s="779" t="s">
        <v>381</v>
      </c>
      <c r="N1205" s="797"/>
      <c r="O1205" s="779">
        <f>N1205</f>
        <v>0</v>
      </c>
      <c r="P1205" s="779" t="s">
        <v>381</v>
      </c>
      <c r="Q1205" s="779" t="s">
        <v>381</v>
      </c>
      <c r="R1205" s="779">
        <f>J1205+N1205</f>
        <v>0</v>
      </c>
      <c r="S1205" s="780">
        <f>R1205</f>
        <v>0</v>
      </c>
    </row>
    <row r="1206" spans="1:19" ht="18" hidden="1" customHeight="1" x14ac:dyDescent="0.2">
      <c r="A1206" s="792" t="s">
        <v>1026</v>
      </c>
      <c r="B1206" s="793"/>
      <c r="C1206" s="777">
        <f>IF(E1206+G1206=0, 0, ROUND((P1206-Q1206)/(G1206+E1206)/12,0))</f>
        <v>0</v>
      </c>
      <c r="D1206" s="791">
        <f>IF(F1206=0,0,ROUND(Q1206/F1206,0))</f>
        <v>0</v>
      </c>
      <c r="E1206" s="778">
        <f>E1207+E1208</f>
        <v>0</v>
      </c>
      <c r="F1206" s="779">
        <f>F1207+F1208</f>
        <v>0</v>
      </c>
      <c r="G1206" s="780">
        <f>G1207+G1208</f>
        <v>0</v>
      </c>
      <c r="H1206" s="781">
        <f>H1207+H1208</f>
        <v>0</v>
      </c>
      <c r="I1206" s="779">
        <f>I1207+I1208</f>
        <v>0</v>
      </c>
      <c r="J1206" s="779">
        <f>J1209</f>
        <v>0</v>
      </c>
      <c r="K1206" s="779">
        <f>IF(H1206+J1206=K1207+K1208+K1209,H1206+J1206,"CHYBA")</f>
        <v>0</v>
      </c>
      <c r="L1206" s="779">
        <f>L1207+L1208</f>
        <v>0</v>
      </c>
      <c r="M1206" s="779">
        <f>M1207+M1208</f>
        <v>0</v>
      </c>
      <c r="N1206" s="779">
        <f>N1209</f>
        <v>0</v>
      </c>
      <c r="O1206" s="779">
        <f>IF(L1206+N1206=O1207+O1208+O1209,L1206+N1206,"CHYBA")</f>
        <v>0</v>
      </c>
      <c r="P1206" s="779">
        <f>P1207+P1208</f>
        <v>0</v>
      </c>
      <c r="Q1206" s="779">
        <f>Q1207+Q1208</f>
        <v>0</v>
      </c>
      <c r="R1206" s="779">
        <f>R1209</f>
        <v>0</v>
      </c>
      <c r="S1206" s="780">
        <f>IF(P1206+R1206=S1207+S1208+S1209,P1206+R1206,"CHYBA")</f>
        <v>0</v>
      </c>
    </row>
    <row r="1207" spans="1:19" ht="15" hidden="1" customHeight="1" x14ac:dyDescent="0.2">
      <c r="A1207" s="790" t="s">
        <v>382</v>
      </c>
      <c r="B1207" s="776" t="s">
        <v>381</v>
      </c>
      <c r="C1207" s="777">
        <f>IF(E1207+G1207=0, 0, ROUND((P1207-Q1207)/(G1207+E1207)/12,0))</f>
        <v>0</v>
      </c>
      <c r="D1207" s="791">
        <f>IF(F1207=0,0,ROUND(Q1207/F1207,0))</f>
        <v>0</v>
      </c>
      <c r="E1207" s="796"/>
      <c r="F1207" s="797"/>
      <c r="G1207" s="798"/>
      <c r="H1207" s="799"/>
      <c r="I1207" s="797"/>
      <c r="J1207" s="779" t="s">
        <v>381</v>
      </c>
      <c r="K1207" s="779">
        <f>H1207</f>
        <v>0</v>
      </c>
      <c r="L1207" s="797"/>
      <c r="M1207" s="797"/>
      <c r="N1207" s="779" t="s">
        <v>381</v>
      </c>
      <c r="O1207" s="779">
        <f>L1207</f>
        <v>0</v>
      </c>
      <c r="P1207" s="779">
        <f>H1207+L1207</f>
        <v>0</v>
      </c>
      <c r="Q1207" s="779">
        <f>I1207+M1207</f>
        <v>0</v>
      </c>
      <c r="R1207" s="779" t="s">
        <v>381</v>
      </c>
      <c r="S1207" s="780">
        <f>P1207</f>
        <v>0</v>
      </c>
    </row>
    <row r="1208" spans="1:19" ht="15" hidden="1" customHeight="1" x14ac:dyDescent="0.2">
      <c r="A1208" s="790" t="s">
        <v>383</v>
      </c>
      <c r="B1208" s="776" t="s">
        <v>381</v>
      </c>
      <c r="C1208" s="777">
        <f>IF(E1208+G1208=0, 0, ROUND((P1208-Q1208)/(G1208+E1208)/12,0))</f>
        <v>0</v>
      </c>
      <c r="D1208" s="791">
        <f>IF(F1208=0,0,ROUND(Q1208/F1208,0))</f>
        <v>0</v>
      </c>
      <c r="E1208" s="796"/>
      <c r="F1208" s="797"/>
      <c r="G1208" s="798"/>
      <c r="H1208" s="799"/>
      <c r="I1208" s="797"/>
      <c r="J1208" s="779" t="s">
        <v>381</v>
      </c>
      <c r="K1208" s="779">
        <f>H1208</f>
        <v>0</v>
      </c>
      <c r="L1208" s="797"/>
      <c r="M1208" s="797"/>
      <c r="N1208" s="779" t="s">
        <v>381</v>
      </c>
      <c r="O1208" s="779">
        <f>L1208</f>
        <v>0</v>
      </c>
      <c r="P1208" s="779">
        <f>H1208+L1208</f>
        <v>0</v>
      </c>
      <c r="Q1208" s="779">
        <f>I1208+M1208</f>
        <v>0</v>
      </c>
      <c r="R1208" s="779" t="s">
        <v>381</v>
      </c>
      <c r="S1208" s="780">
        <f>P1208</f>
        <v>0</v>
      </c>
    </row>
    <row r="1209" spans="1:19" ht="15" hidden="1" customHeight="1" x14ac:dyDescent="0.2">
      <c r="A1209" s="790" t="s">
        <v>384</v>
      </c>
      <c r="B1209" s="776" t="s">
        <v>381</v>
      </c>
      <c r="C1209" s="777" t="s">
        <v>381</v>
      </c>
      <c r="D1209" s="791" t="s">
        <v>381</v>
      </c>
      <c r="E1209" s="778" t="s">
        <v>381</v>
      </c>
      <c r="F1209" s="779" t="s">
        <v>381</v>
      </c>
      <c r="G1209" s="780" t="s">
        <v>381</v>
      </c>
      <c r="H1209" s="781" t="s">
        <v>381</v>
      </c>
      <c r="I1209" s="779" t="s">
        <v>381</v>
      </c>
      <c r="J1209" s="797"/>
      <c r="K1209" s="779">
        <f>J1209</f>
        <v>0</v>
      </c>
      <c r="L1209" s="779" t="s">
        <v>381</v>
      </c>
      <c r="M1209" s="779" t="s">
        <v>381</v>
      </c>
      <c r="N1209" s="797"/>
      <c r="O1209" s="779">
        <f>N1209</f>
        <v>0</v>
      </c>
      <c r="P1209" s="779" t="s">
        <v>381</v>
      </c>
      <c r="Q1209" s="779" t="s">
        <v>381</v>
      </c>
      <c r="R1209" s="779">
        <f>J1209+N1209</f>
        <v>0</v>
      </c>
      <c r="S1209" s="780">
        <f>R1209</f>
        <v>0</v>
      </c>
    </row>
    <row r="1210" spans="1:19" ht="18" hidden="1" customHeight="1" x14ac:dyDescent="0.2">
      <c r="A1210" s="792" t="s">
        <v>1026</v>
      </c>
      <c r="B1210" s="793"/>
      <c r="C1210" s="777">
        <f>IF(E1210+G1210=0, 0, ROUND((P1210-Q1210)/(G1210+E1210)/12,0))</f>
        <v>0</v>
      </c>
      <c r="D1210" s="791">
        <f>IF(F1210=0,0,ROUND(Q1210/F1210,0))</f>
        <v>0</v>
      </c>
      <c r="E1210" s="778">
        <f>E1211+E1212</f>
        <v>0</v>
      </c>
      <c r="F1210" s="779">
        <f>F1211+F1212</f>
        <v>0</v>
      </c>
      <c r="G1210" s="780">
        <f>G1211+G1212</f>
        <v>0</v>
      </c>
      <c r="H1210" s="781">
        <f>H1211+H1212</f>
        <v>0</v>
      </c>
      <c r="I1210" s="779">
        <f>I1211+I1212</f>
        <v>0</v>
      </c>
      <c r="J1210" s="779">
        <f>J1213</f>
        <v>0</v>
      </c>
      <c r="K1210" s="779">
        <f>IF(H1210+J1210=K1211+K1212+K1213,H1210+J1210,"CHYBA")</f>
        <v>0</v>
      </c>
      <c r="L1210" s="779">
        <f>L1211+L1212</f>
        <v>0</v>
      </c>
      <c r="M1210" s="779">
        <f>M1211+M1212</f>
        <v>0</v>
      </c>
      <c r="N1210" s="779">
        <f>N1213</f>
        <v>0</v>
      </c>
      <c r="O1210" s="779">
        <f>IF(L1210+N1210=O1211+O1212+O1213,L1210+N1210,"CHYBA")</f>
        <v>0</v>
      </c>
      <c r="P1210" s="779">
        <f>P1211+P1212</f>
        <v>0</v>
      </c>
      <c r="Q1210" s="779">
        <f>Q1211+Q1212</f>
        <v>0</v>
      </c>
      <c r="R1210" s="779">
        <f>R1213</f>
        <v>0</v>
      </c>
      <c r="S1210" s="780">
        <f>IF(P1210+R1210=S1211+S1212+S1213,P1210+R1210,"CHYBA")</f>
        <v>0</v>
      </c>
    </row>
    <row r="1211" spans="1:19" ht="15" hidden="1" customHeight="1" x14ac:dyDescent="0.2">
      <c r="A1211" s="790" t="s">
        <v>382</v>
      </c>
      <c r="B1211" s="776" t="s">
        <v>381</v>
      </c>
      <c r="C1211" s="777">
        <f>IF(E1211+G1211=0, 0, ROUND((P1211-Q1211)/(G1211+E1211)/12,0))</f>
        <v>0</v>
      </c>
      <c r="D1211" s="791">
        <f>IF(F1211=0,0,ROUND(Q1211/F1211,0))</f>
        <v>0</v>
      </c>
      <c r="E1211" s="796"/>
      <c r="F1211" s="797"/>
      <c r="G1211" s="798"/>
      <c r="H1211" s="799"/>
      <c r="I1211" s="797"/>
      <c r="J1211" s="779" t="s">
        <v>381</v>
      </c>
      <c r="K1211" s="779">
        <f>H1211</f>
        <v>0</v>
      </c>
      <c r="L1211" s="797"/>
      <c r="M1211" s="797"/>
      <c r="N1211" s="779" t="s">
        <v>381</v>
      </c>
      <c r="O1211" s="779">
        <f>L1211</f>
        <v>0</v>
      </c>
      <c r="P1211" s="779">
        <f>H1211+L1211</f>
        <v>0</v>
      </c>
      <c r="Q1211" s="779">
        <f>I1211+M1211</f>
        <v>0</v>
      </c>
      <c r="R1211" s="779" t="s">
        <v>381</v>
      </c>
      <c r="S1211" s="780">
        <f>P1211</f>
        <v>0</v>
      </c>
    </row>
    <row r="1212" spans="1:19" ht="15" hidden="1" customHeight="1" x14ac:dyDescent="0.2">
      <c r="A1212" s="790" t="s">
        <v>383</v>
      </c>
      <c r="B1212" s="776" t="s">
        <v>381</v>
      </c>
      <c r="C1212" s="777">
        <f>IF(E1212+G1212=0, 0, ROUND((P1212-Q1212)/(G1212+E1212)/12,0))</f>
        <v>0</v>
      </c>
      <c r="D1212" s="791">
        <f>IF(F1212=0,0,ROUND(Q1212/F1212,0))</f>
        <v>0</v>
      </c>
      <c r="E1212" s="796"/>
      <c r="F1212" s="797"/>
      <c r="G1212" s="798"/>
      <c r="H1212" s="799"/>
      <c r="I1212" s="797"/>
      <c r="J1212" s="779" t="s">
        <v>381</v>
      </c>
      <c r="K1212" s="779">
        <f>H1212</f>
        <v>0</v>
      </c>
      <c r="L1212" s="797"/>
      <c r="M1212" s="797"/>
      <c r="N1212" s="779" t="s">
        <v>381</v>
      </c>
      <c r="O1212" s="779">
        <f>L1212</f>
        <v>0</v>
      </c>
      <c r="P1212" s="779">
        <f>H1212+L1212</f>
        <v>0</v>
      </c>
      <c r="Q1212" s="779">
        <f>I1212+M1212</f>
        <v>0</v>
      </c>
      <c r="R1212" s="779" t="s">
        <v>381</v>
      </c>
      <c r="S1212" s="780">
        <f>P1212</f>
        <v>0</v>
      </c>
    </row>
    <row r="1213" spans="1:19" ht="15" hidden="1" customHeight="1" x14ac:dyDescent="0.2">
      <c r="A1213" s="790" t="s">
        <v>384</v>
      </c>
      <c r="B1213" s="776" t="s">
        <v>381</v>
      </c>
      <c r="C1213" s="777" t="s">
        <v>381</v>
      </c>
      <c r="D1213" s="791" t="s">
        <v>381</v>
      </c>
      <c r="E1213" s="778" t="s">
        <v>381</v>
      </c>
      <c r="F1213" s="779" t="s">
        <v>381</v>
      </c>
      <c r="G1213" s="780" t="s">
        <v>381</v>
      </c>
      <c r="H1213" s="781" t="s">
        <v>381</v>
      </c>
      <c r="I1213" s="779" t="s">
        <v>381</v>
      </c>
      <c r="J1213" s="797"/>
      <c r="K1213" s="779">
        <f>J1213</f>
        <v>0</v>
      </c>
      <c r="L1213" s="779" t="s">
        <v>381</v>
      </c>
      <c r="M1213" s="779" t="s">
        <v>381</v>
      </c>
      <c r="N1213" s="797"/>
      <c r="O1213" s="779">
        <f>N1213</f>
        <v>0</v>
      </c>
      <c r="P1213" s="779" t="s">
        <v>381</v>
      </c>
      <c r="Q1213" s="779" t="s">
        <v>381</v>
      </c>
      <c r="R1213" s="779">
        <f>J1213+N1213</f>
        <v>0</v>
      </c>
      <c r="S1213" s="780">
        <f>R1213</f>
        <v>0</v>
      </c>
    </row>
    <row r="1214" spans="1:19" ht="18" hidden="1" customHeight="1" x14ac:dyDescent="0.2">
      <c r="A1214" s="792" t="s">
        <v>1026</v>
      </c>
      <c r="B1214" s="793"/>
      <c r="C1214" s="777">
        <f>IF(E1214+G1214=0, 0, ROUND((P1214-Q1214)/(G1214+E1214)/12,0))</f>
        <v>0</v>
      </c>
      <c r="D1214" s="791">
        <f>IF(F1214=0,0,ROUND(Q1214/F1214,0))</f>
        <v>0</v>
      </c>
      <c r="E1214" s="778">
        <f>E1215+E1216</f>
        <v>0</v>
      </c>
      <c r="F1214" s="779">
        <f>F1215+F1216</f>
        <v>0</v>
      </c>
      <c r="G1214" s="780">
        <f>G1215+G1216</f>
        <v>0</v>
      </c>
      <c r="H1214" s="781">
        <f>H1215+H1216</f>
        <v>0</v>
      </c>
      <c r="I1214" s="779">
        <f>I1215+I1216</f>
        <v>0</v>
      </c>
      <c r="J1214" s="779">
        <f>J1217</f>
        <v>0</v>
      </c>
      <c r="K1214" s="779">
        <f>IF(H1214+J1214=K1215+K1216+K1217,H1214+J1214,"CHYBA")</f>
        <v>0</v>
      </c>
      <c r="L1214" s="779">
        <f>L1215+L1216</f>
        <v>0</v>
      </c>
      <c r="M1214" s="779">
        <f>M1215+M1216</f>
        <v>0</v>
      </c>
      <c r="N1214" s="779">
        <f>N1217</f>
        <v>0</v>
      </c>
      <c r="O1214" s="779">
        <f>IF(L1214+N1214=O1215+O1216+O1217,L1214+N1214,"CHYBA")</f>
        <v>0</v>
      </c>
      <c r="P1214" s="779">
        <f>P1215+P1216</f>
        <v>0</v>
      </c>
      <c r="Q1214" s="779">
        <f>Q1215+Q1216</f>
        <v>0</v>
      </c>
      <c r="R1214" s="779">
        <f>R1217</f>
        <v>0</v>
      </c>
      <c r="S1214" s="780">
        <f>IF(P1214+R1214=S1215+S1216+S1217,P1214+R1214,"CHYBA")</f>
        <v>0</v>
      </c>
    </row>
    <row r="1215" spans="1:19" ht="15" hidden="1" customHeight="1" x14ac:dyDescent="0.2">
      <c r="A1215" s="790" t="s">
        <v>382</v>
      </c>
      <c r="B1215" s="776" t="s">
        <v>381</v>
      </c>
      <c r="C1215" s="777">
        <f>IF(E1215+G1215=0, 0, ROUND((P1215-Q1215)/(G1215+E1215)/12,0))</f>
        <v>0</v>
      </c>
      <c r="D1215" s="791">
        <f>IF(F1215=0,0,ROUND(Q1215/F1215,0))</f>
        <v>0</v>
      </c>
      <c r="E1215" s="796"/>
      <c r="F1215" s="797"/>
      <c r="G1215" s="798"/>
      <c r="H1215" s="799"/>
      <c r="I1215" s="797"/>
      <c r="J1215" s="779" t="s">
        <v>381</v>
      </c>
      <c r="K1215" s="779">
        <f>H1215</f>
        <v>0</v>
      </c>
      <c r="L1215" s="797"/>
      <c r="M1215" s="797"/>
      <c r="N1215" s="779" t="s">
        <v>381</v>
      </c>
      <c r="O1215" s="779">
        <f>L1215</f>
        <v>0</v>
      </c>
      <c r="P1215" s="779">
        <f>H1215+L1215</f>
        <v>0</v>
      </c>
      <c r="Q1215" s="779">
        <f>I1215+M1215</f>
        <v>0</v>
      </c>
      <c r="R1215" s="779" t="s">
        <v>381</v>
      </c>
      <c r="S1215" s="780">
        <f>P1215</f>
        <v>0</v>
      </c>
    </row>
    <row r="1216" spans="1:19" ht="15" hidden="1" customHeight="1" x14ac:dyDescent="0.2">
      <c r="A1216" s="790" t="s">
        <v>383</v>
      </c>
      <c r="B1216" s="776" t="s">
        <v>381</v>
      </c>
      <c r="C1216" s="777">
        <f>IF(E1216+G1216=0, 0, ROUND((P1216-Q1216)/(G1216+E1216)/12,0))</f>
        <v>0</v>
      </c>
      <c r="D1216" s="791">
        <f>IF(F1216=0,0,ROUND(Q1216/F1216,0))</f>
        <v>0</v>
      </c>
      <c r="E1216" s="796"/>
      <c r="F1216" s="797"/>
      <c r="G1216" s="798"/>
      <c r="H1216" s="799"/>
      <c r="I1216" s="797"/>
      <c r="J1216" s="779" t="s">
        <v>381</v>
      </c>
      <c r="K1216" s="779">
        <f>H1216</f>
        <v>0</v>
      </c>
      <c r="L1216" s="797"/>
      <c r="M1216" s="797"/>
      <c r="N1216" s="779" t="s">
        <v>381</v>
      </c>
      <c r="O1216" s="779">
        <f>L1216</f>
        <v>0</v>
      </c>
      <c r="P1216" s="779">
        <f>H1216+L1216</f>
        <v>0</v>
      </c>
      <c r="Q1216" s="779">
        <f>I1216+M1216</f>
        <v>0</v>
      </c>
      <c r="R1216" s="779" t="s">
        <v>381</v>
      </c>
      <c r="S1216" s="780">
        <f>P1216</f>
        <v>0</v>
      </c>
    </row>
    <row r="1217" spans="1:19" ht="15" hidden="1" customHeight="1" x14ac:dyDescent="0.2">
      <c r="A1217" s="790" t="s">
        <v>384</v>
      </c>
      <c r="B1217" s="776" t="s">
        <v>381</v>
      </c>
      <c r="C1217" s="777" t="s">
        <v>381</v>
      </c>
      <c r="D1217" s="791" t="s">
        <v>381</v>
      </c>
      <c r="E1217" s="778" t="s">
        <v>381</v>
      </c>
      <c r="F1217" s="779" t="s">
        <v>381</v>
      </c>
      <c r="G1217" s="780" t="s">
        <v>381</v>
      </c>
      <c r="H1217" s="781" t="s">
        <v>381</v>
      </c>
      <c r="I1217" s="779" t="s">
        <v>381</v>
      </c>
      <c r="J1217" s="797"/>
      <c r="K1217" s="779">
        <f>J1217</f>
        <v>0</v>
      </c>
      <c r="L1217" s="779" t="s">
        <v>381</v>
      </c>
      <c r="M1217" s="779" t="s">
        <v>381</v>
      </c>
      <c r="N1217" s="797"/>
      <c r="O1217" s="779">
        <f>N1217</f>
        <v>0</v>
      </c>
      <c r="P1217" s="779" t="s">
        <v>381</v>
      </c>
      <c r="Q1217" s="779" t="s">
        <v>381</v>
      </c>
      <c r="R1217" s="779">
        <f>J1217+N1217</f>
        <v>0</v>
      </c>
      <c r="S1217" s="780">
        <f>R1217</f>
        <v>0</v>
      </c>
    </row>
    <row r="1218" spans="1:19" ht="18" hidden="1" customHeight="1" x14ac:dyDescent="0.2">
      <c r="A1218" s="792" t="s">
        <v>1026</v>
      </c>
      <c r="B1218" s="793"/>
      <c r="C1218" s="777">
        <f>IF(E1218+G1218=0, 0, ROUND((P1218-Q1218)/(G1218+E1218)/12,0))</f>
        <v>0</v>
      </c>
      <c r="D1218" s="791">
        <f>IF(F1218=0,0,ROUND(Q1218/F1218,0))</f>
        <v>0</v>
      </c>
      <c r="E1218" s="778">
        <f>E1219+E1220</f>
        <v>0</v>
      </c>
      <c r="F1218" s="779">
        <f>F1219+F1220</f>
        <v>0</v>
      </c>
      <c r="G1218" s="780">
        <f>G1219+G1220</f>
        <v>0</v>
      </c>
      <c r="H1218" s="781">
        <f>H1219+H1220</f>
        <v>0</v>
      </c>
      <c r="I1218" s="779">
        <f>I1219+I1220</f>
        <v>0</v>
      </c>
      <c r="J1218" s="779">
        <f>J1221</f>
        <v>0</v>
      </c>
      <c r="K1218" s="779">
        <f>IF(H1218+J1218=K1219+K1220+K1221,H1218+J1218,"CHYBA")</f>
        <v>0</v>
      </c>
      <c r="L1218" s="779">
        <f>L1219+L1220</f>
        <v>0</v>
      </c>
      <c r="M1218" s="779">
        <f>M1219+M1220</f>
        <v>0</v>
      </c>
      <c r="N1218" s="779">
        <f>N1221</f>
        <v>0</v>
      </c>
      <c r="O1218" s="779">
        <f>IF(L1218+N1218=O1219+O1220+O1221,L1218+N1218,"CHYBA")</f>
        <v>0</v>
      </c>
      <c r="P1218" s="779">
        <f>P1219+P1220</f>
        <v>0</v>
      </c>
      <c r="Q1218" s="779">
        <f>Q1219+Q1220</f>
        <v>0</v>
      </c>
      <c r="R1218" s="779">
        <f>R1221</f>
        <v>0</v>
      </c>
      <c r="S1218" s="780">
        <f>IF(P1218+R1218=S1219+S1220+S1221,P1218+R1218,"CHYBA")</f>
        <v>0</v>
      </c>
    </row>
    <row r="1219" spans="1:19" ht="15" hidden="1" customHeight="1" x14ac:dyDescent="0.2">
      <c r="A1219" s="790" t="s">
        <v>382</v>
      </c>
      <c r="B1219" s="776" t="s">
        <v>381</v>
      </c>
      <c r="C1219" s="777">
        <f>IF(E1219+G1219=0, 0, ROUND((P1219-Q1219)/(G1219+E1219)/12,0))</f>
        <v>0</v>
      </c>
      <c r="D1219" s="791">
        <f>IF(F1219=0,0,ROUND(Q1219/F1219,0))</f>
        <v>0</v>
      </c>
      <c r="E1219" s="796"/>
      <c r="F1219" s="797"/>
      <c r="G1219" s="798"/>
      <c r="H1219" s="799"/>
      <c r="I1219" s="797"/>
      <c r="J1219" s="779" t="s">
        <v>381</v>
      </c>
      <c r="K1219" s="779">
        <f>H1219</f>
        <v>0</v>
      </c>
      <c r="L1219" s="797"/>
      <c r="M1219" s="797"/>
      <c r="N1219" s="779" t="s">
        <v>381</v>
      </c>
      <c r="O1219" s="779">
        <f>L1219</f>
        <v>0</v>
      </c>
      <c r="P1219" s="779">
        <f>H1219+L1219</f>
        <v>0</v>
      </c>
      <c r="Q1219" s="779">
        <f>I1219+M1219</f>
        <v>0</v>
      </c>
      <c r="R1219" s="779" t="s">
        <v>381</v>
      </c>
      <c r="S1219" s="780">
        <f>P1219</f>
        <v>0</v>
      </c>
    </row>
    <row r="1220" spans="1:19" ht="15" hidden="1" customHeight="1" x14ac:dyDescent="0.2">
      <c r="A1220" s="790" t="s">
        <v>383</v>
      </c>
      <c r="B1220" s="776" t="s">
        <v>381</v>
      </c>
      <c r="C1220" s="777">
        <f>IF(E1220+G1220=0, 0, ROUND((P1220-Q1220)/(G1220+E1220)/12,0))</f>
        <v>0</v>
      </c>
      <c r="D1220" s="791">
        <f>IF(F1220=0,0,ROUND(Q1220/F1220,0))</f>
        <v>0</v>
      </c>
      <c r="E1220" s="796"/>
      <c r="F1220" s="797"/>
      <c r="G1220" s="798"/>
      <c r="H1220" s="799"/>
      <c r="I1220" s="797"/>
      <c r="J1220" s="779" t="s">
        <v>381</v>
      </c>
      <c r="K1220" s="779">
        <f>H1220</f>
        <v>0</v>
      </c>
      <c r="L1220" s="797"/>
      <c r="M1220" s="797"/>
      <c r="N1220" s="779" t="s">
        <v>381</v>
      </c>
      <c r="O1220" s="779">
        <f>L1220</f>
        <v>0</v>
      </c>
      <c r="P1220" s="779">
        <f>H1220+L1220</f>
        <v>0</v>
      </c>
      <c r="Q1220" s="779">
        <f>I1220+M1220</f>
        <v>0</v>
      </c>
      <c r="R1220" s="779" t="s">
        <v>381</v>
      </c>
      <c r="S1220" s="780">
        <f>P1220</f>
        <v>0</v>
      </c>
    </row>
    <row r="1221" spans="1:19" ht="15.75" hidden="1" customHeight="1" x14ac:dyDescent="0.2">
      <c r="A1221" s="808" t="s">
        <v>384</v>
      </c>
      <c r="B1221" s="809" t="s">
        <v>381</v>
      </c>
      <c r="C1221" s="810" t="s">
        <v>381</v>
      </c>
      <c r="D1221" s="834" t="s">
        <v>381</v>
      </c>
      <c r="E1221" s="811" t="s">
        <v>381</v>
      </c>
      <c r="F1221" s="812" t="s">
        <v>381</v>
      </c>
      <c r="G1221" s="813" t="s">
        <v>381</v>
      </c>
      <c r="H1221" s="814" t="s">
        <v>381</v>
      </c>
      <c r="I1221" s="812" t="s">
        <v>381</v>
      </c>
      <c r="J1221" s="815"/>
      <c r="K1221" s="812">
        <f>J1221</f>
        <v>0</v>
      </c>
      <c r="L1221" s="812" t="s">
        <v>381</v>
      </c>
      <c r="M1221" s="812" t="s">
        <v>381</v>
      </c>
      <c r="N1221" s="815"/>
      <c r="O1221" s="812">
        <f>N1221</f>
        <v>0</v>
      </c>
      <c r="P1221" s="812" t="s">
        <v>381</v>
      </c>
      <c r="Q1221" s="812" t="s">
        <v>381</v>
      </c>
      <c r="R1221" s="812">
        <f>J1221+N1221</f>
        <v>0</v>
      </c>
      <c r="S1221" s="813">
        <f>R1221</f>
        <v>0</v>
      </c>
    </row>
    <row r="1222" spans="1:19" ht="15.75" hidden="1" customHeight="1" x14ac:dyDescent="0.2">
      <c r="A1222" s="883" t="s">
        <v>386</v>
      </c>
      <c r="B1222" s="817" t="s">
        <v>381</v>
      </c>
      <c r="C1222" s="802">
        <f>IF(E1222+G1222=0, 0, ROUND((P1222-Q1222)/(G1222+E1222)/12,0))</f>
        <v>0</v>
      </c>
      <c r="D1222" s="833">
        <f>IF(F1222=0,0,ROUND(Q1222/F1222,0))</f>
        <v>0</v>
      </c>
      <c r="E1222" s="819">
        <f>E1223+E1224</f>
        <v>0</v>
      </c>
      <c r="F1222" s="820">
        <f>F1223+F1224</f>
        <v>0</v>
      </c>
      <c r="G1222" s="821">
        <f>G1223+G1224</f>
        <v>0</v>
      </c>
      <c r="H1222" s="822">
        <f>H1223+H1224</f>
        <v>0</v>
      </c>
      <c r="I1222" s="820">
        <f>I1223+I1224</f>
        <v>0</v>
      </c>
      <c r="J1222" s="820">
        <f>J1225</f>
        <v>0</v>
      </c>
      <c r="K1222" s="820">
        <f>IF(H1222+J1222=K1223+K1224+K1225,H1222+J1222,"CHYBA")</f>
        <v>0</v>
      </c>
      <c r="L1222" s="820">
        <f>L1223+L1224</f>
        <v>0</v>
      </c>
      <c r="M1222" s="820">
        <f>M1223+M1224</f>
        <v>0</v>
      </c>
      <c r="N1222" s="820">
        <f>N1225</f>
        <v>0</v>
      </c>
      <c r="O1222" s="820">
        <f>IF(L1222+N1222=O1223+O1224+O1225,L1222+N1222,"CHYBA")</f>
        <v>0</v>
      </c>
      <c r="P1222" s="820">
        <f>P1223+P1224</f>
        <v>0</v>
      </c>
      <c r="Q1222" s="820">
        <f>Q1223+Q1224</f>
        <v>0</v>
      </c>
      <c r="R1222" s="820">
        <f>R1225</f>
        <v>0</v>
      </c>
      <c r="S1222" s="821">
        <f>IF(P1222+R1222=S1223+S1224+S1225,P1222+R1222,"CHYBA")</f>
        <v>0</v>
      </c>
    </row>
    <row r="1223" spans="1:19" ht="15" hidden="1" customHeight="1" x14ac:dyDescent="0.2">
      <c r="A1223" s="790" t="s">
        <v>382</v>
      </c>
      <c r="B1223" s="776" t="s">
        <v>381</v>
      </c>
      <c r="C1223" s="777">
        <f>IF(E1223+G1223=0, 0, ROUND((P1223-Q1223)/(G1223+E1223)/12,0))</f>
        <v>0</v>
      </c>
      <c r="D1223" s="791">
        <f>IF(F1223=0,0,ROUND(Q1223/F1223,0))</f>
        <v>0</v>
      </c>
      <c r="E1223" s="778">
        <f t="shared" ref="E1223:I1224" si="44">E1227+E1231+E1235+E1239+E1243+E1247+E1251</f>
        <v>0</v>
      </c>
      <c r="F1223" s="779">
        <f t="shared" si="44"/>
        <v>0</v>
      </c>
      <c r="G1223" s="780">
        <f t="shared" si="44"/>
        <v>0</v>
      </c>
      <c r="H1223" s="781">
        <f t="shared" si="44"/>
        <v>0</v>
      </c>
      <c r="I1223" s="779">
        <f t="shared" si="44"/>
        <v>0</v>
      </c>
      <c r="J1223" s="779" t="s">
        <v>381</v>
      </c>
      <c r="K1223" s="779">
        <f>H1223</f>
        <v>0</v>
      </c>
      <c r="L1223" s="779">
        <f>L1227+L1231+L1235+L1239+L1243+L1247+L1251</f>
        <v>0</v>
      </c>
      <c r="M1223" s="779">
        <f>M1227+M1231+M1235+M1239+M1243+M1247+M1251</f>
        <v>0</v>
      </c>
      <c r="N1223" s="779" t="s">
        <v>381</v>
      </c>
      <c r="O1223" s="779">
        <f>L1223</f>
        <v>0</v>
      </c>
      <c r="P1223" s="779">
        <f>H1223+L1223</f>
        <v>0</v>
      </c>
      <c r="Q1223" s="779">
        <f>I1223+M1223</f>
        <v>0</v>
      </c>
      <c r="R1223" s="779" t="s">
        <v>381</v>
      </c>
      <c r="S1223" s="780">
        <f>P1223</f>
        <v>0</v>
      </c>
    </row>
    <row r="1224" spans="1:19" ht="15" hidden="1" customHeight="1" x14ac:dyDescent="0.2">
      <c r="A1224" s="790" t="s">
        <v>383</v>
      </c>
      <c r="B1224" s="776" t="s">
        <v>381</v>
      </c>
      <c r="C1224" s="777">
        <f>IF(E1224+G1224=0, 0, ROUND((P1224-Q1224)/(G1224+E1224)/12,0))</f>
        <v>0</v>
      </c>
      <c r="D1224" s="791">
        <f>IF(F1224=0,0,ROUND(Q1224/F1224,0))</f>
        <v>0</v>
      </c>
      <c r="E1224" s="778">
        <f t="shared" si="44"/>
        <v>0</v>
      </c>
      <c r="F1224" s="779">
        <f t="shared" si="44"/>
        <v>0</v>
      </c>
      <c r="G1224" s="780">
        <f t="shared" si="44"/>
        <v>0</v>
      </c>
      <c r="H1224" s="781">
        <f t="shared" si="44"/>
        <v>0</v>
      </c>
      <c r="I1224" s="779">
        <f t="shared" si="44"/>
        <v>0</v>
      </c>
      <c r="J1224" s="779" t="s">
        <v>381</v>
      </c>
      <c r="K1224" s="779">
        <f>H1224</f>
        <v>0</v>
      </c>
      <c r="L1224" s="779">
        <f>L1228+L1232+L1236+L1240+L1244+L1248+L1252</f>
        <v>0</v>
      </c>
      <c r="M1224" s="779">
        <f>M1228+M1232+M1236+M1240+M1244+M1248+M1252</f>
        <v>0</v>
      </c>
      <c r="N1224" s="779" t="s">
        <v>381</v>
      </c>
      <c r="O1224" s="779">
        <f>L1224</f>
        <v>0</v>
      </c>
      <c r="P1224" s="779">
        <f>H1224+L1224</f>
        <v>0</v>
      </c>
      <c r="Q1224" s="779">
        <f>I1224+M1224</f>
        <v>0</v>
      </c>
      <c r="R1224" s="779" t="s">
        <v>381</v>
      </c>
      <c r="S1224" s="780">
        <f>P1224</f>
        <v>0</v>
      </c>
    </row>
    <row r="1225" spans="1:19" ht="15" hidden="1" customHeight="1" x14ac:dyDescent="0.2">
      <c r="A1225" s="790" t="s">
        <v>384</v>
      </c>
      <c r="B1225" s="776" t="s">
        <v>381</v>
      </c>
      <c r="C1225" s="777" t="s">
        <v>381</v>
      </c>
      <c r="D1225" s="791" t="s">
        <v>381</v>
      </c>
      <c r="E1225" s="778" t="s">
        <v>381</v>
      </c>
      <c r="F1225" s="779" t="s">
        <v>381</v>
      </c>
      <c r="G1225" s="780" t="s">
        <v>381</v>
      </c>
      <c r="H1225" s="781" t="s">
        <v>381</v>
      </c>
      <c r="I1225" s="779" t="s">
        <v>381</v>
      </c>
      <c r="J1225" s="779">
        <f>J1229+J1233+J1237+J1241+J1245+J1249+J1253</f>
        <v>0</v>
      </c>
      <c r="K1225" s="779">
        <f>J1225</f>
        <v>0</v>
      </c>
      <c r="L1225" s="779" t="s">
        <v>381</v>
      </c>
      <c r="M1225" s="779" t="s">
        <v>381</v>
      </c>
      <c r="N1225" s="779">
        <f>N1229+N1233+N1237+N1241+N1245+N1249+N1253</f>
        <v>0</v>
      </c>
      <c r="O1225" s="779">
        <f>N1225</f>
        <v>0</v>
      </c>
      <c r="P1225" s="779" t="s">
        <v>381</v>
      </c>
      <c r="Q1225" s="779" t="s">
        <v>381</v>
      </c>
      <c r="R1225" s="779">
        <f>J1225+N1225</f>
        <v>0</v>
      </c>
      <c r="S1225" s="780">
        <f>R1225</f>
        <v>0</v>
      </c>
    </row>
    <row r="1226" spans="1:19" ht="18" hidden="1" customHeight="1" x14ac:dyDescent="0.2">
      <c r="A1226" s="792" t="s">
        <v>1026</v>
      </c>
      <c r="B1226" s="793"/>
      <c r="C1226" s="777">
        <f>IF(E1226+G1226=0, 0, ROUND((P1226-Q1226)/(G1226+E1226)/12,0))</f>
        <v>0</v>
      </c>
      <c r="D1226" s="791">
        <f>IF(F1226=0,0,ROUND(Q1226/F1226,0))</f>
        <v>0</v>
      </c>
      <c r="E1226" s="778">
        <f>E1227+E1228</f>
        <v>0</v>
      </c>
      <c r="F1226" s="779">
        <f>F1227+F1228</f>
        <v>0</v>
      </c>
      <c r="G1226" s="780">
        <f>G1227+G1228</f>
        <v>0</v>
      </c>
      <c r="H1226" s="794">
        <f>H1227+H1228</f>
        <v>0</v>
      </c>
      <c r="I1226" s="795">
        <f>I1227+I1228</f>
        <v>0</v>
      </c>
      <c r="J1226" s="795">
        <f>J1229</f>
        <v>0</v>
      </c>
      <c r="K1226" s="795">
        <f>IF(H1226+J1226=K1227+K1228+K1229,H1226+J1226,"CHYBA")</f>
        <v>0</v>
      </c>
      <c r="L1226" s="779">
        <f>L1227+L1228</f>
        <v>0</v>
      </c>
      <c r="M1226" s="779">
        <f>M1227+M1228</f>
        <v>0</v>
      </c>
      <c r="N1226" s="779">
        <f>N1229</f>
        <v>0</v>
      </c>
      <c r="O1226" s="779">
        <f>IF(L1226+N1226=O1227+O1228+O1229,L1226+N1226,"CHYBA")</f>
        <v>0</v>
      </c>
      <c r="P1226" s="779">
        <f>P1227+P1228</f>
        <v>0</v>
      </c>
      <c r="Q1226" s="779">
        <f>Q1227+Q1228</f>
        <v>0</v>
      </c>
      <c r="R1226" s="779">
        <f>R1229</f>
        <v>0</v>
      </c>
      <c r="S1226" s="780">
        <f>IF(P1226+R1226=S1227+S1228+S1229,P1226+R1226,"CHYBA")</f>
        <v>0</v>
      </c>
    </row>
    <row r="1227" spans="1:19" ht="15" hidden="1" customHeight="1" x14ac:dyDescent="0.2">
      <c r="A1227" s="790" t="s">
        <v>382</v>
      </c>
      <c r="B1227" s="776" t="s">
        <v>381</v>
      </c>
      <c r="C1227" s="777">
        <f>IF(E1227+G1227=0, 0, ROUND((P1227-Q1227)/(G1227+E1227)/12,0))</f>
        <v>0</v>
      </c>
      <c r="D1227" s="791">
        <f>IF(F1227=0,0,ROUND(Q1227/F1227,0))</f>
        <v>0</v>
      </c>
      <c r="E1227" s="796"/>
      <c r="F1227" s="797"/>
      <c r="G1227" s="798"/>
      <c r="H1227" s="799"/>
      <c r="I1227" s="797"/>
      <c r="J1227" s="795" t="s">
        <v>381</v>
      </c>
      <c r="K1227" s="795">
        <f>H1227</f>
        <v>0</v>
      </c>
      <c r="L1227" s="797"/>
      <c r="M1227" s="797"/>
      <c r="N1227" s="779" t="s">
        <v>381</v>
      </c>
      <c r="O1227" s="779">
        <f>L1227</f>
        <v>0</v>
      </c>
      <c r="P1227" s="779">
        <f>H1227+L1227</f>
        <v>0</v>
      </c>
      <c r="Q1227" s="779">
        <f>I1227+M1227</f>
        <v>0</v>
      </c>
      <c r="R1227" s="779" t="s">
        <v>381</v>
      </c>
      <c r="S1227" s="780">
        <f>P1227</f>
        <v>0</v>
      </c>
    </row>
    <row r="1228" spans="1:19" ht="15" hidden="1" customHeight="1" x14ac:dyDescent="0.2">
      <c r="A1228" s="790" t="s">
        <v>383</v>
      </c>
      <c r="B1228" s="776" t="s">
        <v>381</v>
      </c>
      <c r="C1228" s="777">
        <f>IF(E1228+G1228=0, 0, ROUND((P1228-Q1228)/(G1228+E1228)/12,0))</f>
        <v>0</v>
      </c>
      <c r="D1228" s="791">
        <f>IF(F1228=0,0,ROUND(Q1228/F1228,0))</f>
        <v>0</v>
      </c>
      <c r="E1228" s="796"/>
      <c r="F1228" s="797"/>
      <c r="G1228" s="798"/>
      <c r="H1228" s="799"/>
      <c r="I1228" s="797"/>
      <c r="J1228" s="795" t="s">
        <v>381</v>
      </c>
      <c r="K1228" s="795">
        <f>H1228</f>
        <v>0</v>
      </c>
      <c r="L1228" s="797"/>
      <c r="M1228" s="797"/>
      <c r="N1228" s="779" t="s">
        <v>381</v>
      </c>
      <c r="O1228" s="779">
        <f>L1228</f>
        <v>0</v>
      </c>
      <c r="P1228" s="779">
        <f>H1228+L1228</f>
        <v>0</v>
      </c>
      <c r="Q1228" s="779">
        <f>I1228+M1228</f>
        <v>0</v>
      </c>
      <c r="R1228" s="779" t="s">
        <v>381</v>
      </c>
      <c r="S1228" s="780">
        <f>P1228</f>
        <v>0</v>
      </c>
    </row>
    <row r="1229" spans="1:19" ht="15" hidden="1" customHeight="1" x14ac:dyDescent="0.2">
      <c r="A1229" s="790" t="s">
        <v>384</v>
      </c>
      <c r="B1229" s="776" t="s">
        <v>381</v>
      </c>
      <c r="C1229" s="777" t="s">
        <v>381</v>
      </c>
      <c r="D1229" s="791" t="s">
        <v>381</v>
      </c>
      <c r="E1229" s="778" t="s">
        <v>381</v>
      </c>
      <c r="F1229" s="779" t="s">
        <v>381</v>
      </c>
      <c r="G1229" s="780" t="s">
        <v>381</v>
      </c>
      <c r="H1229" s="781" t="s">
        <v>381</v>
      </c>
      <c r="I1229" s="779" t="s">
        <v>381</v>
      </c>
      <c r="J1229" s="797"/>
      <c r="K1229" s="795">
        <f>J1229</f>
        <v>0</v>
      </c>
      <c r="L1229" s="779" t="s">
        <v>381</v>
      </c>
      <c r="M1229" s="779" t="s">
        <v>381</v>
      </c>
      <c r="N1229" s="797"/>
      <c r="O1229" s="779">
        <f>N1229</f>
        <v>0</v>
      </c>
      <c r="P1229" s="779" t="s">
        <v>381</v>
      </c>
      <c r="Q1229" s="779" t="s">
        <v>381</v>
      </c>
      <c r="R1229" s="779">
        <f>J1229+N1229</f>
        <v>0</v>
      </c>
      <c r="S1229" s="780">
        <f>R1229</f>
        <v>0</v>
      </c>
    </row>
    <row r="1230" spans="1:19" ht="18" hidden="1" customHeight="1" x14ac:dyDescent="0.2">
      <c r="A1230" s="792" t="s">
        <v>1026</v>
      </c>
      <c r="B1230" s="793"/>
      <c r="C1230" s="777">
        <f>IF(E1230+G1230=0, 0, ROUND((P1230-Q1230)/(G1230+E1230)/12,0))</f>
        <v>0</v>
      </c>
      <c r="D1230" s="791">
        <f>IF(F1230=0,0,ROUND(Q1230/F1230,0))</f>
        <v>0</v>
      </c>
      <c r="E1230" s="778">
        <f>E1231+E1232</f>
        <v>0</v>
      </c>
      <c r="F1230" s="779">
        <f>F1231+F1232</f>
        <v>0</v>
      </c>
      <c r="G1230" s="780">
        <f>G1231+G1232</f>
        <v>0</v>
      </c>
      <c r="H1230" s="781">
        <f>H1231+H1232</f>
        <v>0</v>
      </c>
      <c r="I1230" s="779">
        <f>I1231+I1232</f>
        <v>0</v>
      </c>
      <c r="J1230" s="779">
        <f>J1233</f>
        <v>0</v>
      </c>
      <c r="K1230" s="779">
        <f>IF(H1230+J1230=K1231+K1232+K1233,H1230+J1230,"CHYBA")</f>
        <v>0</v>
      </c>
      <c r="L1230" s="779">
        <f>L1231+L1232</f>
        <v>0</v>
      </c>
      <c r="M1230" s="779">
        <f>M1231+M1232</f>
        <v>0</v>
      </c>
      <c r="N1230" s="779">
        <f>N1233</f>
        <v>0</v>
      </c>
      <c r="O1230" s="779">
        <f>IF(L1230+N1230=O1231+O1232+O1233,L1230+N1230,"CHYBA")</f>
        <v>0</v>
      </c>
      <c r="P1230" s="779">
        <f>P1231+P1232</f>
        <v>0</v>
      </c>
      <c r="Q1230" s="779">
        <f>Q1231+Q1232</f>
        <v>0</v>
      </c>
      <c r="R1230" s="779">
        <f>R1233</f>
        <v>0</v>
      </c>
      <c r="S1230" s="780">
        <f>IF(P1230+R1230=S1231+S1232+S1233,P1230+R1230,"CHYBA")</f>
        <v>0</v>
      </c>
    </row>
    <row r="1231" spans="1:19" ht="15" hidden="1" customHeight="1" x14ac:dyDescent="0.2">
      <c r="A1231" s="790" t="s">
        <v>382</v>
      </c>
      <c r="B1231" s="776" t="s">
        <v>381</v>
      </c>
      <c r="C1231" s="777">
        <f>IF(E1231+G1231=0, 0, ROUND((P1231-Q1231)/(G1231+E1231)/12,0))</f>
        <v>0</v>
      </c>
      <c r="D1231" s="791">
        <f>IF(F1231=0,0,ROUND(Q1231/F1231,0))</f>
        <v>0</v>
      </c>
      <c r="E1231" s="796"/>
      <c r="F1231" s="797"/>
      <c r="G1231" s="798"/>
      <c r="H1231" s="799"/>
      <c r="I1231" s="797"/>
      <c r="J1231" s="779" t="s">
        <v>381</v>
      </c>
      <c r="K1231" s="779">
        <f>H1231</f>
        <v>0</v>
      </c>
      <c r="L1231" s="797"/>
      <c r="M1231" s="797"/>
      <c r="N1231" s="779" t="s">
        <v>381</v>
      </c>
      <c r="O1231" s="779">
        <f>L1231</f>
        <v>0</v>
      </c>
      <c r="P1231" s="779">
        <f>H1231+L1231</f>
        <v>0</v>
      </c>
      <c r="Q1231" s="779">
        <f>I1231+M1231</f>
        <v>0</v>
      </c>
      <c r="R1231" s="779" t="s">
        <v>381</v>
      </c>
      <c r="S1231" s="780">
        <f>P1231</f>
        <v>0</v>
      </c>
    </row>
    <row r="1232" spans="1:19" ht="15" hidden="1" customHeight="1" x14ac:dyDescent="0.2">
      <c r="A1232" s="790" t="s">
        <v>383</v>
      </c>
      <c r="B1232" s="776" t="s">
        <v>381</v>
      </c>
      <c r="C1232" s="777">
        <f>IF(E1232+G1232=0, 0, ROUND((P1232-Q1232)/(G1232+E1232)/12,0))</f>
        <v>0</v>
      </c>
      <c r="D1232" s="791">
        <f>IF(F1232=0,0,ROUND(Q1232/F1232,0))</f>
        <v>0</v>
      </c>
      <c r="E1232" s="796"/>
      <c r="F1232" s="797"/>
      <c r="G1232" s="798"/>
      <c r="H1232" s="799"/>
      <c r="I1232" s="797"/>
      <c r="J1232" s="779" t="s">
        <v>381</v>
      </c>
      <c r="K1232" s="779">
        <f>H1232</f>
        <v>0</v>
      </c>
      <c r="L1232" s="797"/>
      <c r="M1232" s="797"/>
      <c r="N1232" s="779" t="s">
        <v>381</v>
      </c>
      <c r="O1232" s="779">
        <f>L1232</f>
        <v>0</v>
      </c>
      <c r="P1232" s="779">
        <f>H1232+L1232</f>
        <v>0</v>
      </c>
      <c r="Q1232" s="779">
        <f>I1232+M1232</f>
        <v>0</v>
      </c>
      <c r="R1232" s="779" t="s">
        <v>381</v>
      </c>
      <c r="S1232" s="780">
        <f>P1232</f>
        <v>0</v>
      </c>
    </row>
    <row r="1233" spans="1:19" ht="15" hidden="1" customHeight="1" x14ac:dyDescent="0.2">
      <c r="A1233" s="790" t="s">
        <v>384</v>
      </c>
      <c r="B1233" s="776" t="s">
        <v>381</v>
      </c>
      <c r="C1233" s="777" t="s">
        <v>381</v>
      </c>
      <c r="D1233" s="791" t="s">
        <v>381</v>
      </c>
      <c r="E1233" s="778" t="s">
        <v>381</v>
      </c>
      <c r="F1233" s="779" t="s">
        <v>381</v>
      </c>
      <c r="G1233" s="780" t="s">
        <v>381</v>
      </c>
      <c r="H1233" s="781" t="s">
        <v>381</v>
      </c>
      <c r="I1233" s="779" t="s">
        <v>381</v>
      </c>
      <c r="J1233" s="797"/>
      <c r="K1233" s="779">
        <f>J1233</f>
        <v>0</v>
      </c>
      <c r="L1233" s="779" t="s">
        <v>381</v>
      </c>
      <c r="M1233" s="779" t="s">
        <v>381</v>
      </c>
      <c r="N1233" s="797"/>
      <c r="O1233" s="779">
        <f>N1233</f>
        <v>0</v>
      </c>
      <c r="P1233" s="779" t="s">
        <v>381</v>
      </c>
      <c r="Q1233" s="779" t="s">
        <v>381</v>
      </c>
      <c r="R1233" s="779">
        <f>J1233+N1233</f>
        <v>0</v>
      </c>
      <c r="S1233" s="780">
        <f>R1233</f>
        <v>0</v>
      </c>
    </row>
    <row r="1234" spans="1:19" ht="18" hidden="1" customHeight="1" x14ac:dyDescent="0.2">
      <c r="A1234" s="792" t="s">
        <v>1026</v>
      </c>
      <c r="B1234" s="793"/>
      <c r="C1234" s="777">
        <f>IF(E1234+G1234=0, 0, ROUND((P1234-Q1234)/(G1234+E1234)/12,0))</f>
        <v>0</v>
      </c>
      <c r="D1234" s="791">
        <f>IF(F1234=0,0,ROUND(Q1234/F1234,0))</f>
        <v>0</v>
      </c>
      <c r="E1234" s="778">
        <f>E1235+E1236</f>
        <v>0</v>
      </c>
      <c r="F1234" s="779">
        <f>F1235+F1236</f>
        <v>0</v>
      </c>
      <c r="G1234" s="780">
        <f>G1235+G1236</f>
        <v>0</v>
      </c>
      <c r="H1234" s="781">
        <f>H1235+H1236</f>
        <v>0</v>
      </c>
      <c r="I1234" s="779">
        <f>I1235+I1236</f>
        <v>0</v>
      </c>
      <c r="J1234" s="779">
        <f>J1237</f>
        <v>0</v>
      </c>
      <c r="K1234" s="779">
        <f>IF(H1234+J1234=K1235+K1236+K1237,H1234+J1234,"CHYBA")</f>
        <v>0</v>
      </c>
      <c r="L1234" s="779">
        <f>L1235+L1236</f>
        <v>0</v>
      </c>
      <c r="M1234" s="779">
        <f>M1235+M1236</f>
        <v>0</v>
      </c>
      <c r="N1234" s="779">
        <f>N1237</f>
        <v>0</v>
      </c>
      <c r="O1234" s="779">
        <f>IF(L1234+N1234=O1235+O1236+O1237,L1234+N1234,"CHYBA")</f>
        <v>0</v>
      </c>
      <c r="P1234" s="779">
        <f>P1235+P1236</f>
        <v>0</v>
      </c>
      <c r="Q1234" s="779">
        <f>Q1235+Q1236</f>
        <v>0</v>
      </c>
      <c r="R1234" s="779">
        <f>R1237</f>
        <v>0</v>
      </c>
      <c r="S1234" s="780">
        <f>IF(P1234+R1234=S1235+S1236+S1237,P1234+R1234,"CHYBA")</f>
        <v>0</v>
      </c>
    </row>
    <row r="1235" spans="1:19" ht="15" hidden="1" customHeight="1" x14ac:dyDescent="0.2">
      <c r="A1235" s="790" t="s">
        <v>382</v>
      </c>
      <c r="B1235" s="776" t="s">
        <v>381</v>
      </c>
      <c r="C1235" s="777">
        <f>IF(E1235+G1235=0, 0, ROUND((P1235-Q1235)/(G1235+E1235)/12,0))</f>
        <v>0</v>
      </c>
      <c r="D1235" s="791">
        <f>IF(F1235=0,0,ROUND(Q1235/F1235,0))</f>
        <v>0</v>
      </c>
      <c r="E1235" s="796"/>
      <c r="F1235" s="797"/>
      <c r="G1235" s="798"/>
      <c r="H1235" s="799"/>
      <c r="I1235" s="797"/>
      <c r="J1235" s="779" t="s">
        <v>381</v>
      </c>
      <c r="K1235" s="779">
        <f>H1235</f>
        <v>0</v>
      </c>
      <c r="L1235" s="797"/>
      <c r="M1235" s="797"/>
      <c r="N1235" s="779" t="s">
        <v>381</v>
      </c>
      <c r="O1235" s="779">
        <f>L1235</f>
        <v>0</v>
      </c>
      <c r="P1235" s="779">
        <f>H1235+L1235</f>
        <v>0</v>
      </c>
      <c r="Q1235" s="779">
        <f>I1235+M1235</f>
        <v>0</v>
      </c>
      <c r="R1235" s="779" t="s">
        <v>381</v>
      </c>
      <c r="S1235" s="780">
        <f>P1235</f>
        <v>0</v>
      </c>
    </row>
    <row r="1236" spans="1:19" ht="15" hidden="1" customHeight="1" x14ac:dyDescent="0.2">
      <c r="A1236" s="790" t="s">
        <v>383</v>
      </c>
      <c r="B1236" s="776" t="s">
        <v>381</v>
      </c>
      <c r="C1236" s="777">
        <f>IF(E1236+G1236=0, 0, ROUND((P1236-Q1236)/(G1236+E1236)/12,0))</f>
        <v>0</v>
      </c>
      <c r="D1236" s="791">
        <f>IF(F1236=0,0,ROUND(Q1236/F1236,0))</f>
        <v>0</v>
      </c>
      <c r="E1236" s="796"/>
      <c r="F1236" s="797"/>
      <c r="G1236" s="798"/>
      <c r="H1236" s="799"/>
      <c r="I1236" s="797"/>
      <c r="J1236" s="779" t="s">
        <v>381</v>
      </c>
      <c r="K1236" s="779">
        <f>H1236</f>
        <v>0</v>
      </c>
      <c r="L1236" s="797"/>
      <c r="M1236" s="797"/>
      <c r="N1236" s="779" t="s">
        <v>381</v>
      </c>
      <c r="O1236" s="779">
        <f>L1236</f>
        <v>0</v>
      </c>
      <c r="P1236" s="779">
        <f>H1236+L1236</f>
        <v>0</v>
      </c>
      <c r="Q1236" s="779">
        <f>I1236+M1236</f>
        <v>0</v>
      </c>
      <c r="R1236" s="779" t="s">
        <v>381</v>
      </c>
      <c r="S1236" s="780">
        <f>P1236</f>
        <v>0</v>
      </c>
    </row>
    <row r="1237" spans="1:19" ht="15" hidden="1" customHeight="1" x14ac:dyDescent="0.2">
      <c r="A1237" s="790" t="s">
        <v>384</v>
      </c>
      <c r="B1237" s="776" t="s">
        <v>381</v>
      </c>
      <c r="C1237" s="777" t="s">
        <v>381</v>
      </c>
      <c r="D1237" s="791" t="s">
        <v>381</v>
      </c>
      <c r="E1237" s="778" t="s">
        <v>381</v>
      </c>
      <c r="F1237" s="779" t="s">
        <v>381</v>
      </c>
      <c r="G1237" s="780" t="s">
        <v>381</v>
      </c>
      <c r="H1237" s="781" t="s">
        <v>381</v>
      </c>
      <c r="I1237" s="779" t="s">
        <v>381</v>
      </c>
      <c r="J1237" s="797"/>
      <c r="K1237" s="779">
        <f>J1237</f>
        <v>0</v>
      </c>
      <c r="L1237" s="779" t="s">
        <v>381</v>
      </c>
      <c r="M1237" s="779" t="s">
        <v>381</v>
      </c>
      <c r="N1237" s="797"/>
      <c r="O1237" s="779">
        <f>N1237</f>
        <v>0</v>
      </c>
      <c r="P1237" s="779" t="s">
        <v>381</v>
      </c>
      <c r="Q1237" s="779" t="s">
        <v>381</v>
      </c>
      <c r="R1237" s="779">
        <f>J1237+N1237</f>
        <v>0</v>
      </c>
      <c r="S1237" s="780">
        <f>R1237</f>
        <v>0</v>
      </c>
    </row>
    <row r="1238" spans="1:19" ht="18" hidden="1" customHeight="1" x14ac:dyDescent="0.2">
      <c r="A1238" s="792" t="s">
        <v>1026</v>
      </c>
      <c r="B1238" s="793"/>
      <c r="C1238" s="777">
        <f>IF(E1238+G1238=0, 0, ROUND((P1238-Q1238)/(G1238+E1238)/12,0))</f>
        <v>0</v>
      </c>
      <c r="D1238" s="791">
        <f>IF(F1238=0,0,ROUND(Q1238/F1238,0))</f>
        <v>0</v>
      </c>
      <c r="E1238" s="778">
        <f>E1239+E1240</f>
        <v>0</v>
      </c>
      <c r="F1238" s="779">
        <f>F1239+F1240</f>
        <v>0</v>
      </c>
      <c r="G1238" s="780">
        <f>G1239+G1240</f>
        <v>0</v>
      </c>
      <c r="H1238" s="781">
        <f>H1239+H1240</f>
        <v>0</v>
      </c>
      <c r="I1238" s="779">
        <f>I1239+I1240</f>
        <v>0</v>
      </c>
      <c r="J1238" s="779">
        <f>J1241</f>
        <v>0</v>
      </c>
      <c r="K1238" s="779">
        <f>IF(H1238+J1238=K1239+K1240+K1241,H1238+J1238,"CHYBA")</f>
        <v>0</v>
      </c>
      <c r="L1238" s="779">
        <f>L1239+L1240</f>
        <v>0</v>
      </c>
      <c r="M1238" s="779">
        <f>M1239+M1240</f>
        <v>0</v>
      </c>
      <c r="N1238" s="779">
        <f>N1241</f>
        <v>0</v>
      </c>
      <c r="O1238" s="779">
        <f>IF(L1238+N1238=O1239+O1240+O1241,L1238+N1238,"CHYBA")</f>
        <v>0</v>
      </c>
      <c r="P1238" s="779">
        <f>P1239+P1240</f>
        <v>0</v>
      </c>
      <c r="Q1238" s="779">
        <f>Q1239+Q1240</f>
        <v>0</v>
      </c>
      <c r="R1238" s="779">
        <f>R1241</f>
        <v>0</v>
      </c>
      <c r="S1238" s="780">
        <f>IF(P1238+R1238=S1239+S1240+S1241,P1238+R1238,"CHYBA")</f>
        <v>0</v>
      </c>
    </row>
    <row r="1239" spans="1:19" ht="15" hidden="1" customHeight="1" x14ac:dyDescent="0.2">
      <c r="A1239" s="790" t="s">
        <v>382</v>
      </c>
      <c r="B1239" s="776" t="s">
        <v>381</v>
      </c>
      <c r="C1239" s="777">
        <f>IF(E1239+G1239=0, 0, ROUND((P1239-Q1239)/(G1239+E1239)/12,0))</f>
        <v>0</v>
      </c>
      <c r="D1239" s="791">
        <f>IF(F1239=0,0,ROUND(Q1239/F1239,0))</f>
        <v>0</v>
      </c>
      <c r="E1239" s="796"/>
      <c r="F1239" s="797"/>
      <c r="G1239" s="798"/>
      <c r="H1239" s="799"/>
      <c r="I1239" s="797"/>
      <c r="J1239" s="779" t="s">
        <v>381</v>
      </c>
      <c r="K1239" s="779">
        <f>H1239</f>
        <v>0</v>
      </c>
      <c r="L1239" s="797"/>
      <c r="M1239" s="797"/>
      <c r="N1239" s="779" t="s">
        <v>381</v>
      </c>
      <c r="O1239" s="779">
        <f>L1239</f>
        <v>0</v>
      </c>
      <c r="P1239" s="779">
        <f>H1239+L1239</f>
        <v>0</v>
      </c>
      <c r="Q1239" s="779">
        <f>I1239+M1239</f>
        <v>0</v>
      </c>
      <c r="R1239" s="779" t="s">
        <v>381</v>
      </c>
      <c r="S1239" s="780">
        <f>P1239</f>
        <v>0</v>
      </c>
    </row>
    <row r="1240" spans="1:19" ht="15" hidden="1" customHeight="1" x14ac:dyDescent="0.2">
      <c r="A1240" s="790" t="s">
        <v>383</v>
      </c>
      <c r="B1240" s="776" t="s">
        <v>381</v>
      </c>
      <c r="C1240" s="777">
        <f>IF(E1240+G1240=0, 0, ROUND((P1240-Q1240)/(G1240+E1240)/12,0))</f>
        <v>0</v>
      </c>
      <c r="D1240" s="791">
        <f>IF(F1240=0,0,ROUND(Q1240/F1240,0))</f>
        <v>0</v>
      </c>
      <c r="E1240" s="796"/>
      <c r="F1240" s="797"/>
      <c r="G1240" s="798"/>
      <c r="H1240" s="799"/>
      <c r="I1240" s="797"/>
      <c r="J1240" s="779" t="s">
        <v>381</v>
      </c>
      <c r="K1240" s="779">
        <f>H1240</f>
        <v>0</v>
      </c>
      <c r="L1240" s="797"/>
      <c r="M1240" s="797"/>
      <c r="N1240" s="779" t="s">
        <v>381</v>
      </c>
      <c r="O1240" s="779">
        <f>L1240</f>
        <v>0</v>
      </c>
      <c r="P1240" s="779">
        <f>H1240+L1240</f>
        <v>0</v>
      </c>
      <c r="Q1240" s="779">
        <f>I1240+M1240</f>
        <v>0</v>
      </c>
      <c r="R1240" s="779" t="s">
        <v>381</v>
      </c>
      <c r="S1240" s="780">
        <f>P1240</f>
        <v>0</v>
      </c>
    </row>
    <row r="1241" spans="1:19" ht="15" hidden="1" customHeight="1" x14ac:dyDescent="0.2">
      <c r="A1241" s="790" t="s">
        <v>384</v>
      </c>
      <c r="B1241" s="776" t="s">
        <v>381</v>
      </c>
      <c r="C1241" s="777" t="s">
        <v>381</v>
      </c>
      <c r="D1241" s="791" t="s">
        <v>381</v>
      </c>
      <c r="E1241" s="778" t="s">
        <v>381</v>
      </c>
      <c r="F1241" s="779" t="s">
        <v>381</v>
      </c>
      <c r="G1241" s="780" t="s">
        <v>381</v>
      </c>
      <c r="H1241" s="781" t="s">
        <v>381</v>
      </c>
      <c r="I1241" s="779" t="s">
        <v>381</v>
      </c>
      <c r="J1241" s="797"/>
      <c r="K1241" s="779">
        <f>J1241</f>
        <v>0</v>
      </c>
      <c r="L1241" s="779" t="s">
        <v>381</v>
      </c>
      <c r="M1241" s="779" t="s">
        <v>381</v>
      </c>
      <c r="N1241" s="797"/>
      <c r="O1241" s="779">
        <f>N1241</f>
        <v>0</v>
      </c>
      <c r="P1241" s="779" t="s">
        <v>381</v>
      </c>
      <c r="Q1241" s="779" t="s">
        <v>381</v>
      </c>
      <c r="R1241" s="779">
        <f>J1241+N1241</f>
        <v>0</v>
      </c>
      <c r="S1241" s="780">
        <f>R1241</f>
        <v>0</v>
      </c>
    </row>
    <row r="1242" spans="1:19" ht="18" hidden="1" customHeight="1" x14ac:dyDescent="0.2">
      <c r="A1242" s="792" t="s">
        <v>1026</v>
      </c>
      <c r="B1242" s="793"/>
      <c r="C1242" s="777">
        <f>IF(E1242+G1242=0, 0, ROUND((P1242-Q1242)/(G1242+E1242)/12,0))</f>
        <v>0</v>
      </c>
      <c r="D1242" s="791">
        <f>IF(F1242=0,0,ROUND(Q1242/F1242,0))</f>
        <v>0</v>
      </c>
      <c r="E1242" s="778">
        <f>E1243+E1244</f>
        <v>0</v>
      </c>
      <c r="F1242" s="779">
        <f>F1243+F1244</f>
        <v>0</v>
      </c>
      <c r="G1242" s="780">
        <f>G1243+G1244</f>
        <v>0</v>
      </c>
      <c r="H1242" s="781">
        <f>H1243+H1244</f>
        <v>0</v>
      </c>
      <c r="I1242" s="779">
        <f>I1243+I1244</f>
        <v>0</v>
      </c>
      <c r="J1242" s="779">
        <f>J1245</f>
        <v>0</v>
      </c>
      <c r="K1242" s="779">
        <f>IF(H1242+J1242=K1243+K1244+K1245,H1242+J1242,"CHYBA")</f>
        <v>0</v>
      </c>
      <c r="L1242" s="779">
        <f>L1243+L1244</f>
        <v>0</v>
      </c>
      <c r="M1242" s="779">
        <f>M1243+M1244</f>
        <v>0</v>
      </c>
      <c r="N1242" s="779">
        <f>N1245</f>
        <v>0</v>
      </c>
      <c r="O1242" s="779">
        <f>IF(L1242+N1242=O1243+O1244+O1245,L1242+N1242,"CHYBA")</f>
        <v>0</v>
      </c>
      <c r="P1242" s="779">
        <f>P1243+P1244</f>
        <v>0</v>
      </c>
      <c r="Q1242" s="779">
        <f>Q1243+Q1244</f>
        <v>0</v>
      </c>
      <c r="R1242" s="779">
        <f>R1245</f>
        <v>0</v>
      </c>
      <c r="S1242" s="780">
        <f>IF(P1242+R1242=S1243+S1244+S1245,P1242+R1242,"CHYBA")</f>
        <v>0</v>
      </c>
    </row>
    <row r="1243" spans="1:19" ht="15" hidden="1" customHeight="1" x14ac:dyDescent="0.2">
      <c r="A1243" s="790" t="s">
        <v>382</v>
      </c>
      <c r="B1243" s="776" t="s">
        <v>381</v>
      </c>
      <c r="C1243" s="777">
        <f>IF(E1243+G1243=0, 0, ROUND((P1243-Q1243)/(G1243+E1243)/12,0))</f>
        <v>0</v>
      </c>
      <c r="D1243" s="791">
        <f>IF(F1243=0,0,ROUND(Q1243/F1243,0))</f>
        <v>0</v>
      </c>
      <c r="E1243" s="796"/>
      <c r="F1243" s="797"/>
      <c r="G1243" s="798"/>
      <c r="H1243" s="799"/>
      <c r="I1243" s="797"/>
      <c r="J1243" s="779" t="s">
        <v>381</v>
      </c>
      <c r="K1243" s="779">
        <f>H1243</f>
        <v>0</v>
      </c>
      <c r="L1243" s="797"/>
      <c r="M1243" s="797"/>
      <c r="N1243" s="779" t="s">
        <v>381</v>
      </c>
      <c r="O1243" s="779">
        <f>L1243</f>
        <v>0</v>
      </c>
      <c r="P1243" s="779">
        <f>H1243+L1243</f>
        <v>0</v>
      </c>
      <c r="Q1243" s="779">
        <f>I1243+M1243</f>
        <v>0</v>
      </c>
      <c r="R1243" s="779" t="s">
        <v>381</v>
      </c>
      <c r="S1243" s="780">
        <f>P1243</f>
        <v>0</v>
      </c>
    </row>
    <row r="1244" spans="1:19" ht="15" hidden="1" customHeight="1" x14ac:dyDescent="0.2">
      <c r="A1244" s="790" t="s">
        <v>383</v>
      </c>
      <c r="B1244" s="776" t="s">
        <v>381</v>
      </c>
      <c r="C1244" s="777">
        <f>IF(E1244+G1244=0, 0, ROUND((P1244-Q1244)/(G1244+E1244)/12,0))</f>
        <v>0</v>
      </c>
      <c r="D1244" s="791">
        <f>IF(F1244=0,0,ROUND(Q1244/F1244,0))</f>
        <v>0</v>
      </c>
      <c r="E1244" s="796"/>
      <c r="F1244" s="797"/>
      <c r="G1244" s="798"/>
      <c r="H1244" s="799"/>
      <c r="I1244" s="797"/>
      <c r="J1244" s="779" t="s">
        <v>381</v>
      </c>
      <c r="K1244" s="779">
        <f>H1244</f>
        <v>0</v>
      </c>
      <c r="L1244" s="797"/>
      <c r="M1244" s="797"/>
      <c r="N1244" s="779" t="s">
        <v>381</v>
      </c>
      <c r="O1244" s="779">
        <f>L1244</f>
        <v>0</v>
      </c>
      <c r="P1244" s="779">
        <f>H1244+L1244</f>
        <v>0</v>
      </c>
      <c r="Q1244" s="779">
        <f>I1244+M1244</f>
        <v>0</v>
      </c>
      <c r="R1244" s="779" t="s">
        <v>381</v>
      </c>
      <c r="S1244" s="780">
        <f>P1244</f>
        <v>0</v>
      </c>
    </row>
    <row r="1245" spans="1:19" ht="15" hidden="1" customHeight="1" x14ac:dyDescent="0.2">
      <c r="A1245" s="790" t="s">
        <v>384</v>
      </c>
      <c r="B1245" s="776" t="s">
        <v>381</v>
      </c>
      <c r="C1245" s="777" t="s">
        <v>381</v>
      </c>
      <c r="D1245" s="791" t="s">
        <v>381</v>
      </c>
      <c r="E1245" s="778" t="s">
        <v>381</v>
      </c>
      <c r="F1245" s="779" t="s">
        <v>381</v>
      </c>
      <c r="G1245" s="780" t="s">
        <v>381</v>
      </c>
      <c r="H1245" s="781" t="s">
        <v>381</v>
      </c>
      <c r="I1245" s="779" t="s">
        <v>381</v>
      </c>
      <c r="J1245" s="797"/>
      <c r="K1245" s="779">
        <f>J1245</f>
        <v>0</v>
      </c>
      <c r="L1245" s="779" t="s">
        <v>381</v>
      </c>
      <c r="M1245" s="779" t="s">
        <v>381</v>
      </c>
      <c r="N1245" s="797"/>
      <c r="O1245" s="779">
        <f>N1245</f>
        <v>0</v>
      </c>
      <c r="P1245" s="779" t="s">
        <v>381</v>
      </c>
      <c r="Q1245" s="779" t="s">
        <v>381</v>
      </c>
      <c r="R1245" s="779">
        <f>J1245+N1245</f>
        <v>0</v>
      </c>
      <c r="S1245" s="780">
        <f>R1245</f>
        <v>0</v>
      </c>
    </row>
    <row r="1246" spans="1:19" ht="18" hidden="1" customHeight="1" x14ac:dyDescent="0.2">
      <c r="A1246" s="792" t="s">
        <v>1026</v>
      </c>
      <c r="B1246" s="793"/>
      <c r="C1246" s="777">
        <f>IF(E1246+G1246=0, 0, ROUND((P1246-Q1246)/(G1246+E1246)/12,0))</f>
        <v>0</v>
      </c>
      <c r="D1246" s="791">
        <f>IF(F1246=0,0,ROUND(Q1246/F1246,0))</f>
        <v>0</v>
      </c>
      <c r="E1246" s="778">
        <f>E1247+E1248</f>
        <v>0</v>
      </c>
      <c r="F1246" s="779">
        <f>F1247+F1248</f>
        <v>0</v>
      </c>
      <c r="G1246" s="780">
        <f>G1247+G1248</f>
        <v>0</v>
      </c>
      <c r="H1246" s="781">
        <f>H1247+H1248</f>
        <v>0</v>
      </c>
      <c r="I1246" s="779">
        <f>I1247+I1248</f>
        <v>0</v>
      </c>
      <c r="J1246" s="779">
        <f>J1249</f>
        <v>0</v>
      </c>
      <c r="K1246" s="779">
        <f>IF(H1246+J1246=K1247+K1248+K1249,H1246+J1246,"CHYBA")</f>
        <v>0</v>
      </c>
      <c r="L1246" s="779">
        <f>L1247+L1248</f>
        <v>0</v>
      </c>
      <c r="M1246" s="779">
        <f>M1247+M1248</f>
        <v>0</v>
      </c>
      <c r="N1246" s="779">
        <f>N1249</f>
        <v>0</v>
      </c>
      <c r="O1246" s="779">
        <f>IF(L1246+N1246=O1247+O1248+O1249,L1246+N1246,"CHYBA")</f>
        <v>0</v>
      </c>
      <c r="P1246" s="779">
        <f>P1247+P1248</f>
        <v>0</v>
      </c>
      <c r="Q1246" s="779">
        <f>Q1247+Q1248</f>
        <v>0</v>
      </c>
      <c r="R1246" s="779">
        <f>R1249</f>
        <v>0</v>
      </c>
      <c r="S1246" s="780">
        <f>IF(P1246+R1246=S1247+S1248+S1249,P1246+R1246,"CHYBA")</f>
        <v>0</v>
      </c>
    </row>
    <row r="1247" spans="1:19" ht="15" hidden="1" customHeight="1" x14ac:dyDescent="0.2">
      <c r="A1247" s="790" t="s">
        <v>382</v>
      </c>
      <c r="B1247" s="776" t="s">
        <v>381</v>
      </c>
      <c r="C1247" s="777">
        <f>IF(E1247+G1247=0, 0, ROUND((P1247-Q1247)/(G1247+E1247)/12,0))</f>
        <v>0</v>
      </c>
      <c r="D1247" s="791">
        <f>IF(F1247=0,0,ROUND(Q1247/F1247,0))</f>
        <v>0</v>
      </c>
      <c r="E1247" s="796"/>
      <c r="F1247" s="797"/>
      <c r="G1247" s="798"/>
      <c r="H1247" s="799"/>
      <c r="I1247" s="797"/>
      <c r="J1247" s="779" t="s">
        <v>381</v>
      </c>
      <c r="K1247" s="779">
        <f>H1247</f>
        <v>0</v>
      </c>
      <c r="L1247" s="797"/>
      <c r="M1247" s="797"/>
      <c r="N1247" s="779" t="s">
        <v>381</v>
      </c>
      <c r="O1247" s="779">
        <f>L1247</f>
        <v>0</v>
      </c>
      <c r="P1247" s="779">
        <f>H1247+L1247</f>
        <v>0</v>
      </c>
      <c r="Q1247" s="779">
        <f>I1247+M1247</f>
        <v>0</v>
      </c>
      <c r="R1247" s="779" t="s">
        <v>381</v>
      </c>
      <c r="S1247" s="780">
        <f>P1247</f>
        <v>0</v>
      </c>
    </row>
    <row r="1248" spans="1:19" ht="15" hidden="1" customHeight="1" x14ac:dyDescent="0.2">
      <c r="A1248" s="790" t="s">
        <v>383</v>
      </c>
      <c r="B1248" s="776" t="s">
        <v>381</v>
      </c>
      <c r="C1248" s="777">
        <f>IF(E1248+G1248=0, 0, ROUND((P1248-Q1248)/(G1248+E1248)/12,0))</f>
        <v>0</v>
      </c>
      <c r="D1248" s="791">
        <f>IF(F1248=0,0,ROUND(Q1248/F1248,0))</f>
        <v>0</v>
      </c>
      <c r="E1248" s="796"/>
      <c r="F1248" s="797"/>
      <c r="G1248" s="798"/>
      <c r="H1248" s="799"/>
      <c r="I1248" s="797"/>
      <c r="J1248" s="779" t="s">
        <v>381</v>
      </c>
      <c r="K1248" s="779">
        <f>H1248</f>
        <v>0</v>
      </c>
      <c r="L1248" s="797"/>
      <c r="M1248" s="797"/>
      <c r="N1248" s="779" t="s">
        <v>381</v>
      </c>
      <c r="O1248" s="779">
        <f>L1248</f>
        <v>0</v>
      </c>
      <c r="P1248" s="779">
        <f>H1248+L1248</f>
        <v>0</v>
      </c>
      <c r="Q1248" s="779">
        <f>I1248+M1248</f>
        <v>0</v>
      </c>
      <c r="R1248" s="779" t="s">
        <v>381</v>
      </c>
      <c r="S1248" s="780">
        <f>P1248</f>
        <v>0</v>
      </c>
    </row>
    <row r="1249" spans="1:19" ht="15" hidden="1" customHeight="1" x14ac:dyDescent="0.2">
      <c r="A1249" s="790" t="s">
        <v>384</v>
      </c>
      <c r="B1249" s="776" t="s">
        <v>381</v>
      </c>
      <c r="C1249" s="777" t="s">
        <v>381</v>
      </c>
      <c r="D1249" s="791" t="s">
        <v>381</v>
      </c>
      <c r="E1249" s="778" t="s">
        <v>381</v>
      </c>
      <c r="F1249" s="779" t="s">
        <v>381</v>
      </c>
      <c r="G1249" s="780" t="s">
        <v>381</v>
      </c>
      <c r="H1249" s="781" t="s">
        <v>381</v>
      </c>
      <c r="I1249" s="779" t="s">
        <v>381</v>
      </c>
      <c r="J1249" s="797"/>
      <c r="K1249" s="779">
        <f>J1249</f>
        <v>0</v>
      </c>
      <c r="L1249" s="779" t="s">
        <v>381</v>
      </c>
      <c r="M1249" s="779" t="s">
        <v>381</v>
      </c>
      <c r="N1249" s="797"/>
      <c r="O1249" s="779">
        <f>N1249</f>
        <v>0</v>
      </c>
      <c r="P1249" s="779" t="s">
        <v>381</v>
      </c>
      <c r="Q1249" s="779" t="s">
        <v>381</v>
      </c>
      <c r="R1249" s="779">
        <f>J1249+N1249</f>
        <v>0</v>
      </c>
      <c r="S1249" s="780">
        <f>R1249</f>
        <v>0</v>
      </c>
    </row>
    <row r="1250" spans="1:19" ht="18" hidden="1" customHeight="1" x14ac:dyDescent="0.2">
      <c r="A1250" s="792" t="s">
        <v>1026</v>
      </c>
      <c r="B1250" s="793"/>
      <c r="C1250" s="777">
        <f>IF(E1250+G1250=0, 0, ROUND((P1250-Q1250)/(G1250+E1250)/12,0))</f>
        <v>0</v>
      </c>
      <c r="D1250" s="791">
        <f>IF(F1250=0,0,ROUND(Q1250/F1250,0))</f>
        <v>0</v>
      </c>
      <c r="E1250" s="778">
        <f>E1251+E1252</f>
        <v>0</v>
      </c>
      <c r="F1250" s="779">
        <f>F1251+F1252</f>
        <v>0</v>
      </c>
      <c r="G1250" s="780">
        <f>G1251+G1252</f>
        <v>0</v>
      </c>
      <c r="H1250" s="781">
        <f>H1251+H1252</f>
        <v>0</v>
      </c>
      <c r="I1250" s="779">
        <f>I1251+I1252</f>
        <v>0</v>
      </c>
      <c r="J1250" s="779">
        <f>J1253</f>
        <v>0</v>
      </c>
      <c r="K1250" s="779">
        <f>IF(H1250+J1250=K1251+K1252+K1253,H1250+J1250,"CHYBA")</f>
        <v>0</v>
      </c>
      <c r="L1250" s="779">
        <f>L1251+L1252</f>
        <v>0</v>
      </c>
      <c r="M1250" s="779">
        <f>M1251+M1252</f>
        <v>0</v>
      </c>
      <c r="N1250" s="779">
        <f>N1253</f>
        <v>0</v>
      </c>
      <c r="O1250" s="779">
        <f>IF(L1250+N1250=O1251+O1252+O1253,L1250+N1250,"CHYBA")</f>
        <v>0</v>
      </c>
      <c r="P1250" s="779">
        <f>P1251+P1252</f>
        <v>0</v>
      </c>
      <c r="Q1250" s="779">
        <f>Q1251+Q1252</f>
        <v>0</v>
      </c>
      <c r="R1250" s="779">
        <f>R1253</f>
        <v>0</v>
      </c>
      <c r="S1250" s="780">
        <f>IF(P1250+R1250=S1251+S1252+S1253,P1250+R1250,"CHYBA")</f>
        <v>0</v>
      </c>
    </row>
    <row r="1251" spans="1:19" ht="15" hidden="1" customHeight="1" x14ac:dyDescent="0.2">
      <c r="A1251" s="790" t="s">
        <v>382</v>
      </c>
      <c r="B1251" s="776" t="s">
        <v>381</v>
      </c>
      <c r="C1251" s="777">
        <f>IF(E1251+G1251=0, 0, ROUND((P1251-Q1251)/(G1251+E1251)/12,0))</f>
        <v>0</v>
      </c>
      <c r="D1251" s="791">
        <f>IF(F1251=0,0,ROUND(Q1251/F1251,0))</f>
        <v>0</v>
      </c>
      <c r="E1251" s="796"/>
      <c r="F1251" s="797"/>
      <c r="G1251" s="798"/>
      <c r="H1251" s="799"/>
      <c r="I1251" s="797"/>
      <c r="J1251" s="779" t="s">
        <v>381</v>
      </c>
      <c r="K1251" s="779">
        <f>H1251</f>
        <v>0</v>
      </c>
      <c r="L1251" s="797"/>
      <c r="M1251" s="797"/>
      <c r="N1251" s="779" t="s">
        <v>381</v>
      </c>
      <c r="O1251" s="779">
        <f>L1251</f>
        <v>0</v>
      </c>
      <c r="P1251" s="779">
        <f>H1251+L1251</f>
        <v>0</v>
      </c>
      <c r="Q1251" s="779">
        <f>I1251+M1251</f>
        <v>0</v>
      </c>
      <c r="R1251" s="779" t="s">
        <v>381</v>
      </c>
      <c r="S1251" s="780">
        <f>P1251</f>
        <v>0</v>
      </c>
    </row>
    <row r="1252" spans="1:19" ht="15" hidden="1" customHeight="1" x14ac:dyDescent="0.2">
      <c r="A1252" s="790" t="s">
        <v>383</v>
      </c>
      <c r="B1252" s="776" t="s">
        <v>381</v>
      </c>
      <c r="C1252" s="777">
        <f>IF(E1252+G1252=0, 0, ROUND((P1252-Q1252)/(G1252+E1252)/12,0))</f>
        <v>0</v>
      </c>
      <c r="D1252" s="791">
        <f>IF(F1252=0,0,ROUND(Q1252/F1252,0))</f>
        <v>0</v>
      </c>
      <c r="E1252" s="796"/>
      <c r="F1252" s="797"/>
      <c r="G1252" s="798"/>
      <c r="H1252" s="799"/>
      <c r="I1252" s="797"/>
      <c r="J1252" s="779" t="s">
        <v>381</v>
      </c>
      <c r="K1252" s="779">
        <f>H1252</f>
        <v>0</v>
      </c>
      <c r="L1252" s="797"/>
      <c r="M1252" s="797"/>
      <c r="N1252" s="779" t="s">
        <v>381</v>
      </c>
      <c r="O1252" s="779">
        <f>L1252</f>
        <v>0</v>
      </c>
      <c r="P1252" s="779">
        <f>H1252+L1252</f>
        <v>0</v>
      </c>
      <c r="Q1252" s="779">
        <f>I1252+M1252</f>
        <v>0</v>
      </c>
      <c r="R1252" s="779" t="s">
        <v>381</v>
      </c>
      <c r="S1252" s="780">
        <f>P1252</f>
        <v>0</v>
      </c>
    </row>
    <row r="1253" spans="1:19" ht="15.75" hidden="1" customHeight="1" x14ac:dyDescent="0.2">
      <c r="A1253" s="808" t="s">
        <v>384</v>
      </c>
      <c r="B1253" s="809" t="s">
        <v>381</v>
      </c>
      <c r="C1253" s="810" t="s">
        <v>381</v>
      </c>
      <c r="D1253" s="834" t="s">
        <v>381</v>
      </c>
      <c r="E1253" s="811" t="s">
        <v>381</v>
      </c>
      <c r="F1253" s="812" t="s">
        <v>381</v>
      </c>
      <c r="G1253" s="813" t="s">
        <v>381</v>
      </c>
      <c r="H1253" s="814" t="s">
        <v>381</v>
      </c>
      <c r="I1253" s="812" t="s">
        <v>381</v>
      </c>
      <c r="J1253" s="815"/>
      <c r="K1253" s="812">
        <f>J1253</f>
        <v>0</v>
      </c>
      <c r="L1253" s="812" t="s">
        <v>381</v>
      </c>
      <c r="M1253" s="812" t="s">
        <v>381</v>
      </c>
      <c r="N1253" s="815"/>
      <c r="O1253" s="812">
        <f>N1253</f>
        <v>0</v>
      </c>
      <c r="P1253" s="812" t="s">
        <v>381</v>
      </c>
      <c r="Q1253" s="812" t="s">
        <v>381</v>
      </c>
      <c r="R1253" s="812">
        <f>J1253+N1253</f>
        <v>0</v>
      </c>
      <c r="S1253" s="813">
        <f>R1253</f>
        <v>0</v>
      </c>
    </row>
    <row r="1254" spans="1:19" ht="15.75" hidden="1" customHeight="1" x14ac:dyDescent="0.2">
      <c r="A1254" s="883" t="s">
        <v>386</v>
      </c>
      <c r="B1254" s="817" t="s">
        <v>381</v>
      </c>
      <c r="C1254" s="802">
        <f>IF(E1254+G1254=0, 0, ROUND((P1254-Q1254)/(G1254+E1254)/12,0))</f>
        <v>0</v>
      </c>
      <c r="D1254" s="833">
        <f>IF(F1254=0,0,ROUND(Q1254/F1254,0))</f>
        <v>0</v>
      </c>
      <c r="E1254" s="819">
        <f>E1255+E1256</f>
        <v>0</v>
      </c>
      <c r="F1254" s="820">
        <f>F1255+F1256</f>
        <v>0</v>
      </c>
      <c r="G1254" s="821">
        <f>G1255+G1256</f>
        <v>0</v>
      </c>
      <c r="H1254" s="822">
        <f>H1255+H1256</f>
        <v>0</v>
      </c>
      <c r="I1254" s="820">
        <f>I1255+I1256</f>
        <v>0</v>
      </c>
      <c r="J1254" s="820">
        <f>J1257</f>
        <v>0</v>
      </c>
      <c r="K1254" s="820">
        <f>IF(H1254+J1254=K1255+K1256+K1257,H1254+J1254,"CHYBA")</f>
        <v>0</v>
      </c>
      <c r="L1254" s="820">
        <f>L1255+L1256</f>
        <v>0</v>
      </c>
      <c r="M1254" s="820">
        <f>M1255+M1256</f>
        <v>0</v>
      </c>
      <c r="N1254" s="820">
        <f>N1257</f>
        <v>0</v>
      </c>
      <c r="O1254" s="820">
        <f>IF(L1254+N1254=O1255+O1256+O1257,L1254+N1254,"CHYBA")</f>
        <v>0</v>
      </c>
      <c r="P1254" s="820">
        <f>P1255+P1256</f>
        <v>0</v>
      </c>
      <c r="Q1254" s="820">
        <f>Q1255+Q1256</f>
        <v>0</v>
      </c>
      <c r="R1254" s="820">
        <f>R1257</f>
        <v>0</v>
      </c>
      <c r="S1254" s="821">
        <f>IF(P1254+R1254=S1255+S1256+S1257,P1254+R1254,"CHYBA")</f>
        <v>0</v>
      </c>
    </row>
    <row r="1255" spans="1:19" ht="15" hidden="1" customHeight="1" x14ac:dyDescent="0.2">
      <c r="A1255" s="790" t="s">
        <v>382</v>
      </c>
      <c r="B1255" s="776" t="s">
        <v>381</v>
      </c>
      <c r="C1255" s="777">
        <f>IF(E1255+G1255=0, 0, ROUND((P1255-Q1255)/(G1255+E1255)/12,0))</f>
        <v>0</v>
      </c>
      <c r="D1255" s="791">
        <f>IF(F1255=0,0,ROUND(Q1255/F1255,0))</f>
        <v>0</v>
      </c>
      <c r="E1255" s="778">
        <f t="shared" ref="E1255:I1256" si="45">E1259+E1263+E1267+E1271+E1275+E1279+E1283</f>
        <v>0</v>
      </c>
      <c r="F1255" s="779">
        <f t="shared" si="45"/>
        <v>0</v>
      </c>
      <c r="G1255" s="780">
        <f t="shared" si="45"/>
        <v>0</v>
      </c>
      <c r="H1255" s="781">
        <f t="shared" si="45"/>
        <v>0</v>
      </c>
      <c r="I1255" s="779">
        <f t="shared" si="45"/>
        <v>0</v>
      </c>
      <c r="J1255" s="779" t="s">
        <v>381</v>
      </c>
      <c r="K1255" s="779">
        <f>H1255</f>
        <v>0</v>
      </c>
      <c r="L1255" s="779">
        <f>L1259+L1263+L1267+L1271+L1275+L1279+L1283</f>
        <v>0</v>
      </c>
      <c r="M1255" s="779">
        <f>M1259+M1263+M1267+M1271+M1275+M1279+M1283</f>
        <v>0</v>
      </c>
      <c r="N1255" s="779" t="s">
        <v>381</v>
      </c>
      <c r="O1255" s="779">
        <f>L1255</f>
        <v>0</v>
      </c>
      <c r="P1255" s="779">
        <f>H1255+L1255</f>
        <v>0</v>
      </c>
      <c r="Q1255" s="779">
        <f>I1255+M1255</f>
        <v>0</v>
      </c>
      <c r="R1255" s="779" t="s">
        <v>381</v>
      </c>
      <c r="S1255" s="780">
        <f>P1255</f>
        <v>0</v>
      </c>
    </row>
    <row r="1256" spans="1:19" ht="15" hidden="1" customHeight="1" x14ac:dyDescent="0.2">
      <c r="A1256" s="790" t="s">
        <v>383</v>
      </c>
      <c r="B1256" s="776" t="s">
        <v>381</v>
      </c>
      <c r="C1256" s="777">
        <f>IF(E1256+G1256=0, 0, ROUND((P1256-Q1256)/(G1256+E1256)/12,0))</f>
        <v>0</v>
      </c>
      <c r="D1256" s="791">
        <f>IF(F1256=0,0,ROUND(Q1256/F1256,0))</f>
        <v>0</v>
      </c>
      <c r="E1256" s="778">
        <f t="shared" si="45"/>
        <v>0</v>
      </c>
      <c r="F1256" s="779">
        <f t="shared" si="45"/>
        <v>0</v>
      </c>
      <c r="G1256" s="780">
        <f t="shared" si="45"/>
        <v>0</v>
      </c>
      <c r="H1256" s="781">
        <f t="shared" si="45"/>
        <v>0</v>
      </c>
      <c r="I1256" s="779">
        <f t="shared" si="45"/>
        <v>0</v>
      </c>
      <c r="J1256" s="779" t="s">
        <v>381</v>
      </c>
      <c r="K1256" s="779">
        <f>H1256</f>
        <v>0</v>
      </c>
      <c r="L1256" s="779">
        <f>L1260+L1264+L1268+L1272+L1276+L1280+L1284</f>
        <v>0</v>
      </c>
      <c r="M1256" s="779">
        <f>M1260+M1264+M1268+M1272+M1276+M1280+M1284</f>
        <v>0</v>
      </c>
      <c r="N1256" s="779" t="s">
        <v>381</v>
      </c>
      <c r="O1256" s="779">
        <f>L1256</f>
        <v>0</v>
      </c>
      <c r="P1256" s="779">
        <f>H1256+L1256</f>
        <v>0</v>
      </c>
      <c r="Q1256" s="779">
        <f>I1256+M1256</f>
        <v>0</v>
      </c>
      <c r="R1256" s="779" t="s">
        <v>381</v>
      </c>
      <c r="S1256" s="780">
        <f>P1256</f>
        <v>0</v>
      </c>
    </row>
    <row r="1257" spans="1:19" ht="15" hidden="1" customHeight="1" x14ac:dyDescent="0.2">
      <c r="A1257" s="790" t="s">
        <v>384</v>
      </c>
      <c r="B1257" s="776" t="s">
        <v>381</v>
      </c>
      <c r="C1257" s="777" t="s">
        <v>381</v>
      </c>
      <c r="D1257" s="791" t="s">
        <v>381</v>
      </c>
      <c r="E1257" s="778" t="s">
        <v>381</v>
      </c>
      <c r="F1257" s="779" t="s">
        <v>381</v>
      </c>
      <c r="G1257" s="780" t="s">
        <v>381</v>
      </c>
      <c r="H1257" s="781" t="s">
        <v>381</v>
      </c>
      <c r="I1257" s="779" t="s">
        <v>381</v>
      </c>
      <c r="J1257" s="779">
        <f>J1261+J1265+J1269+J1273+J1277+J1281+J1285</f>
        <v>0</v>
      </c>
      <c r="K1257" s="779">
        <f>J1257</f>
        <v>0</v>
      </c>
      <c r="L1257" s="779" t="s">
        <v>381</v>
      </c>
      <c r="M1257" s="779" t="s">
        <v>381</v>
      </c>
      <c r="N1257" s="779">
        <f>N1261+N1265+N1269+N1273+N1277+N1281+N1285</f>
        <v>0</v>
      </c>
      <c r="O1257" s="779">
        <f>N1257</f>
        <v>0</v>
      </c>
      <c r="P1257" s="779" t="s">
        <v>381</v>
      </c>
      <c r="Q1257" s="779" t="s">
        <v>381</v>
      </c>
      <c r="R1257" s="779">
        <f>J1257+N1257</f>
        <v>0</v>
      </c>
      <c r="S1257" s="780">
        <f>R1257</f>
        <v>0</v>
      </c>
    </row>
    <row r="1258" spans="1:19" ht="18" hidden="1" customHeight="1" x14ac:dyDescent="0.2">
      <c r="A1258" s="792" t="s">
        <v>1026</v>
      </c>
      <c r="B1258" s="793"/>
      <c r="C1258" s="777">
        <f>IF(E1258+G1258=0, 0, ROUND((P1258-Q1258)/(G1258+E1258)/12,0))</f>
        <v>0</v>
      </c>
      <c r="D1258" s="791">
        <f>IF(F1258=0,0,ROUND(Q1258/F1258,0))</f>
        <v>0</v>
      </c>
      <c r="E1258" s="778">
        <f>E1259+E1260</f>
        <v>0</v>
      </c>
      <c r="F1258" s="779">
        <f>F1259+F1260</f>
        <v>0</v>
      </c>
      <c r="G1258" s="780">
        <f>G1259+G1260</f>
        <v>0</v>
      </c>
      <c r="H1258" s="794">
        <f>H1259+H1260</f>
        <v>0</v>
      </c>
      <c r="I1258" s="795">
        <f>I1259+I1260</f>
        <v>0</v>
      </c>
      <c r="J1258" s="795">
        <f>J1261</f>
        <v>0</v>
      </c>
      <c r="K1258" s="795">
        <f>IF(H1258+J1258=K1259+K1260+K1261,H1258+J1258,"CHYBA")</f>
        <v>0</v>
      </c>
      <c r="L1258" s="779">
        <f>L1259+L1260</f>
        <v>0</v>
      </c>
      <c r="M1258" s="779">
        <f>M1259+M1260</f>
        <v>0</v>
      </c>
      <c r="N1258" s="779">
        <f>N1261</f>
        <v>0</v>
      </c>
      <c r="O1258" s="779">
        <f>IF(L1258+N1258=O1259+O1260+O1261,L1258+N1258,"CHYBA")</f>
        <v>0</v>
      </c>
      <c r="P1258" s="779">
        <f>P1259+P1260</f>
        <v>0</v>
      </c>
      <c r="Q1258" s="779">
        <f>Q1259+Q1260</f>
        <v>0</v>
      </c>
      <c r="R1258" s="779">
        <f>R1261</f>
        <v>0</v>
      </c>
      <c r="S1258" s="780">
        <f>IF(P1258+R1258=S1259+S1260+S1261,P1258+R1258,"CHYBA")</f>
        <v>0</v>
      </c>
    </row>
    <row r="1259" spans="1:19" ht="15" hidden="1" customHeight="1" x14ac:dyDescent="0.2">
      <c r="A1259" s="790" t="s">
        <v>382</v>
      </c>
      <c r="B1259" s="776" t="s">
        <v>381</v>
      </c>
      <c r="C1259" s="777">
        <f>IF(E1259+G1259=0, 0, ROUND((P1259-Q1259)/(G1259+E1259)/12,0))</f>
        <v>0</v>
      </c>
      <c r="D1259" s="791">
        <f>IF(F1259=0,0,ROUND(Q1259/F1259,0))</f>
        <v>0</v>
      </c>
      <c r="E1259" s="796"/>
      <c r="F1259" s="797"/>
      <c r="G1259" s="798"/>
      <c r="H1259" s="799"/>
      <c r="I1259" s="797"/>
      <c r="J1259" s="795" t="s">
        <v>381</v>
      </c>
      <c r="K1259" s="795">
        <f>H1259</f>
        <v>0</v>
      </c>
      <c r="L1259" s="797"/>
      <c r="M1259" s="797"/>
      <c r="N1259" s="779" t="s">
        <v>381</v>
      </c>
      <c r="O1259" s="779">
        <f>L1259</f>
        <v>0</v>
      </c>
      <c r="P1259" s="779">
        <f>H1259+L1259</f>
        <v>0</v>
      </c>
      <c r="Q1259" s="779">
        <f>I1259+M1259</f>
        <v>0</v>
      </c>
      <c r="R1259" s="779" t="s">
        <v>381</v>
      </c>
      <c r="S1259" s="780">
        <f>P1259</f>
        <v>0</v>
      </c>
    </row>
    <row r="1260" spans="1:19" ht="15" hidden="1" customHeight="1" x14ac:dyDescent="0.2">
      <c r="A1260" s="790" t="s">
        <v>383</v>
      </c>
      <c r="B1260" s="776" t="s">
        <v>381</v>
      </c>
      <c r="C1260" s="777">
        <f>IF(E1260+G1260=0, 0, ROUND((P1260-Q1260)/(G1260+E1260)/12,0))</f>
        <v>0</v>
      </c>
      <c r="D1260" s="791">
        <f>IF(F1260=0,0,ROUND(Q1260/F1260,0))</f>
        <v>0</v>
      </c>
      <c r="E1260" s="796"/>
      <c r="F1260" s="797"/>
      <c r="G1260" s="798"/>
      <c r="H1260" s="799"/>
      <c r="I1260" s="797"/>
      <c r="J1260" s="795" t="s">
        <v>381</v>
      </c>
      <c r="K1260" s="795">
        <f>H1260</f>
        <v>0</v>
      </c>
      <c r="L1260" s="797"/>
      <c r="M1260" s="797"/>
      <c r="N1260" s="779" t="s">
        <v>381</v>
      </c>
      <c r="O1260" s="779">
        <f>L1260</f>
        <v>0</v>
      </c>
      <c r="P1260" s="779">
        <f>H1260+L1260</f>
        <v>0</v>
      </c>
      <c r="Q1260" s="779">
        <f>I1260+M1260</f>
        <v>0</v>
      </c>
      <c r="R1260" s="779" t="s">
        <v>381</v>
      </c>
      <c r="S1260" s="780">
        <f>P1260</f>
        <v>0</v>
      </c>
    </row>
    <row r="1261" spans="1:19" ht="15" hidden="1" customHeight="1" x14ac:dyDescent="0.2">
      <c r="A1261" s="790" t="s">
        <v>384</v>
      </c>
      <c r="B1261" s="776" t="s">
        <v>381</v>
      </c>
      <c r="C1261" s="777" t="s">
        <v>381</v>
      </c>
      <c r="D1261" s="791" t="s">
        <v>381</v>
      </c>
      <c r="E1261" s="778" t="s">
        <v>381</v>
      </c>
      <c r="F1261" s="779" t="s">
        <v>381</v>
      </c>
      <c r="G1261" s="780" t="s">
        <v>381</v>
      </c>
      <c r="H1261" s="781" t="s">
        <v>381</v>
      </c>
      <c r="I1261" s="779" t="s">
        <v>381</v>
      </c>
      <c r="J1261" s="797"/>
      <c r="K1261" s="795">
        <f>J1261</f>
        <v>0</v>
      </c>
      <c r="L1261" s="779" t="s">
        <v>381</v>
      </c>
      <c r="M1261" s="779" t="s">
        <v>381</v>
      </c>
      <c r="N1261" s="797"/>
      <c r="O1261" s="779">
        <f>N1261</f>
        <v>0</v>
      </c>
      <c r="P1261" s="779" t="s">
        <v>381</v>
      </c>
      <c r="Q1261" s="779" t="s">
        <v>381</v>
      </c>
      <c r="R1261" s="779">
        <f>J1261+N1261</f>
        <v>0</v>
      </c>
      <c r="S1261" s="780">
        <f>R1261</f>
        <v>0</v>
      </c>
    </row>
    <row r="1262" spans="1:19" ht="18" hidden="1" customHeight="1" x14ac:dyDescent="0.2">
      <c r="A1262" s="792" t="s">
        <v>1026</v>
      </c>
      <c r="B1262" s="793"/>
      <c r="C1262" s="777">
        <f>IF(E1262+G1262=0, 0, ROUND((P1262-Q1262)/(G1262+E1262)/12,0))</f>
        <v>0</v>
      </c>
      <c r="D1262" s="791">
        <f>IF(F1262=0,0,ROUND(Q1262/F1262,0))</f>
        <v>0</v>
      </c>
      <c r="E1262" s="778">
        <f>E1263+E1264</f>
        <v>0</v>
      </c>
      <c r="F1262" s="779">
        <f>F1263+F1264</f>
        <v>0</v>
      </c>
      <c r="G1262" s="780">
        <f>G1263+G1264</f>
        <v>0</v>
      </c>
      <c r="H1262" s="781">
        <f>H1263+H1264</f>
        <v>0</v>
      </c>
      <c r="I1262" s="779">
        <f>I1263+I1264</f>
        <v>0</v>
      </c>
      <c r="J1262" s="779">
        <f>J1265</f>
        <v>0</v>
      </c>
      <c r="K1262" s="779">
        <f>IF(H1262+J1262=K1263+K1264+K1265,H1262+J1262,"CHYBA")</f>
        <v>0</v>
      </c>
      <c r="L1262" s="779">
        <f>L1263+L1264</f>
        <v>0</v>
      </c>
      <c r="M1262" s="779">
        <f>M1263+M1264</f>
        <v>0</v>
      </c>
      <c r="N1262" s="779">
        <f>N1265</f>
        <v>0</v>
      </c>
      <c r="O1262" s="779">
        <f>IF(L1262+N1262=O1263+O1264+O1265,L1262+N1262,"CHYBA")</f>
        <v>0</v>
      </c>
      <c r="P1262" s="779">
        <f>P1263+P1264</f>
        <v>0</v>
      </c>
      <c r="Q1262" s="779">
        <f>Q1263+Q1264</f>
        <v>0</v>
      </c>
      <c r="R1262" s="779">
        <f>R1265</f>
        <v>0</v>
      </c>
      <c r="S1262" s="780">
        <f>IF(P1262+R1262=S1263+S1264+S1265,P1262+R1262,"CHYBA")</f>
        <v>0</v>
      </c>
    </row>
    <row r="1263" spans="1:19" ht="15" hidden="1" customHeight="1" x14ac:dyDescent="0.2">
      <c r="A1263" s="790" t="s">
        <v>382</v>
      </c>
      <c r="B1263" s="776" t="s">
        <v>381</v>
      </c>
      <c r="C1263" s="777">
        <f>IF(E1263+G1263=0, 0, ROUND((P1263-Q1263)/(G1263+E1263)/12,0))</f>
        <v>0</v>
      </c>
      <c r="D1263" s="791">
        <f>IF(F1263=0,0,ROUND(Q1263/F1263,0))</f>
        <v>0</v>
      </c>
      <c r="E1263" s="796"/>
      <c r="F1263" s="797"/>
      <c r="G1263" s="798"/>
      <c r="H1263" s="799"/>
      <c r="I1263" s="797"/>
      <c r="J1263" s="779" t="s">
        <v>381</v>
      </c>
      <c r="K1263" s="779">
        <f>H1263</f>
        <v>0</v>
      </c>
      <c r="L1263" s="797"/>
      <c r="M1263" s="797"/>
      <c r="N1263" s="779" t="s">
        <v>381</v>
      </c>
      <c r="O1263" s="779">
        <f>L1263</f>
        <v>0</v>
      </c>
      <c r="P1263" s="779">
        <f>H1263+L1263</f>
        <v>0</v>
      </c>
      <c r="Q1263" s="779">
        <f>I1263+M1263</f>
        <v>0</v>
      </c>
      <c r="R1263" s="779" t="s">
        <v>381</v>
      </c>
      <c r="S1263" s="780">
        <f>P1263</f>
        <v>0</v>
      </c>
    </row>
    <row r="1264" spans="1:19" ht="15" hidden="1" customHeight="1" x14ac:dyDescent="0.2">
      <c r="A1264" s="790" t="s">
        <v>383</v>
      </c>
      <c r="B1264" s="776" t="s">
        <v>381</v>
      </c>
      <c r="C1264" s="777">
        <f>IF(E1264+G1264=0, 0, ROUND((P1264-Q1264)/(G1264+E1264)/12,0))</f>
        <v>0</v>
      </c>
      <c r="D1264" s="791">
        <f>IF(F1264=0,0,ROUND(Q1264/F1264,0))</f>
        <v>0</v>
      </c>
      <c r="E1264" s="796"/>
      <c r="F1264" s="797"/>
      <c r="G1264" s="798"/>
      <c r="H1264" s="799"/>
      <c r="I1264" s="797"/>
      <c r="J1264" s="779" t="s">
        <v>381</v>
      </c>
      <c r="K1264" s="779">
        <f>H1264</f>
        <v>0</v>
      </c>
      <c r="L1264" s="797"/>
      <c r="M1264" s="797"/>
      <c r="N1264" s="779" t="s">
        <v>381</v>
      </c>
      <c r="O1264" s="779">
        <f>L1264</f>
        <v>0</v>
      </c>
      <c r="P1264" s="779">
        <f>H1264+L1264</f>
        <v>0</v>
      </c>
      <c r="Q1264" s="779">
        <f>I1264+M1264</f>
        <v>0</v>
      </c>
      <c r="R1264" s="779" t="s">
        <v>381</v>
      </c>
      <c r="S1264" s="780">
        <f>P1264</f>
        <v>0</v>
      </c>
    </row>
    <row r="1265" spans="1:19" ht="15" hidden="1" customHeight="1" x14ac:dyDescent="0.2">
      <c r="A1265" s="790" t="s">
        <v>384</v>
      </c>
      <c r="B1265" s="776" t="s">
        <v>381</v>
      </c>
      <c r="C1265" s="777" t="s">
        <v>381</v>
      </c>
      <c r="D1265" s="791" t="s">
        <v>381</v>
      </c>
      <c r="E1265" s="778" t="s">
        <v>381</v>
      </c>
      <c r="F1265" s="779" t="s">
        <v>381</v>
      </c>
      <c r="G1265" s="780" t="s">
        <v>381</v>
      </c>
      <c r="H1265" s="781" t="s">
        <v>381</v>
      </c>
      <c r="I1265" s="779" t="s">
        <v>381</v>
      </c>
      <c r="J1265" s="797"/>
      <c r="K1265" s="779">
        <f>J1265</f>
        <v>0</v>
      </c>
      <c r="L1265" s="779" t="s">
        <v>381</v>
      </c>
      <c r="M1265" s="779" t="s">
        <v>381</v>
      </c>
      <c r="N1265" s="797"/>
      <c r="O1265" s="779">
        <f>N1265</f>
        <v>0</v>
      </c>
      <c r="P1265" s="779" t="s">
        <v>381</v>
      </c>
      <c r="Q1265" s="779" t="s">
        <v>381</v>
      </c>
      <c r="R1265" s="779">
        <f>J1265+N1265</f>
        <v>0</v>
      </c>
      <c r="S1265" s="780">
        <f>R1265</f>
        <v>0</v>
      </c>
    </row>
    <row r="1266" spans="1:19" ht="18" hidden="1" customHeight="1" x14ac:dyDescent="0.2">
      <c r="A1266" s="792" t="s">
        <v>1026</v>
      </c>
      <c r="B1266" s="793"/>
      <c r="C1266" s="777">
        <f>IF(E1266+G1266=0, 0, ROUND((P1266-Q1266)/(G1266+E1266)/12,0))</f>
        <v>0</v>
      </c>
      <c r="D1266" s="791">
        <f>IF(F1266=0,0,ROUND(Q1266/F1266,0))</f>
        <v>0</v>
      </c>
      <c r="E1266" s="778">
        <f>E1267+E1268</f>
        <v>0</v>
      </c>
      <c r="F1266" s="779">
        <f>F1267+F1268</f>
        <v>0</v>
      </c>
      <c r="G1266" s="780">
        <f>G1267+G1268</f>
        <v>0</v>
      </c>
      <c r="H1266" s="781">
        <f>H1267+H1268</f>
        <v>0</v>
      </c>
      <c r="I1266" s="779">
        <f>I1267+I1268</f>
        <v>0</v>
      </c>
      <c r="J1266" s="779">
        <f>J1269</f>
        <v>0</v>
      </c>
      <c r="K1266" s="779">
        <f>IF(H1266+J1266=K1267+K1268+K1269,H1266+J1266,"CHYBA")</f>
        <v>0</v>
      </c>
      <c r="L1266" s="779">
        <f>L1267+L1268</f>
        <v>0</v>
      </c>
      <c r="M1266" s="779">
        <f>M1267+M1268</f>
        <v>0</v>
      </c>
      <c r="N1266" s="779">
        <f>N1269</f>
        <v>0</v>
      </c>
      <c r="O1266" s="779">
        <f>IF(L1266+N1266=O1267+O1268+O1269,L1266+N1266,"CHYBA")</f>
        <v>0</v>
      </c>
      <c r="P1266" s="779">
        <f>P1267+P1268</f>
        <v>0</v>
      </c>
      <c r="Q1266" s="779">
        <f>Q1267+Q1268</f>
        <v>0</v>
      </c>
      <c r="R1266" s="779">
        <f>R1269</f>
        <v>0</v>
      </c>
      <c r="S1266" s="780">
        <f>IF(P1266+R1266=S1267+S1268+S1269,P1266+R1266,"CHYBA")</f>
        <v>0</v>
      </c>
    </row>
    <row r="1267" spans="1:19" ht="15" hidden="1" customHeight="1" x14ac:dyDescent="0.2">
      <c r="A1267" s="790" t="s">
        <v>382</v>
      </c>
      <c r="B1267" s="776" t="s">
        <v>381</v>
      </c>
      <c r="C1267" s="777">
        <f>IF(E1267+G1267=0, 0, ROUND((P1267-Q1267)/(G1267+E1267)/12,0))</f>
        <v>0</v>
      </c>
      <c r="D1267" s="791">
        <f>IF(F1267=0,0,ROUND(Q1267/F1267,0))</f>
        <v>0</v>
      </c>
      <c r="E1267" s="796"/>
      <c r="F1267" s="797"/>
      <c r="G1267" s="798"/>
      <c r="H1267" s="799"/>
      <c r="I1267" s="797"/>
      <c r="J1267" s="779" t="s">
        <v>381</v>
      </c>
      <c r="K1267" s="779">
        <f>H1267</f>
        <v>0</v>
      </c>
      <c r="L1267" s="797"/>
      <c r="M1267" s="797"/>
      <c r="N1267" s="779" t="s">
        <v>381</v>
      </c>
      <c r="O1267" s="779">
        <f>L1267</f>
        <v>0</v>
      </c>
      <c r="P1267" s="779">
        <f>H1267+L1267</f>
        <v>0</v>
      </c>
      <c r="Q1267" s="779">
        <f>I1267+M1267</f>
        <v>0</v>
      </c>
      <c r="R1267" s="779" t="s">
        <v>381</v>
      </c>
      <c r="S1267" s="780">
        <f>P1267</f>
        <v>0</v>
      </c>
    </row>
    <row r="1268" spans="1:19" ht="15" hidden="1" customHeight="1" x14ac:dyDescent="0.2">
      <c r="A1268" s="790" t="s">
        <v>383</v>
      </c>
      <c r="B1268" s="776" t="s">
        <v>381</v>
      </c>
      <c r="C1268" s="777">
        <f>IF(E1268+G1268=0, 0, ROUND((P1268-Q1268)/(G1268+E1268)/12,0))</f>
        <v>0</v>
      </c>
      <c r="D1268" s="791">
        <f>IF(F1268=0,0,ROUND(Q1268/F1268,0))</f>
        <v>0</v>
      </c>
      <c r="E1268" s="796"/>
      <c r="F1268" s="797"/>
      <c r="G1268" s="798"/>
      <c r="H1268" s="799"/>
      <c r="I1268" s="797"/>
      <c r="J1268" s="779" t="s">
        <v>381</v>
      </c>
      <c r="K1268" s="779">
        <f>H1268</f>
        <v>0</v>
      </c>
      <c r="L1268" s="797"/>
      <c r="M1268" s="797"/>
      <c r="N1268" s="779" t="s">
        <v>381</v>
      </c>
      <c r="O1268" s="779">
        <f>L1268</f>
        <v>0</v>
      </c>
      <c r="P1268" s="779">
        <f>H1268+L1268</f>
        <v>0</v>
      </c>
      <c r="Q1268" s="779">
        <f>I1268+M1268</f>
        <v>0</v>
      </c>
      <c r="R1268" s="779" t="s">
        <v>381</v>
      </c>
      <c r="S1268" s="780">
        <f>P1268</f>
        <v>0</v>
      </c>
    </row>
    <row r="1269" spans="1:19" ht="15" hidden="1" customHeight="1" x14ac:dyDescent="0.2">
      <c r="A1269" s="790" t="s">
        <v>384</v>
      </c>
      <c r="B1269" s="776" t="s">
        <v>381</v>
      </c>
      <c r="C1269" s="777" t="s">
        <v>381</v>
      </c>
      <c r="D1269" s="791" t="s">
        <v>381</v>
      </c>
      <c r="E1269" s="778" t="s">
        <v>381</v>
      </c>
      <c r="F1269" s="779" t="s">
        <v>381</v>
      </c>
      <c r="G1269" s="780" t="s">
        <v>381</v>
      </c>
      <c r="H1269" s="781" t="s">
        <v>381</v>
      </c>
      <c r="I1269" s="779" t="s">
        <v>381</v>
      </c>
      <c r="J1269" s="797"/>
      <c r="K1269" s="779">
        <f>J1269</f>
        <v>0</v>
      </c>
      <c r="L1269" s="779" t="s">
        <v>381</v>
      </c>
      <c r="M1269" s="779" t="s">
        <v>381</v>
      </c>
      <c r="N1269" s="797"/>
      <c r="O1269" s="779">
        <f>N1269</f>
        <v>0</v>
      </c>
      <c r="P1269" s="779" t="s">
        <v>381</v>
      </c>
      <c r="Q1269" s="779" t="s">
        <v>381</v>
      </c>
      <c r="R1269" s="779">
        <f>J1269+N1269</f>
        <v>0</v>
      </c>
      <c r="S1269" s="780">
        <f>R1269</f>
        <v>0</v>
      </c>
    </row>
    <row r="1270" spans="1:19" ht="18" hidden="1" customHeight="1" x14ac:dyDescent="0.2">
      <c r="A1270" s="792" t="s">
        <v>1026</v>
      </c>
      <c r="B1270" s="793"/>
      <c r="C1270" s="777">
        <f>IF(E1270+G1270=0, 0, ROUND((P1270-Q1270)/(G1270+E1270)/12,0))</f>
        <v>0</v>
      </c>
      <c r="D1270" s="791">
        <f>IF(F1270=0,0,ROUND(Q1270/F1270,0))</f>
        <v>0</v>
      </c>
      <c r="E1270" s="778">
        <f>E1271+E1272</f>
        <v>0</v>
      </c>
      <c r="F1270" s="779">
        <f>F1271+F1272</f>
        <v>0</v>
      </c>
      <c r="G1270" s="780">
        <f>G1271+G1272</f>
        <v>0</v>
      </c>
      <c r="H1270" s="781">
        <f>H1271+H1272</f>
        <v>0</v>
      </c>
      <c r="I1270" s="779">
        <f>I1271+I1272</f>
        <v>0</v>
      </c>
      <c r="J1270" s="779">
        <f>J1273</f>
        <v>0</v>
      </c>
      <c r="K1270" s="779">
        <f>IF(H1270+J1270=K1271+K1272+K1273,H1270+J1270,"CHYBA")</f>
        <v>0</v>
      </c>
      <c r="L1270" s="779">
        <f>L1271+L1272</f>
        <v>0</v>
      </c>
      <c r="M1270" s="779">
        <f>M1271+M1272</f>
        <v>0</v>
      </c>
      <c r="N1270" s="779">
        <f>N1273</f>
        <v>0</v>
      </c>
      <c r="O1270" s="779">
        <f>IF(L1270+N1270=O1271+O1272+O1273,L1270+N1270,"CHYBA")</f>
        <v>0</v>
      </c>
      <c r="P1270" s="779">
        <f>P1271+P1272</f>
        <v>0</v>
      </c>
      <c r="Q1270" s="779">
        <f>Q1271+Q1272</f>
        <v>0</v>
      </c>
      <c r="R1270" s="779">
        <f>R1273</f>
        <v>0</v>
      </c>
      <c r="S1270" s="780">
        <f>IF(P1270+R1270=S1271+S1272+S1273,P1270+R1270,"CHYBA")</f>
        <v>0</v>
      </c>
    </row>
    <row r="1271" spans="1:19" ht="15" hidden="1" customHeight="1" x14ac:dyDescent="0.2">
      <c r="A1271" s="790" t="s">
        <v>382</v>
      </c>
      <c r="B1271" s="776" t="s">
        <v>381</v>
      </c>
      <c r="C1271" s="777">
        <f>IF(E1271+G1271=0, 0, ROUND((P1271-Q1271)/(G1271+E1271)/12,0))</f>
        <v>0</v>
      </c>
      <c r="D1271" s="791">
        <f>IF(F1271=0,0,ROUND(Q1271/F1271,0))</f>
        <v>0</v>
      </c>
      <c r="E1271" s="796"/>
      <c r="F1271" s="797"/>
      <c r="G1271" s="798"/>
      <c r="H1271" s="799"/>
      <c r="I1271" s="797"/>
      <c r="J1271" s="779" t="s">
        <v>381</v>
      </c>
      <c r="K1271" s="779">
        <f>H1271</f>
        <v>0</v>
      </c>
      <c r="L1271" s="797"/>
      <c r="M1271" s="797"/>
      <c r="N1271" s="779" t="s">
        <v>381</v>
      </c>
      <c r="O1271" s="779">
        <f>L1271</f>
        <v>0</v>
      </c>
      <c r="P1271" s="779">
        <f>H1271+L1271</f>
        <v>0</v>
      </c>
      <c r="Q1271" s="779">
        <f>I1271+M1271</f>
        <v>0</v>
      </c>
      <c r="R1271" s="779" t="s">
        <v>381</v>
      </c>
      <c r="S1271" s="780">
        <f>P1271</f>
        <v>0</v>
      </c>
    </row>
    <row r="1272" spans="1:19" ht="15" hidden="1" customHeight="1" x14ac:dyDescent="0.2">
      <c r="A1272" s="790" t="s">
        <v>383</v>
      </c>
      <c r="B1272" s="776" t="s">
        <v>381</v>
      </c>
      <c r="C1272" s="777">
        <f>IF(E1272+G1272=0, 0, ROUND((P1272-Q1272)/(G1272+E1272)/12,0))</f>
        <v>0</v>
      </c>
      <c r="D1272" s="791">
        <f>IF(F1272=0,0,ROUND(Q1272/F1272,0))</f>
        <v>0</v>
      </c>
      <c r="E1272" s="796"/>
      <c r="F1272" s="797"/>
      <c r="G1272" s="798"/>
      <c r="H1272" s="799"/>
      <c r="I1272" s="797"/>
      <c r="J1272" s="779" t="s">
        <v>381</v>
      </c>
      <c r="K1272" s="779">
        <f>H1272</f>
        <v>0</v>
      </c>
      <c r="L1272" s="797"/>
      <c r="M1272" s="797"/>
      <c r="N1272" s="779" t="s">
        <v>381</v>
      </c>
      <c r="O1272" s="779">
        <f>L1272</f>
        <v>0</v>
      </c>
      <c r="P1272" s="779">
        <f>H1272+L1272</f>
        <v>0</v>
      </c>
      <c r="Q1272" s="779">
        <f>I1272+M1272</f>
        <v>0</v>
      </c>
      <c r="R1272" s="779" t="s">
        <v>381</v>
      </c>
      <c r="S1272" s="780">
        <f>P1272</f>
        <v>0</v>
      </c>
    </row>
    <row r="1273" spans="1:19" ht="15" hidden="1" customHeight="1" x14ac:dyDescent="0.2">
      <c r="A1273" s="790" t="s">
        <v>384</v>
      </c>
      <c r="B1273" s="776" t="s">
        <v>381</v>
      </c>
      <c r="C1273" s="777" t="s">
        <v>381</v>
      </c>
      <c r="D1273" s="791" t="s">
        <v>381</v>
      </c>
      <c r="E1273" s="778" t="s">
        <v>381</v>
      </c>
      <c r="F1273" s="779" t="s">
        <v>381</v>
      </c>
      <c r="G1273" s="780" t="s">
        <v>381</v>
      </c>
      <c r="H1273" s="781" t="s">
        <v>381</v>
      </c>
      <c r="I1273" s="779" t="s">
        <v>381</v>
      </c>
      <c r="J1273" s="797"/>
      <c r="K1273" s="779">
        <f>J1273</f>
        <v>0</v>
      </c>
      <c r="L1273" s="779" t="s">
        <v>381</v>
      </c>
      <c r="M1273" s="779" t="s">
        <v>381</v>
      </c>
      <c r="N1273" s="797"/>
      <c r="O1273" s="779">
        <f>N1273</f>
        <v>0</v>
      </c>
      <c r="P1273" s="779" t="s">
        <v>381</v>
      </c>
      <c r="Q1273" s="779" t="s">
        <v>381</v>
      </c>
      <c r="R1273" s="779">
        <f>J1273+N1273</f>
        <v>0</v>
      </c>
      <c r="S1273" s="780">
        <f>R1273</f>
        <v>0</v>
      </c>
    </row>
    <row r="1274" spans="1:19" ht="18" hidden="1" customHeight="1" x14ac:dyDescent="0.2">
      <c r="A1274" s="792" t="s">
        <v>1026</v>
      </c>
      <c r="B1274" s="793"/>
      <c r="C1274" s="777">
        <f>IF(E1274+G1274=0, 0, ROUND((P1274-Q1274)/(G1274+E1274)/12,0))</f>
        <v>0</v>
      </c>
      <c r="D1274" s="791">
        <f>IF(F1274=0,0,ROUND(Q1274/F1274,0))</f>
        <v>0</v>
      </c>
      <c r="E1274" s="778">
        <f>E1275+E1276</f>
        <v>0</v>
      </c>
      <c r="F1274" s="779">
        <f>F1275+F1276</f>
        <v>0</v>
      </c>
      <c r="G1274" s="780">
        <f>G1275+G1276</f>
        <v>0</v>
      </c>
      <c r="H1274" s="781">
        <f>H1275+H1276</f>
        <v>0</v>
      </c>
      <c r="I1274" s="779">
        <f>I1275+I1276</f>
        <v>0</v>
      </c>
      <c r="J1274" s="779">
        <f>J1277</f>
        <v>0</v>
      </c>
      <c r="K1274" s="779">
        <f>IF(H1274+J1274=K1275+K1276+K1277,H1274+J1274,"CHYBA")</f>
        <v>0</v>
      </c>
      <c r="L1274" s="779">
        <f>L1275+L1276</f>
        <v>0</v>
      </c>
      <c r="M1274" s="779">
        <f>M1275+M1276</f>
        <v>0</v>
      </c>
      <c r="N1274" s="779">
        <f>N1277</f>
        <v>0</v>
      </c>
      <c r="O1274" s="779">
        <f>IF(L1274+N1274=O1275+O1276+O1277,L1274+N1274,"CHYBA")</f>
        <v>0</v>
      </c>
      <c r="P1274" s="779">
        <f>P1275+P1276</f>
        <v>0</v>
      </c>
      <c r="Q1274" s="779">
        <f>Q1275+Q1276</f>
        <v>0</v>
      </c>
      <c r="R1274" s="779">
        <f>R1277</f>
        <v>0</v>
      </c>
      <c r="S1274" s="780">
        <f>IF(P1274+R1274=S1275+S1276+S1277,P1274+R1274,"CHYBA")</f>
        <v>0</v>
      </c>
    </row>
    <row r="1275" spans="1:19" ht="15" hidden="1" customHeight="1" x14ac:dyDescent="0.2">
      <c r="A1275" s="790" t="s">
        <v>382</v>
      </c>
      <c r="B1275" s="776" t="s">
        <v>381</v>
      </c>
      <c r="C1275" s="777">
        <f>IF(E1275+G1275=0, 0, ROUND((P1275-Q1275)/(G1275+E1275)/12,0))</f>
        <v>0</v>
      </c>
      <c r="D1275" s="791">
        <f>IF(F1275=0,0,ROUND(Q1275/F1275,0))</f>
        <v>0</v>
      </c>
      <c r="E1275" s="796"/>
      <c r="F1275" s="797"/>
      <c r="G1275" s="798"/>
      <c r="H1275" s="799"/>
      <c r="I1275" s="797"/>
      <c r="J1275" s="779" t="s">
        <v>381</v>
      </c>
      <c r="K1275" s="779">
        <f>H1275</f>
        <v>0</v>
      </c>
      <c r="L1275" s="797"/>
      <c r="M1275" s="797"/>
      <c r="N1275" s="779" t="s">
        <v>381</v>
      </c>
      <c r="O1275" s="779">
        <f>L1275</f>
        <v>0</v>
      </c>
      <c r="P1275" s="779">
        <f>H1275+L1275</f>
        <v>0</v>
      </c>
      <c r="Q1275" s="779">
        <f>I1275+M1275</f>
        <v>0</v>
      </c>
      <c r="R1275" s="779" t="s">
        <v>381</v>
      </c>
      <c r="S1275" s="780">
        <f>P1275</f>
        <v>0</v>
      </c>
    </row>
    <row r="1276" spans="1:19" ht="15" hidden="1" customHeight="1" x14ac:dyDescent="0.2">
      <c r="A1276" s="790" t="s">
        <v>383</v>
      </c>
      <c r="B1276" s="776" t="s">
        <v>381</v>
      </c>
      <c r="C1276" s="777">
        <f>IF(E1276+G1276=0, 0, ROUND((P1276-Q1276)/(G1276+E1276)/12,0))</f>
        <v>0</v>
      </c>
      <c r="D1276" s="791">
        <f>IF(F1276=0,0,ROUND(Q1276/F1276,0))</f>
        <v>0</v>
      </c>
      <c r="E1276" s="796"/>
      <c r="F1276" s="797"/>
      <c r="G1276" s="798"/>
      <c r="H1276" s="799"/>
      <c r="I1276" s="797"/>
      <c r="J1276" s="779" t="s">
        <v>381</v>
      </c>
      <c r="K1276" s="779">
        <f>H1276</f>
        <v>0</v>
      </c>
      <c r="L1276" s="797"/>
      <c r="M1276" s="797"/>
      <c r="N1276" s="779" t="s">
        <v>381</v>
      </c>
      <c r="O1276" s="779">
        <f>L1276</f>
        <v>0</v>
      </c>
      <c r="P1276" s="779">
        <f>H1276+L1276</f>
        <v>0</v>
      </c>
      <c r="Q1276" s="779">
        <f>I1276+M1276</f>
        <v>0</v>
      </c>
      <c r="R1276" s="779" t="s">
        <v>381</v>
      </c>
      <c r="S1276" s="780">
        <f>P1276</f>
        <v>0</v>
      </c>
    </row>
    <row r="1277" spans="1:19" ht="15" hidden="1" customHeight="1" x14ac:dyDescent="0.2">
      <c r="A1277" s="790" t="s">
        <v>384</v>
      </c>
      <c r="B1277" s="776" t="s">
        <v>381</v>
      </c>
      <c r="C1277" s="777" t="s">
        <v>381</v>
      </c>
      <c r="D1277" s="791" t="s">
        <v>381</v>
      </c>
      <c r="E1277" s="778" t="s">
        <v>381</v>
      </c>
      <c r="F1277" s="779" t="s">
        <v>381</v>
      </c>
      <c r="G1277" s="780" t="s">
        <v>381</v>
      </c>
      <c r="H1277" s="781" t="s">
        <v>381</v>
      </c>
      <c r="I1277" s="779" t="s">
        <v>381</v>
      </c>
      <c r="J1277" s="797"/>
      <c r="K1277" s="779">
        <f>J1277</f>
        <v>0</v>
      </c>
      <c r="L1277" s="779" t="s">
        <v>381</v>
      </c>
      <c r="M1277" s="779" t="s">
        <v>381</v>
      </c>
      <c r="N1277" s="797"/>
      <c r="O1277" s="779">
        <f>N1277</f>
        <v>0</v>
      </c>
      <c r="P1277" s="779" t="s">
        <v>381</v>
      </c>
      <c r="Q1277" s="779" t="s">
        <v>381</v>
      </c>
      <c r="R1277" s="779">
        <f>J1277+N1277</f>
        <v>0</v>
      </c>
      <c r="S1277" s="780">
        <f>R1277</f>
        <v>0</v>
      </c>
    </row>
    <row r="1278" spans="1:19" ht="18" hidden="1" customHeight="1" x14ac:dyDescent="0.2">
      <c r="A1278" s="792" t="s">
        <v>1026</v>
      </c>
      <c r="B1278" s="793"/>
      <c r="C1278" s="777">
        <f>IF(E1278+G1278=0, 0, ROUND((P1278-Q1278)/(G1278+E1278)/12,0))</f>
        <v>0</v>
      </c>
      <c r="D1278" s="791">
        <f>IF(F1278=0,0,ROUND(Q1278/F1278,0))</f>
        <v>0</v>
      </c>
      <c r="E1278" s="778">
        <f>E1279+E1280</f>
        <v>0</v>
      </c>
      <c r="F1278" s="779">
        <f>F1279+F1280</f>
        <v>0</v>
      </c>
      <c r="G1278" s="780">
        <f>G1279+G1280</f>
        <v>0</v>
      </c>
      <c r="H1278" s="781">
        <f>H1279+H1280</f>
        <v>0</v>
      </c>
      <c r="I1278" s="779">
        <f>I1279+I1280</f>
        <v>0</v>
      </c>
      <c r="J1278" s="779">
        <f>J1281</f>
        <v>0</v>
      </c>
      <c r="K1278" s="779">
        <f>IF(H1278+J1278=K1279+K1280+K1281,H1278+J1278,"CHYBA")</f>
        <v>0</v>
      </c>
      <c r="L1278" s="779">
        <f>L1279+L1280</f>
        <v>0</v>
      </c>
      <c r="M1278" s="779">
        <f>M1279+M1280</f>
        <v>0</v>
      </c>
      <c r="N1278" s="779">
        <f>N1281</f>
        <v>0</v>
      </c>
      <c r="O1278" s="779">
        <f>IF(L1278+N1278=O1279+O1280+O1281,L1278+N1278,"CHYBA")</f>
        <v>0</v>
      </c>
      <c r="P1278" s="779">
        <f>P1279+P1280</f>
        <v>0</v>
      </c>
      <c r="Q1278" s="779">
        <f>Q1279+Q1280</f>
        <v>0</v>
      </c>
      <c r="R1278" s="779">
        <f>R1281</f>
        <v>0</v>
      </c>
      <c r="S1278" s="780">
        <f>IF(P1278+R1278=S1279+S1280+S1281,P1278+R1278,"CHYBA")</f>
        <v>0</v>
      </c>
    </row>
    <row r="1279" spans="1:19" ht="15" hidden="1" customHeight="1" x14ac:dyDescent="0.2">
      <c r="A1279" s="790" t="s">
        <v>382</v>
      </c>
      <c r="B1279" s="776" t="s">
        <v>381</v>
      </c>
      <c r="C1279" s="777">
        <f>IF(E1279+G1279=0, 0, ROUND((P1279-Q1279)/(G1279+E1279)/12,0))</f>
        <v>0</v>
      </c>
      <c r="D1279" s="791">
        <f>IF(F1279=0,0,ROUND(Q1279/F1279,0))</f>
        <v>0</v>
      </c>
      <c r="E1279" s="796"/>
      <c r="F1279" s="797"/>
      <c r="G1279" s="798"/>
      <c r="H1279" s="799"/>
      <c r="I1279" s="797"/>
      <c r="J1279" s="779" t="s">
        <v>381</v>
      </c>
      <c r="K1279" s="779">
        <f>H1279</f>
        <v>0</v>
      </c>
      <c r="L1279" s="797"/>
      <c r="M1279" s="797"/>
      <c r="N1279" s="779" t="s">
        <v>381</v>
      </c>
      <c r="O1279" s="779">
        <f>L1279</f>
        <v>0</v>
      </c>
      <c r="P1279" s="779">
        <f>H1279+L1279</f>
        <v>0</v>
      </c>
      <c r="Q1279" s="779">
        <f>I1279+M1279</f>
        <v>0</v>
      </c>
      <c r="R1279" s="779" t="s">
        <v>381</v>
      </c>
      <c r="S1279" s="780">
        <f>P1279</f>
        <v>0</v>
      </c>
    </row>
    <row r="1280" spans="1:19" ht="15" hidden="1" customHeight="1" x14ac:dyDescent="0.2">
      <c r="A1280" s="790" t="s">
        <v>383</v>
      </c>
      <c r="B1280" s="776" t="s">
        <v>381</v>
      </c>
      <c r="C1280" s="777">
        <f>IF(E1280+G1280=0, 0, ROUND((P1280-Q1280)/(G1280+E1280)/12,0))</f>
        <v>0</v>
      </c>
      <c r="D1280" s="791">
        <f>IF(F1280=0,0,ROUND(Q1280/F1280,0))</f>
        <v>0</v>
      </c>
      <c r="E1280" s="796"/>
      <c r="F1280" s="797"/>
      <c r="G1280" s="798"/>
      <c r="H1280" s="799"/>
      <c r="I1280" s="797"/>
      <c r="J1280" s="779" t="s">
        <v>381</v>
      </c>
      <c r="K1280" s="779">
        <f>H1280</f>
        <v>0</v>
      </c>
      <c r="L1280" s="797"/>
      <c r="M1280" s="797"/>
      <c r="N1280" s="779" t="s">
        <v>381</v>
      </c>
      <c r="O1280" s="779">
        <f>L1280</f>
        <v>0</v>
      </c>
      <c r="P1280" s="779">
        <f>H1280+L1280</f>
        <v>0</v>
      </c>
      <c r="Q1280" s="779">
        <f>I1280+M1280</f>
        <v>0</v>
      </c>
      <c r="R1280" s="779" t="s">
        <v>381</v>
      </c>
      <c r="S1280" s="780">
        <f>P1280</f>
        <v>0</v>
      </c>
    </row>
    <row r="1281" spans="1:19" ht="15" hidden="1" customHeight="1" x14ac:dyDescent="0.2">
      <c r="A1281" s="790" t="s">
        <v>384</v>
      </c>
      <c r="B1281" s="776" t="s">
        <v>381</v>
      </c>
      <c r="C1281" s="777" t="s">
        <v>381</v>
      </c>
      <c r="D1281" s="791" t="s">
        <v>381</v>
      </c>
      <c r="E1281" s="778" t="s">
        <v>381</v>
      </c>
      <c r="F1281" s="779" t="s">
        <v>381</v>
      </c>
      <c r="G1281" s="780" t="s">
        <v>381</v>
      </c>
      <c r="H1281" s="781" t="s">
        <v>381</v>
      </c>
      <c r="I1281" s="779" t="s">
        <v>381</v>
      </c>
      <c r="J1281" s="797"/>
      <c r="K1281" s="779">
        <f>J1281</f>
        <v>0</v>
      </c>
      <c r="L1281" s="779" t="s">
        <v>381</v>
      </c>
      <c r="M1281" s="779" t="s">
        <v>381</v>
      </c>
      <c r="N1281" s="797"/>
      <c r="O1281" s="779">
        <f>N1281</f>
        <v>0</v>
      </c>
      <c r="P1281" s="779" t="s">
        <v>381</v>
      </c>
      <c r="Q1281" s="779" t="s">
        <v>381</v>
      </c>
      <c r="R1281" s="779">
        <f>J1281+N1281</f>
        <v>0</v>
      </c>
      <c r="S1281" s="780">
        <f>R1281</f>
        <v>0</v>
      </c>
    </row>
    <row r="1282" spans="1:19" ht="18" hidden="1" customHeight="1" x14ac:dyDescent="0.2">
      <c r="A1282" s="792" t="s">
        <v>1026</v>
      </c>
      <c r="B1282" s="793"/>
      <c r="C1282" s="777">
        <f>IF(E1282+G1282=0, 0, ROUND((P1282-Q1282)/(G1282+E1282)/12,0))</f>
        <v>0</v>
      </c>
      <c r="D1282" s="791">
        <f>IF(F1282=0,0,ROUND(Q1282/F1282,0))</f>
        <v>0</v>
      </c>
      <c r="E1282" s="778">
        <f>E1283+E1284</f>
        <v>0</v>
      </c>
      <c r="F1282" s="779">
        <f>F1283+F1284</f>
        <v>0</v>
      </c>
      <c r="G1282" s="780">
        <f>G1283+G1284</f>
        <v>0</v>
      </c>
      <c r="H1282" s="781">
        <f>H1283+H1284</f>
        <v>0</v>
      </c>
      <c r="I1282" s="779">
        <f>I1283+I1284</f>
        <v>0</v>
      </c>
      <c r="J1282" s="779">
        <f>J1285</f>
        <v>0</v>
      </c>
      <c r="K1282" s="779">
        <f>IF(H1282+J1282=K1283+K1284+K1285,H1282+J1282,"CHYBA")</f>
        <v>0</v>
      </c>
      <c r="L1282" s="779">
        <f>L1283+L1284</f>
        <v>0</v>
      </c>
      <c r="M1282" s="779">
        <f>M1283+M1284</f>
        <v>0</v>
      </c>
      <c r="N1282" s="779">
        <f>N1285</f>
        <v>0</v>
      </c>
      <c r="O1282" s="779">
        <f>IF(L1282+N1282=O1283+O1284+O1285,L1282+N1282,"CHYBA")</f>
        <v>0</v>
      </c>
      <c r="P1282" s="779">
        <f>P1283+P1284</f>
        <v>0</v>
      </c>
      <c r="Q1282" s="779">
        <f>Q1283+Q1284</f>
        <v>0</v>
      </c>
      <c r="R1282" s="779">
        <f>R1285</f>
        <v>0</v>
      </c>
      <c r="S1282" s="780">
        <f>IF(P1282+R1282=S1283+S1284+S1285,P1282+R1282,"CHYBA")</f>
        <v>0</v>
      </c>
    </row>
    <row r="1283" spans="1:19" ht="15" hidden="1" customHeight="1" x14ac:dyDescent="0.2">
      <c r="A1283" s="790" t="s">
        <v>382</v>
      </c>
      <c r="B1283" s="776" t="s">
        <v>381</v>
      </c>
      <c r="C1283" s="777">
        <f>IF(E1283+G1283=0, 0, ROUND((P1283-Q1283)/(G1283+E1283)/12,0))</f>
        <v>0</v>
      </c>
      <c r="D1283" s="791">
        <f>IF(F1283=0,0,ROUND(Q1283/F1283,0))</f>
        <v>0</v>
      </c>
      <c r="E1283" s="796"/>
      <c r="F1283" s="797"/>
      <c r="G1283" s="798"/>
      <c r="H1283" s="799"/>
      <c r="I1283" s="797"/>
      <c r="J1283" s="779" t="s">
        <v>381</v>
      </c>
      <c r="K1283" s="779">
        <f>H1283</f>
        <v>0</v>
      </c>
      <c r="L1283" s="797"/>
      <c r="M1283" s="797"/>
      <c r="N1283" s="779" t="s">
        <v>381</v>
      </c>
      <c r="O1283" s="779">
        <f>L1283</f>
        <v>0</v>
      </c>
      <c r="P1283" s="779">
        <f>H1283+L1283</f>
        <v>0</v>
      </c>
      <c r="Q1283" s="779">
        <f>I1283+M1283</f>
        <v>0</v>
      </c>
      <c r="R1283" s="779" t="s">
        <v>381</v>
      </c>
      <c r="S1283" s="780">
        <f>P1283</f>
        <v>0</v>
      </c>
    </row>
    <row r="1284" spans="1:19" ht="15" hidden="1" customHeight="1" x14ac:dyDescent="0.2">
      <c r="A1284" s="790" t="s">
        <v>383</v>
      </c>
      <c r="B1284" s="776" t="s">
        <v>381</v>
      </c>
      <c r="C1284" s="777">
        <f>IF(E1284+G1284=0, 0, ROUND((P1284-Q1284)/(G1284+E1284)/12,0))</f>
        <v>0</v>
      </c>
      <c r="D1284" s="791">
        <f>IF(F1284=0,0,ROUND(Q1284/F1284,0))</f>
        <v>0</v>
      </c>
      <c r="E1284" s="796"/>
      <c r="F1284" s="797"/>
      <c r="G1284" s="798"/>
      <c r="H1284" s="799"/>
      <c r="I1284" s="797"/>
      <c r="J1284" s="779" t="s">
        <v>381</v>
      </c>
      <c r="K1284" s="779">
        <f>H1284</f>
        <v>0</v>
      </c>
      <c r="L1284" s="797"/>
      <c r="M1284" s="797"/>
      <c r="N1284" s="779" t="s">
        <v>381</v>
      </c>
      <c r="O1284" s="779">
        <f>L1284</f>
        <v>0</v>
      </c>
      <c r="P1284" s="779">
        <f>H1284+L1284</f>
        <v>0</v>
      </c>
      <c r="Q1284" s="779">
        <f>I1284+M1284</f>
        <v>0</v>
      </c>
      <c r="R1284" s="779" t="s">
        <v>381</v>
      </c>
      <c r="S1284" s="780">
        <f>P1284</f>
        <v>0</v>
      </c>
    </row>
    <row r="1285" spans="1:19" ht="15.75" hidden="1" customHeight="1" x14ac:dyDescent="0.2">
      <c r="A1285" s="808" t="s">
        <v>384</v>
      </c>
      <c r="B1285" s="809" t="s">
        <v>381</v>
      </c>
      <c r="C1285" s="810" t="s">
        <v>381</v>
      </c>
      <c r="D1285" s="834" t="s">
        <v>381</v>
      </c>
      <c r="E1285" s="811" t="s">
        <v>381</v>
      </c>
      <c r="F1285" s="812" t="s">
        <v>381</v>
      </c>
      <c r="G1285" s="813" t="s">
        <v>381</v>
      </c>
      <c r="H1285" s="814" t="s">
        <v>381</v>
      </c>
      <c r="I1285" s="812" t="s">
        <v>381</v>
      </c>
      <c r="J1285" s="815"/>
      <c r="K1285" s="812">
        <f>J1285</f>
        <v>0</v>
      </c>
      <c r="L1285" s="812" t="s">
        <v>381</v>
      </c>
      <c r="M1285" s="812" t="s">
        <v>381</v>
      </c>
      <c r="N1285" s="815"/>
      <c r="O1285" s="812">
        <f>N1285</f>
        <v>0</v>
      </c>
      <c r="P1285" s="812" t="s">
        <v>381</v>
      </c>
      <c r="Q1285" s="812" t="s">
        <v>381</v>
      </c>
      <c r="R1285" s="812">
        <f>J1285+N1285</f>
        <v>0</v>
      </c>
      <c r="S1285" s="813">
        <f>R1285</f>
        <v>0</v>
      </c>
    </row>
    <row r="1286" spans="1:19" ht="15.75" hidden="1" customHeight="1" x14ac:dyDescent="0.2">
      <c r="A1286" s="816" t="s">
        <v>386</v>
      </c>
      <c r="B1286" s="817" t="s">
        <v>381</v>
      </c>
      <c r="C1286" s="802">
        <f>IF(E1286+G1286=0, 0, ROUND((P1286-Q1286)/(G1286+E1286)/12,0))</f>
        <v>0</v>
      </c>
      <c r="D1286" s="833">
        <f>IF(F1286=0,0,ROUND(Q1286/F1286,0))</f>
        <v>0</v>
      </c>
      <c r="E1286" s="819">
        <f>E1287+E1288</f>
        <v>0</v>
      </c>
      <c r="F1286" s="820">
        <f>F1287+F1288</f>
        <v>0</v>
      </c>
      <c r="G1286" s="821">
        <f>G1287+G1288</f>
        <v>0</v>
      </c>
      <c r="H1286" s="822">
        <f>H1287+H1288</f>
        <v>0</v>
      </c>
      <c r="I1286" s="820">
        <f>I1287+I1288</f>
        <v>0</v>
      </c>
      <c r="J1286" s="820">
        <f>J1289</f>
        <v>0</v>
      </c>
      <c r="K1286" s="820">
        <f>IF(H1286+J1286=K1287+K1288+K1289,H1286+J1286,"CHYBA")</f>
        <v>0</v>
      </c>
      <c r="L1286" s="820">
        <f>L1287+L1288</f>
        <v>0</v>
      </c>
      <c r="M1286" s="820">
        <f>M1287+M1288</f>
        <v>0</v>
      </c>
      <c r="N1286" s="820">
        <f>N1289</f>
        <v>0</v>
      </c>
      <c r="O1286" s="820">
        <f>IF(L1286+N1286=O1287+O1288+O1289,L1286+N1286,"CHYBA")</f>
        <v>0</v>
      </c>
      <c r="P1286" s="820">
        <f>P1287+P1288</f>
        <v>0</v>
      </c>
      <c r="Q1286" s="820">
        <f>Q1287+Q1288</f>
        <v>0</v>
      </c>
      <c r="R1286" s="820">
        <f>R1289</f>
        <v>0</v>
      </c>
      <c r="S1286" s="821">
        <f>IF(P1286+R1286=S1287+S1288+S1289,P1286+R1286,"CHYBA")</f>
        <v>0</v>
      </c>
    </row>
    <row r="1287" spans="1:19" ht="15" hidden="1" customHeight="1" x14ac:dyDescent="0.2">
      <c r="A1287" s="790" t="s">
        <v>382</v>
      </c>
      <c r="B1287" s="776" t="s">
        <v>381</v>
      </c>
      <c r="C1287" s="777">
        <f>IF(E1287+G1287=0, 0, ROUND((P1287-Q1287)/(G1287+E1287)/12,0))</f>
        <v>0</v>
      </c>
      <c r="D1287" s="791">
        <f>IF(F1287=0,0,ROUND(Q1287/F1287,0))</f>
        <v>0</v>
      </c>
      <c r="E1287" s="778">
        <f t="shared" ref="E1287:I1288" si="46">E1291+E1295+E1299+E1303+E1307+E1311+E1315</f>
        <v>0</v>
      </c>
      <c r="F1287" s="779">
        <f t="shared" si="46"/>
        <v>0</v>
      </c>
      <c r="G1287" s="780">
        <f t="shared" si="46"/>
        <v>0</v>
      </c>
      <c r="H1287" s="781">
        <f t="shared" si="46"/>
        <v>0</v>
      </c>
      <c r="I1287" s="779">
        <f t="shared" si="46"/>
        <v>0</v>
      </c>
      <c r="J1287" s="779" t="s">
        <v>381</v>
      </c>
      <c r="K1287" s="779">
        <f>H1287</f>
        <v>0</v>
      </c>
      <c r="L1287" s="779">
        <f>L1291+L1295+L1299+L1303+L1307+L1311+L1315</f>
        <v>0</v>
      </c>
      <c r="M1287" s="779">
        <f>M1291+M1295+M1299+M1303+M1307+M1311+M1315</f>
        <v>0</v>
      </c>
      <c r="N1287" s="779" t="s">
        <v>381</v>
      </c>
      <c r="O1287" s="779">
        <f>L1287</f>
        <v>0</v>
      </c>
      <c r="P1287" s="779">
        <f>H1287+L1287</f>
        <v>0</v>
      </c>
      <c r="Q1287" s="779">
        <f>I1287+M1287</f>
        <v>0</v>
      </c>
      <c r="R1287" s="779" t="s">
        <v>381</v>
      </c>
      <c r="S1287" s="780">
        <f>P1287</f>
        <v>0</v>
      </c>
    </row>
    <row r="1288" spans="1:19" ht="15" hidden="1" customHeight="1" x14ac:dyDescent="0.2">
      <c r="A1288" s="790" t="s">
        <v>383</v>
      </c>
      <c r="B1288" s="776" t="s">
        <v>381</v>
      </c>
      <c r="C1288" s="777">
        <f>IF(E1288+G1288=0, 0, ROUND((P1288-Q1288)/(G1288+E1288)/12,0))</f>
        <v>0</v>
      </c>
      <c r="D1288" s="791">
        <f>IF(F1288=0,0,ROUND(Q1288/F1288,0))</f>
        <v>0</v>
      </c>
      <c r="E1288" s="778">
        <f t="shared" si="46"/>
        <v>0</v>
      </c>
      <c r="F1288" s="779">
        <f t="shared" si="46"/>
        <v>0</v>
      </c>
      <c r="G1288" s="780">
        <f t="shared" si="46"/>
        <v>0</v>
      </c>
      <c r="H1288" s="781">
        <f t="shared" si="46"/>
        <v>0</v>
      </c>
      <c r="I1288" s="779">
        <f t="shared" si="46"/>
        <v>0</v>
      </c>
      <c r="J1288" s="779" t="s">
        <v>381</v>
      </c>
      <c r="K1288" s="779">
        <f>H1288</f>
        <v>0</v>
      </c>
      <c r="L1288" s="779">
        <f>L1292+L1296+L1300+L1304+L1308+L1312+L1316</f>
        <v>0</v>
      </c>
      <c r="M1288" s="779">
        <f>M1292+M1296+M1300+M1304+M1308+M1312+M1316</f>
        <v>0</v>
      </c>
      <c r="N1288" s="779" t="s">
        <v>381</v>
      </c>
      <c r="O1288" s="779">
        <f>L1288</f>
        <v>0</v>
      </c>
      <c r="P1288" s="779">
        <f>H1288+L1288</f>
        <v>0</v>
      </c>
      <c r="Q1288" s="779">
        <f>I1288+M1288</f>
        <v>0</v>
      </c>
      <c r="R1288" s="779" t="s">
        <v>381</v>
      </c>
      <c r="S1288" s="780">
        <f>P1288</f>
        <v>0</v>
      </c>
    </row>
    <row r="1289" spans="1:19" ht="15" hidden="1" customHeight="1" x14ac:dyDescent="0.2">
      <c r="A1289" s="790" t="s">
        <v>384</v>
      </c>
      <c r="B1289" s="776" t="s">
        <v>381</v>
      </c>
      <c r="C1289" s="777" t="s">
        <v>381</v>
      </c>
      <c r="D1289" s="791" t="s">
        <v>381</v>
      </c>
      <c r="E1289" s="778" t="s">
        <v>381</v>
      </c>
      <c r="F1289" s="779" t="s">
        <v>381</v>
      </c>
      <c r="G1289" s="780" t="s">
        <v>381</v>
      </c>
      <c r="H1289" s="781" t="s">
        <v>381</v>
      </c>
      <c r="I1289" s="779" t="s">
        <v>381</v>
      </c>
      <c r="J1289" s="779">
        <f>J1293+J1297+J1301+J1305+J1309+J1313+J1317</f>
        <v>0</v>
      </c>
      <c r="K1289" s="779">
        <f>J1289</f>
        <v>0</v>
      </c>
      <c r="L1289" s="779" t="s">
        <v>381</v>
      </c>
      <c r="M1289" s="779" t="s">
        <v>381</v>
      </c>
      <c r="N1289" s="779">
        <f>N1293+N1297+N1301+N1305+N1309+N1313+N1317</f>
        <v>0</v>
      </c>
      <c r="O1289" s="779">
        <f>N1289</f>
        <v>0</v>
      </c>
      <c r="P1289" s="779" t="s">
        <v>381</v>
      </c>
      <c r="Q1289" s="779" t="s">
        <v>381</v>
      </c>
      <c r="R1289" s="779">
        <f>J1289+N1289</f>
        <v>0</v>
      </c>
      <c r="S1289" s="780">
        <f>R1289</f>
        <v>0</v>
      </c>
    </row>
    <row r="1290" spans="1:19" ht="18" hidden="1" customHeight="1" x14ac:dyDescent="0.2">
      <c r="A1290" s="792" t="s">
        <v>1026</v>
      </c>
      <c r="B1290" s="793"/>
      <c r="C1290" s="777">
        <f>IF(E1290+G1290=0, 0, ROUND((P1290-Q1290)/(G1290+E1290)/12,0))</f>
        <v>0</v>
      </c>
      <c r="D1290" s="791">
        <f>IF(F1290=0,0,ROUND(Q1290/F1290,0))</f>
        <v>0</v>
      </c>
      <c r="E1290" s="778">
        <f>E1291+E1292</f>
        <v>0</v>
      </c>
      <c r="F1290" s="779">
        <f>F1291+F1292</f>
        <v>0</v>
      </c>
      <c r="G1290" s="780">
        <f>G1291+G1292</f>
        <v>0</v>
      </c>
      <c r="H1290" s="794">
        <f>H1291+H1292</f>
        <v>0</v>
      </c>
      <c r="I1290" s="795">
        <f>I1291+I1292</f>
        <v>0</v>
      </c>
      <c r="J1290" s="795">
        <f>J1293</f>
        <v>0</v>
      </c>
      <c r="K1290" s="795">
        <f>IF(H1290+J1290=K1291+K1292+K1293,H1290+J1290,"CHYBA")</f>
        <v>0</v>
      </c>
      <c r="L1290" s="779">
        <f>L1291+L1292</f>
        <v>0</v>
      </c>
      <c r="M1290" s="779">
        <f>M1291+M1292</f>
        <v>0</v>
      </c>
      <c r="N1290" s="779">
        <f>N1293</f>
        <v>0</v>
      </c>
      <c r="O1290" s="779">
        <f>IF(L1290+N1290=O1291+O1292+O1293,L1290+N1290,"CHYBA")</f>
        <v>0</v>
      </c>
      <c r="P1290" s="779">
        <f>P1291+P1292</f>
        <v>0</v>
      </c>
      <c r="Q1290" s="779">
        <f>Q1291+Q1292</f>
        <v>0</v>
      </c>
      <c r="R1290" s="779">
        <f>R1293</f>
        <v>0</v>
      </c>
      <c r="S1290" s="780">
        <f>IF(P1290+R1290=S1291+S1292+S1293,P1290+R1290,"CHYBA")</f>
        <v>0</v>
      </c>
    </row>
    <row r="1291" spans="1:19" ht="15" hidden="1" customHeight="1" x14ac:dyDescent="0.2">
      <c r="A1291" s="790" t="s">
        <v>382</v>
      </c>
      <c r="B1291" s="776" t="s">
        <v>381</v>
      </c>
      <c r="C1291" s="777">
        <f>IF(E1291+G1291=0, 0, ROUND((P1291-Q1291)/(G1291+E1291)/12,0))</f>
        <v>0</v>
      </c>
      <c r="D1291" s="791">
        <f>IF(F1291=0,0,ROUND(Q1291/F1291,0))</f>
        <v>0</v>
      </c>
      <c r="E1291" s="796"/>
      <c r="F1291" s="797"/>
      <c r="G1291" s="798"/>
      <c r="H1291" s="799"/>
      <c r="I1291" s="797"/>
      <c r="J1291" s="795" t="s">
        <v>381</v>
      </c>
      <c r="K1291" s="795">
        <f>H1291</f>
        <v>0</v>
      </c>
      <c r="L1291" s="797"/>
      <c r="M1291" s="797"/>
      <c r="N1291" s="779" t="s">
        <v>381</v>
      </c>
      <c r="O1291" s="779">
        <f>L1291</f>
        <v>0</v>
      </c>
      <c r="P1291" s="779">
        <f>H1291+L1291</f>
        <v>0</v>
      </c>
      <c r="Q1291" s="779">
        <f>I1291+M1291</f>
        <v>0</v>
      </c>
      <c r="R1291" s="779" t="s">
        <v>381</v>
      </c>
      <c r="S1291" s="780">
        <f>P1291</f>
        <v>0</v>
      </c>
    </row>
    <row r="1292" spans="1:19" ht="15" hidden="1" customHeight="1" x14ac:dyDescent="0.2">
      <c r="A1292" s="790" t="s">
        <v>383</v>
      </c>
      <c r="B1292" s="776" t="s">
        <v>381</v>
      </c>
      <c r="C1292" s="777">
        <f>IF(E1292+G1292=0, 0, ROUND((P1292-Q1292)/(G1292+E1292)/12,0))</f>
        <v>0</v>
      </c>
      <c r="D1292" s="791">
        <f>IF(F1292=0,0,ROUND(Q1292/F1292,0))</f>
        <v>0</v>
      </c>
      <c r="E1292" s="796"/>
      <c r="F1292" s="797"/>
      <c r="G1292" s="798"/>
      <c r="H1292" s="799"/>
      <c r="I1292" s="797"/>
      <c r="J1292" s="795" t="s">
        <v>381</v>
      </c>
      <c r="K1292" s="795">
        <f>H1292</f>
        <v>0</v>
      </c>
      <c r="L1292" s="797"/>
      <c r="M1292" s="797"/>
      <c r="N1292" s="779" t="s">
        <v>381</v>
      </c>
      <c r="O1292" s="779">
        <f>L1292</f>
        <v>0</v>
      </c>
      <c r="P1292" s="779">
        <f>H1292+L1292</f>
        <v>0</v>
      </c>
      <c r="Q1292" s="779">
        <f>I1292+M1292</f>
        <v>0</v>
      </c>
      <c r="R1292" s="779" t="s">
        <v>381</v>
      </c>
      <c r="S1292" s="780">
        <f>P1292</f>
        <v>0</v>
      </c>
    </row>
    <row r="1293" spans="1:19" ht="15" hidden="1" customHeight="1" x14ac:dyDescent="0.2">
      <c r="A1293" s="790" t="s">
        <v>384</v>
      </c>
      <c r="B1293" s="776" t="s">
        <v>381</v>
      </c>
      <c r="C1293" s="777" t="s">
        <v>381</v>
      </c>
      <c r="D1293" s="791" t="s">
        <v>381</v>
      </c>
      <c r="E1293" s="778" t="s">
        <v>381</v>
      </c>
      <c r="F1293" s="779" t="s">
        <v>381</v>
      </c>
      <c r="G1293" s="780" t="s">
        <v>381</v>
      </c>
      <c r="H1293" s="781" t="s">
        <v>381</v>
      </c>
      <c r="I1293" s="779" t="s">
        <v>381</v>
      </c>
      <c r="J1293" s="797"/>
      <c r="K1293" s="795">
        <f>J1293</f>
        <v>0</v>
      </c>
      <c r="L1293" s="779" t="s">
        <v>381</v>
      </c>
      <c r="M1293" s="779" t="s">
        <v>381</v>
      </c>
      <c r="N1293" s="797"/>
      <c r="O1293" s="779">
        <f>N1293</f>
        <v>0</v>
      </c>
      <c r="P1293" s="779" t="s">
        <v>381</v>
      </c>
      <c r="Q1293" s="779" t="s">
        <v>381</v>
      </c>
      <c r="R1293" s="779">
        <f>J1293+N1293</f>
        <v>0</v>
      </c>
      <c r="S1293" s="780">
        <f>R1293</f>
        <v>0</v>
      </c>
    </row>
    <row r="1294" spans="1:19" ht="18" hidden="1" customHeight="1" x14ac:dyDescent="0.2">
      <c r="A1294" s="792" t="s">
        <v>1026</v>
      </c>
      <c r="B1294" s="793"/>
      <c r="C1294" s="777">
        <f>IF(E1294+G1294=0, 0, ROUND((P1294-Q1294)/(G1294+E1294)/12,0))</f>
        <v>0</v>
      </c>
      <c r="D1294" s="791">
        <f>IF(F1294=0,0,ROUND(Q1294/F1294,0))</f>
        <v>0</v>
      </c>
      <c r="E1294" s="778">
        <f>E1295+E1296</f>
        <v>0</v>
      </c>
      <c r="F1294" s="779">
        <f>F1295+F1296</f>
        <v>0</v>
      </c>
      <c r="G1294" s="780">
        <f>G1295+G1296</f>
        <v>0</v>
      </c>
      <c r="H1294" s="781">
        <f>H1295+H1296</f>
        <v>0</v>
      </c>
      <c r="I1294" s="779">
        <f>I1295+I1296</f>
        <v>0</v>
      </c>
      <c r="J1294" s="779">
        <f>J1297</f>
        <v>0</v>
      </c>
      <c r="K1294" s="779">
        <f>IF(H1294+J1294=K1295+K1296+K1297,H1294+J1294,"CHYBA")</f>
        <v>0</v>
      </c>
      <c r="L1294" s="779">
        <f>L1295+L1296</f>
        <v>0</v>
      </c>
      <c r="M1294" s="779">
        <f>M1295+M1296</f>
        <v>0</v>
      </c>
      <c r="N1294" s="779">
        <f>N1297</f>
        <v>0</v>
      </c>
      <c r="O1294" s="779">
        <f>IF(L1294+N1294=O1295+O1296+O1297,L1294+N1294,"CHYBA")</f>
        <v>0</v>
      </c>
      <c r="P1294" s="779">
        <f>P1295+P1296</f>
        <v>0</v>
      </c>
      <c r="Q1294" s="779">
        <f>Q1295+Q1296</f>
        <v>0</v>
      </c>
      <c r="R1294" s="779">
        <f>R1297</f>
        <v>0</v>
      </c>
      <c r="S1294" s="780">
        <f>IF(P1294+R1294=S1295+S1296+S1297,P1294+R1294,"CHYBA")</f>
        <v>0</v>
      </c>
    </row>
    <row r="1295" spans="1:19" ht="15" hidden="1" customHeight="1" x14ac:dyDescent="0.2">
      <c r="A1295" s="790" t="s">
        <v>382</v>
      </c>
      <c r="B1295" s="776" t="s">
        <v>381</v>
      </c>
      <c r="C1295" s="777">
        <f>IF(E1295+G1295=0, 0, ROUND((P1295-Q1295)/(G1295+E1295)/12,0))</f>
        <v>0</v>
      </c>
      <c r="D1295" s="791">
        <f>IF(F1295=0,0,ROUND(Q1295/F1295,0))</f>
        <v>0</v>
      </c>
      <c r="E1295" s="796"/>
      <c r="F1295" s="797"/>
      <c r="G1295" s="798"/>
      <c r="H1295" s="799"/>
      <c r="I1295" s="797"/>
      <c r="J1295" s="779" t="s">
        <v>381</v>
      </c>
      <c r="K1295" s="779">
        <f>H1295</f>
        <v>0</v>
      </c>
      <c r="L1295" s="797"/>
      <c r="M1295" s="797"/>
      <c r="N1295" s="779" t="s">
        <v>381</v>
      </c>
      <c r="O1295" s="779">
        <f>L1295</f>
        <v>0</v>
      </c>
      <c r="P1295" s="779">
        <f>H1295+L1295</f>
        <v>0</v>
      </c>
      <c r="Q1295" s="779">
        <f>I1295+M1295</f>
        <v>0</v>
      </c>
      <c r="R1295" s="779" t="s">
        <v>381</v>
      </c>
      <c r="S1295" s="780">
        <f>P1295</f>
        <v>0</v>
      </c>
    </row>
    <row r="1296" spans="1:19" ht="15" hidden="1" customHeight="1" x14ac:dyDescent="0.2">
      <c r="A1296" s="790" t="s">
        <v>383</v>
      </c>
      <c r="B1296" s="776" t="s">
        <v>381</v>
      </c>
      <c r="C1296" s="777">
        <f>IF(E1296+G1296=0, 0, ROUND((P1296-Q1296)/(G1296+E1296)/12,0))</f>
        <v>0</v>
      </c>
      <c r="D1296" s="791">
        <f>IF(F1296=0,0,ROUND(Q1296/F1296,0))</f>
        <v>0</v>
      </c>
      <c r="E1296" s="796"/>
      <c r="F1296" s="797"/>
      <c r="G1296" s="798"/>
      <c r="H1296" s="799"/>
      <c r="I1296" s="797"/>
      <c r="J1296" s="779" t="s">
        <v>381</v>
      </c>
      <c r="K1296" s="779">
        <f>H1296</f>
        <v>0</v>
      </c>
      <c r="L1296" s="797"/>
      <c r="M1296" s="797"/>
      <c r="N1296" s="779" t="s">
        <v>381</v>
      </c>
      <c r="O1296" s="779">
        <f>L1296</f>
        <v>0</v>
      </c>
      <c r="P1296" s="779">
        <f>H1296+L1296</f>
        <v>0</v>
      </c>
      <c r="Q1296" s="779">
        <f>I1296+M1296</f>
        <v>0</v>
      </c>
      <c r="R1296" s="779" t="s">
        <v>381</v>
      </c>
      <c r="S1296" s="780">
        <f>P1296</f>
        <v>0</v>
      </c>
    </row>
    <row r="1297" spans="1:19" ht="15" hidden="1" customHeight="1" x14ac:dyDescent="0.2">
      <c r="A1297" s="790" t="s">
        <v>384</v>
      </c>
      <c r="B1297" s="776" t="s">
        <v>381</v>
      </c>
      <c r="C1297" s="777" t="s">
        <v>381</v>
      </c>
      <c r="D1297" s="791" t="s">
        <v>381</v>
      </c>
      <c r="E1297" s="778" t="s">
        <v>381</v>
      </c>
      <c r="F1297" s="779" t="s">
        <v>381</v>
      </c>
      <c r="G1297" s="780" t="s">
        <v>381</v>
      </c>
      <c r="H1297" s="781" t="s">
        <v>381</v>
      </c>
      <c r="I1297" s="779" t="s">
        <v>381</v>
      </c>
      <c r="J1297" s="797"/>
      <c r="K1297" s="779">
        <f>J1297</f>
        <v>0</v>
      </c>
      <c r="L1297" s="779" t="s">
        <v>381</v>
      </c>
      <c r="M1297" s="779" t="s">
        <v>381</v>
      </c>
      <c r="N1297" s="797"/>
      <c r="O1297" s="779">
        <f>N1297</f>
        <v>0</v>
      </c>
      <c r="P1297" s="779" t="s">
        <v>381</v>
      </c>
      <c r="Q1297" s="779" t="s">
        <v>381</v>
      </c>
      <c r="R1297" s="779">
        <f>J1297+N1297</f>
        <v>0</v>
      </c>
      <c r="S1297" s="780">
        <f>R1297</f>
        <v>0</v>
      </c>
    </row>
    <row r="1298" spans="1:19" ht="18" hidden="1" customHeight="1" x14ac:dyDescent="0.2">
      <c r="A1298" s="792" t="s">
        <v>1026</v>
      </c>
      <c r="B1298" s="793"/>
      <c r="C1298" s="777">
        <f>IF(E1298+G1298=0, 0, ROUND((P1298-Q1298)/(G1298+E1298)/12,0))</f>
        <v>0</v>
      </c>
      <c r="D1298" s="791">
        <f>IF(F1298=0,0,ROUND(Q1298/F1298,0))</f>
        <v>0</v>
      </c>
      <c r="E1298" s="778">
        <f>E1299+E1300</f>
        <v>0</v>
      </c>
      <c r="F1298" s="779">
        <f>F1299+F1300</f>
        <v>0</v>
      </c>
      <c r="G1298" s="780">
        <f>G1299+G1300</f>
        <v>0</v>
      </c>
      <c r="H1298" s="781">
        <f>H1299+H1300</f>
        <v>0</v>
      </c>
      <c r="I1298" s="779">
        <f>I1299+I1300</f>
        <v>0</v>
      </c>
      <c r="J1298" s="779">
        <f>J1301</f>
        <v>0</v>
      </c>
      <c r="K1298" s="779">
        <f>IF(H1298+J1298=K1299+K1300+K1301,H1298+J1298,"CHYBA")</f>
        <v>0</v>
      </c>
      <c r="L1298" s="779">
        <f>L1299+L1300</f>
        <v>0</v>
      </c>
      <c r="M1298" s="779">
        <f>M1299+M1300</f>
        <v>0</v>
      </c>
      <c r="N1298" s="779">
        <f>N1301</f>
        <v>0</v>
      </c>
      <c r="O1298" s="779">
        <f>IF(L1298+N1298=O1299+O1300+O1301,L1298+N1298,"CHYBA")</f>
        <v>0</v>
      </c>
      <c r="P1298" s="779">
        <f>P1299+P1300</f>
        <v>0</v>
      </c>
      <c r="Q1298" s="779">
        <f>Q1299+Q1300</f>
        <v>0</v>
      </c>
      <c r="R1298" s="779">
        <f>R1301</f>
        <v>0</v>
      </c>
      <c r="S1298" s="780">
        <f>IF(P1298+R1298=S1299+S1300+S1301,P1298+R1298,"CHYBA")</f>
        <v>0</v>
      </c>
    </row>
    <row r="1299" spans="1:19" ht="15" hidden="1" customHeight="1" x14ac:dyDescent="0.2">
      <c r="A1299" s="790" t="s">
        <v>382</v>
      </c>
      <c r="B1299" s="776" t="s">
        <v>381</v>
      </c>
      <c r="C1299" s="777">
        <f>IF(E1299+G1299=0, 0, ROUND((P1299-Q1299)/(G1299+E1299)/12,0))</f>
        <v>0</v>
      </c>
      <c r="D1299" s="791">
        <f>IF(F1299=0,0,ROUND(Q1299/F1299,0))</f>
        <v>0</v>
      </c>
      <c r="E1299" s="796"/>
      <c r="F1299" s="797"/>
      <c r="G1299" s="798"/>
      <c r="H1299" s="799"/>
      <c r="I1299" s="797"/>
      <c r="J1299" s="779" t="s">
        <v>381</v>
      </c>
      <c r="K1299" s="779">
        <f>H1299</f>
        <v>0</v>
      </c>
      <c r="L1299" s="797"/>
      <c r="M1299" s="797"/>
      <c r="N1299" s="779" t="s">
        <v>381</v>
      </c>
      <c r="O1299" s="779">
        <f>L1299</f>
        <v>0</v>
      </c>
      <c r="P1299" s="779">
        <f>H1299+L1299</f>
        <v>0</v>
      </c>
      <c r="Q1299" s="779">
        <f>I1299+M1299</f>
        <v>0</v>
      </c>
      <c r="R1299" s="779" t="s">
        <v>381</v>
      </c>
      <c r="S1299" s="780">
        <f>P1299</f>
        <v>0</v>
      </c>
    </row>
    <row r="1300" spans="1:19" ht="15" hidden="1" customHeight="1" x14ac:dyDescent="0.2">
      <c r="A1300" s="790" t="s">
        <v>383</v>
      </c>
      <c r="B1300" s="776" t="s">
        <v>381</v>
      </c>
      <c r="C1300" s="777">
        <f>IF(E1300+G1300=0, 0, ROUND((P1300-Q1300)/(G1300+E1300)/12,0))</f>
        <v>0</v>
      </c>
      <c r="D1300" s="791">
        <f>IF(F1300=0,0,ROUND(Q1300/F1300,0))</f>
        <v>0</v>
      </c>
      <c r="E1300" s="796"/>
      <c r="F1300" s="797"/>
      <c r="G1300" s="798"/>
      <c r="H1300" s="799"/>
      <c r="I1300" s="797"/>
      <c r="J1300" s="779" t="s">
        <v>381</v>
      </c>
      <c r="K1300" s="779">
        <f>H1300</f>
        <v>0</v>
      </c>
      <c r="L1300" s="797"/>
      <c r="M1300" s="797"/>
      <c r="N1300" s="779" t="s">
        <v>381</v>
      </c>
      <c r="O1300" s="779">
        <f>L1300</f>
        <v>0</v>
      </c>
      <c r="P1300" s="779">
        <f>H1300+L1300</f>
        <v>0</v>
      </c>
      <c r="Q1300" s="779">
        <f>I1300+M1300</f>
        <v>0</v>
      </c>
      <c r="R1300" s="779" t="s">
        <v>381</v>
      </c>
      <c r="S1300" s="780">
        <f>P1300</f>
        <v>0</v>
      </c>
    </row>
    <row r="1301" spans="1:19" ht="15" hidden="1" customHeight="1" x14ac:dyDescent="0.2">
      <c r="A1301" s="790" t="s">
        <v>384</v>
      </c>
      <c r="B1301" s="776" t="s">
        <v>381</v>
      </c>
      <c r="C1301" s="777" t="s">
        <v>381</v>
      </c>
      <c r="D1301" s="791" t="s">
        <v>381</v>
      </c>
      <c r="E1301" s="778" t="s">
        <v>381</v>
      </c>
      <c r="F1301" s="779" t="s">
        <v>381</v>
      </c>
      <c r="G1301" s="780" t="s">
        <v>381</v>
      </c>
      <c r="H1301" s="781" t="s">
        <v>381</v>
      </c>
      <c r="I1301" s="779" t="s">
        <v>381</v>
      </c>
      <c r="J1301" s="797"/>
      <c r="K1301" s="779">
        <f>J1301</f>
        <v>0</v>
      </c>
      <c r="L1301" s="779" t="s">
        <v>381</v>
      </c>
      <c r="M1301" s="779" t="s">
        <v>381</v>
      </c>
      <c r="N1301" s="797"/>
      <c r="O1301" s="779">
        <f>N1301</f>
        <v>0</v>
      </c>
      <c r="P1301" s="779" t="s">
        <v>381</v>
      </c>
      <c r="Q1301" s="779" t="s">
        <v>381</v>
      </c>
      <c r="R1301" s="779">
        <f>J1301+N1301</f>
        <v>0</v>
      </c>
      <c r="S1301" s="780">
        <f>R1301</f>
        <v>0</v>
      </c>
    </row>
    <row r="1302" spans="1:19" ht="18" hidden="1" customHeight="1" x14ac:dyDescent="0.2">
      <c r="A1302" s="792" t="s">
        <v>1026</v>
      </c>
      <c r="B1302" s="793"/>
      <c r="C1302" s="777">
        <f>IF(E1302+G1302=0, 0, ROUND((P1302-Q1302)/(G1302+E1302)/12,0))</f>
        <v>0</v>
      </c>
      <c r="D1302" s="791">
        <f>IF(F1302=0,0,ROUND(Q1302/F1302,0))</f>
        <v>0</v>
      </c>
      <c r="E1302" s="778">
        <f>E1303+E1304</f>
        <v>0</v>
      </c>
      <c r="F1302" s="779">
        <f>F1303+F1304</f>
        <v>0</v>
      </c>
      <c r="G1302" s="780">
        <f>G1303+G1304</f>
        <v>0</v>
      </c>
      <c r="H1302" s="781">
        <f>H1303+H1304</f>
        <v>0</v>
      </c>
      <c r="I1302" s="779">
        <f>I1303+I1304</f>
        <v>0</v>
      </c>
      <c r="J1302" s="779">
        <f>J1305</f>
        <v>0</v>
      </c>
      <c r="K1302" s="779">
        <f>IF(H1302+J1302=K1303+K1304+K1305,H1302+J1302,"CHYBA")</f>
        <v>0</v>
      </c>
      <c r="L1302" s="779">
        <f>L1303+L1304</f>
        <v>0</v>
      </c>
      <c r="M1302" s="779">
        <f>M1303+M1304</f>
        <v>0</v>
      </c>
      <c r="N1302" s="779">
        <f>N1305</f>
        <v>0</v>
      </c>
      <c r="O1302" s="779">
        <f>IF(L1302+N1302=O1303+O1304+O1305,L1302+N1302,"CHYBA")</f>
        <v>0</v>
      </c>
      <c r="P1302" s="779">
        <f>P1303+P1304</f>
        <v>0</v>
      </c>
      <c r="Q1302" s="779">
        <f>Q1303+Q1304</f>
        <v>0</v>
      </c>
      <c r="R1302" s="779">
        <f>R1305</f>
        <v>0</v>
      </c>
      <c r="S1302" s="780">
        <f>IF(P1302+R1302=S1303+S1304+S1305,P1302+R1302,"CHYBA")</f>
        <v>0</v>
      </c>
    </row>
    <row r="1303" spans="1:19" ht="15" hidden="1" customHeight="1" x14ac:dyDescent="0.2">
      <c r="A1303" s="790" t="s">
        <v>382</v>
      </c>
      <c r="B1303" s="776" t="s">
        <v>381</v>
      </c>
      <c r="C1303" s="777">
        <f>IF(E1303+G1303=0, 0, ROUND((P1303-Q1303)/(G1303+E1303)/12,0))</f>
        <v>0</v>
      </c>
      <c r="D1303" s="791">
        <f>IF(F1303=0,0,ROUND(Q1303/F1303,0))</f>
        <v>0</v>
      </c>
      <c r="E1303" s="796"/>
      <c r="F1303" s="797"/>
      <c r="G1303" s="798"/>
      <c r="H1303" s="799"/>
      <c r="I1303" s="797"/>
      <c r="J1303" s="779" t="s">
        <v>381</v>
      </c>
      <c r="K1303" s="779">
        <f>H1303</f>
        <v>0</v>
      </c>
      <c r="L1303" s="797"/>
      <c r="M1303" s="797"/>
      <c r="N1303" s="779" t="s">
        <v>381</v>
      </c>
      <c r="O1303" s="779">
        <f>L1303</f>
        <v>0</v>
      </c>
      <c r="P1303" s="779">
        <f>H1303+L1303</f>
        <v>0</v>
      </c>
      <c r="Q1303" s="779">
        <f>I1303+M1303</f>
        <v>0</v>
      </c>
      <c r="R1303" s="779" t="s">
        <v>381</v>
      </c>
      <c r="S1303" s="780">
        <f>P1303</f>
        <v>0</v>
      </c>
    </row>
    <row r="1304" spans="1:19" ht="15" hidden="1" customHeight="1" x14ac:dyDescent="0.2">
      <c r="A1304" s="790" t="s">
        <v>383</v>
      </c>
      <c r="B1304" s="776" t="s">
        <v>381</v>
      </c>
      <c r="C1304" s="777">
        <f>IF(E1304+G1304=0, 0, ROUND((P1304-Q1304)/(G1304+E1304)/12,0))</f>
        <v>0</v>
      </c>
      <c r="D1304" s="791">
        <f>IF(F1304=0,0,ROUND(Q1304/F1304,0))</f>
        <v>0</v>
      </c>
      <c r="E1304" s="796"/>
      <c r="F1304" s="797"/>
      <c r="G1304" s="798"/>
      <c r="H1304" s="799"/>
      <c r="I1304" s="797"/>
      <c r="J1304" s="779" t="s">
        <v>381</v>
      </c>
      <c r="K1304" s="779">
        <f>H1304</f>
        <v>0</v>
      </c>
      <c r="L1304" s="797"/>
      <c r="M1304" s="797"/>
      <c r="N1304" s="779" t="s">
        <v>381</v>
      </c>
      <c r="O1304" s="779">
        <f>L1304</f>
        <v>0</v>
      </c>
      <c r="P1304" s="779">
        <f>H1304+L1304</f>
        <v>0</v>
      </c>
      <c r="Q1304" s="779">
        <f>I1304+M1304</f>
        <v>0</v>
      </c>
      <c r="R1304" s="779" t="s">
        <v>381</v>
      </c>
      <c r="S1304" s="780">
        <f>P1304</f>
        <v>0</v>
      </c>
    </row>
    <row r="1305" spans="1:19" ht="15" hidden="1" customHeight="1" x14ac:dyDescent="0.2">
      <c r="A1305" s="790" t="s">
        <v>384</v>
      </c>
      <c r="B1305" s="776" t="s">
        <v>381</v>
      </c>
      <c r="C1305" s="777" t="s">
        <v>381</v>
      </c>
      <c r="D1305" s="791" t="s">
        <v>381</v>
      </c>
      <c r="E1305" s="778" t="s">
        <v>381</v>
      </c>
      <c r="F1305" s="779" t="s">
        <v>381</v>
      </c>
      <c r="G1305" s="780" t="s">
        <v>381</v>
      </c>
      <c r="H1305" s="781" t="s">
        <v>381</v>
      </c>
      <c r="I1305" s="779" t="s">
        <v>381</v>
      </c>
      <c r="J1305" s="797"/>
      <c r="K1305" s="779">
        <f>J1305</f>
        <v>0</v>
      </c>
      <c r="L1305" s="779" t="s">
        <v>381</v>
      </c>
      <c r="M1305" s="779" t="s">
        <v>381</v>
      </c>
      <c r="N1305" s="797"/>
      <c r="O1305" s="779">
        <f>N1305</f>
        <v>0</v>
      </c>
      <c r="P1305" s="779" t="s">
        <v>381</v>
      </c>
      <c r="Q1305" s="779" t="s">
        <v>381</v>
      </c>
      <c r="R1305" s="779">
        <f>J1305+N1305</f>
        <v>0</v>
      </c>
      <c r="S1305" s="780">
        <f>R1305</f>
        <v>0</v>
      </c>
    </row>
    <row r="1306" spans="1:19" ht="18" hidden="1" customHeight="1" x14ac:dyDescent="0.2">
      <c r="A1306" s="792" t="s">
        <v>1026</v>
      </c>
      <c r="B1306" s="793"/>
      <c r="C1306" s="777">
        <f>IF(E1306+G1306=0, 0, ROUND((P1306-Q1306)/(G1306+E1306)/12,0))</f>
        <v>0</v>
      </c>
      <c r="D1306" s="791">
        <f>IF(F1306=0,0,ROUND(Q1306/F1306,0))</f>
        <v>0</v>
      </c>
      <c r="E1306" s="778">
        <f>E1307+E1308</f>
        <v>0</v>
      </c>
      <c r="F1306" s="779">
        <f>F1307+F1308</f>
        <v>0</v>
      </c>
      <c r="G1306" s="780">
        <f>G1307+G1308</f>
        <v>0</v>
      </c>
      <c r="H1306" s="781">
        <f>H1307+H1308</f>
        <v>0</v>
      </c>
      <c r="I1306" s="779">
        <f>I1307+I1308</f>
        <v>0</v>
      </c>
      <c r="J1306" s="779">
        <f>J1309</f>
        <v>0</v>
      </c>
      <c r="K1306" s="779">
        <f>IF(H1306+J1306=K1307+K1308+K1309,H1306+J1306,"CHYBA")</f>
        <v>0</v>
      </c>
      <c r="L1306" s="779">
        <f>L1307+L1308</f>
        <v>0</v>
      </c>
      <c r="M1306" s="779">
        <f>M1307+M1308</f>
        <v>0</v>
      </c>
      <c r="N1306" s="779">
        <f>N1309</f>
        <v>0</v>
      </c>
      <c r="O1306" s="779">
        <f>IF(L1306+N1306=O1307+O1308+O1309,L1306+N1306,"CHYBA")</f>
        <v>0</v>
      </c>
      <c r="P1306" s="779">
        <f>P1307+P1308</f>
        <v>0</v>
      </c>
      <c r="Q1306" s="779">
        <f>Q1307+Q1308</f>
        <v>0</v>
      </c>
      <c r="R1306" s="779">
        <f>R1309</f>
        <v>0</v>
      </c>
      <c r="S1306" s="780">
        <f>IF(P1306+R1306=S1307+S1308+S1309,P1306+R1306,"CHYBA")</f>
        <v>0</v>
      </c>
    </row>
    <row r="1307" spans="1:19" ht="15" hidden="1" customHeight="1" x14ac:dyDescent="0.2">
      <c r="A1307" s="790" t="s">
        <v>382</v>
      </c>
      <c r="B1307" s="776" t="s">
        <v>381</v>
      </c>
      <c r="C1307" s="777">
        <f>IF(E1307+G1307=0, 0, ROUND((P1307-Q1307)/(G1307+E1307)/12,0))</f>
        <v>0</v>
      </c>
      <c r="D1307" s="791">
        <f>IF(F1307=0,0,ROUND(Q1307/F1307,0))</f>
        <v>0</v>
      </c>
      <c r="E1307" s="796"/>
      <c r="F1307" s="797"/>
      <c r="G1307" s="798"/>
      <c r="H1307" s="799"/>
      <c r="I1307" s="797"/>
      <c r="J1307" s="779" t="s">
        <v>381</v>
      </c>
      <c r="K1307" s="779">
        <f>H1307</f>
        <v>0</v>
      </c>
      <c r="L1307" s="797"/>
      <c r="M1307" s="797"/>
      <c r="N1307" s="779" t="s">
        <v>381</v>
      </c>
      <c r="O1307" s="779">
        <f>L1307</f>
        <v>0</v>
      </c>
      <c r="P1307" s="779">
        <f>H1307+L1307</f>
        <v>0</v>
      </c>
      <c r="Q1307" s="779">
        <f>I1307+M1307</f>
        <v>0</v>
      </c>
      <c r="R1307" s="779" t="s">
        <v>381</v>
      </c>
      <c r="S1307" s="780">
        <f>P1307</f>
        <v>0</v>
      </c>
    </row>
    <row r="1308" spans="1:19" ht="15" hidden="1" customHeight="1" x14ac:dyDescent="0.2">
      <c r="A1308" s="790" t="s">
        <v>383</v>
      </c>
      <c r="B1308" s="776" t="s">
        <v>381</v>
      </c>
      <c r="C1308" s="777">
        <f>IF(E1308+G1308=0, 0, ROUND((P1308-Q1308)/(G1308+E1308)/12,0))</f>
        <v>0</v>
      </c>
      <c r="D1308" s="791">
        <f>IF(F1308=0,0,ROUND(Q1308/F1308,0))</f>
        <v>0</v>
      </c>
      <c r="E1308" s="796"/>
      <c r="F1308" s="797"/>
      <c r="G1308" s="798"/>
      <c r="H1308" s="799"/>
      <c r="I1308" s="797"/>
      <c r="J1308" s="779" t="s">
        <v>381</v>
      </c>
      <c r="K1308" s="779">
        <f>H1308</f>
        <v>0</v>
      </c>
      <c r="L1308" s="797"/>
      <c r="M1308" s="797"/>
      <c r="N1308" s="779" t="s">
        <v>381</v>
      </c>
      <c r="O1308" s="779">
        <f>L1308</f>
        <v>0</v>
      </c>
      <c r="P1308" s="779">
        <f>H1308+L1308</f>
        <v>0</v>
      </c>
      <c r="Q1308" s="779">
        <f>I1308+M1308</f>
        <v>0</v>
      </c>
      <c r="R1308" s="779" t="s">
        <v>381</v>
      </c>
      <c r="S1308" s="780">
        <f>P1308</f>
        <v>0</v>
      </c>
    </row>
    <row r="1309" spans="1:19" ht="15" hidden="1" customHeight="1" x14ac:dyDescent="0.2">
      <c r="A1309" s="790" t="s">
        <v>384</v>
      </c>
      <c r="B1309" s="776" t="s">
        <v>381</v>
      </c>
      <c r="C1309" s="777" t="s">
        <v>381</v>
      </c>
      <c r="D1309" s="791" t="s">
        <v>381</v>
      </c>
      <c r="E1309" s="778" t="s">
        <v>381</v>
      </c>
      <c r="F1309" s="779" t="s">
        <v>381</v>
      </c>
      <c r="G1309" s="780" t="s">
        <v>381</v>
      </c>
      <c r="H1309" s="781" t="s">
        <v>381</v>
      </c>
      <c r="I1309" s="779" t="s">
        <v>381</v>
      </c>
      <c r="J1309" s="797"/>
      <c r="K1309" s="779">
        <f>J1309</f>
        <v>0</v>
      </c>
      <c r="L1309" s="779" t="s">
        <v>381</v>
      </c>
      <c r="M1309" s="779" t="s">
        <v>381</v>
      </c>
      <c r="N1309" s="797"/>
      <c r="O1309" s="779">
        <f>N1309</f>
        <v>0</v>
      </c>
      <c r="P1309" s="779" t="s">
        <v>381</v>
      </c>
      <c r="Q1309" s="779" t="s">
        <v>381</v>
      </c>
      <c r="R1309" s="779">
        <f>J1309+N1309</f>
        <v>0</v>
      </c>
      <c r="S1309" s="780">
        <f>R1309</f>
        <v>0</v>
      </c>
    </row>
    <row r="1310" spans="1:19" ht="18" hidden="1" customHeight="1" x14ac:dyDescent="0.2">
      <c r="A1310" s="792" t="s">
        <v>1026</v>
      </c>
      <c r="B1310" s="793"/>
      <c r="C1310" s="777">
        <f>IF(E1310+G1310=0, 0, ROUND((P1310-Q1310)/(G1310+E1310)/12,0))</f>
        <v>0</v>
      </c>
      <c r="D1310" s="791">
        <f>IF(F1310=0,0,ROUND(Q1310/F1310,0))</f>
        <v>0</v>
      </c>
      <c r="E1310" s="778">
        <f>E1311+E1312</f>
        <v>0</v>
      </c>
      <c r="F1310" s="779">
        <f>F1311+F1312</f>
        <v>0</v>
      </c>
      <c r="G1310" s="780">
        <f>G1311+G1312</f>
        <v>0</v>
      </c>
      <c r="H1310" s="781">
        <f>H1311+H1312</f>
        <v>0</v>
      </c>
      <c r="I1310" s="779">
        <f>I1311+I1312</f>
        <v>0</v>
      </c>
      <c r="J1310" s="779">
        <f>J1313</f>
        <v>0</v>
      </c>
      <c r="K1310" s="779">
        <f>IF(H1310+J1310=K1311+K1312+K1313,H1310+J1310,"CHYBA")</f>
        <v>0</v>
      </c>
      <c r="L1310" s="779">
        <f>L1311+L1312</f>
        <v>0</v>
      </c>
      <c r="M1310" s="779">
        <f>M1311+M1312</f>
        <v>0</v>
      </c>
      <c r="N1310" s="779">
        <f>N1313</f>
        <v>0</v>
      </c>
      <c r="O1310" s="779">
        <f>IF(L1310+N1310=O1311+O1312+O1313,L1310+N1310,"CHYBA")</f>
        <v>0</v>
      </c>
      <c r="P1310" s="779">
        <f>P1311+P1312</f>
        <v>0</v>
      </c>
      <c r="Q1310" s="779">
        <f>Q1311+Q1312</f>
        <v>0</v>
      </c>
      <c r="R1310" s="779">
        <f>R1313</f>
        <v>0</v>
      </c>
      <c r="S1310" s="780">
        <f>IF(P1310+R1310=S1311+S1312+S1313,P1310+R1310,"CHYBA")</f>
        <v>0</v>
      </c>
    </row>
    <row r="1311" spans="1:19" ht="15" hidden="1" customHeight="1" x14ac:dyDescent="0.2">
      <c r="A1311" s="790" t="s">
        <v>382</v>
      </c>
      <c r="B1311" s="776" t="s">
        <v>381</v>
      </c>
      <c r="C1311" s="777">
        <f>IF(E1311+G1311=0, 0, ROUND((P1311-Q1311)/(G1311+E1311)/12,0))</f>
        <v>0</v>
      </c>
      <c r="D1311" s="791">
        <f>IF(F1311=0,0,ROUND(Q1311/F1311,0))</f>
        <v>0</v>
      </c>
      <c r="E1311" s="796"/>
      <c r="F1311" s="797"/>
      <c r="G1311" s="798"/>
      <c r="H1311" s="799"/>
      <c r="I1311" s="797"/>
      <c r="J1311" s="779" t="s">
        <v>381</v>
      </c>
      <c r="K1311" s="779">
        <f>H1311</f>
        <v>0</v>
      </c>
      <c r="L1311" s="797"/>
      <c r="M1311" s="797"/>
      <c r="N1311" s="779" t="s">
        <v>381</v>
      </c>
      <c r="O1311" s="779">
        <f>L1311</f>
        <v>0</v>
      </c>
      <c r="P1311" s="779">
        <f>H1311+L1311</f>
        <v>0</v>
      </c>
      <c r="Q1311" s="779">
        <f>I1311+M1311</f>
        <v>0</v>
      </c>
      <c r="R1311" s="779" t="s">
        <v>381</v>
      </c>
      <c r="S1311" s="780">
        <f>P1311</f>
        <v>0</v>
      </c>
    </row>
    <row r="1312" spans="1:19" ht="15" hidden="1" customHeight="1" x14ac:dyDescent="0.2">
      <c r="A1312" s="790" t="s">
        <v>383</v>
      </c>
      <c r="B1312" s="776" t="s">
        <v>381</v>
      </c>
      <c r="C1312" s="777">
        <f>IF(E1312+G1312=0, 0, ROUND((P1312-Q1312)/(G1312+E1312)/12,0))</f>
        <v>0</v>
      </c>
      <c r="D1312" s="791">
        <f>IF(F1312=0,0,ROUND(Q1312/F1312,0))</f>
        <v>0</v>
      </c>
      <c r="E1312" s="796"/>
      <c r="F1312" s="797"/>
      <c r="G1312" s="798"/>
      <c r="H1312" s="799"/>
      <c r="I1312" s="797"/>
      <c r="J1312" s="779" t="s">
        <v>381</v>
      </c>
      <c r="K1312" s="779">
        <f>H1312</f>
        <v>0</v>
      </c>
      <c r="L1312" s="797"/>
      <c r="M1312" s="797"/>
      <c r="N1312" s="779" t="s">
        <v>381</v>
      </c>
      <c r="O1312" s="779">
        <f>L1312</f>
        <v>0</v>
      </c>
      <c r="P1312" s="779">
        <f>H1312+L1312</f>
        <v>0</v>
      </c>
      <c r="Q1312" s="779">
        <f>I1312+M1312</f>
        <v>0</v>
      </c>
      <c r="R1312" s="779" t="s">
        <v>381</v>
      </c>
      <c r="S1312" s="780">
        <f>P1312</f>
        <v>0</v>
      </c>
    </row>
    <row r="1313" spans="1:19" ht="15" hidden="1" customHeight="1" x14ac:dyDescent="0.2">
      <c r="A1313" s="790" t="s">
        <v>384</v>
      </c>
      <c r="B1313" s="776" t="s">
        <v>381</v>
      </c>
      <c r="C1313" s="777" t="s">
        <v>381</v>
      </c>
      <c r="D1313" s="791" t="s">
        <v>381</v>
      </c>
      <c r="E1313" s="778" t="s">
        <v>381</v>
      </c>
      <c r="F1313" s="779" t="s">
        <v>381</v>
      </c>
      <c r="G1313" s="780" t="s">
        <v>381</v>
      </c>
      <c r="H1313" s="781" t="s">
        <v>381</v>
      </c>
      <c r="I1313" s="779" t="s">
        <v>381</v>
      </c>
      <c r="J1313" s="797"/>
      <c r="K1313" s="779">
        <f>J1313</f>
        <v>0</v>
      </c>
      <c r="L1313" s="779" t="s">
        <v>381</v>
      </c>
      <c r="M1313" s="779" t="s">
        <v>381</v>
      </c>
      <c r="N1313" s="797"/>
      <c r="O1313" s="779">
        <f>N1313</f>
        <v>0</v>
      </c>
      <c r="P1313" s="779" t="s">
        <v>381</v>
      </c>
      <c r="Q1313" s="779" t="s">
        <v>381</v>
      </c>
      <c r="R1313" s="779">
        <f>J1313+N1313</f>
        <v>0</v>
      </c>
      <c r="S1313" s="780">
        <f>R1313</f>
        <v>0</v>
      </c>
    </row>
    <row r="1314" spans="1:19" ht="18" hidden="1" customHeight="1" x14ac:dyDescent="0.2">
      <c r="A1314" s="792" t="s">
        <v>1026</v>
      </c>
      <c r="B1314" s="793"/>
      <c r="C1314" s="777">
        <f>IF(E1314+G1314=0, 0, ROUND((P1314-Q1314)/(G1314+E1314)/12,0))</f>
        <v>0</v>
      </c>
      <c r="D1314" s="791">
        <f>IF(F1314=0,0,ROUND(Q1314/F1314,0))</f>
        <v>0</v>
      </c>
      <c r="E1314" s="778">
        <f>E1315+E1316</f>
        <v>0</v>
      </c>
      <c r="F1314" s="779">
        <f>F1315+F1316</f>
        <v>0</v>
      </c>
      <c r="G1314" s="780">
        <f>G1315+G1316</f>
        <v>0</v>
      </c>
      <c r="H1314" s="781">
        <f>H1315+H1316</f>
        <v>0</v>
      </c>
      <c r="I1314" s="779">
        <f>I1315+I1316</f>
        <v>0</v>
      </c>
      <c r="J1314" s="779">
        <f>J1317</f>
        <v>0</v>
      </c>
      <c r="K1314" s="779">
        <f>IF(H1314+J1314=K1315+K1316+K1317,H1314+J1314,"CHYBA")</f>
        <v>0</v>
      </c>
      <c r="L1314" s="779">
        <f>L1315+L1316</f>
        <v>0</v>
      </c>
      <c r="M1314" s="779">
        <f>M1315+M1316</f>
        <v>0</v>
      </c>
      <c r="N1314" s="779">
        <f>N1317</f>
        <v>0</v>
      </c>
      <c r="O1314" s="779">
        <f>IF(L1314+N1314=O1315+O1316+O1317,L1314+N1314,"CHYBA")</f>
        <v>0</v>
      </c>
      <c r="P1314" s="779">
        <f>P1315+P1316</f>
        <v>0</v>
      </c>
      <c r="Q1314" s="779">
        <f>Q1315+Q1316</f>
        <v>0</v>
      </c>
      <c r="R1314" s="779">
        <f>R1317</f>
        <v>0</v>
      </c>
      <c r="S1314" s="780">
        <f>IF(P1314+R1314=S1315+S1316+S1317,P1314+R1314,"CHYBA")</f>
        <v>0</v>
      </c>
    </row>
    <row r="1315" spans="1:19" ht="15" hidden="1" customHeight="1" x14ac:dyDescent="0.2">
      <c r="A1315" s="790" t="s">
        <v>382</v>
      </c>
      <c r="B1315" s="776" t="s">
        <v>381</v>
      </c>
      <c r="C1315" s="777">
        <f>IF(E1315+G1315=0, 0, ROUND((P1315-Q1315)/(G1315+E1315)/12,0))</f>
        <v>0</v>
      </c>
      <c r="D1315" s="791">
        <f>IF(F1315=0,0,ROUND(Q1315/F1315,0))</f>
        <v>0</v>
      </c>
      <c r="E1315" s="796"/>
      <c r="F1315" s="797"/>
      <c r="G1315" s="798"/>
      <c r="H1315" s="799"/>
      <c r="I1315" s="797"/>
      <c r="J1315" s="779" t="s">
        <v>381</v>
      </c>
      <c r="K1315" s="779">
        <f>H1315</f>
        <v>0</v>
      </c>
      <c r="L1315" s="797"/>
      <c r="M1315" s="797"/>
      <c r="N1315" s="779" t="s">
        <v>381</v>
      </c>
      <c r="O1315" s="779">
        <f>L1315</f>
        <v>0</v>
      </c>
      <c r="P1315" s="779">
        <f>H1315+L1315</f>
        <v>0</v>
      </c>
      <c r="Q1315" s="779">
        <f>I1315+M1315</f>
        <v>0</v>
      </c>
      <c r="R1315" s="779" t="s">
        <v>381</v>
      </c>
      <c r="S1315" s="780">
        <f>P1315</f>
        <v>0</v>
      </c>
    </row>
    <row r="1316" spans="1:19" ht="15" hidden="1" customHeight="1" x14ac:dyDescent="0.2">
      <c r="A1316" s="790" t="s">
        <v>383</v>
      </c>
      <c r="B1316" s="776" t="s">
        <v>381</v>
      </c>
      <c r="C1316" s="777">
        <f>IF(E1316+G1316=0, 0, ROUND((P1316-Q1316)/(G1316+E1316)/12,0))</f>
        <v>0</v>
      </c>
      <c r="D1316" s="791">
        <f>IF(F1316=0,0,ROUND(Q1316/F1316,0))</f>
        <v>0</v>
      </c>
      <c r="E1316" s="796"/>
      <c r="F1316" s="797"/>
      <c r="G1316" s="798"/>
      <c r="H1316" s="799"/>
      <c r="I1316" s="797"/>
      <c r="J1316" s="779" t="s">
        <v>381</v>
      </c>
      <c r="K1316" s="779">
        <f>H1316</f>
        <v>0</v>
      </c>
      <c r="L1316" s="797"/>
      <c r="M1316" s="797"/>
      <c r="N1316" s="779" t="s">
        <v>381</v>
      </c>
      <c r="O1316" s="779">
        <f>L1316</f>
        <v>0</v>
      </c>
      <c r="P1316" s="779">
        <f>H1316+L1316</f>
        <v>0</v>
      </c>
      <c r="Q1316" s="779">
        <f>I1316+M1316</f>
        <v>0</v>
      </c>
      <c r="R1316" s="779" t="s">
        <v>381</v>
      </c>
      <c r="S1316" s="780">
        <f>P1316</f>
        <v>0</v>
      </c>
    </row>
    <row r="1317" spans="1:19" ht="15.75" hidden="1" customHeight="1" x14ac:dyDescent="0.2">
      <c r="A1317" s="808" t="s">
        <v>384</v>
      </c>
      <c r="B1317" s="809" t="s">
        <v>381</v>
      </c>
      <c r="C1317" s="810" t="s">
        <v>381</v>
      </c>
      <c r="D1317" s="834" t="s">
        <v>381</v>
      </c>
      <c r="E1317" s="811" t="s">
        <v>381</v>
      </c>
      <c r="F1317" s="812" t="s">
        <v>381</v>
      </c>
      <c r="G1317" s="813" t="s">
        <v>381</v>
      </c>
      <c r="H1317" s="814" t="s">
        <v>381</v>
      </c>
      <c r="I1317" s="812" t="s">
        <v>381</v>
      </c>
      <c r="J1317" s="815"/>
      <c r="K1317" s="812">
        <f>J1317</f>
        <v>0</v>
      </c>
      <c r="L1317" s="812" t="s">
        <v>381</v>
      </c>
      <c r="M1317" s="812" t="s">
        <v>381</v>
      </c>
      <c r="N1317" s="815"/>
      <c r="O1317" s="812">
        <f>N1317</f>
        <v>0</v>
      </c>
      <c r="P1317" s="812" t="s">
        <v>381</v>
      </c>
      <c r="Q1317" s="812" t="s">
        <v>381</v>
      </c>
      <c r="R1317" s="812">
        <f>J1317+N1317</f>
        <v>0</v>
      </c>
      <c r="S1317" s="813">
        <f>R1317</f>
        <v>0</v>
      </c>
    </row>
    <row r="1318" spans="1:19" ht="15.75" hidden="1" customHeight="1" x14ac:dyDescent="0.2">
      <c r="A1318" s="816" t="s">
        <v>386</v>
      </c>
      <c r="B1318" s="817" t="s">
        <v>381</v>
      </c>
      <c r="C1318" s="802">
        <f>IF(E1318+G1318=0, 0, ROUND((P1318-Q1318)/(G1318+E1318)/12,0))</f>
        <v>0</v>
      </c>
      <c r="D1318" s="833">
        <f>IF(F1318=0,0,ROUND(Q1318/F1318,0))</f>
        <v>0</v>
      </c>
      <c r="E1318" s="819">
        <f>E1319+E1320</f>
        <v>0</v>
      </c>
      <c r="F1318" s="820">
        <f>F1319+F1320</f>
        <v>0</v>
      </c>
      <c r="G1318" s="821">
        <f>G1319+G1320</f>
        <v>0</v>
      </c>
      <c r="H1318" s="822">
        <f>H1319+H1320</f>
        <v>0</v>
      </c>
      <c r="I1318" s="820">
        <f>I1319+I1320</f>
        <v>0</v>
      </c>
      <c r="J1318" s="820">
        <f>J1321</f>
        <v>0</v>
      </c>
      <c r="K1318" s="820">
        <f>IF(H1318+J1318=K1319+K1320+K1321,H1318+J1318,"CHYBA")</f>
        <v>0</v>
      </c>
      <c r="L1318" s="820">
        <f>L1319+L1320</f>
        <v>0</v>
      </c>
      <c r="M1318" s="820">
        <f>M1319+M1320</f>
        <v>0</v>
      </c>
      <c r="N1318" s="820">
        <f>N1321</f>
        <v>0</v>
      </c>
      <c r="O1318" s="820">
        <f>IF(L1318+N1318=O1319+O1320+O1321,L1318+N1318,"CHYBA")</f>
        <v>0</v>
      </c>
      <c r="P1318" s="820">
        <f>P1319+P1320</f>
        <v>0</v>
      </c>
      <c r="Q1318" s="820">
        <f>Q1319+Q1320</f>
        <v>0</v>
      </c>
      <c r="R1318" s="820">
        <f>R1321</f>
        <v>0</v>
      </c>
      <c r="S1318" s="821">
        <f>IF(P1318+R1318=S1319+S1320+S1321,P1318+R1318,"CHYBA")</f>
        <v>0</v>
      </c>
    </row>
    <row r="1319" spans="1:19" ht="15" hidden="1" customHeight="1" x14ac:dyDescent="0.2">
      <c r="A1319" s="790" t="s">
        <v>382</v>
      </c>
      <c r="B1319" s="776" t="s">
        <v>381</v>
      </c>
      <c r="C1319" s="777">
        <f>IF(E1319+G1319=0, 0, ROUND((P1319-Q1319)/(G1319+E1319)/12,0))</f>
        <v>0</v>
      </c>
      <c r="D1319" s="791">
        <f>IF(F1319=0,0,ROUND(Q1319/F1319,0))</f>
        <v>0</v>
      </c>
      <c r="E1319" s="778">
        <f t="shared" ref="E1319:I1320" si="47">E1323+E1327+E1331+E1335+E1339+E1343+E1347</f>
        <v>0</v>
      </c>
      <c r="F1319" s="779">
        <f t="shared" si="47"/>
        <v>0</v>
      </c>
      <c r="G1319" s="780">
        <f t="shared" si="47"/>
        <v>0</v>
      </c>
      <c r="H1319" s="781">
        <f t="shared" si="47"/>
        <v>0</v>
      </c>
      <c r="I1319" s="779">
        <f t="shared" si="47"/>
        <v>0</v>
      </c>
      <c r="J1319" s="779" t="s">
        <v>381</v>
      </c>
      <c r="K1319" s="779">
        <f>H1319</f>
        <v>0</v>
      </c>
      <c r="L1319" s="779">
        <f>L1323+L1327+L1331+L1335+L1339+L1343+L1347</f>
        <v>0</v>
      </c>
      <c r="M1319" s="779">
        <f>M1323+M1327+M1331+M1335+M1339+M1343+M1347</f>
        <v>0</v>
      </c>
      <c r="N1319" s="779" t="s">
        <v>381</v>
      </c>
      <c r="O1319" s="779">
        <f>L1319</f>
        <v>0</v>
      </c>
      <c r="P1319" s="779">
        <f>H1319+L1319</f>
        <v>0</v>
      </c>
      <c r="Q1319" s="779">
        <f>I1319+M1319</f>
        <v>0</v>
      </c>
      <c r="R1319" s="779" t="s">
        <v>381</v>
      </c>
      <c r="S1319" s="780">
        <f>P1319</f>
        <v>0</v>
      </c>
    </row>
    <row r="1320" spans="1:19" ht="15" hidden="1" customHeight="1" x14ac:dyDescent="0.2">
      <c r="A1320" s="790" t="s">
        <v>383</v>
      </c>
      <c r="B1320" s="776" t="s">
        <v>381</v>
      </c>
      <c r="C1320" s="777">
        <f>IF(E1320+G1320=0, 0, ROUND((P1320-Q1320)/(G1320+E1320)/12,0))</f>
        <v>0</v>
      </c>
      <c r="D1320" s="791">
        <f>IF(F1320=0,0,ROUND(Q1320/F1320,0))</f>
        <v>0</v>
      </c>
      <c r="E1320" s="778">
        <f t="shared" si="47"/>
        <v>0</v>
      </c>
      <c r="F1320" s="779">
        <f t="shared" si="47"/>
        <v>0</v>
      </c>
      <c r="G1320" s="780">
        <f t="shared" si="47"/>
        <v>0</v>
      </c>
      <c r="H1320" s="781">
        <f t="shared" si="47"/>
        <v>0</v>
      </c>
      <c r="I1320" s="779">
        <f t="shared" si="47"/>
        <v>0</v>
      </c>
      <c r="J1320" s="779" t="s">
        <v>381</v>
      </c>
      <c r="K1320" s="779">
        <f>H1320</f>
        <v>0</v>
      </c>
      <c r="L1320" s="779">
        <f>L1324+L1328+L1332+L1336+L1340+L1344+L1348</f>
        <v>0</v>
      </c>
      <c r="M1320" s="779">
        <f>M1324+M1328+M1332+M1336+M1340+M1344+M1348</f>
        <v>0</v>
      </c>
      <c r="N1320" s="779" t="s">
        <v>381</v>
      </c>
      <c r="O1320" s="779">
        <f>L1320</f>
        <v>0</v>
      </c>
      <c r="P1320" s="779">
        <f>H1320+L1320</f>
        <v>0</v>
      </c>
      <c r="Q1320" s="779">
        <f>I1320+M1320</f>
        <v>0</v>
      </c>
      <c r="R1320" s="779" t="s">
        <v>381</v>
      </c>
      <c r="S1320" s="780">
        <f>P1320</f>
        <v>0</v>
      </c>
    </row>
    <row r="1321" spans="1:19" ht="15" hidden="1" customHeight="1" x14ac:dyDescent="0.2">
      <c r="A1321" s="790" t="s">
        <v>384</v>
      </c>
      <c r="B1321" s="776" t="s">
        <v>381</v>
      </c>
      <c r="C1321" s="777" t="s">
        <v>381</v>
      </c>
      <c r="D1321" s="791" t="s">
        <v>381</v>
      </c>
      <c r="E1321" s="778" t="s">
        <v>381</v>
      </c>
      <c r="F1321" s="779" t="s">
        <v>381</v>
      </c>
      <c r="G1321" s="780" t="s">
        <v>381</v>
      </c>
      <c r="H1321" s="781" t="s">
        <v>381</v>
      </c>
      <c r="I1321" s="779" t="s">
        <v>381</v>
      </c>
      <c r="J1321" s="779">
        <f>J1325+J1329+J1333+J1337+J1341+J1345+J1349</f>
        <v>0</v>
      </c>
      <c r="K1321" s="779">
        <f>J1321</f>
        <v>0</v>
      </c>
      <c r="L1321" s="779" t="s">
        <v>381</v>
      </c>
      <c r="M1321" s="779" t="s">
        <v>381</v>
      </c>
      <c r="N1321" s="779">
        <f>N1325+N1329+N1333+N1337+N1341+N1345+N1349</f>
        <v>0</v>
      </c>
      <c r="O1321" s="779">
        <f>N1321</f>
        <v>0</v>
      </c>
      <c r="P1321" s="779" t="s">
        <v>381</v>
      </c>
      <c r="Q1321" s="779" t="s">
        <v>381</v>
      </c>
      <c r="R1321" s="779">
        <f>J1321+N1321</f>
        <v>0</v>
      </c>
      <c r="S1321" s="780">
        <f>R1321</f>
        <v>0</v>
      </c>
    </row>
    <row r="1322" spans="1:19" ht="18" hidden="1" customHeight="1" x14ac:dyDescent="0.2">
      <c r="A1322" s="792" t="s">
        <v>1026</v>
      </c>
      <c r="B1322" s="793"/>
      <c r="C1322" s="777">
        <f>IF(E1322+G1322=0, 0, ROUND((P1322-Q1322)/(G1322+E1322)/12,0))</f>
        <v>0</v>
      </c>
      <c r="D1322" s="791">
        <f>IF(F1322=0,0,ROUND(Q1322/F1322,0))</f>
        <v>0</v>
      </c>
      <c r="E1322" s="778">
        <f>E1323+E1324</f>
        <v>0</v>
      </c>
      <c r="F1322" s="779">
        <f>F1323+F1324</f>
        <v>0</v>
      </c>
      <c r="G1322" s="780">
        <f>G1323+G1324</f>
        <v>0</v>
      </c>
      <c r="H1322" s="794">
        <f>H1323+H1324</f>
        <v>0</v>
      </c>
      <c r="I1322" s="795">
        <f>I1323+I1324</f>
        <v>0</v>
      </c>
      <c r="J1322" s="795">
        <f>J1325</f>
        <v>0</v>
      </c>
      <c r="K1322" s="795">
        <f>IF(H1322+J1322=K1323+K1324+K1325,H1322+J1322,"CHYBA")</f>
        <v>0</v>
      </c>
      <c r="L1322" s="779">
        <f>L1323+L1324</f>
        <v>0</v>
      </c>
      <c r="M1322" s="779">
        <f>M1323+M1324</f>
        <v>0</v>
      </c>
      <c r="N1322" s="779">
        <f>N1325</f>
        <v>0</v>
      </c>
      <c r="O1322" s="779">
        <f>IF(L1322+N1322=O1323+O1324+O1325,L1322+N1322,"CHYBA")</f>
        <v>0</v>
      </c>
      <c r="P1322" s="779">
        <f>P1323+P1324</f>
        <v>0</v>
      </c>
      <c r="Q1322" s="779">
        <f>Q1323+Q1324</f>
        <v>0</v>
      </c>
      <c r="R1322" s="779">
        <f>R1325</f>
        <v>0</v>
      </c>
      <c r="S1322" s="780">
        <f>IF(P1322+R1322=S1323+S1324+S1325,P1322+R1322,"CHYBA")</f>
        <v>0</v>
      </c>
    </row>
    <row r="1323" spans="1:19" ht="15" hidden="1" customHeight="1" x14ac:dyDescent="0.2">
      <c r="A1323" s="790" t="s">
        <v>382</v>
      </c>
      <c r="B1323" s="776" t="s">
        <v>381</v>
      </c>
      <c r="C1323" s="777">
        <f>IF(E1323+G1323=0, 0, ROUND((P1323-Q1323)/(G1323+E1323)/12,0))</f>
        <v>0</v>
      </c>
      <c r="D1323" s="791">
        <f>IF(F1323=0,0,ROUND(Q1323/F1323,0))</f>
        <v>0</v>
      </c>
      <c r="E1323" s="796"/>
      <c r="F1323" s="797"/>
      <c r="G1323" s="798"/>
      <c r="H1323" s="799"/>
      <c r="I1323" s="797"/>
      <c r="J1323" s="795" t="s">
        <v>381</v>
      </c>
      <c r="K1323" s="795">
        <f>H1323</f>
        <v>0</v>
      </c>
      <c r="L1323" s="797"/>
      <c r="M1323" s="797"/>
      <c r="N1323" s="779" t="s">
        <v>381</v>
      </c>
      <c r="O1323" s="779">
        <f>L1323</f>
        <v>0</v>
      </c>
      <c r="P1323" s="779">
        <f>H1323+L1323</f>
        <v>0</v>
      </c>
      <c r="Q1323" s="779">
        <f>I1323+M1323</f>
        <v>0</v>
      </c>
      <c r="R1323" s="779" t="s">
        <v>381</v>
      </c>
      <c r="S1323" s="780">
        <f>P1323</f>
        <v>0</v>
      </c>
    </row>
    <row r="1324" spans="1:19" ht="15" hidden="1" customHeight="1" x14ac:dyDescent="0.2">
      <c r="A1324" s="790" t="s">
        <v>383</v>
      </c>
      <c r="B1324" s="776" t="s">
        <v>381</v>
      </c>
      <c r="C1324" s="777">
        <f>IF(E1324+G1324=0, 0, ROUND((P1324-Q1324)/(G1324+E1324)/12,0))</f>
        <v>0</v>
      </c>
      <c r="D1324" s="791">
        <f>IF(F1324=0,0,ROUND(Q1324/F1324,0))</f>
        <v>0</v>
      </c>
      <c r="E1324" s="796"/>
      <c r="F1324" s="797"/>
      <c r="G1324" s="798"/>
      <c r="H1324" s="799"/>
      <c r="I1324" s="797"/>
      <c r="J1324" s="795" t="s">
        <v>381</v>
      </c>
      <c r="K1324" s="795">
        <f>H1324</f>
        <v>0</v>
      </c>
      <c r="L1324" s="797"/>
      <c r="M1324" s="797"/>
      <c r="N1324" s="779" t="s">
        <v>381</v>
      </c>
      <c r="O1324" s="779">
        <f>L1324</f>
        <v>0</v>
      </c>
      <c r="P1324" s="779">
        <f>H1324+L1324</f>
        <v>0</v>
      </c>
      <c r="Q1324" s="779">
        <f>I1324+M1324</f>
        <v>0</v>
      </c>
      <c r="R1324" s="779" t="s">
        <v>381</v>
      </c>
      <c r="S1324" s="780">
        <f>P1324</f>
        <v>0</v>
      </c>
    </row>
    <row r="1325" spans="1:19" ht="15" hidden="1" customHeight="1" x14ac:dyDescent="0.2">
      <c r="A1325" s="790" t="s">
        <v>384</v>
      </c>
      <c r="B1325" s="776" t="s">
        <v>381</v>
      </c>
      <c r="C1325" s="777" t="s">
        <v>381</v>
      </c>
      <c r="D1325" s="791" t="s">
        <v>381</v>
      </c>
      <c r="E1325" s="778" t="s">
        <v>381</v>
      </c>
      <c r="F1325" s="779" t="s">
        <v>381</v>
      </c>
      <c r="G1325" s="780" t="s">
        <v>381</v>
      </c>
      <c r="H1325" s="781" t="s">
        <v>381</v>
      </c>
      <c r="I1325" s="779" t="s">
        <v>381</v>
      </c>
      <c r="J1325" s="797"/>
      <c r="K1325" s="795">
        <f>J1325</f>
        <v>0</v>
      </c>
      <c r="L1325" s="779" t="s">
        <v>381</v>
      </c>
      <c r="M1325" s="779" t="s">
        <v>381</v>
      </c>
      <c r="N1325" s="797"/>
      <c r="O1325" s="779">
        <f>N1325</f>
        <v>0</v>
      </c>
      <c r="P1325" s="779" t="s">
        <v>381</v>
      </c>
      <c r="Q1325" s="779" t="s">
        <v>381</v>
      </c>
      <c r="R1325" s="779">
        <f>J1325+N1325</f>
        <v>0</v>
      </c>
      <c r="S1325" s="780">
        <f>R1325</f>
        <v>0</v>
      </c>
    </row>
    <row r="1326" spans="1:19" ht="18" hidden="1" customHeight="1" x14ac:dyDescent="0.2">
      <c r="A1326" s="792" t="s">
        <v>1026</v>
      </c>
      <c r="B1326" s="793"/>
      <c r="C1326" s="777">
        <f>IF(E1326+G1326=0, 0, ROUND((P1326-Q1326)/(G1326+E1326)/12,0))</f>
        <v>0</v>
      </c>
      <c r="D1326" s="791">
        <f>IF(F1326=0,0,ROUND(Q1326/F1326,0))</f>
        <v>0</v>
      </c>
      <c r="E1326" s="778">
        <f>E1327+E1328</f>
        <v>0</v>
      </c>
      <c r="F1326" s="779">
        <f>F1327+F1328</f>
        <v>0</v>
      </c>
      <c r="G1326" s="780">
        <f>G1327+G1328</f>
        <v>0</v>
      </c>
      <c r="H1326" s="781">
        <f>H1327+H1328</f>
        <v>0</v>
      </c>
      <c r="I1326" s="779">
        <f>I1327+I1328</f>
        <v>0</v>
      </c>
      <c r="J1326" s="779">
        <f>J1329</f>
        <v>0</v>
      </c>
      <c r="K1326" s="779">
        <f>IF(H1326+J1326=K1327+K1328+K1329,H1326+J1326,"CHYBA")</f>
        <v>0</v>
      </c>
      <c r="L1326" s="779">
        <f>L1327+L1328</f>
        <v>0</v>
      </c>
      <c r="M1326" s="779">
        <f>M1327+M1328</f>
        <v>0</v>
      </c>
      <c r="N1326" s="779">
        <f>N1329</f>
        <v>0</v>
      </c>
      <c r="O1326" s="779">
        <f>IF(L1326+N1326=O1327+O1328+O1329,L1326+N1326,"CHYBA")</f>
        <v>0</v>
      </c>
      <c r="P1326" s="779">
        <f>P1327+P1328</f>
        <v>0</v>
      </c>
      <c r="Q1326" s="779">
        <f>Q1327+Q1328</f>
        <v>0</v>
      </c>
      <c r="R1326" s="779">
        <f>R1329</f>
        <v>0</v>
      </c>
      <c r="S1326" s="780">
        <f>IF(P1326+R1326=S1327+S1328+S1329,P1326+R1326,"CHYBA")</f>
        <v>0</v>
      </c>
    </row>
    <row r="1327" spans="1:19" ht="15" hidden="1" customHeight="1" x14ac:dyDescent="0.2">
      <c r="A1327" s="790" t="s">
        <v>382</v>
      </c>
      <c r="B1327" s="776" t="s">
        <v>381</v>
      </c>
      <c r="C1327" s="777">
        <f>IF(E1327+G1327=0, 0, ROUND((P1327-Q1327)/(G1327+E1327)/12,0))</f>
        <v>0</v>
      </c>
      <c r="D1327" s="791">
        <f>IF(F1327=0,0,ROUND(Q1327/F1327,0))</f>
        <v>0</v>
      </c>
      <c r="E1327" s="796"/>
      <c r="F1327" s="797"/>
      <c r="G1327" s="798"/>
      <c r="H1327" s="799"/>
      <c r="I1327" s="797"/>
      <c r="J1327" s="779" t="s">
        <v>381</v>
      </c>
      <c r="K1327" s="779">
        <f>H1327</f>
        <v>0</v>
      </c>
      <c r="L1327" s="797"/>
      <c r="M1327" s="797"/>
      <c r="N1327" s="779" t="s">
        <v>381</v>
      </c>
      <c r="O1327" s="779">
        <f>L1327</f>
        <v>0</v>
      </c>
      <c r="P1327" s="779">
        <f>H1327+L1327</f>
        <v>0</v>
      </c>
      <c r="Q1327" s="779">
        <f>I1327+M1327</f>
        <v>0</v>
      </c>
      <c r="R1327" s="779" t="s">
        <v>381</v>
      </c>
      <c r="S1327" s="780">
        <f>P1327</f>
        <v>0</v>
      </c>
    </row>
    <row r="1328" spans="1:19" ht="15" hidden="1" customHeight="1" x14ac:dyDescent="0.2">
      <c r="A1328" s="790" t="s">
        <v>383</v>
      </c>
      <c r="B1328" s="776" t="s">
        <v>381</v>
      </c>
      <c r="C1328" s="777">
        <f>IF(E1328+G1328=0, 0, ROUND((P1328-Q1328)/(G1328+E1328)/12,0))</f>
        <v>0</v>
      </c>
      <c r="D1328" s="791">
        <f>IF(F1328=0,0,ROUND(Q1328/F1328,0))</f>
        <v>0</v>
      </c>
      <c r="E1328" s="796"/>
      <c r="F1328" s="797"/>
      <c r="G1328" s="798"/>
      <c r="H1328" s="799"/>
      <c r="I1328" s="797"/>
      <c r="J1328" s="779" t="s">
        <v>381</v>
      </c>
      <c r="K1328" s="779">
        <f>H1328</f>
        <v>0</v>
      </c>
      <c r="L1328" s="797"/>
      <c r="M1328" s="797"/>
      <c r="N1328" s="779" t="s">
        <v>381</v>
      </c>
      <c r="O1328" s="779">
        <f>L1328</f>
        <v>0</v>
      </c>
      <c r="P1328" s="779">
        <f>H1328+L1328</f>
        <v>0</v>
      </c>
      <c r="Q1328" s="779">
        <f>I1328+M1328</f>
        <v>0</v>
      </c>
      <c r="R1328" s="779" t="s">
        <v>381</v>
      </c>
      <c r="S1328" s="780">
        <f>P1328</f>
        <v>0</v>
      </c>
    </row>
    <row r="1329" spans="1:19" ht="15" hidden="1" customHeight="1" x14ac:dyDescent="0.2">
      <c r="A1329" s="790" t="s">
        <v>384</v>
      </c>
      <c r="B1329" s="776" t="s">
        <v>381</v>
      </c>
      <c r="C1329" s="777" t="s">
        <v>381</v>
      </c>
      <c r="D1329" s="791" t="s">
        <v>381</v>
      </c>
      <c r="E1329" s="778" t="s">
        <v>381</v>
      </c>
      <c r="F1329" s="779" t="s">
        <v>381</v>
      </c>
      <c r="G1329" s="780" t="s">
        <v>381</v>
      </c>
      <c r="H1329" s="781" t="s">
        <v>381</v>
      </c>
      <c r="I1329" s="779" t="s">
        <v>381</v>
      </c>
      <c r="J1329" s="797"/>
      <c r="K1329" s="779">
        <f>J1329</f>
        <v>0</v>
      </c>
      <c r="L1329" s="779" t="s">
        <v>381</v>
      </c>
      <c r="M1329" s="779" t="s">
        <v>381</v>
      </c>
      <c r="N1329" s="797"/>
      <c r="O1329" s="779">
        <f>N1329</f>
        <v>0</v>
      </c>
      <c r="P1329" s="779" t="s">
        <v>381</v>
      </c>
      <c r="Q1329" s="779" t="s">
        <v>381</v>
      </c>
      <c r="R1329" s="779">
        <f>J1329+N1329</f>
        <v>0</v>
      </c>
      <c r="S1329" s="780">
        <f>R1329</f>
        <v>0</v>
      </c>
    </row>
    <row r="1330" spans="1:19" ht="18" hidden="1" customHeight="1" x14ac:dyDescent="0.2">
      <c r="A1330" s="792" t="s">
        <v>1026</v>
      </c>
      <c r="B1330" s="793"/>
      <c r="C1330" s="777">
        <f>IF(E1330+G1330=0, 0, ROUND((P1330-Q1330)/(G1330+E1330)/12,0))</f>
        <v>0</v>
      </c>
      <c r="D1330" s="791">
        <f>IF(F1330=0,0,ROUND(Q1330/F1330,0))</f>
        <v>0</v>
      </c>
      <c r="E1330" s="778">
        <f>E1331+E1332</f>
        <v>0</v>
      </c>
      <c r="F1330" s="779">
        <f>F1331+F1332</f>
        <v>0</v>
      </c>
      <c r="G1330" s="780">
        <f>G1331+G1332</f>
        <v>0</v>
      </c>
      <c r="H1330" s="781">
        <f>H1331+H1332</f>
        <v>0</v>
      </c>
      <c r="I1330" s="779">
        <f>I1331+I1332</f>
        <v>0</v>
      </c>
      <c r="J1330" s="779">
        <f>J1333</f>
        <v>0</v>
      </c>
      <c r="K1330" s="779">
        <f>IF(H1330+J1330=K1331+K1332+K1333,H1330+J1330,"CHYBA")</f>
        <v>0</v>
      </c>
      <c r="L1330" s="779">
        <f>L1331+L1332</f>
        <v>0</v>
      </c>
      <c r="M1330" s="779">
        <f>M1331+M1332</f>
        <v>0</v>
      </c>
      <c r="N1330" s="779">
        <f>N1333</f>
        <v>0</v>
      </c>
      <c r="O1330" s="779">
        <f>IF(L1330+N1330=O1331+O1332+O1333,L1330+N1330,"CHYBA")</f>
        <v>0</v>
      </c>
      <c r="P1330" s="779">
        <f>P1331+P1332</f>
        <v>0</v>
      </c>
      <c r="Q1330" s="779">
        <f>Q1331+Q1332</f>
        <v>0</v>
      </c>
      <c r="R1330" s="779">
        <f>R1333</f>
        <v>0</v>
      </c>
      <c r="S1330" s="780">
        <f>IF(P1330+R1330=S1331+S1332+S1333,P1330+R1330,"CHYBA")</f>
        <v>0</v>
      </c>
    </row>
    <row r="1331" spans="1:19" ht="15" hidden="1" customHeight="1" x14ac:dyDescent="0.2">
      <c r="A1331" s="790" t="s">
        <v>382</v>
      </c>
      <c r="B1331" s="776" t="s">
        <v>381</v>
      </c>
      <c r="C1331" s="777">
        <f>IF(E1331+G1331=0, 0, ROUND((P1331-Q1331)/(G1331+E1331)/12,0))</f>
        <v>0</v>
      </c>
      <c r="D1331" s="791">
        <f>IF(F1331=0,0,ROUND(Q1331/F1331,0))</f>
        <v>0</v>
      </c>
      <c r="E1331" s="796"/>
      <c r="F1331" s="797"/>
      <c r="G1331" s="798"/>
      <c r="H1331" s="799"/>
      <c r="I1331" s="797"/>
      <c r="J1331" s="779" t="s">
        <v>381</v>
      </c>
      <c r="K1331" s="779">
        <f>H1331</f>
        <v>0</v>
      </c>
      <c r="L1331" s="797"/>
      <c r="M1331" s="797"/>
      <c r="N1331" s="779" t="s">
        <v>381</v>
      </c>
      <c r="O1331" s="779">
        <f>L1331</f>
        <v>0</v>
      </c>
      <c r="P1331" s="779">
        <f>H1331+L1331</f>
        <v>0</v>
      </c>
      <c r="Q1331" s="779">
        <f>I1331+M1331</f>
        <v>0</v>
      </c>
      <c r="R1331" s="779" t="s">
        <v>381</v>
      </c>
      <c r="S1331" s="780">
        <f>P1331</f>
        <v>0</v>
      </c>
    </row>
    <row r="1332" spans="1:19" ht="15" hidden="1" customHeight="1" x14ac:dyDescent="0.2">
      <c r="A1332" s="790" t="s">
        <v>383</v>
      </c>
      <c r="B1332" s="776" t="s">
        <v>381</v>
      </c>
      <c r="C1332" s="777">
        <f>IF(E1332+G1332=0, 0, ROUND((P1332-Q1332)/(G1332+E1332)/12,0))</f>
        <v>0</v>
      </c>
      <c r="D1332" s="791">
        <f>IF(F1332=0,0,ROUND(Q1332/F1332,0))</f>
        <v>0</v>
      </c>
      <c r="E1332" s="796"/>
      <c r="F1332" s="797"/>
      <c r="G1332" s="798"/>
      <c r="H1332" s="799"/>
      <c r="I1332" s="797"/>
      <c r="J1332" s="779" t="s">
        <v>381</v>
      </c>
      <c r="K1332" s="779">
        <f>H1332</f>
        <v>0</v>
      </c>
      <c r="L1332" s="797"/>
      <c r="M1332" s="797"/>
      <c r="N1332" s="779" t="s">
        <v>381</v>
      </c>
      <c r="O1332" s="779">
        <f>L1332</f>
        <v>0</v>
      </c>
      <c r="P1332" s="779">
        <f>H1332+L1332</f>
        <v>0</v>
      </c>
      <c r="Q1332" s="779">
        <f>I1332+M1332</f>
        <v>0</v>
      </c>
      <c r="R1332" s="779" t="s">
        <v>381</v>
      </c>
      <c r="S1332" s="780">
        <f>P1332</f>
        <v>0</v>
      </c>
    </row>
    <row r="1333" spans="1:19" ht="15" hidden="1" customHeight="1" x14ac:dyDescent="0.2">
      <c r="A1333" s="790" t="s">
        <v>384</v>
      </c>
      <c r="B1333" s="776" t="s">
        <v>381</v>
      </c>
      <c r="C1333" s="777" t="s">
        <v>381</v>
      </c>
      <c r="D1333" s="791" t="s">
        <v>381</v>
      </c>
      <c r="E1333" s="778" t="s">
        <v>381</v>
      </c>
      <c r="F1333" s="779" t="s">
        <v>381</v>
      </c>
      <c r="G1333" s="780" t="s">
        <v>381</v>
      </c>
      <c r="H1333" s="781" t="s">
        <v>381</v>
      </c>
      <c r="I1333" s="779" t="s">
        <v>381</v>
      </c>
      <c r="J1333" s="797"/>
      <c r="K1333" s="779">
        <f>J1333</f>
        <v>0</v>
      </c>
      <c r="L1333" s="779" t="s">
        <v>381</v>
      </c>
      <c r="M1333" s="779" t="s">
        <v>381</v>
      </c>
      <c r="N1333" s="797"/>
      <c r="O1333" s="779">
        <f>N1333</f>
        <v>0</v>
      </c>
      <c r="P1333" s="779" t="s">
        <v>381</v>
      </c>
      <c r="Q1333" s="779" t="s">
        <v>381</v>
      </c>
      <c r="R1333" s="779">
        <f>J1333+N1333</f>
        <v>0</v>
      </c>
      <c r="S1333" s="780">
        <f>R1333</f>
        <v>0</v>
      </c>
    </row>
    <row r="1334" spans="1:19" ht="18" hidden="1" customHeight="1" x14ac:dyDescent="0.2">
      <c r="A1334" s="792" t="s">
        <v>1026</v>
      </c>
      <c r="B1334" s="793"/>
      <c r="C1334" s="777">
        <f>IF(E1334+G1334=0, 0, ROUND((P1334-Q1334)/(G1334+E1334)/12,0))</f>
        <v>0</v>
      </c>
      <c r="D1334" s="791">
        <f>IF(F1334=0,0,ROUND(Q1334/F1334,0))</f>
        <v>0</v>
      </c>
      <c r="E1334" s="778">
        <f>E1335+E1336</f>
        <v>0</v>
      </c>
      <c r="F1334" s="779">
        <f>F1335+F1336</f>
        <v>0</v>
      </c>
      <c r="G1334" s="780">
        <f>G1335+G1336</f>
        <v>0</v>
      </c>
      <c r="H1334" s="781">
        <f>H1335+H1336</f>
        <v>0</v>
      </c>
      <c r="I1334" s="779">
        <f>I1335+I1336</f>
        <v>0</v>
      </c>
      <c r="J1334" s="779">
        <f>J1337</f>
        <v>0</v>
      </c>
      <c r="K1334" s="779">
        <f>IF(H1334+J1334=K1335+K1336+K1337,H1334+J1334,"CHYBA")</f>
        <v>0</v>
      </c>
      <c r="L1334" s="779">
        <f>L1335+L1336</f>
        <v>0</v>
      </c>
      <c r="M1334" s="779">
        <f>M1335+M1336</f>
        <v>0</v>
      </c>
      <c r="N1334" s="779">
        <f>N1337</f>
        <v>0</v>
      </c>
      <c r="O1334" s="779">
        <f>IF(L1334+N1334=O1335+O1336+O1337,L1334+N1334,"CHYBA")</f>
        <v>0</v>
      </c>
      <c r="P1334" s="779">
        <f>P1335+P1336</f>
        <v>0</v>
      </c>
      <c r="Q1334" s="779">
        <f>Q1335+Q1336</f>
        <v>0</v>
      </c>
      <c r="R1334" s="779">
        <f>R1337</f>
        <v>0</v>
      </c>
      <c r="S1334" s="780">
        <f>IF(P1334+R1334=S1335+S1336+S1337,P1334+R1334,"CHYBA")</f>
        <v>0</v>
      </c>
    </row>
    <row r="1335" spans="1:19" ht="15" hidden="1" customHeight="1" x14ac:dyDescent="0.2">
      <c r="A1335" s="790" t="s">
        <v>382</v>
      </c>
      <c r="B1335" s="776" t="s">
        <v>381</v>
      </c>
      <c r="C1335" s="777">
        <f>IF(E1335+G1335=0, 0, ROUND((P1335-Q1335)/(G1335+E1335)/12,0))</f>
        <v>0</v>
      </c>
      <c r="D1335" s="791">
        <f>IF(F1335=0,0,ROUND(Q1335/F1335,0))</f>
        <v>0</v>
      </c>
      <c r="E1335" s="796"/>
      <c r="F1335" s="797"/>
      <c r="G1335" s="798"/>
      <c r="H1335" s="799"/>
      <c r="I1335" s="797"/>
      <c r="J1335" s="779" t="s">
        <v>381</v>
      </c>
      <c r="K1335" s="779">
        <f>H1335</f>
        <v>0</v>
      </c>
      <c r="L1335" s="797"/>
      <c r="M1335" s="797"/>
      <c r="N1335" s="779" t="s">
        <v>381</v>
      </c>
      <c r="O1335" s="779">
        <f>L1335</f>
        <v>0</v>
      </c>
      <c r="P1335" s="779">
        <f>H1335+L1335</f>
        <v>0</v>
      </c>
      <c r="Q1335" s="779">
        <f>I1335+M1335</f>
        <v>0</v>
      </c>
      <c r="R1335" s="779" t="s">
        <v>381</v>
      </c>
      <c r="S1335" s="780">
        <f>P1335</f>
        <v>0</v>
      </c>
    </row>
    <row r="1336" spans="1:19" ht="15" hidden="1" customHeight="1" x14ac:dyDescent="0.2">
      <c r="A1336" s="790" t="s">
        <v>383</v>
      </c>
      <c r="B1336" s="776" t="s">
        <v>381</v>
      </c>
      <c r="C1336" s="777">
        <f>IF(E1336+G1336=0, 0, ROUND((P1336-Q1336)/(G1336+E1336)/12,0))</f>
        <v>0</v>
      </c>
      <c r="D1336" s="791">
        <f>IF(F1336=0,0,ROUND(Q1336/F1336,0))</f>
        <v>0</v>
      </c>
      <c r="E1336" s="796"/>
      <c r="F1336" s="797"/>
      <c r="G1336" s="798"/>
      <c r="H1336" s="799"/>
      <c r="I1336" s="797"/>
      <c r="J1336" s="779" t="s">
        <v>381</v>
      </c>
      <c r="K1336" s="779">
        <f>H1336</f>
        <v>0</v>
      </c>
      <c r="L1336" s="797"/>
      <c r="M1336" s="797"/>
      <c r="N1336" s="779" t="s">
        <v>381</v>
      </c>
      <c r="O1336" s="779">
        <f>L1336</f>
        <v>0</v>
      </c>
      <c r="P1336" s="779">
        <f>H1336+L1336</f>
        <v>0</v>
      </c>
      <c r="Q1336" s="779">
        <f>I1336+M1336</f>
        <v>0</v>
      </c>
      <c r="R1336" s="779" t="s">
        <v>381</v>
      </c>
      <c r="S1336" s="780">
        <f>P1336</f>
        <v>0</v>
      </c>
    </row>
    <row r="1337" spans="1:19" ht="15" hidden="1" customHeight="1" x14ac:dyDescent="0.2">
      <c r="A1337" s="790" t="s">
        <v>384</v>
      </c>
      <c r="B1337" s="776" t="s">
        <v>381</v>
      </c>
      <c r="C1337" s="777" t="s">
        <v>381</v>
      </c>
      <c r="D1337" s="791" t="s">
        <v>381</v>
      </c>
      <c r="E1337" s="778" t="s">
        <v>381</v>
      </c>
      <c r="F1337" s="779" t="s">
        <v>381</v>
      </c>
      <c r="G1337" s="780" t="s">
        <v>381</v>
      </c>
      <c r="H1337" s="781" t="s">
        <v>381</v>
      </c>
      <c r="I1337" s="779" t="s">
        <v>381</v>
      </c>
      <c r="J1337" s="797"/>
      <c r="K1337" s="779">
        <f>J1337</f>
        <v>0</v>
      </c>
      <c r="L1337" s="779" t="s">
        <v>381</v>
      </c>
      <c r="M1337" s="779" t="s">
        <v>381</v>
      </c>
      <c r="N1337" s="797"/>
      <c r="O1337" s="779">
        <f>N1337</f>
        <v>0</v>
      </c>
      <c r="P1337" s="779" t="s">
        <v>381</v>
      </c>
      <c r="Q1337" s="779" t="s">
        <v>381</v>
      </c>
      <c r="R1337" s="779">
        <f>J1337+N1337</f>
        <v>0</v>
      </c>
      <c r="S1337" s="780">
        <f>R1337</f>
        <v>0</v>
      </c>
    </row>
    <row r="1338" spans="1:19" ht="18" hidden="1" customHeight="1" x14ac:dyDescent="0.2">
      <c r="A1338" s="792" t="s">
        <v>1026</v>
      </c>
      <c r="B1338" s="793"/>
      <c r="C1338" s="777">
        <f>IF(E1338+G1338=0, 0, ROUND((P1338-Q1338)/(G1338+E1338)/12,0))</f>
        <v>0</v>
      </c>
      <c r="D1338" s="791">
        <f>IF(F1338=0,0,ROUND(Q1338/F1338,0))</f>
        <v>0</v>
      </c>
      <c r="E1338" s="778">
        <f>E1339+E1340</f>
        <v>0</v>
      </c>
      <c r="F1338" s="779">
        <f>F1339+F1340</f>
        <v>0</v>
      </c>
      <c r="G1338" s="780">
        <f>G1339+G1340</f>
        <v>0</v>
      </c>
      <c r="H1338" s="781">
        <f>H1339+H1340</f>
        <v>0</v>
      </c>
      <c r="I1338" s="779">
        <f>I1339+I1340</f>
        <v>0</v>
      </c>
      <c r="J1338" s="779">
        <f>J1341</f>
        <v>0</v>
      </c>
      <c r="K1338" s="779">
        <f>IF(H1338+J1338=K1339+K1340+K1341,H1338+J1338,"CHYBA")</f>
        <v>0</v>
      </c>
      <c r="L1338" s="779">
        <f>L1339+L1340</f>
        <v>0</v>
      </c>
      <c r="M1338" s="779">
        <f>M1339+M1340</f>
        <v>0</v>
      </c>
      <c r="N1338" s="779">
        <f>N1341</f>
        <v>0</v>
      </c>
      <c r="O1338" s="779">
        <f>IF(L1338+N1338=O1339+O1340+O1341,L1338+N1338,"CHYBA")</f>
        <v>0</v>
      </c>
      <c r="P1338" s="779">
        <f>P1339+P1340</f>
        <v>0</v>
      </c>
      <c r="Q1338" s="779">
        <f>Q1339+Q1340</f>
        <v>0</v>
      </c>
      <c r="R1338" s="779">
        <f>R1341</f>
        <v>0</v>
      </c>
      <c r="S1338" s="780">
        <f>IF(P1338+R1338=S1339+S1340+S1341,P1338+R1338,"CHYBA")</f>
        <v>0</v>
      </c>
    </row>
    <row r="1339" spans="1:19" ht="15" hidden="1" customHeight="1" x14ac:dyDescent="0.2">
      <c r="A1339" s="790" t="s">
        <v>382</v>
      </c>
      <c r="B1339" s="776" t="s">
        <v>381</v>
      </c>
      <c r="C1339" s="777">
        <f>IF(E1339+G1339=0, 0, ROUND((P1339-Q1339)/(G1339+E1339)/12,0))</f>
        <v>0</v>
      </c>
      <c r="D1339" s="791">
        <f>IF(F1339=0,0,ROUND(Q1339/F1339,0))</f>
        <v>0</v>
      </c>
      <c r="E1339" s="796"/>
      <c r="F1339" s="797"/>
      <c r="G1339" s="798"/>
      <c r="H1339" s="799"/>
      <c r="I1339" s="797"/>
      <c r="J1339" s="779" t="s">
        <v>381</v>
      </c>
      <c r="K1339" s="779">
        <f>H1339</f>
        <v>0</v>
      </c>
      <c r="L1339" s="797"/>
      <c r="M1339" s="797"/>
      <c r="N1339" s="779" t="s">
        <v>381</v>
      </c>
      <c r="O1339" s="779">
        <f>L1339</f>
        <v>0</v>
      </c>
      <c r="P1339" s="779">
        <f>H1339+L1339</f>
        <v>0</v>
      </c>
      <c r="Q1339" s="779">
        <f>I1339+M1339</f>
        <v>0</v>
      </c>
      <c r="R1339" s="779" t="s">
        <v>381</v>
      </c>
      <c r="S1339" s="780">
        <f>P1339</f>
        <v>0</v>
      </c>
    </row>
    <row r="1340" spans="1:19" ht="15" hidden="1" customHeight="1" x14ac:dyDescent="0.2">
      <c r="A1340" s="790" t="s">
        <v>383</v>
      </c>
      <c r="B1340" s="776" t="s">
        <v>381</v>
      </c>
      <c r="C1340" s="777">
        <f>IF(E1340+G1340=0, 0, ROUND((P1340-Q1340)/(G1340+E1340)/12,0))</f>
        <v>0</v>
      </c>
      <c r="D1340" s="791">
        <f>IF(F1340=0,0,ROUND(Q1340/F1340,0))</f>
        <v>0</v>
      </c>
      <c r="E1340" s="796"/>
      <c r="F1340" s="797"/>
      <c r="G1340" s="798"/>
      <c r="H1340" s="799"/>
      <c r="I1340" s="797"/>
      <c r="J1340" s="779" t="s">
        <v>381</v>
      </c>
      <c r="K1340" s="779">
        <f>H1340</f>
        <v>0</v>
      </c>
      <c r="L1340" s="797"/>
      <c r="M1340" s="797"/>
      <c r="N1340" s="779" t="s">
        <v>381</v>
      </c>
      <c r="O1340" s="779">
        <f>L1340</f>
        <v>0</v>
      </c>
      <c r="P1340" s="779">
        <f>H1340+L1340</f>
        <v>0</v>
      </c>
      <c r="Q1340" s="779">
        <f>I1340+M1340</f>
        <v>0</v>
      </c>
      <c r="R1340" s="779" t="s">
        <v>381</v>
      </c>
      <c r="S1340" s="780">
        <f>P1340</f>
        <v>0</v>
      </c>
    </row>
    <row r="1341" spans="1:19" ht="15" hidden="1" customHeight="1" x14ac:dyDescent="0.2">
      <c r="A1341" s="790" t="s">
        <v>384</v>
      </c>
      <c r="B1341" s="776" t="s">
        <v>381</v>
      </c>
      <c r="C1341" s="777" t="s">
        <v>381</v>
      </c>
      <c r="D1341" s="791" t="s">
        <v>381</v>
      </c>
      <c r="E1341" s="778" t="s">
        <v>381</v>
      </c>
      <c r="F1341" s="779" t="s">
        <v>381</v>
      </c>
      <c r="G1341" s="780" t="s">
        <v>381</v>
      </c>
      <c r="H1341" s="781" t="s">
        <v>381</v>
      </c>
      <c r="I1341" s="779" t="s">
        <v>381</v>
      </c>
      <c r="J1341" s="797"/>
      <c r="K1341" s="779">
        <f>J1341</f>
        <v>0</v>
      </c>
      <c r="L1341" s="779" t="s">
        <v>381</v>
      </c>
      <c r="M1341" s="779" t="s">
        <v>381</v>
      </c>
      <c r="N1341" s="797"/>
      <c r="O1341" s="779">
        <f>N1341</f>
        <v>0</v>
      </c>
      <c r="P1341" s="779" t="s">
        <v>381</v>
      </c>
      <c r="Q1341" s="779" t="s">
        <v>381</v>
      </c>
      <c r="R1341" s="779">
        <f>J1341+N1341</f>
        <v>0</v>
      </c>
      <c r="S1341" s="780">
        <f>R1341</f>
        <v>0</v>
      </c>
    </row>
    <row r="1342" spans="1:19" ht="18" hidden="1" customHeight="1" x14ac:dyDescent="0.2">
      <c r="A1342" s="792" t="s">
        <v>1026</v>
      </c>
      <c r="B1342" s="793"/>
      <c r="C1342" s="777">
        <f>IF(E1342+G1342=0, 0, ROUND((P1342-Q1342)/(G1342+E1342)/12,0))</f>
        <v>0</v>
      </c>
      <c r="D1342" s="791">
        <f>IF(F1342=0,0,ROUND(Q1342/F1342,0))</f>
        <v>0</v>
      </c>
      <c r="E1342" s="778">
        <f>E1343+E1344</f>
        <v>0</v>
      </c>
      <c r="F1342" s="779">
        <f>F1343+F1344</f>
        <v>0</v>
      </c>
      <c r="G1342" s="780">
        <f>G1343+G1344</f>
        <v>0</v>
      </c>
      <c r="H1342" s="781">
        <f>H1343+H1344</f>
        <v>0</v>
      </c>
      <c r="I1342" s="779">
        <f>I1343+I1344</f>
        <v>0</v>
      </c>
      <c r="J1342" s="779">
        <f>J1345</f>
        <v>0</v>
      </c>
      <c r="K1342" s="779">
        <f>IF(H1342+J1342=K1343+K1344+K1345,H1342+J1342,"CHYBA")</f>
        <v>0</v>
      </c>
      <c r="L1342" s="779">
        <f>L1343+L1344</f>
        <v>0</v>
      </c>
      <c r="M1342" s="779">
        <f>M1343+M1344</f>
        <v>0</v>
      </c>
      <c r="N1342" s="779">
        <f>N1345</f>
        <v>0</v>
      </c>
      <c r="O1342" s="779">
        <f>IF(L1342+N1342=O1343+O1344+O1345,L1342+N1342,"CHYBA")</f>
        <v>0</v>
      </c>
      <c r="P1342" s="779">
        <f>P1343+P1344</f>
        <v>0</v>
      </c>
      <c r="Q1342" s="779">
        <f>Q1343+Q1344</f>
        <v>0</v>
      </c>
      <c r="R1342" s="779">
        <f>R1345</f>
        <v>0</v>
      </c>
      <c r="S1342" s="780">
        <f>IF(P1342+R1342=S1343+S1344+S1345,P1342+R1342,"CHYBA")</f>
        <v>0</v>
      </c>
    </row>
    <row r="1343" spans="1:19" ht="15" hidden="1" customHeight="1" x14ac:dyDescent="0.2">
      <c r="A1343" s="790" t="s">
        <v>382</v>
      </c>
      <c r="B1343" s="776" t="s">
        <v>381</v>
      </c>
      <c r="C1343" s="777">
        <f>IF(E1343+G1343=0, 0, ROUND((P1343-Q1343)/(G1343+E1343)/12,0))</f>
        <v>0</v>
      </c>
      <c r="D1343" s="791">
        <f>IF(F1343=0,0,ROUND(Q1343/F1343,0))</f>
        <v>0</v>
      </c>
      <c r="E1343" s="796"/>
      <c r="F1343" s="797"/>
      <c r="G1343" s="798"/>
      <c r="H1343" s="799"/>
      <c r="I1343" s="797"/>
      <c r="J1343" s="779" t="s">
        <v>381</v>
      </c>
      <c r="K1343" s="779">
        <f>H1343</f>
        <v>0</v>
      </c>
      <c r="L1343" s="797"/>
      <c r="M1343" s="797"/>
      <c r="N1343" s="779" t="s">
        <v>381</v>
      </c>
      <c r="O1343" s="779">
        <f>L1343</f>
        <v>0</v>
      </c>
      <c r="P1343" s="779">
        <f>H1343+L1343</f>
        <v>0</v>
      </c>
      <c r="Q1343" s="779">
        <f>I1343+M1343</f>
        <v>0</v>
      </c>
      <c r="R1343" s="779" t="s">
        <v>381</v>
      </c>
      <c r="S1343" s="780">
        <f>P1343</f>
        <v>0</v>
      </c>
    </row>
    <row r="1344" spans="1:19" ht="15" hidden="1" customHeight="1" x14ac:dyDescent="0.2">
      <c r="A1344" s="790" t="s">
        <v>383</v>
      </c>
      <c r="B1344" s="776" t="s">
        <v>381</v>
      </c>
      <c r="C1344" s="777">
        <f>IF(E1344+G1344=0, 0, ROUND((P1344-Q1344)/(G1344+E1344)/12,0))</f>
        <v>0</v>
      </c>
      <c r="D1344" s="791">
        <f>IF(F1344=0,0,ROUND(Q1344/F1344,0))</f>
        <v>0</v>
      </c>
      <c r="E1344" s="796"/>
      <c r="F1344" s="797"/>
      <c r="G1344" s="798"/>
      <c r="H1344" s="799"/>
      <c r="I1344" s="797"/>
      <c r="J1344" s="779" t="s">
        <v>381</v>
      </c>
      <c r="K1344" s="779">
        <f>H1344</f>
        <v>0</v>
      </c>
      <c r="L1344" s="797"/>
      <c r="M1344" s="797"/>
      <c r="N1344" s="779" t="s">
        <v>381</v>
      </c>
      <c r="O1344" s="779">
        <f>L1344</f>
        <v>0</v>
      </c>
      <c r="P1344" s="779">
        <f>H1344+L1344</f>
        <v>0</v>
      </c>
      <c r="Q1344" s="779">
        <f>I1344+M1344</f>
        <v>0</v>
      </c>
      <c r="R1344" s="779" t="s">
        <v>381</v>
      </c>
      <c r="S1344" s="780">
        <f>P1344</f>
        <v>0</v>
      </c>
    </row>
    <row r="1345" spans="1:19" ht="15" hidden="1" customHeight="1" x14ac:dyDescent="0.2">
      <c r="A1345" s="790" t="s">
        <v>384</v>
      </c>
      <c r="B1345" s="776" t="s">
        <v>381</v>
      </c>
      <c r="C1345" s="777" t="s">
        <v>381</v>
      </c>
      <c r="D1345" s="791" t="s">
        <v>381</v>
      </c>
      <c r="E1345" s="778" t="s">
        <v>381</v>
      </c>
      <c r="F1345" s="779" t="s">
        <v>381</v>
      </c>
      <c r="G1345" s="780" t="s">
        <v>381</v>
      </c>
      <c r="H1345" s="781" t="s">
        <v>381</v>
      </c>
      <c r="I1345" s="779" t="s">
        <v>381</v>
      </c>
      <c r="J1345" s="797"/>
      <c r="K1345" s="779">
        <f>J1345</f>
        <v>0</v>
      </c>
      <c r="L1345" s="779" t="s">
        <v>381</v>
      </c>
      <c r="M1345" s="779" t="s">
        <v>381</v>
      </c>
      <c r="N1345" s="797"/>
      <c r="O1345" s="779">
        <f>N1345</f>
        <v>0</v>
      </c>
      <c r="P1345" s="779" t="s">
        <v>381</v>
      </c>
      <c r="Q1345" s="779" t="s">
        <v>381</v>
      </c>
      <c r="R1345" s="779">
        <f>J1345+N1345</f>
        <v>0</v>
      </c>
      <c r="S1345" s="780">
        <f>R1345</f>
        <v>0</v>
      </c>
    </row>
    <row r="1346" spans="1:19" ht="18" hidden="1" customHeight="1" x14ac:dyDescent="0.2">
      <c r="A1346" s="792" t="s">
        <v>1026</v>
      </c>
      <c r="B1346" s="793"/>
      <c r="C1346" s="777">
        <f>IF(E1346+G1346=0, 0, ROUND((P1346-Q1346)/(G1346+E1346)/12,0))</f>
        <v>0</v>
      </c>
      <c r="D1346" s="791">
        <f>IF(F1346=0,0,ROUND(Q1346/F1346,0))</f>
        <v>0</v>
      </c>
      <c r="E1346" s="778">
        <f>E1347+E1348</f>
        <v>0</v>
      </c>
      <c r="F1346" s="779">
        <f>F1347+F1348</f>
        <v>0</v>
      </c>
      <c r="G1346" s="780">
        <f>G1347+G1348</f>
        <v>0</v>
      </c>
      <c r="H1346" s="781">
        <f>H1347+H1348</f>
        <v>0</v>
      </c>
      <c r="I1346" s="779">
        <f>I1347+I1348</f>
        <v>0</v>
      </c>
      <c r="J1346" s="779">
        <f>J1349</f>
        <v>0</v>
      </c>
      <c r="K1346" s="779">
        <f>IF(H1346+J1346=K1347+K1348+K1349,H1346+J1346,"CHYBA")</f>
        <v>0</v>
      </c>
      <c r="L1346" s="779">
        <f>L1347+L1348</f>
        <v>0</v>
      </c>
      <c r="M1346" s="779">
        <f>M1347+M1348</f>
        <v>0</v>
      </c>
      <c r="N1346" s="779">
        <f>N1349</f>
        <v>0</v>
      </c>
      <c r="O1346" s="779">
        <f>IF(L1346+N1346=O1347+O1348+O1349,L1346+N1346,"CHYBA")</f>
        <v>0</v>
      </c>
      <c r="P1346" s="779">
        <f>P1347+P1348</f>
        <v>0</v>
      </c>
      <c r="Q1346" s="779">
        <f>Q1347+Q1348</f>
        <v>0</v>
      </c>
      <c r="R1346" s="779">
        <f>R1349</f>
        <v>0</v>
      </c>
      <c r="S1346" s="780">
        <f>IF(P1346+R1346=S1347+S1348+S1349,P1346+R1346,"CHYBA")</f>
        <v>0</v>
      </c>
    </row>
    <row r="1347" spans="1:19" ht="15" hidden="1" customHeight="1" x14ac:dyDescent="0.2">
      <c r="A1347" s="790" t="s">
        <v>382</v>
      </c>
      <c r="B1347" s="776" t="s">
        <v>381</v>
      </c>
      <c r="C1347" s="777">
        <f>IF(E1347+G1347=0, 0, ROUND((P1347-Q1347)/(G1347+E1347)/12,0))</f>
        <v>0</v>
      </c>
      <c r="D1347" s="791">
        <f>IF(F1347=0,0,ROUND(Q1347/F1347,0))</f>
        <v>0</v>
      </c>
      <c r="E1347" s="796"/>
      <c r="F1347" s="797"/>
      <c r="G1347" s="798"/>
      <c r="H1347" s="799"/>
      <c r="I1347" s="797"/>
      <c r="J1347" s="779" t="s">
        <v>381</v>
      </c>
      <c r="K1347" s="779">
        <f>H1347</f>
        <v>0</v>
      </c>
      <c r="L1347" s="797"/>
      <c r="M1347" s="797"/>
      <c r="N1347" s="779" t="s">
        <v>381</v>
      </c>
      <c r="O1347" s="779">
        <f>L1347</f>
        <v>0</v>
      </c>
      <c r="P1347" s="779">
        <f>H1347+L1347</f>
        <v>0</v>
      </c>
      <c r="Q1347" s="779">
        <f>I1347+M1347</f>
        <v>0</v>
      </c>
      <c r="R1347" s="779" t="s">
        <v>381</v>
      </c>
      <c r="S1347" s="780">
        <f>P1347</f>
        <v>0</v>
      </c>
    </row>
    <row r="1348" spans="1:19" ht="15" hidden="1" customHeight="1" x14ac:dyDescent="0.2">
      <c r="A1348" s="790" t="s">
        <v>383</v>
      </c>
      <c r="B1348" s="776" t="s">
        <v>381</v>
      </c>
      <c r="C1348" s="777">
        <f>IF(E1348+G1348=0, 0, ROUND((P1348-Q1348)/(G1348+E1348)/12,0))</f>
        <v>0</v>
      </c>
      <c r="D1348" s="791">
        <f>IF(F1348=0,0,ROUND(Q1348/F1348,0))</f>
        <v>0</v>
      </c>
      <c r="E1348" s="796"/>
      <c r="F1348" s="797"/>
      <c r="G1348" s="798"/>
      <c r="H1348" s="799"/>
      <c r="I1348" s="797"/>
      <c r="J1348" s="779" t="s">
        <v>381</v>
      </c>
      <c r="K1348" s="779">
        <f>H1348</f>
        <v>0</v>
      </c>
      <c r="L1348" s="797"/>
      <c r="M1348" s="797"/>
      <c r="N1348" s="779" t="s">
        <v>381</v>
      </c>
      <c r="O1348" s="779">
        <f>L1348</f>
        <v>0</v>
      </c>
      <c r="P1348" s="779">
        <f>H1348+L1348</f>
        <v>0</v>
      </c>
      <c r="Q1348" s="779">
        <f>I1348+M1348</f>
        <v>0</v>
      </c>
      <c r="R1348" s="779" t="s">
        <v>381</v>
      </c>
      <c r="S1348" s="780">
        <f>P1348</f>
        <v>0</v>
      </c>
    </row>
    <row r="1349" spans="1:19" ht="15.75" hidden="1" customHeight="1" x14ac:dyDescent="0.2">
      <c r="A1349" s="808" t="s">
        <v>384</v>
      </c>
      <c r="B1349" s="809" t="s">
        <v>381</v>
      </c>
      <c r="C1349" s="810" t="s">
        <v>381</v>
      </c>
      <c r="D1349" s="834" t="s">
        <v>381</v>
      </c>
      <c r="E1349" s="811" t="s">
        <v>381</v>
      </c>
      <c r="F1349" s="812" t="s">
        <v>381</v>
      </c>
      <c r="G1349" s="813" t="s">
        <v>381</v>
      </c>
      <c r="H1349" s="814" t="s">
        <v>381</v>
      </c>
      <c r="I1349" s="812" t="s">
        <v>381</v>
      </c>
      <c r="J1349" s="815"/>
      <c r="K1349" s="812">
        <f>J1349</f>
        <v>0</v>
      </c>
      <c r="L1349" s="812" t="s">
        <v>381</v>
      </c>
      <c r="M1349" s="812" t="s">
        <v>381</v>
      </c>
      <c r="N1349" s="815"/>
      <c r="O1349" s="812">
        <f>N1349</f>
        <v>0</v>
      </c>
      <c r="P1349" s="812" t="s">
        <v>381</v>
      </c>
      <c r="Q1349" s="812" t="s">
        <v>381</v>
      </c>
      <c r="R1349" s="812">
        <f>J1349+N1349</f>
        <v>0</v>
      </c>
      <c r="S1349" s="813">
        <f>R1349</f>
        <v>0</v>
      </c>
    </row>
    <row r="1350" spans="1:19" ht="15.75" hidden="1" customHeight="1" x14ac:dyDescent="0.2">
      <c r="A1350" s="816" t="s">
        <v>386</v>
      </c>
      <c r="B1350" s="817" t="s">
        <v>381</v>
      </c>
      <c r="C1350" s="802">
        <f>IF(E1350+G1350=0, 0, ROUND((P1350-Q1350)/(G1350+E1350)/12,0))</f>
        <v>0</v>
      </c>
      <c r="D1350" s="833">
        <f>IF(F1350=0,0,ROUND(Q1350/F1350,0))</f>
        <v>0</v>
      </c>
      <c r="E1350" s="819">
        <f>E1351+E1352</f>
        <v>0</v>
      </c>
      <c r="F1350" s="820">
        <f>F1351+F1352</f>
        <v>0</v>
      </c>
      <c r="G1350" s="821">
        <f>G1351+G1352</f>
        <v>0</v>
      </c>
      <c r="H1350" s="822">
        <f>H1351+H1352</f>
        <v>0</v>
      </c>
      <c r="I1350" s="820">
        <f>I1351+I1352</f>
        <v>0</v>
      </c>
      <c r="J1350" s="820">
        <f>J1353</f>
        <v>0</v>
      </c>
      <c r="K1350" s="820">
        <f>IF(H1350+J1350=K1351+K1352+K1353,H1350+J1350,"CHYBA")</f>
        <v>0</v>
      </c>
      <c r="L1350" s="820">
        <f>L1351+L1352</f>
        <v>0</v>
      </c>
      <c r="M1350" s="820">
        <f>M1351+M1352</f>
        <v>0</v>
      </c>
      <c r="N1350" s="820">
        <f>N1353</f>
        <v>0</v>
      </c>
      <c r="O1350" s="820">
        <f>IF(L1350+N1350=O1351+O1352+O1353,L1350+N1350,"CHYBA")</f>
        <v>0</v>
      </c>
      <c r="P1350" s="820">
        <f>P1351+P1352</f>
        <v>0</v>
      </c>
      <c r="Q1350" s="820">
        <f>Q1351+Q1352</f>
        <v>0</v>
      </c>
      <c r="R1350" s="820">
        <f>R1353</f>
        <v>0</v>
      </c>
      <c r="S1350" s="821">
        <f>IF(P1350+R1350=S1351+S1352+S1353,P1350+R1350,"CHYBA")</f>
        <v>0</v>
      </c>
    </row>
    <row r="1351" spans="1:19" ht="15" hidden="1" customHeight="1" x14ac:dyDescent="0.2">
      <c r="A1351" s="790" t="s">
        <v>382</v>
      </c>
      <c r="B1351" s="776" t="s">
        <v>381</v>
      </c>
      <c r="C1351" s="777">
        <f>IF(E1351+G1351=0, 0, ROUND((P1351-Q1351)/(G1351+E1351)/12,0))</f>
        <v>0</v>
      </c>
      <c r="D1351" s="791">
        <f>IF(F1351=0,0,ROUND(Q1351/F1351,0))</f>
        <v>0</v>
      </c>
      <c r="E1351" s="778">
        <f t="shared" ref="E1351:I1352" si="48">E1355+E1359+E1363+E1367+E1371+E1375+E1379</f>
        <v>0</v>
      </c>
      <c r="F1351" s="779">
        <f t="shared" si="48"/>
        <v>0</v>
      </c>
      <c r="G1351" s="780">
        <f t="shared" si="48"/>
        <v>0</v>
      </c>
      <c r="H1351" s="781">
        <f t="shared" si="48"/>
        <v>0</v>
      </c>
      <c r="I1351" s="779">
        <f t="shared" si="48"/>
        <v>0</v>
      </c>
      <c r="J1351" s="779" t="s">
        <v>381</v>
      </c>
      <c r="K1351" s="779">
        <f>H1351</f>
        <v>0</v>
      </c>
      <c r="L1351" s="779">
        <f>L1355+L1359+L1363+L1367+L1371+L1375+L1379</f>
        <v>0</v>
      </c>
      <c r="M1351" s="779">
        <f>M1355+M1359+M1363+M1367+M1371+M1375+M1379</f>
        <v>0</v>
      </c>
      <c r="N1351" s="779" t="s">
        <v>381</v>
      </c>
      <c r="O1351" s="779">
        <f>L1351</f>
        <v>0</v>
      </c>
      <c r="P1351" s="779">
        <f>H1351+L1351</f>
        <v>0</v>
      </c>
      <c r="Q1351" s="779">
        <f>I1351+M1351</f>
        <v>0</v>
      </c>
      <c r="R1351" s="779" t="s">
        <v>381</v>
      </c>
      <c r="S1351" s="780">
        <f>P1351</f>
        <v>0</v>
      </c>
    </row>
    <row r="1352" spans="1:19" ht="15" hidden="1" customHeight="1" x14ac:dyDescent="0.2">
      <c r="A1352" s="790" t="s">
        <v>383</v>
      </c>
      <c r="B1352" s="776" t="s">
        <v>381</v>
      </c>
      <c r="C1352" s="777">
        <f>IF(E1352+G1352=0, 0, ROUND((P1352-Q1352)/(G1352+E1352)/12,0))</f>
        <v>0</v>
      </c>
      <c r="D1352" s="791">
        <f>IF(F1352=0,0,ROUND(Q1352/F1352,0))</f>
        <v>0</v>
      </c>
      <c r="E1352" s="778">
        <f t="shared" si="48"/>
        <v>0</v>
      </c>
      <c r="F1352" s="779">
        <f t="shared" si="48"/>
        <v>0</v>
      </c>
      <c r="G1352" s="780">
        <f t="shared" si="48"/>
        <v>0</v>
      </c>
      <c r="H1352" s="781">
        <f t="shared" si="48"/>
        <v>0</v>
      </c>
      <c r="I1352" s="779">
        <f t="shared" si="48"/>
        <v>0</v>
      </c>
      <c r="J1352" s="779" t="s">
        <v>381</v>
      </c>
      <c r="K1352" s="779">
        <f>H1352</f>
        <v>0</v>
      </c>
      <c r="L1352" s="779">
        <f>L1356+L1360+L1364+L1368+L1372+L1376+L1380</f>
        <v>0</v>
      </c>
      <c r="M1352" s="779">
        <f>M1356+M1360+M1364+M1368+M1372+M1376+M1380</f>
        <v>0</v>
      </c>
      <c r="N1352" s="779" t="s">
        <v>381</v>
      </c>
      <c r="O1352" s="779">
        <f>L1352</f>
        <v>0</v>
      </c>
      <c r="P1352" s="779">
        <f>H1352+L1352</f>
        <v>0</v>
      </c>
      <c r="Q1352" s="779">
        <f>I1352+M1352</f>
        <v>0</v>
      </c>
      <c r="R1352" s="779" t="s">
        <v>381</v>
      </c>
      <c r="S1352" s="780">
        <f>P1352</f>
        <v>0</v>
      </c>
    </row>
    <row r="1353" spans="1:19" ht="15" hidden="1" customHeight="1" x14ac:dyDescent="0.2">
      <c r="A1353" s="790" t="s">
        <v>384</v>
      </c>
      <c r="B1353" s="776" t="s">
        <v>381</v>
      </c>
      <c r="C1353" s="777" t="s">
        <v>381</v>
      </c>
      <c r="D1353" s="791" t="s">
        <v>381</v>
      </c>
      <c r="E1353" s="778" t="s">
        <v>381</v>
      </c>
      <c r="F1353" s="779" t="s">
        <v>381</v>
      </c>
      <c r="G1353" s="780" t="s">
        <v>381</v>
      </c>
      <c r="H1353" s="781" t="s">
        <v>381</v>
      </c>
      <c r="I1353" s="779" t="s">
        <v>381</v>
      </c>
      <c r="J1353" s="779">
        <f>J1357+J1361+J1365+J1369+J1373+J1377+J1381</f>
        <v>0</v>
      </c>
      <c r="K1353" s="779">
        <f>J1353</f>
        <v>0</v>
      </c>
      <c r="L1353" s="779" t="s">
        <v>381</v>
      </c>
      <c r="M1353" s="779" t="s">
        <v>381</v>
      </c>
      <c r="N1353" s="779">
        <f>N1357+N1361+N1365+N1369+N1373+N1377+N1381</f>
        <v>0</v>
      </c>
      <c r="O1353" s="779">
        <f>N1353</f>
        <v>0</v>
      </c>
      <c r="P1353" s="779" t="s">
        <v>381</v>
      </c>
      <c r="Q1353" s="779" t="s">
        <v>381</v>
      </c>
      <c r="R1353" s="779">
        <f>J1353+N1353</f>
        <v>0</v>
      </c>
      <c r="S1353" s="780">
        <f>R1353</f>
        <v>0</v>
      </c>
    </row>
    <row r="1354" spans="1:19" ht="18" hidden="1" customHeight="1" x14ac:dyDescent="0.2">
      <c r="A1354" s="792" t="s">
        <v>1026</v>
      </c>
      <c r="B1354" s="793"/>
      <c r="C1354" s="777">
        <f>IF(E1354+G1354=0, 0, ROUND((P1354-Q1354)/(G1354+E1354)/12,0))</f>
        <v>0</v>
      </c>
      <c r="D1354" s="791">
        <f>IF(F1354=0,0,ROUND(Q1354/F1354,0))</f>
        <v>0</v>
      </c>
      <c r="E1354" s="778">
        <f>E1355+E1356</f>
        <v>0</v>
      </c>
      <c r="F1354" s="779">
        <f>F1355+F1356</f>
        <v>0</v>
      </c>
      <c r="G1354" s="780">
        <f>G1355+G1356</f>
        <v>0</v>
      </c>
      <c r="H1354" s="794">
        <f>H1355+H1356</f>
        <v>0</v>
      </c>
      <c r="I1354" s="795">
        <f>I1355+I1356</f>
        <v>0</v>
      </c>
      <c r="J1354" s="795">
        <f>J1357</f>
        <v>0</v>
      </c>
      <c r="K1354" s="795">
        <f>IF(H1354+J1354=K1355+K1356+K1357,H1354+J1354,"CHYBA")</f>
        <v>0</v>
      </c>
      <c r="L1354" s="779">
        <f>L1355+L1356</f>
        <v>0</v>
      </c>
      <c r="M1354" s="779">
        <f>M1355+M1356</f>
        <v>0</v>
      </c>
      <c r="N1354" s="779">
        <f>N1357</f>
        <v>0</v>
      </c>
      <c r="O1354" s="779">
        <f>IF(L1354+N1354=O1355+O1356+O1357,L1354+N1354,"CHYBA")</f>
        <v>0</v>
      </c>
      <c r="P1354" s="779">
        <f>P1355+P1356</f>
        <v>0</v>
      </c>
      <c r="Q1354" s="779">
        <f>Q1355+Q1356</f>
        <v>0</v>
      </c>
      <c r="R1354" s="779">
        <f>R1357</f>
        <v>0</v>
      </c>
      <c r="S1354" s="780">
        <f>IF(P1354+R1354=S1355+S1356+S1357,P1354+R1354,"CHYBA")</f>
        <v>0</v>
      </c>
    </row>
    <row r="1355" spans="1:19" ht="15" hidden="1" customHeight="1" x14ac:dyDescent="0.2">
      <c r="A1355" s="790" t="s">
        <v>382</v>
      </c>
      <c r="B1355" s="776" t="s">
        <v>381</v>
      </c>
      <c r="C1355" s="777">
        <f>IF(E1355+G1355=0, 0, ROUND((P1355-Q1355)/(G1355+E1355)/12,0))</f>
        <v>0</v>
      </c>
      <c r="D1355" s="791">
        <f>IF(F1355=0,0,ROUND(Q1355/F1355,0))</f>
        <v>0</v>
      </c>
      <c r="E1355" s="796"/>
      <c r="F1355" s="797"/>
      <c r="G1355" s="798"/>
      <c r="H1355" s="799"/>
      <c r="I1355" s="797"/>
      <c r="J1355" s="795" t="s">
        <v>381</v>
      </c>
      <c r="K1355" s="795">
        <f>H1355</f>
        <v>0</v>
      </c>
      <c r="L1355" s="797"/>
      <c r="M1355" s="797"/>
      <c r="N1355" s="779" t="s">
        <v>381</v>
      </c>
      <c r="O1355" s="779">
        <f>L1355</f>
        <v>0</v>
      </c>
      <c r="P1355" s="779">
        <f>H1355+L1355</f>
        <v>0</v>
      </c>
      <c r="Q1355" s="779">
        <f>I1355+M1355</f>
        <v>0</v>
      </c>
      <c r="R1355" s="779" t="s">
        <v>381</v>
      </c>
      <c r="S1355" s="780">
        <f>P1355</f>
        <v>0</v>
      </c>
    </row>
    <row r="1356" spans="1:19" ht="15" hidden="1" customHeight="1" x14ac:dyDescent="0.2">
      <c r="A1356" s="790" t="s">
        <v>383</v>
      </c>
      <c r="B1356" s="776" t="s">
        <v>381</v>
      </c>
      <c r="C1356" s="777">
        <f>IF(E1356+G1356=0, 0, ROUND((P1356-Q1356)/(G1356+E1356)/12,0))</f>
        <v>0</v>
      </c>
      <c r="D1356" s="791">
        <f>IF(F1356=0,0,ROUND(Q1356/F1356,0))</f>
        <v>0</v>
      </c>
      <c r="E1356" s="796"/>
      <c r="F1356" s="797"/>
      <c r="G1356" s="798"/>
      <c r="H1356" s="799"/>
      <c r="I1356" s="797"/>
      <c r="J1356" s="795" t="s">
        <v>381</v>
      </c>
      <c r="K1356" s="795">
        <f>H1356</f>
        <v>0</v>
      </c>
      <c r="L1356" s="797"/>
      <c r="M1356" s="797"/>
      <c r="N1356" s="779" t="s">
        <v>381</v>
      </c>
      <c r="O1356" s="779">
        <f>L1356</f>
        <v>0</v>
      </c>
      <c r="P1356" s="779">
        <f>H1356+L1356</f>
        <v>0</v>
      </c>
      <c r="Q1356" s="779">
        <f>I1356+M1356</f>
        <v>0</v>
      </c>
      <c r="R1356" s="779" t="s">
        <v>381</v>
      </c>
      <c r="S1356" s="780">
        <f>P1356</f>
        <v>0</v>
      </c>
    </row>
    <row r="1357" spans="1:19" ht="15" hidden="1" customHeight="1" x14ac:dyDescent="0.2">
      <c r="A1357" s="790" t="s">
        <v>384</v>
      </c>
      <c r="B1357" s="776" t="s">
        <v>381</v>
      </c>
      <c r="C1357" s="777" t="s">
        <v>381</v>
      </c>
      <c r="D1357" s="791" t="s">
        <v>381</v>
      </c>
      <c r="E1357" s="778" t="s">
        <v>381</v>
      </c>
      <c r="F1357" s="779" t="s">
        <v>381</v>
      </c>
      <c r="G1357" s="780" t="s">
        <v>381</v>
      </c>
      <c r="H1357" s="781" t="s">
        <v>381</v>
      </c>
      <c r="I1357" s="779" t="s">
        <v>381</v>
      </c>
      <c r="J1357" s="797"/>
      <c r="K1357" s="795">
        <f>J1357</f>
        <v>0</v>
      </c>
      <c r="L1357" s="779" t="s">
        <v>381</v>
      </c>
      <c r="M1357" s="779" t="s">
        <v>381</v>
      </c>
      <c r="N1357" s="797"/>
      <c r="O1357" s="779">
        <f>N1357</f>
        <v>0</v>
      </c>
      <c r="P1357" s="779" t="s">
        <v>381</v>
      </c>
      <c r="Q1357" s="779" t="s">
        <v>381</v>
      </c>
      <c r="R1357" s="779">
        <f>J1357+N1357</f>
        <v>0</v>
      </c>
      <c r="S1357" s="780">
        <f>R1357</f>
        <v>0</v>
      </c>
    </row>
    <row r="1358" spans="1:19" ht="18" hidden="1" customHeight="1" x14ac:dyDescent="0.2">
      <c r="A1358" s="792" t="s">
        <v>1026</v>
      </c>
      <c r="B1358" s="793"/>
      <c r="C1358" s="777">
        <f>IF(E1358+G1358=0, 0, ROUND((P1358-Q1358)/(G1358+E1358)/12,0))</f>
        <v>0</v>
      </c>
      <c r="D1358" s="791">
        <f>IF(F1358=0,0,ROUND(Q1358/F1358,0))</f>
        <v>0</v>
      </c>
      <c r="E1358" s="778">
        <f>E1359+E1360</f>
        <v>0</v>
      </c>
      <c r="F1358" s="779">
        <f>F1359+F1360</f>
        <v>0</v>
      </c>
      <c r="G1358" s="780">
        <f>G1359+G1360</f>
        <v>0</v>
      </c>
      <c r="H1358" s="781">
        <f>H1359+H1360</f>
        <v>0</v>
      </c>
      <c r="I1358" s="779">
        <f>I1359+I1360</f>
        <v>0</v>
      </c>
      <c r="J1358" s="779">
        <f>J1361</f>
        <v>0</v>
      </c>
      <c r="K1358" s="779">
        <f>IF(H1358+J1358=K1359+K1360+K1361,H1358+J1358,"CHYBA")</f>
        <v>0</v>
      </c>
      <c r="L1358" s="779">
        <f>L1359+L1360</f>
        <v>0</v>
      </c>
      <c r="M1358" s="779">
        <f>M1359+M1360</f>
        <v>0</v>
      </c>
      <c r="N1358" s="779">
        <f>N1361</f>
        <v>0</v>
      </c>
      <c r="O1358" s="779">
        <f>IF(L1358+N1358=O1359+O1360+O1361,L1358+N1358,"CHYBA")</f>
        <v>0</v>
      </c>
      <c r="P1358" s="779">
        <f>P1359+P1360</f>
        <v>0</v>
      </c>
      <c r="Q1358" s="779">
        <f>Q1359+Q1360</f>
        <v>0</v>
      </c>
      <c r="R1358" s="779">
        <f>R1361</f>
        <v>0</v>
      </c>
      <c r="S1358" s="780">
        <f>IF(P1358+R1358=S1359+S1360+S1361,P1358+R1358,"CHYBA")</f>
        <v>0</v>
      </c>
    </row>
    <row r="1359" spans="1:19" ht="15" hidden="1" customHeight="1" x14ac:dyDescent="0.2">
      <c r="A1359" s="790" t="s">
        <v>382</v>
      </c>
      <c r="B1359" s="776" t="s">
        <v>381</v>
      </c>
      <c r="C1359" s="777">
        <f>IF(E1359+G1359=0, 0, ROUND((P1359-Q1359)/(G1359+E1359)/12,0))</f>
        <v>0</v>
      </c>
      <c r="D1359" s="791">
        <f>IF(F1359=0,0,ROUND(Q1359/F1359,0))</f>
        <v>0</v>
      </c>
      <c r="E1359" s="796"/>
      <c r="F1359" s="797"/>
      <c r="G1359" s="798"/>
      <c r="H1359" s="799"/>
      <c r="I1359" s="797"/>
      <c r="J1359" s="779" t="s">
        <v>381</v>
      </c>
      <c r="K1359" s="779">
        <f>H1359</f>
        <v>0</v>
      </c>
      <c r="L1359" s="797"/>
      <c r="M1359" s="797"/>
      <c r="N1359" s="779" t="s">
        <v>381</v>
      </c>
      <c r="O1359" s="779">
        <f>L1359</f>
        <v>0</v>
      </c>
      <c r="P1359" s="779">
        <f>H1359+L1359</f>
        <v>0</v>
      </c>
      <c r="Q1359" s="779">
        <f>I1359+M1359</f>
        <v>0</v>
      </c>
      <c r="R1359" s="779" t="s">
        <v>381</v>
      </c>
      <c r="S1359" s="780">
        <f>P1359</f>
        <v>0</v>
      </c>
    </row>
    <row r="1360" spans="1:19" ht="15" hidden="1" customHeight="1" x14ac:dyDescent="0.2">
      <c r="A1360" s="790" t="s">
        <v>383</v>
      </c>
      <c r="B1360" s="776" t="s">
        <v>381</v>
      </c>
      <c r="C1360" s="777">
        <f>IF(E1360+G1360=0, 0, ROUND((P1360-Q1360)/(G1360+E1360)/12,0))</f>
        <v>0</v>
      </c>
      <c r="D1360" s="791">
        <f>IF(F1360=0,0,ROUND(Q1360/F1360,0))</f>
        <v>0</v>
      </c>
      <c r="E1360" s="796"/>
      <c r="F1360" s="797"/>
      <c r="G1360" s="798"/>
      <c r="H1360" s="799"/>
      <c r="I1360" s="797"/>
      <c r="J1360" s="779" t="s">
        <v>381</v>
      </c>
      <c r="K1360" s="779">
        <f>H1360</f>
        <v>0</v>
      </c>
      <c r="L1360" s="797"/>
      <c r="M1360" s="797"/>
      <c r="N1360" s="779" t="s">
        <v>381</v>
      </c>
      <c r="O1360" s="779">
        <f>L1360</f>
        <v>0</v>
      </c>
      <c r="P1360" s="779">
        <f>H1360+L1360</f>
        <v>0</v>
      </c>
      <c r="Q1360" s="779">
        <f>I1360+M1360</f>
        <v>0</v>
      </c>
      <c r="R1360" s="779" t="s">
        <v>381</v>
      </c>
      <c r="S1360" s="780">
        <f>P1360</f>
        <v>0</v>
      </c>
    </row>
    <row r="1361" spans="1:19" ht="15" hidden="1" customHeight="1" x14ac:dyDescent="0.2">
      <c r="A1361" s="790" t="s">
        <v>384</v>
      </c>
      <c r="B1361" s="776" t="s">
        <v>381</v>
      </c>
      <c r="C1361" s="777" t="s">
        <v>381</v>
      </c>
      <c r="D1361" s="791" t="s">
        <v>381</v>
      </c>
      <c r="E1361" s="778" t="s">
        <v>381</v>
      </c>
      <c r="F1361" s="779" t="s">
        <v>381</v>
      </c>
      <c r="G1361" s="780" t="s">
        <v>381</v>
      </c>
      <c r="H1361" s="781" t="s">
        <v>381</v>
      </c>
      <c r="I1361" s="779" t="s">
        <v>381</v>
      </c>
      <c r="J1361" s="797"/>
      <c r="K1361" s="779">
        <f>J1361</f>
        <v>0</v>
      </c>
      <c r="L1361" s="779" t="s">
        <v>381</v>
      </c>
      <c r="M1361" s="779" t="s">
        <v>381</v>
      </c>
      <c r="N1361" s="797"/>
      <c r="O1361" s="779">
        <f>N1361</f>
        <v>0</v>
      </c>
      <c r="P1361" s="779" t="s">
        <v>381</v>
      </c>
      <c r="Q1361" s="779" t="s">
        <v>381</v>
      </c>
      <c r="R1361" s="779">
        <f>J1361+N1361</f>
        <v>0</v>
      </c>
      <c r="S1361" s="780">
        <f>R1361</f>
        <v>0</v>
      </c>
    </row>
    <row r="1362" spans="1:19" ht="18" hidden="1" customHeight="1" x14ac:dyDescent="0.2">
      <c r="A1362" s="792" t="s">
        <v>1026</v>
      </c>
      <c r="B1362" s="793"/>
      <c r="C1362" s="777">
        <f>IF(E1362+G1362=0, 0, ROUND((P1362-Q1362)/(G1362+E1362)/12,0))</f>
        <v>0</v>
      </c>
      <c r="D1362" s="791">
        <f>IF(F1362=0,0,ROUND(Q1362/F1362,0))</f>
        <v>0</v>
      </c>
      <c r="E1362" s="778">
        <f>E1363+E1364</f>
        <v>0</v>
      </c>
      <c r="F1362" s="779">
        <f>F1363+F1364</f>
        <v>0</v>
      </c>
      <c r="G1362" s="780">
        <f>G1363+G1364</f>
        <v>0</v>
      </c>
      <c r="H1362" s="781">
        <f>H1363+H1364</f>
        <v>0</v>
      </c>
      <c r="I1362" s="779">
        <f>I1363+I1364</f>
        <v>0</v>
      </c>
      <c r="J1362" s="779">
        <f>J1365</f>
        <v>0</v>
      </c>
      <c r="K1362" s="779">
        <f>IF(H1362+J1362=K1363+K1364+K1365,H1362+J1362,"CHYBA")</f>
        <v>0</v>
      </c>
      <c r="L1362" s="779">
        <f>L1363+L1364</f>
        <v>0</v>
      </c>
      <c r="M1362" s="779">
        <f>M1363+M1364</f>
        <v>0</v>
      </c>
      <c r="N1362" s="779">
        <f>N1365</f>
        <v>0</v>
      </c>
      <c r="O1362" s="779">
        <f>IF(L1362+N1362=O1363+O1364+O1365,L1362+N1362,"CHYBA")</f>
        <v>0</v>
      </c>
      <c r="P1362" s="779">
        <f>P1363+P1364</f>
        <v>0</v>
      </c>
      <c r="Q1362" s="779">
        <f>Q1363+Q1364</f>
        <v>0</v>
      </c>
      <c r="R1362" s="779">
        <f>R1365</f>
        <v>0</v>
      </c>
      <c r="S1362" s="780">
        <f>IF(P1362+R1362=S1363+S1364+S1365,P1362+R1362,"CHYBA")</f>
        <v>0</v>
      </c>
    </row>
    <row r="1363" spans="1:19" ht="15" hidden="1" customHeight="1" x14ac:dyDescent="0.2">
      <c r="A1363" s="790" t="s">
        <v>382</v>
      </c>
      <c r="B1363" s="776" t="s">
        <v>381</v>
      </c>
      <c r="C1363" s="777">
        <f>IF(E1363+G1363=0, 0, ROUND((P1363-Q1363)/(G1363+E1363)/12,0))</f>
        <v>0</v>
      </c>
      <c r="D1363" s="791">
        <f>IF(F1363=0,0,ROUND(Q1363/F1363,0))</f>
        <v>0</v>
      </c>
      <c r="E1363" s="796"/>
      <c r="F1363" s="797"/>
      <c r="G1363" s="798"/>
      <c r="H1363" s="799"/>
      <c r="I1363" s="797"/>
      <c r="J1363" s="779" t="s">
        <v>381</v>
      </c>
      <c r="K1363" s="779">
        <f>H1363</f>
        <v>0</v>
      </c>
      <c r="L1363" s="797"/>
      <c r="M1363" s="797"/>
      <c r="N1363" s="779" t="s">
        <v>381</v>
      </c>
      <c r="O1363" s="779">
        <f>L1363</f>
        <v>0</v>
      </c>
      <c r="P1363" s="779">
        <f>H1363+L1363</f>
        <v>0</v>
      </c>
      <c r="Q1363" s="779">
        <f>I1363+M1363</f>
        <v>0</v>
      </c>
      <c r="R1363" s="779" t="s">
        <v>381</v>
      </c>
      <c r="S1363" s="780">
        <f>P1363</f>
        <v>0</v>
      </c>
    </row>
    <row r="1364" spans="1:19" ht="15" hidden="1" customHeight="1" x14ac:dyDescent="0.2">
      <c r="A1364" s="790" t="s">
        <v>383</v>
      </c>
      <c r="B1364" s="776" t="s">
        <v>381</v>
      </c>
      <c r="C1364" s="777">
        <f>IF(E1364+G1364=0, 0, ROUND((P1364-Q1364)/(G1364+E1364)/12,0))</f>
        <v>0</v>
      </c>
      <c r="D1364" s="791">
        <f>IF(F1364=0,0,ROUND(Q1364/F1364,0))</f>
        <v>0</v>
      </c>
      <c r="E1364" s="796"/>
      <c r="F1364" s="797"/>
      <c r="G1364" s="798"/>
      <c r="H1364" s="799"/>
      <c r="I1364" s="797"/>
      <c r="J1364" s="779" t="s">
        <v>381</v>
      </c>
      <c r="K1364" s="779">
        <f>H1364</f>
        <v>0</v>
      </c>
      <c r="L1364" s="797"/>
      <c r="M1364" s="797"/>
      <c r="N1364" s="779" t="s">
        <v>381</v>
      </c>
      <c r="O1364" s="779">
        <f>L1364</f>
        <v>0</v>
      </c>
      <c r="P1364" s="779">
        <f>H1364+L1364</f>
        <v>0</v>
      </c>
      <c r="Q1364" s="779">
        <f>I1364+M1364</f>
        <v>0</v>
      </c>
      <c r="R1364" s="779" t="s">
        <v>381</v>
      </c>
      <c r="S1364" s="780">
        <f>P1364</f>
        <v>0</v>
      </c>
    </row>
    <row r="1365" spans="1:19" ht="15" hidden="1" customHeight="1" x14ac:dyDescent="0.2">
      <c r="A1365" s="790" t="s">
        <v>384</v>
      </c>
      <c r="B1365" s="776" t="s">
        <v>381</v>
      </c>
      <c r="C1365" s="777" t="s">
        <v>381</v>
      </c>
      <c r="D1365" s="791" t="s">
        <v>381</v>
      </c>
      <c r="E1365" s="778" t="s">
        <v>381</v>
      </c>
      <c r="F1365" s="779" t="s">
        <v>381</v>
      </c>
      <c r="G1365" s="780" t="s">
        <v>381</v>
      </c>
      <c r="H1365" s="781" t="s">
        <v>381</v>
      </c>
      <c r="I1365" s="779" t="s">
        <v>381</v>
      </c>
      <c r="J1365" s="797"/>
      <c r="K1365" s="779">
        <f>J1365</f>
        <v>0</v>
      </c>
      <c r="L1365" s="779" t="s">
        <v>381</v>
      </c>
      <c r="M1365" s="779" t="s">
        <v>381</v>
      </c>
      <c r="N1365" s="797"/>
      <c r="O1365" s="779">
        <f>N1365</f>
        <v>0</v>
      </c>
      <c r="P1365" s="779" t="s">
        <v>381</v>
      </c>
      <c r="Q1365" s="779" t="s">
        <v>381</v>
      </c>
      <c r="R1365" s="779">
        <f>J1365+N1365</f>
        <v>0</v>
      </c>
      <c r="S1365" s="780">
        <f>R1365</f>
        <v>0</v>
      </c>
    </row>
    <row r="1366" spans="1:19" ht="18" hidden="1" customHeight="1" x14ac:dyDescent="0.2">
      <c r="A1366" s="792" t="s">
        <v>1026</v>
      </c>
      <c r="B1366" s="793"/>
      <c r="C1366" s="777">
        <f>IF(E1366+G1366=0, 0, ROUND((P1366-Q1366)/(G1366+E1366)/12,0))</f>
        <v>0</v>
      </c>
      <c r="D1366" s="791">
        <f>IF(F1366=0,0,ROUND(Q1366/F1366,0))</f>
        <v>0</v>
      </c>
      <c r="E1366" s="778">
        <f>E1367+E1368</f>
        <v>0</v>
      </c>
      <c r="F1366" s="779">
        <f>F1367+F1368</f>
        <v>0</v>
      </c>
      <c r="G1366" s="780">
        <f>G1367+G1368</f>
        <v>0</v>
      </c>
      <c r="H1366" s="781">
        <f>H1367+H1368</f>
        <v>0</v>
      </c>
      <c r="I1366" s="779">
        <f>I1367+I1368</f>
        <v>0</v>
      </c>
      <c r="J1366" s="779">
        <f>J1369</f>
        <v>0</v>
      </c>
      <c r="K1366" s="779">
        <f>IF(H1366+J1366=K1367+K1368+K1369,H1366+J1366,"CHYBA")</f>
        <v>0</v>
      </c>
      <c r="L1366" s="779">
        <f>L1367+L1368</f>
        <v>0</v>
      </c>
      <c r="M1366" s="779">
        <f>M1367+M1368</f>
        <v>0</v>
      </c>
      <c r="N1366" s="779">
        <f>N1369</f>
        <v>0</v>
      </c>
      <c r="O1366" s="779">
        <f>IF(L1366+N1366=O1367+O1368+O1369,L1366+N1366,"CHYBA")</f>
        <v>0</v>
      </c>
      <c r="P1366" s="779">
        <f>P1367+P1368</f>
        <v>0</v>
      </c>
      <c r="Q1366" s="779">
        <f>Q1367+Q1368</f>
        <v>0</v>
      </c>
      <c r="R1366" s="779">
        <f>R1369</f>
        <v>0</v>
      </c>
      <c r="S1366" s="780">
        <f>IF(P1366+R1366=S1367+S1368+S1369,P1366+R1366,"CHYBA")</f>
        <v>0</v>
      </c>
    </row>
    <row r="1367" spans="1:19" ht="15" hidden="1" customHeight="1" x14ac:dyDescent="0.2">
      <c r="A1367" s="790" t="s">
        <v>382</v>
      </c>
      <c r="B1367" s="776" t="s">
        <v>381</v>
      </c>
      <c r="C1367" s="777">
        <f>IF(E1367+G1367=0, 0, ROUND((P1367-Q1367)/(G1367+E1367)/12,0))</f>
        <v>0</v>
      </c>
      <c r="D1367" s="791">
        <f>IF(F1367=0,0,ROUND(Q1367/F1367,0))</f>
        <v>0</v>
      </c>
      <c r="E1367" s="796"/>
      <c r="F1367" s="797"/>
      <c r="G1367" s="798"/>
      <c r="H1367" s="799"/>
      <c r="I1367" s="797"/>
      <c r="J1367" s="779" t="s">
        <v>381</v>
      </c>
      <c r="K1367" s="779">
        <f>H1367</f>
        <v>0</v>
      </c>
      <c r="L1367" s="797"/>
      <c r="M1367" s="797"/>
      <c r="N1367" s="779" t="s">
        <v>381</v>
      </c>
      <c r="O1367" s="779">
        <f>L1367</f>
        <v>0</v>
      </c>
      <c r="P1367" s="779">
        <f>H1367+L1367</f>
        <v>0</v>
      </c>
      <c r="Q1367" s="779">
        <f>I1367+M1367</f>
        <v>0</v>
      </c>
      <c r="R1367" s="779" t="s">
        <v>381</v>
      </c>
      <c r="S1367" s="780">
        <f>P1367</f>
        <v>0</v>
      </c>
    </row>
    <row r="1368" spans="1:19" ht="15" hidden="1" customHeight="1" x14ac:dyDescent="0.2">
      <c r="A1368" s="790" t="s">
        <v>383</v>
      </c>
      <c r="B1368" s="776" t="s">
        <v>381</v>
      </c>
      <c r="C1368" s="777">
        <f>IF(E1368+G1368=0, 0, ROUND((P1368-Q1368)/(G1368+E1368)/12,0))</f>
        <v>0</v>
      </c>
      <c r="D1368" s="791">
        <f>IF(F1368=0,0,ROUND(Q1368/F1368,0))</f>
        <v>0</v>
      </c>
      <c r="E1368" s="796"/>
      <c r="F1368" s="797"/>
      <c r="G1368" s="798"/>
      <c r="H1368" s="799"/>
      <c r="I1368" s="797"/>
      <c r="J1368" s="779" t="s">
        <v>381</v>
      </c>
      <c r="K1368" s="779">
        <f>H1368</f>
        <v>0</v>
      </c>
      <c r="L1368" s="797"/>
      <c r="M1368" s="797"/>
      <c r="N1368" s="779" t="s">
        <v>381</v>
      </c>
      <c r="O1368" s="779">
        <f>L1368</f>
        <v>0</v>
      </c>
      <c r="P1368" s="779">
        <f>H1368+L1368</f>
        <v>0</v>
      </c>
      <c r="Q1368" s="779">
        <f>I1368+M1368</f>
        <v>0</v>
      </c>
      <c r="R1368" s="779" t="s">
        <v>381</v>
      </c>
      <c r="S1368" s="780">
        <f>P1368</f>
        <v>0</v>
      </c>
    </row>
    <row r="1369" spans="1:19" ht="15" hidden="1" customHeight="1" x14ac:dyDescent="0.2">
      <c r="A1369" s="790" t="s">
        <v>384</v>
      </c>
      <c r="B1369" s="776" t="s">
        <v>381</v>
      </c>
      <c r="C1369" s="777" t="s">
        <v>381</v>
      </c>
      <c r="D1369" s="791" t="s">
        <v>381</v>
      </c>
      <c r="E1369" s="778" t="s">
        <v>381</v>
      </c>
      <c r="F1369" s="779" t="s">
        <v>381</v>
      </c>
      <c r="G1369" s="780" t="s">
        <v>381</v>
      </c>
      <c r="H1369" s="781" t="s">
        <v>381</v>
      </c>
      <c r="I1369" s="779" t="s">
        <v>381</v>
      </c>
      <c r="J1369" s="797"/>
      <c r="K1369" s="779">
        <f>J1369</f>
        <v>0</v>
      </c>
      <c r="L1369" s="779" t="s">
        <v>381</v>
      </c>
      <c r="M1369" s="779" t="s">
        <v>381</v>
      </c>
      <c r="N1369" s="797"/>
      <c r="O1369" s="779">
        <f>N1369</f>
        <v>0</v>
      </c>
      <c r="P1369" s="779" t="s">
        <v>381</v>
      </c>
      <c r="Q1369" s="779" t="s">
        <v>381</v>
      </c>
      <c r="R1369" s="779">
        <f>J1369+N1369</f>
        <v>0</v>
      </c>
      <c r="S1369" s="780">
        <f>R1369</f>
        <v>0</v>
      </c>
    </row>
    <row r="1370" spans="1:19" ht="18" hidden="1" customHeight="1" x14ac:dyDescent="0.2">
      <c r="A1370" s="792" t="s">
        <v>1026</v>
      </c>
      <c r="B1370" s="793"/>
      <c r="C1370" s="777">
        <f>IF(E1370+G1370=0, 0, ROUND((P1370-Q1370)/(G1370+E1370)/12,0))</f>
        <v>0</v>
      </c>
      <c r="D1370" s="791">
        <f>IF(F1370=0,0,ROUND(Q1370/F1370,0))</f>
        <v>0</v>
      </c>
      <c r="E1370" s="778">
        <f>E1371+E1372</f>
        <v>0</v>
      </c>
      <c r="F1370" s="779">
        <f>F1371+F1372</f>
        <v>0</v>
      </c>
      <c r="G1370" s="780">
        <f>G1371+G1372</f>
        <v>0</v>
      </c>
      <c r="H1370" s="781">
        <f>H1371+H1372</f>
        <v>0</v>
      </c>
      <c r="I1370" s="779">
        <f>I1371+I1372</f>
        <v>0</v>
      </c>
      <c r="J1370" s="779">
        <f>J1373</f>
        <v>0</v>
      </c>
      <c r="K1370" s="779">
        <f>IF(H1370+J1370=K1371+K1372+K1373,H1370+J1370,"CHYBA")</f>
        <v>0</v>
      </c>
      <c r="L1370" s="779">
        <f>L1371+L1372</f>
        <v>0</v>
      </c>
      <c r="M1370" s="779">
        <f>M1371+M1372</f>
        <v>0</v>
      </c>
      <c r="N1370" s="779">
        <f>N1373</f>
        <v>0</v>
      </c>
      <c r="O1370" s="779">
        <f>IF(L1370+N1370=O1371+O1372+O1373,L1370+N1370,"CHYBA")</f>
        <v>0</v>
      </c>
      <c r="P1370" s="779">
        <f>P1371+P1372</f>
        <v>0</v>
      </c>
      <c r="Q1370" s="779">
        <f>Q1371+Q1372</f>
        <v>0</v>
      </c>
      <c r="R1370" s="779">
        <f>R1373</f>
        <v>0</v>
      </c>
      <c r="S1370" s="780">
        <f>IF(P1370+R1370=S1371+S1372+S1373,P1370+R1370,"CHYBA")</f>
        <v>0</v>
      </c>
    </row>
    <row r="1371" spans="1:19" ht="15" hidden="1" customHeight="1" x14ac:dyDescent="0.2">
      <c r="A1371" s="790" t="s">
        <v>382</v>
      </c>
      <c r="B1371" s="776" t="s">
        <v>381</v>
      </c>
      <c r="C1371" s="777">
        <f>IF(E1371+G1371=0, 0, ROUND((P1371-Q1371)/(G1371+E1371)/12,0))</f>
        <v>0</v>
      </c>
      <c r="D1371" s="791">
        <f>IF(F1371=0,0,ROUND(Q1371/F1371,0))</f>
        <v>0</v>
      </c>
      <c r="E1371" s="796"/>
      <c r="F1371" s="797"/>
      <c r="G1371" s="798"/>
      <c r="H1371" s="799"/>
      <c r="I1371" s="797"/>
      <c r="J1371" s="779" t="s">
        <v>381</v>
      </c>
      <c r="K1371" s="779">
        <f>H1371</f>
        <v>0</v>
      </c>
      <c r="L1371" s="797"/>
      <c r="M1371" s="797"/>
      <c r="N1371" s="779" t="s">
        <v>381</v>
      </c>
      <c r="O1371" s="779">
        <f>L1371</f>
        <v>0</v>
      </c>
      <c r="P1371" s="779">
        <f>H1371+L1371</f>
        <v>0</v>
      </c>
      <c r="Q1371" s="779">
        <f>I1371+M1371</f>
        <v>0</v>
      </c>
      <c r="R1371" s="779" t="s">
        <v>381</v>
      </c>
      <c r="S1371" s="780">
        <f>P1371</f>
        <v>0</v>
      </c>
    </row>
    <row r="1372" spans="1:19" ht="15" hidden="1" customHeight="1" x14ac:dyDescent="0.2">
      <c r="A1372" s="790" t="s">
        <v>383</v>
      </c>
      <c r="B1372" s="776" t="s">
        <v>381</v>
      </c>
      <c r="C1372" s="777">
        <f>IF(E1372+G1372=0, 0, ROUND((P1372-Q1372)/(G1372+E1372)/12,0))</f>
        <v>0</v>
      </c>
      <c r="D1372" s="791">
        <f>IF(F1372=0,0,ROUND(Q1372/F1372,0))</f>
        <v>0</v>
      </c>
      <c r="E1372" s="796"/>
      <c r="F1372" s="797"/>
      <c r="G1372" s="798"/>
      <c r="H1372" s="799"/>
      <c r="I1372" s="797"/>
      <c r="J1372" s="779" t="s">
        <v>381</v>
      </c>
      <c r="K1372" s="779">
        <f>H1372</f>
        <v>0</v>
      </c>
      <c r="L1372" s="797"/>
      <c r="M1372" s="797"/>
      <c r="N1372" s="779" t="s">
        <v>381</v>
      </c>
      <c r="O1372" s="779">
        <f>L1372</f>
        <v>0</v>
      </c>
      <c r="P1372" s="779">
        <f>H1372+L1372</f>
        <v>0</v>
      </c>
      <c r="Q1372" s="779">
        <f>I1372+M1372</f>
        <v>0</v>
      </c>
      <c r="R1372" s="779" t="s">
        <v>381</v>
      </c>
      <c r="S1372" s="780">
        <f>P1372</f>
        <v>0</v>
      </c>
    </row>
    <row r="1373" spans="1:19" ht="15" hidden="1" customHeight="1" x14ac:dyDescent="0.2">
      <c r="A1373" s="790" t="s">
        <v>384</v>
      </c>
      <c r="B1373" s="776" t="s">
        <v>381</v>
      </c>
      <c r="C1373" s="777" t="s">
        <v>381</v>
      </c>
      <c r="D1373" s="791" t="s">
        <v>381</v>
      </c>
      <c r="E1373" s="778" t="s">
        <v>381</v>
      </c>
      <c r="F1373" s="779" t="s">
        <v>381</v>
      </c>
      <c r="G1373" s="780" t="s">
        <v>381</v>
      </c>
      <c r="H1373" s="781" t="s">
        <v>381</v>
      </c>
      <c r="I1373" s="779" t="s">
        <v>381</v>
      </c>
      <c r="J1373" s="797"/>
      <c r="K1373" s="779">
        <f>J1373</f>
        <v>0</v>
      </c>
      <c r="L1373" s="779" t="s">
        <v>381</v>
      </c>
      <c r="M1373" s="779" t="s">
        <v>381</v>
      </c>
      <c r="N1373" s="797"/>
      <c r="O1373" s="779">
        <f>N1373</f>
        <v>0</v>
      </c>
      <c r="P1373" s="779" t="s">
        <v>381</v>
      </c>
      <c r="Q1373" s="779" t="s">
        <v>381</v>
      </c>
      <c r="R1373" s="779">
        <f>J1373+N1373</f>
        <v>0</v>
      </c>
      <c r="S1373" s="780">
        <f>R1373</f>
        <v>0</v>
      </c>
    </row>
    <row r="1374" spans="1:19" ht="18" hidden="1" customHeight="1" x14ac:dyDescent="0.2">
      <c r="A1374" s="792" t="s">
        <v>1026</v>
      </c>
      <c r="B1374" s="793"/>
      <c r="C1374" s="777">
        <f>IF(E1374+G1374=0, 0, ROUND((P1374-Q1374)/(G1374+E1374)/12,0))</f>
        <v>0</v>
      </c>
      <c r="D1374" s="791">
        <f>IF(F1374=0,0,ROUND(Q1374/F1374,0))</f>
        <v>0</v>
      </c>
      <c r="E1374" s="778">
        <f>E1375+E1376</f>
        <v>0</v>
      </c>
      <c r="F1374" s="779">
        <f>F1375+F1376</f>
        <v>0</v>
      </c>
      <c r="G1374" s="780">
        <f>G1375+G1376</f>
        <v>0</v>
      </c>
      <c r="H1374" s="781">
        <f>H1375+H1376</f>
        <v>0</v>
      </c>
      <c r="I1374" s="779">
        <f>I1375+I1376</f>
        <v>0</v>
      </c>
      <c r="J1374" s="779">
        <f>J1377</f>
        <v>0</v>
      </c>
      <c r="K1374" s="779">
        <f>IF(H1374+J1374=K1375+K1376+K1377,H1374+J1374,"CHYBA")</f>
        <v>0</v>
      </c>
      <c r="L1374" s="779">
        <f>L1375+L1376</f>
        <v>0</v>
      </c>
      <c r="M1374" s="779">
        <f>M1375+M1376</f>
        <v>0</v>
      </c>
      <c r="N1374" s="779">
        <f>N1377</f>
        <v>0</v>
      </c>
      <c r="O1374" s="779">
        <f>IF(L1374+N1374=O1375+O1376+O1377,L1374+N1374,"CHYBA")</f>
        <v>0</v>
      </c>
      <c r="P1374" s="779">
        <f>P1375+P1376</f>
        <v>0</v>
      </c>
      <c r="Q1374" s="779">
        <f>Q1375+Q1376</f>
        <v>0</v>
      </c>
      <c r="R1374" s="779">
        <f>R1377</f>
        <v>0</v>
      </c>
      <c r="S1374" s="780">
        <f>IF(P1374+R1374=S1375+S1376+S1377,P1374+R1374,"CHYBA")</f>
        <v>0</v>
      </c>
    </row>
    <row r="1375" spans="1:19" ht="15" hidden="1" customHeight="1" x14ac:dyDescent="0.2">
      <c r="A1375" s="790" t="s">
        <v>382</v>
      </c>
      <c r="B1375" s="776" t="s">
        <v>381</v>
      </c>
      <c r="C1375" s="777">
        <f>IF(E1375+G1375=0, 0, ROUND((P1375-Q1375)/(G1375+E1375)/12,0))</f>
        <v>0</v>
      </c>
      <c r="D1375" s="791">
        <f>IF(F1375=0,0,ROUND(Q1375/F1375,0))</f>
        <v>0</v>
      </c>
      <c r="E1375" s="796"/>
      <c r="F1375" s="797"/>
      <c r="G1375" s="798"/>
      <c r="H1375" s="799"/>
      <c r="I1375" s="797"/>
      <c r="J1375" s="779" t="s">
        <v>381</v>
      </c>
      <c r="K1375" s="779">
        <f>H1375</f>
        <v>0</v>
      </c>
      <c r="L1375" s="797"/>
      <c r="M1375" s="797"/>
      <c r="N1375" s="779" t="s">
        <v>381</v>
      </c>
      <c r="O1375" s="779">
        <f>L1375</f>
        <v>0</v>
      </c>
      <c r="P1375" s="779">
        <f>H1375+L1375</f>
        <v>0</v>
      </c>
      <c r="Q1375" s="779">
        <f>I1375+M1375</f>
        <v>0</v>
      </c>
      <c r="R1375" s="779" t="s">
        <v>381</v>
      </c>
      <c r="S1375" s="780">
        <f>P1375</f>
        <v>0</v>
      </c>
    </row>
    <row r="1376" spans="1:19" ht="15" hidden="1" customHeight="1" x14ac:dyDescent="0.2">
      <c r="A1376" s="790" t="s">
        <v>383</v>
      </c>
      <c r="B1376" s="776" t="s">
        <v>381</v>
      </c>
      <c r="C1376" s="777">
        <f>IF(E1376+G1376=0, 0, ROUND((P1376-Q1376)/(G1376+E1376)/12,0))</f>
        <v>0</v>
      </c>
      <c r="D1376" s="791">
        <f>IF(F1376=0,0,ROUND(Q1376/F1376,0))</f>
        <v>0</v>
      </c>
      <c r="E1376" s="796"/>
      <c r="F1376" s="797"/>
      <c r="G1376" s="798"/>
      <c r="H1376" s="799"/>
      <c r="I1376" s="797"/>
      <c r="J1376" s="779" t="s">
        <v>381</v>
      </c>
      <c r="K1376" s="779">
        <f>H1376</f>
        <v>0</v>
      </c>
      <c r="L1376" s="797"/>
      <c r="M1376" s="797"/>
      <c r="N1376" s="779" t="s">
        <v>381</v>
      </c>
      <c r="O1376" s="779">
        <f>L1376</f>
        <v>0</v>
      </c>
      <c r="P1376" s="779">
        <f>H1376+L1376</f>
        <v>0</v>
      </c>
      <c r="Q1376" s="779">
        <f>I1376+M1376</f>
        <v>0</v>
      </c>
      <c r="R1376" s="779" t="s">
        <v>381</v>
      </c>
      <c r="S1376" s="780">
        <f>P1376</f>
        <v>0</v>
      </c>
    </row>
    <row r="1377" spans="1:19" ht="15" hidden="1" customHeight="1" x14ac:dyDescent="0.2">
      <c r="A1377" s="790" t="s">
        <v>384</v>
      </c>
      <c r="B1377" s="776" t="s">
        <v>381</v>
      </c>
      <c r="C1377" s="777" t="s">
        <v>381</v>
      </c>
      <c r="D1377" s="791" t="s">
        <v>381</v>
      </c>
      <c r="E1377" s="778" t="s">
        <v>381</v>
      </c>
      <c r="F1377" s="779" t="s">
        <v>381</v>
      </c>
      <c r="G1377" s="780" t="s">
        <v>381</v>
      </c>
      <c r="H1377" s="781" t="s">
        <v>381</v>
      </c>
      <c r="I1377" s="779" t="s">
        <v>381</v>
      </c>
      <c r="J1377" s="797"/>
      <c r="K1377" s="779">
        <f>J1377</f>
        <v>0</v>
      </c>
      <c r="L1377" s="779" t="s">
        <v>381</v>
      </c>
      <c r="M1377" s="779" t="s">
        <v>381</v>
      </c>
      <c r="N1377" s="797"/>
      <c r="O1377" s="779">
        <f>N1377</f>
        <v>0</v>
      </c>
      <c r="P1377" s="779" t="s">
        <v>381</v>
      </c>
      <c r="Q1377" s="779" t="s">
        <v>381</v>
      </c>
      <c r="R1377" s="779">
        <f>J1377+N1377</f>
        <v>0</v>
      </c>
      <c r="S1377" s="780">
        <f>R1377</f>
        <v>0</v>
      </c>
    </row>
    <row r="1378" spans="1:19" ht="18" hidden="1" customHeight="1" x14ac:dyDescent="0.2">
      <c r="A1378" s="792" t="s">
        <v>1026</v>
      </c>
      <c r="B1378" s="793"/>
      <c r="C1378" s="777">
        <f>IF(E1378+G1378=0, 0, ROUND((P1378-Q1378)/(G1378+E1378)/12,0))</f>
        <v>0</v>
      </c>
      <c r="D1378" s="791">
        <f>IF(F1378=0,0,ROUND(Q1378/F1378,0))</f>
        <v>0</v>
      </c>
      <c r="E1378" s="778">
        <f>E1379+E1380</f>
        <v>0</v>
      </c>
      <c r="F1378" s="779">
        <f>F1379+F1380</f>
        <v>0</v>
      </c>
      <c r="G1378" s="780">
        <f>G1379+G1380</f>
        <v>0</v>
      </c>
      <c r="H1378" s="781">
        <f>H1379+H1380</f>
        <v>0</v>
      </c>
      <c r="I1378" s="779">
        <f>I1379+I1380</f>
        <v>0</v>
      </c>
      <c r="J1378" s="779">
        <f>J1381</f>
        <v>0</v>
      </c>
      <c r="K1378" s="779">
        <f>IF(H1378+J1378=K1379+K1380+K1381,H1378+J1378,"CHYBA")</f>
        <v>0</v>
      </c>
      <c r="L1378" s="779">
        <f>L1379+L1380</f>
        <v>0</v>
      </c>
      <c r="M1378" s="779">
        <f>M1379+M1380</f>
        <v>0</v>
      </c>
      <c r="N1378" s="779">
        <f>N1381</f>
        <v>0</v>
      </c>
      <c r="O1378" s="779">
        <f>IF(L1378+N1378=O1379+O1380+O1381,L1378+N1378,"CHYBA")</f>
        <v>0</v>
      </c>
      <c r="P1378" s="779">
        <f>P1379+P1380</f>
        <v>0</v>
      </c>
      <c r="Q1378" s="779">
        <f>Q1379+Q1380</f>
        <v>0</v>
      </c>
      <c r="R1378" s="779">
        <f>R1381</f>
        <v>0</v>
      </c>
      <c r="S1378" s="780">
        <f>IF(P1378+R1378=S1379+S1380+S1381,P1378+R1378,"CHYBA")</f>
        <v>0</v>
      </c>
    </row>
    <row r="1379" spans="1:19" ht="15" hidden="1" customHeight="1" x14ac:dyDescent="0.2">
      <c r="A1379" s="790" t="s">
        <v>382</v>
      </c>
      <c r="B1379" s="776" t="s">
        <v>381</v>
      </c>
      <c r="C1379" s="777">
        <f>IF(E1379+G1379=0, 0, ROUND((P1379-Q1379)/(G1379+E1379)/12,0))</f>
        <v>0</v>
      </c>
      <c r="D1379" s="791">
        <f>IF(F1379=0,0,ROUND(Q1379/F1379,0))</f>
        <v>0</v>
      </c>
      <c r="E1379" s="796"/>
      <c r="F1379" s="797"/>
      <c r="G1379" s="798"/>
      <c r="H1379" s="799"/>
      <c r="I1379" s="797"/>
      <c r="J1379" s="779" t="s">
        <v>381</v>
      </c>
      <c r="K1379" s="779">
        <f>H1379</f>
        <v>0</v>
      </c>
      <c r="L1379" s="797"/>
      <c r="M1379" s="797"/>
      <c r="N1379" s="779" t="s">
        <v>381</v>
      </c>
      <c r="O1379" s="779">
        <f>L1379</f>
        <v>0</v>
      </c>
      <c r="P1379" s="779">
        <f>H1379+L1379</f>
        <v>0</v>
      </c>
      <c r="Q1379" s="779">
        <f>I1379+M1379</f>
        <v>0</v>
      </c>
      <c r="R1379" s="779" t="s">
        <v>381</v>
      </c>
      <c r="S1379" s="780">
        <f>P1379</f>
        <v>0</v>
      </c>
    </row>
    <row r="1380" spans="1:19" ht="15" hidden="1" customHeight="1" x14ac:dyDescent="0.2">
      <c r="A1380" s="790" t="s">
        <v>383</v>
      </c>
      <c r="B1380" s="776" t="s">
        <v>381</v>
      </c>
      <c r="C1380" s="777">
        <f>IF(E1380+G1380=0, 0, ROUND((P1380-Q1380)/(G1380+E1380)/12,0))</f>
        <v>0</v>
      </c>
      <c r="D1380" s="791">
        <f>IF(F1380=0,0,ROUND(Q1380/F1380,0))</f>
        <v>0</v>
      </c>
      <c r="E1380" s="796"/>
      <c r="F1380" s="797"/>
      <c r="G1380" s="798"/>
      <c r="H1380" s="799"/>
      <c r="I1380" s="797"/>
      <c r="J1380" s="779" t="s">
        <v>381</v>
      </c>
      <c r="K1380" s="779">
        <f>H1380</f>
        <v>0</v>
      </c>
      <c r="L1380" s="797"/>
      <c r="M1380" s="797"/>
      <c r="N1380" s="779" t="s">
        <v>381</v>
      </c>
      <c r="O1380" s="779">
        <f>L1380</f>
        <v>0</v>
      </c>
      <c r="P1380" s="779">
        <f>H1380+L1380</f>
        <v>0</v>
      </c>
      <c r="Q1380" s="779">
        <f>I1380+M1380</f>
        <v>0</v>
      </c>
      <c r="R1380" s="779" t="s">
        <v>381</v>
      </c>
      <c r="S1380" s="780">
        <f>P1380</f>
        <v>0</v>
      </c>
    </row>
    <row r="1381" spans="1:19" ht="15.75" hidden="1" customHeight="1" x14ac:dyDescent="0.2">
      <c r="A1381" s="808" t="s">
        <v>384</v>
      </c>
      <c r="B1381" s="809" t="s">
        <v>381</v>
      </c>
      <c r="C1381" s="810" t="s">
        <v>381</v>
      </c>
      <c r="D1381" s="834" t="s">
        <v>381</v>
      </c>
      <c r="E1381" s="811" t="s">
        <v>381</v>
      </c>
      <c r="F1381" s="812" t="s">
        <v>381</v>
      </c>
      <c r="G1381" s="813" t="s">
        <v>381</v>
      </c>
      <c r="H1381" s="814" t="s">
        <v>381</v>
      </c>
      <c r="I1381" s="812" t="s">
        <v>381</v>
      </c>
      <c r="J1381" s="815"/>
      <c r="K1381" s="812">
        <f>J1381</f>
        <v>0</v>
      </c>
      <c r="L1381" s="812" t="s">
        <v>381</v>
      </c>
      <c r="M1381" s="812" t="s">
        <v>381</v>
      </c>
      <c r="N1381" s="815"/>
      <c r="O1381" s="812">
        <f>N1381</f>
        <v>0</v>
      </c>
      <c r="P1381" s="812" t="s">
        <v>381</v>
      </c>
      <c r="Q1381" s="812" t="s">
        <v>381</v>
      </c>
      <c r="R1381" s="812">
        <f>J1381+N1381</f>
        <v>0</v>
      </c>
      <c r="S1381" s="813">
        <f>R1381</f>
        <v>0</v>
      </c>
    </row>
    <row r="1382" spans="1:19" ht="15.75" hidden="1" customHeight="1" x14ac:dyDescent="0.2">
      <c r="A1382" s="816" t="s">
        <v>386</v>
      </c>
      <c r="B1382" s="817" t="s">
        <v>381</v>
      </c>
      <c r="C1382" s="802">
        <f>IF(E1382+G1382=0, 0, ROUND((P1382-Q1382)/(G1382+E1382)/12,0))</f>
        <v>0</v>
      </c>
      <c r="D1382" s="833">
        <f>IF(F1382=0,0,ROUND(Q1382/F1382,0))</f>
        <v>0</v>
      </c>
      <c r="E1382" s="819">
        <f>E1383+E1384</f>
        <v>0</v>
      </c>
      <c r="F1382" s="820">
        <f>F1383+F1384</f>
        <v>0</v>
      </c>
      <c r="G1382" s="821">
        <f>G1383+G1384</f>
        <v>0</v>
      </c>
      <c r="H1382" s="822">
        <f>H1383+H1384</f>
        <v>0</v>
      </c>
      <c r="I1382" s="820">
        <f>I1383+I1384</f>
        <v>0</v>
      </c>
      <c r="J1382" s="820">
        <f>J1385</f>
        <v>0</v>
      </c>
      <c r="K1382" s="820">
        <f>IF(H1382+J1382=K1383+K1384+K1385,H1382+J1382,"CHYBA")</f>
        <v>0</v>
      </c>
      <c r="L1382" s="820">
        <f>L1383+L1384</f>
        <v>0</v>
      </c>
      <c r="M1382" s="820">
        <f>M1383+M1384</f>
        <v>0</v>
      </c>
      <c r="N1382" s="820">
        <f>N1385</f>
        <v>0</v>
      </c>
      <c r="O1382" s="820">
        <f>IF(L1382+N1382=O1383+O1384+O1385,L1382+N1382,"CHYBA")</f>
        <v>0</v>
      </c>
      <c r="P1382" s="820">
        <f>P1383+P1384</f>
        <v>0</v>
      </c>
      <c r="Q1382" s="820">
        <f>Q1383+Q1384</f>
        <v>0</v>
      </c>
      <c r="R1382" s="820">
        <f>R1385</f>
        <v>0</v>
      </c>
      <c r="S1382" s="821">
        <f>IF(P1382+R1382=S1383+S1384+S1385,P1382+R1382,"CHYBA")</f>
        <v>0</v>
      </c>
    </row>
    <row r="1383" spans="1:19" ht="15" hidden="1" customHeight="1" x14ac:dyDescent="0.2">
      <c r="A1383" s="790" t="s">
        <v>382</v>
      </c>
      <c r="B1383" s="776" t="s">
        <v>381</v>
      </c>
      <c r="C1383" s="777">
        <f>IF(E1383+G1383=0, 0, ROUND((P1383-Q1383)/(G1383+E1383)/12,0))</f>
        <v>0</v>
      </c>
      <c r="D1383" s="791">
        <f>IF(F1383=0,0,ROUND(Q1383/F1383,0))</f>
        <v>0</v>
      </c>
      <c r="E1383" s="778">
        <f t="shared" ref="E1383:I1384" si="49">E1387+E1391+E1395+E1399+E1403+E1407+E1411</f>
        <v>0</v>
      </c>
      <c r="F1383" s="779">
        <f t="shared" si="49"/>
        <v>0</v>
      </c>
      <c r="G1383" s="780">
        <f t="shared" si="49"/>
        <v>0</v>
      </c>
      <c r="H1383" s="781">
        <f t="shared" si="49"/>
        <v>0</v>
      </c>
      <c r="I1383" s="779">
        <f t="shared" si="49"/>
        <v>0</v>
      </c>
      <c r="J1383" s="779" t="s">
        <v>381</v>
      </c>
      <c r="K1383" s="779">
        <f>H1383</f>
        <v>0</v>
      </c>
      <c r="L1383" s="779">
        <f>L1387+L1391+L1395+L1399+L1403+L1407+L1411</f>
        <v>0</v>
      </c>
      <c r="M1383" s="779">
        <f>M1387+M1391+M1395+M1399+M1403+M1407+M1411</f>
        <v>0</v>
      </c>
      <c r="N1383" s="779" t="s">
        <v>381</v>
      </c>
      <c r="O1383" s="779">
        <f>L1383</f>
        <v>0</v>
      </c>
      <c r="P1383" s="779">
        <f>H1383+L1383</f>
        <v>0</v>
      </c>
      <c r="Q1383" s="779">
        <f>I1383+M1383</f>
        <v>0</v>
      </c>
      <c r="R1383" s="779" t="s">
        <v>381</v>
      </c>
      <c r="S1383" s="780">
        <f>P1383</f>
        <v>0</v>
      </c>
    </row>
    <row r="1384" spans="1:19" ht="15" hidden="1" customHeight="1" x14ac:dyDescent="0.2">
      <c r="A1384" s="790" t="s">
        <v>383</v>
      </c>
      <c r="B1384" s="776" t="s">
        <v>381</v>
      </c>
      <c r="C1384" s="777">
        <f>IF(E1384+G1384=0, 0, ROUND((P1384-Q1384)/(G1384+E1384)/12,0))</f>
        <v>0</v>
      </c>
      <c r="D1384" s="791">
        <f>IF(F1384=0,0,ROUND(Q1384/F1384,0))</f>
        <v>0</v>
      </c>
      <c r="E1384" s="778">
        <f t="shared" si="49"/>
        <v>0</v>
      </c>
      <c r="F1384" s="779">
        <f t="shared" si="49"/>
        <v>0</v>
      </c>
      <c r="G1384" s="780">
        <f t="shared" si="49"/>
        <v>0</v>
      </c>
      <c r="H1384" s="781">
        <f t="shared" si="49"/>
        <v>0</v>
      </c>
      <c r="I1384" s="779">
        <f t="shared" si="49"/>
        <v>0</v>
      </c>
      <c r="J1384" s="779" t="s">
        <v>381</v>
      </c>
      <c r="K1384" s="779">
        <f>H1384</f>
        <v>0</v>
      </c>
      <c r="L1384" s="779">
        <f>L1388+L1392+L1396+L1400+L1404+L1408+L1412</f>
        <v>0</v>
      </c>
      <c r="M1384" s="779">
        <f>M1388+M1392+M1396+M1400+M1404+M1408+M1412</f>
        <v>0</v>
      </c>
      <c r="N1384" s="779" t="s">
        <v>381</v>
      </c>
      <c r="O1384" s="779">
        <f>L1384</f>
        <v>0</v>
      </c>
      <c r="P1384" s="779">
        <f>H1384+L1384</f>
        <v>0</v>
      </c>
      <c r="Q1384" s="779">
        <f>I1384+M1384</f>
        <v>0</v>
      </c>
      <c r="R1384" s="779" t="s">
        <v>381</v>
      </c>
      <c r="S1384" s="780">
        <f>P1384</f>
        <v>0</v>
      </c>
    </row>
    <row r="1385" spans="1:19" ht="15" hidden="1" customHeight="1" x14ac:dyDescent="0.2">
      <c r="A1385" s="790" t="s">
        <v>384</v>
      </c>
      <c r="B1385" s="776" t="s">
        <v>381</v>
      </c>
      <c r="C1385" s="777" t="s">
        <v>381</v>
      </c>
      <c r="D1385" s="791" t="s">
        <v>381</v>
      </c>
      <c r="E1385" s="778" t="s">
        <v>381</v>
      </c>
      <c r="F1385" s="779" t="s">
        <v>381</v>
      </c>
      <c r="G1385" s="780" t="s">
        <v>381</v>
      </c>
      <c r="H1385" s="781" t="s">
        <v>381</v>
      </c>
      <c r="I1385" s="779" t="s">
        <v>381</v>
      </c>
      <c r="J1385" s="779">
        <f>J1389+J1393+J1397+J1401+J1405+J1409+J1413</f>
        <v>0</v>
      </c>
      <c r="K1385" s="779">
        <f>J1385</f>
        <v>0</v>
      </c>
      <c r="L1385" s="779" t="s">
        <v>381</v>
      </c>
      <c r="M1385" s="779" t="s">
        <v>381</v>
      </c>
      <c r="N1385" s="779">
        <f>N1389+N1393+N1397+N1401+N1405+N1409+N1413</f>
        <v>0</v>
      </c>
      <c r="O1385" s="779">
        <f>N1385</f>
        <v>0</v>
      </c>
      <c r="P1385" s="779" t="s">
        <v>381</v>
      </c>
      <c r="Q1385" s="779" t="s">
        <v>381</v>
      </c>
      <c r="R1385" s="779">
        <f>J1385+N1385</f>
        <v>0</v>
      </c>
      <c r="S1385" s="780">
        <f>R1385</f>
        <v>0</v>
      </c>
    </row>
    <row r="1386" spans="1:19" ht="18" hidden="1" customHeight="1" x14ac:dyDescent="0.2">
      <c r="A1386" s="792" t="s">
        <v>1026</v>
      </c>
      <c r="B1386" s="793"/>
      <c r="C1386" s="777">
        <f>IF(E1386+G1386=0, 0, ROUND((P1386-Q1386)/(G1386+E1386)/12,0))</f>
        <v>0</v>
      </c>
      <c r="D1386" s="791">
        <f>IF(F1386=0,0,ROUND(Q1386/F1386,0))</f>
        <v>0</v>
      </c>
      <c r="E1386" s="778">
        <f>E1387+E1388</f>
        <v>0</v>
      </c>
      <c r="F1386" s="779">
        <f>F1387+F1388</f>
        <v>0</v>
      </c>
      <c r="G1386" s="780">
        <f>G1387+G1388</f>
        <v>0</v>
      </c>
      <c r="H1386" s="794">
        <f>H1387+H1388</f>
        <v>0</v>
      </c>
      <c r="I1386" s="795">
        <f>I1387+I1388</f>
        <v>0</v>
      </c>
      <c r="J1386" s="795">
        <f>J1389</f>
        <v>0</v>
      </c>
      <c r="K1386" s="795">
        <f>IF(H1386+J1386=K1387+K1388+K1389,H1386+J1386,"CHYBA")</f>
        <v>0</v>
      </c>
      <c r="L1386" s="779">
        <f>L1387+L1388</f>
        <v>0</v>
      </c>
      <c r="M1386" s="779">
        <f>M1387+M1388</f>
        <v>0</v>
      </c>
      <c r="N1386" s="779">
        <f>N1389</f>
        <v>0</v>
      </c>
      <c r="O1386" s="779">
        <f>IF(L1386+N1386=O1387+O1388+O1389,L1386+N1386,"CHYBA")</f>
        <v>0</v>
      </c>
      <c r="P1386" s="779">
        <f>P1387+P1388</f>
        <v>0</v>
      </c>
      <c r="Q1386" s="779">
        <f>Q1387+Q1388</f>
        <v>0</v>
      </c>
      <c r="R1386" s="779">
        <f>R1389</f>
        <v>0</v>
      </c>
      <c r="S1386" s="780">
        <f>IF(P1386+R1386=S1387+S1388+S1389,P1386+R1386,"CHYBA")</f>
        <v>0</v>
      </c>
    </row>
    <row r="1387" spans="1:19" ht="15" hidden="1" customHeight="1" x14ac:dyDescent="0.2">
      <c r="A1387" s="790" t="s">
        <v>382</v>
      </c>
      <c r="B1387" s="776" t="s">
        <v>381</v>
      </c>
      <c r="C1387" s="777">
        <f>IF(E1387+G1387=0, 0, ROUND((P1387-Q1387)/(G1387+E1387)/12,0))</f>
        <v>0</v>
      </c>
      <c r="D1387" s="791">
        <f>IF(F1387=0,0,ROUND(Q1387/F1387,0))</f>
        <v>0</v>
      </c>
      <c r="E1387" s="796"/>
      <c r="F1387" s="797"/>
      <c r="G1387" s="798"/>
      <c r="H1387" s="799"/>
      <c r="I1387" s="797"/>
      <c r="J1387" s="795" t="s">
        <v>381</v>
      </c>
      <c r="K1387" s="795">
        <f>H1387</f>
        <v>0</v>
      </c>
      <c r="L1387" s="797"/>
      <c r="M1387" s="797"/>
      <c r="N1387" s="779" t="s">
        <v>381</v>
      </c>
      <c r="O1387" s="779">
        <f>L1387</f>
        <v>0</v>
      </c>
      <c r="P1387" s="779">
        <f>H1387+L1387</f>
        <v>0</v>
      </c>
      <c r="Q1387" s="779">
        <f>I1387+M1387</f>
        <v>0</v>
      </c>
      <c r="R1387" s="779" t="s">
        <v>381</v>
      </c>
      <c r="S1387" s="780">
        <f>P1387</f>
        <v>0</v>
      </c>
    </row>
    <row r="1388" spans="1:19" ht="15" hidden="1" customHeight="1" x14ac:dyDescent="0.2">
      <c r="A1388" s="790" t="s">
        <v>383</v>
      </c>
      <c r="B1388" s="776" t="s">
        <v>381</v>
      </c>
      <c r="C1388" s="777">
        <f>IF(E1388+G1388=0, 0, ROUND((P1388-Q1388)/(G1388+E1388)/12,0))</f>
        <v>0</v>
      </c>
      <c r="D1388" s="791">
        <f>IF(F1388=0,0,ROUND(Q1388/F1388,0))</f>
        <v>0</v>
      </c>
      <c r="E1388" s="796"/>
      <c r="F1388" s="797"/>
      <c r="G1388" s="798"/>
      <c r="H1388" s="799"/>
      <c r="I1388" s="797"/>
      <c r="J1388" s="795" t="s">
        <v>381</v>
      </c>
      <c r="K1388" s="795">
        <f>H1388</f>
        <v>0</v>
      </c>
      <c r="L1388" s="797"/>
      <c r="M1388" s="797"/>
      <c r="N1388" s="779" t="s">
        <v>381</v>
      </c>
      <c r="O1388" s="779">
        <f>L1388</f>
        <v>0</v>
      </c>
      <c r="P1388" s="779">
        <f>H1388+L1388</f>
        <v>0</v>
      </c>
      <c r="Q1388" s="779">
        <f>I1388+M1388</f>
        <v>0</v>
      </c>
      <c r="R1388" s="779" t="s">
        <v>381</v>
      </c>
      <c r="S1388" s="780">
        <f>P1388</f>
        <v>0</v>
      </c>
    </row>
    <row r="1389" spans="1:19" ht="15" hidden="1" customHeight="1" x14ac:dyDescent="0.2">
      <c r="A1389" s="790" t="s">
        <v>384</v>
      </c>
      <c r="B1389" s="776" t="s">
        <v>381</v>
      </c>
      <c r="C1389" s="777" t="s">
        <v>381</v>
      </c>
      <c r="D1389" s="791" t="s">
        <v>381</v>
      </c>
      <c r="E1389" s="778" t="s">
        <v>381</v>
      </c>
      <c r="F1389" s="779" t="s">
        <v>381</v>
      </c>
      <c r="G1389" s="780" t="s">
        <v>381</v>
      </c>
      <c r="H1389" s="781" t="s">
        <v>381</v>
      </c>
      <c r="I1389" s="779" t="s">
        <v>381</v>
      </c>
      <c r="J1389" s="797"/>
      <c r="K1389" s="795">
        <f>J1389</f>
        <v>0</v>
      </c>
      <c r="L1389" s="779" t="s">
        <v>381</v>
      </c>
      <c r="M1389" s="779" t="s">
        <v>381</v>
      </c>
      <c r="N1389" s="797"/>
      <c r="O1389" s="779">
        <f>N1389</f>
        <v>0</v>
      </c>
      <c r="P1389" s="779" t="s">
        <v>381</v>
      </c>
      <c r="Q1389" s="779" t="s">
        <v>381</v>
      </c>
      <c r="R1389" s="779">
        <f>J1389+N1389</f>
        <v>0</v>
      </c>
      <c r="S1389" s="780">
        <f>R1389</f>
        <v>0</v>
      </c>
    </row>
    <row r="1390" spans="1:19" ht="18" hidden="1" customHeight="1" x14ac:dyDescent="0.2">
      <c r="A1390" s="792" t="s">
        <v>1026</v>
      </c>
      <c r="B1390" s="793"/>
      <c r="C1390" s="777">
        <f>IF(E1390+G1390=0, 0, ROUND((P1390-Q1390)/(G1390+E1390)/12,0))</f>
        <v>0</v>
      </c>
      <c r="D1390" s="791">
        <f>IF(F1390=0,0,ROUND(Q1390/F1390,0))</f>
        <v>0</v>
      </c>
      <c r="E1390" s="778">
        <f>E1391+E1392</f>
        <v>0</v>
      </c>
      <c r="F1390" s="779">
        <f>F1391+F1392</f>
        <v>0</v>
      </c>
      <c r="G1390" s="780">
        <f>G1391+G1392</f>
        <v>0</v>
      </c>
      <c r="H1390" s="781">
        <f>H1391+H1392</f>
        <v>0</v>
      </c>
      <c r="I1390" s="779">
        <f>I1391+I1392</f>
        <v>0</v>
      </c>
      <c r="J1390" s="779">
        <f>J1393</f>
        <v>0</v>
      </c>
      <c r="K1390" s="779">
        <f>IF(H1390+J1390=K1391+K1392+K1393,H1390+J1390,"CHYBA")</f>
        <v>0</v>
      </c>
      <c r="L1390" s="779">
        <f>L1391+L1392</f>
        <v>0</v>
      </c>
      <c r="M1390" s="779">
        <f>M1391+M1392</f>
        <v>0</v>
      </c>
      <c r="N1390" s="779">
        <f>N1393</f>
        <v>0</v>
      </c>
      <c r="O1390" s="779">
        <f>IF(L1390+N1390=O1391+O1392+O1393,L1390+N1390,"CHYBA")</f>
        <v>0</v>
      </c>
      <c r="P1390" s="779">
        <f>P1391+P1392</f>
        <v>0</v>
      </c>
      <c r="Q1390" s="779">
        <f>Q1391+Q1392</f>
        <v>0</v>
      </c>
      <c r="R1390" s="779">
        <f>R1393</f>
        <v>0</v>
      </c>
      <c r="S1390" s="780">
        <f>IF(P1390+R1390=S1391+S1392+S1393,P1390+R1390,"CHYBA")</f>
        <v>0</v>
      </c>
    </row>
    <row r="1391" spans="1:19" ht="15" hidden="1" customHeight="1" x14ac:dyDescent="0.2">
      <c r="A1391" s="790" t="s">
        <v>382</v>
      </c>
      <c r="B1391" s="776" t="s">
        <v>381</v>
      </c>
      <c r="C1391" s="777">
        <f>IF(E1391+G1391=0, 0, ROUND((P1391-Q1391)/(G1391+E1391)/12,0))</f>
        <v>0</v>
      </c>
      <c r="D1391" s="791">
        <f>IF(F1391=0,0,ROUND(Q1391/F1391,0))</f>
        <v>0</v>
      </c>
      <c r="E1391" s="796"/>
      <c r="F1391" s="797"/>
      <c r="G1391" s="798"/>
      <c r="H1391" s="799"/>
      <c r="I1391" s="797"/>
      <c r="J1391" s="779" t="s">
        <v>381</v>
      </c>
      <c r="K1391" s="779">
        <f>H1391</f>
        <v>0</v>
      </c>
      <c r="L1391" s="797"/>
      <c r="M1391" s="797"/>
      <c r="N1391" s="779" t="s">
        <v>381</v>
      </c>
      <c r="O1391" s="779">
        <f>L1391</f>
        <v>0</v>
      </c>
      <c r="P1391" s="779">
        <f>H1391+L1391</f>
        <v>0</v>
      </c>
      <c r="Q1391" s="779">
        <f>I1391+M1391</f>
        <v>0</v>
      </c>
      <c r="R1391" s="779" t="s">
        <v>381</v>
      </c>
      <c r="S1391" s="780">
        <f>P1391</f>
        <v>0</v>
      </c>
    </row>
    <row r="1392" spans="1:19" ht="15" hidden="1" customHeight="1" x14ac:dyDescent="0.2">
      <c r="A1392" s="790" t="s">
        <v>383</v>
      </c>
      <c r="B1392" s="776" t="s">
        <v>381</v>
      </c>
      <c r="C1392" s="777">
        <f>IF(E1392+G1392=0, 0, ROUND((P1392-Q1392)/(G1392+E1392)/12,0))</f>
        <v>0</v>
      </c>
      <c r="D1392" s="791">
        <f>IF(F1392=0,0,ROUND(Q1392/F1392,0))</f>
        <v>0</v>
      </c>
      <c r="E1392" s="796"/>
      <c r="F1392" s="797"/>
      <c r="G1392" s="798"/>
      <c r="H1392" s="799"/>
      <c r="I1392" s="797"/>
      <c r="J1392" s="779" t="s">
        <v>381</v>
      </c>
      <c r="K1392" s="779">
        <f>H1392</f>
        <v>0</v>
      </c>
      <c r="L1392" s="797"/>
      <c r="M1392" s="797"/>
      <c r="N1392" s="779" t="s">
        <v>381</v>
      </c>
      <c r="O1392" s="779">
        <f>L1392</f>
        <v>0</v>
      </c>
      <c r="P1392" s="779">
        <f>H1392+L1392</f>
        <v>0</v>
      </c>
      <c r="Q1392" s="779">
        <f>I1392+M1392</f>
        <v>0</v>
      </c>
      <c r="R1392" s="779" t="s">
        <v>381</v>
      </c>
      <c r="S1392" s="780">
        <f>P1392</f>
        <v>0</v>
      </c>
    </row>
    <row r="1393" spans="1:19" ht="15" hidden="1" customHeight="1" x14ac:dyDescent="0.2">
      <c r="A1393" s="790" t="s">
        <v>384</v>
      </c>
      <c r="B1393" s="776" t="s">
        <v>381</v>
      </c>
      <c r="C1393" s="777" t="s">
        <v>381</v>
      </c>
      <c r="D1393" s="791" t="s">
        <v>381</v>
      </c>
      <c r="E1393" s="778" t="s">
        <v>381</v>
      </c>
      <c r="F1393" s="779" t="s">
        <v>381</v>
      </c>
      <c r="G1393" s="780" t="s">
        <v>381</v>
      </c>
      <c r="H1393" s="781" t="s">
        <v>381</v>
      </c>
      <c r="I1393" s="779" t="s">
        <v>381</v>
      </c>
      <c r="J1393" s="797"/>
      <c r="K1393" s="779">
        <f>J1393</f>
        <v>0</v>
      </c>
      <c r="L1393" s="779" t="s">
        <v>381</v>
      </c>
      <c r="M1393" s="779" t="s">
        <v>381</v>
      </c>
      <c r="N1393" s="797"/>
      <c r="O1393" s="779">
        <f>N1393</f>
        <v>0</v>
      </c>
      <c r="P1393" s="779" t="s">
        <v>381</v>
      </c>
      <c r="Q1393" s="779" t="s">
        <v>381</v>
      </c>
      <c r="R1393" s="779">
        <f>J1393+N1393</f>
        <v>0</v>
      </c>
      <c r="S1393" s="780">
        <f>R1393</f>
        <v>0</v>
      </c>
    </row>
    <row r="1394" spans="1:19" ht="18" hidden="1" customHeight="1" x14ac:dyDescent="0.2">
      <c r="A1394" s="792" t="s">
        <v>1026</v>
      </c>
      <c r="B1394" s="793"/>
      <c r="C1394" s="777">
        <f>IF(E1394+G1394=0, 0, ROUND((P1394-Q1394)/(G1394+E1394)/12,0))</f>
        <v>0</v>
      </c>
      <c r="D1394" s="791">
        <f>IF(F1394=0,0,ROUND(Q1394/F1394,0))</f>
        <v>0</v>
      </c>
      <c r="E1394" s="778">
        <f>E1395+E1396</f>
        <v>0</v>
      </c>
      <c r="F1394" s="779">
        <f>F1395+F1396</f>
        <v>0</v>
      </c>
      <c r="G1394" s="780">
        <f>G1395+G1396</f>
        <v>0</v>
      </c>
      <c r="H1394" s="781">
        <f>H1395+H1396</f>
        <v>0</v>
      </c>
      <c r="I1394" s="779">
        <f>I1395+I1396</f>
        <v>0</v>
      </c>
      <c r="J1394" s="779">
        <f>J1397</f>
        <v>0</v>
      </c>
      <c r="K1394" s="779">
        <f>IF(H1394+J1394=K1395+K1396+K1397,H1394+J1394,"CHYBA")</f>
        <v>0</v>
      </c>
      <c r="L1394" s="779">
        <f>L1395+L1396</f>
        <v>0</v>
      </c>
      <c r="M1394" s="779">
        <f>M1395+M1396</f>
        <v>0</v>
      </c>
      <c r="N1394" s="779">
        <f>N1397</f>
        <v>0</v>
      </c>
      <c r="O1394" s="779">
        <f>IF(L1394+N1394=O1395+O1396+O1397,L1394+N1394,"CHYBA")</f>
        <v>0</v>
      </c>
      <c r="P1394" s="779">
        <f>P1395+P1396</f>
        <v>0</v>
      </c>
      <c r="Q1394" s="779">
        <f>Q1395+Q1396</f>
        <v>0</v>
      </c>
      <c r="R1394" s="779">
        <f>R1397</f>
        <v>0</v>
      </c>
      <c r="S1394" s="780">
        <f>IF(P1394+R1394=S1395+S1396+S1397,P1394+R1394,"CHYBA")</f>
        <v>0</v>
      </c>
    </row>
    <row r="1395" spans="1:19" ht="15" hidden="1" customHeight="1" x14ac:dyDescent="0.2">
      <c r="A1395" s="790" t="s">
        <v>382</v>
      </c>
      <c r="B1395" s="776" t="s">
        <v>381</v>
      </c>
      <c r="C1395" s="777">
        <f>IF(E1395+G1395=0, 0, ROUND((P1395-Q1395)/(G1395+E1395)/12,0))</f>
        <v>0</v>
      </c>
      <c r="D1395" s="791">
        <f>IF(F1395=0,0,ROUND(Q1395/F1395,0))</f>
        <v>0</v>
      </c>
      <c r="E1395" s="796"/>
      <c r="F1395" s="797"/>
      <c r="G1395" s="798"/>
      <c r="H1395" s="799"/>
      <c r="I1395" s="797"/>
      <c r="J1395" s="779" t="s">
        <v>381</v>
      </c>
      <c r="K1395" s="779">
        <f>H1395</f>
        <v>0</v>
      </c>
      <c r="L1395" s="797"/>
      <c r="M1395" s="797"/>
      <c r="N1395" s="779" t="s">
        <v>381</v>
      </c>
      <c r="O1395" s="779">
        <f>L1395</f>
        <v>0</v>
      </c>
      <c r="P1395" s="779">
        <f>H1395+L1395</f>
        <v>0</v>
      </c>
      <c r="Q1395" s="779">
        <f>I1395+M1395</f>
        <v>0</v>
      </c>
      <c r="R1395" s="779" t="s">
        <v>381</v>
      </c>
      <c r="S1395" s="780">
        <f>P1395</f>
        <v>0</v>
      </c>
    </row>
    <row r="1396" spans="1:19" ht="15" hidden="1" customHeight="1" x14ac:dyDescent="0.2">
      <c r="A1396" s="790" t="s">
        <v>383</v>
      </c>
      <c r="B1396" s="776" t="s">
        <v>381</v>
      </c>
      <c r="C1396" s="777">
        <f>IF(E1396+G1396=0, 0, ROUND((P1396-Q1396)/(G1396+E1396)/12,0))</f>
        <v>0</v>
      </c>
      <c r="D1396" s="791">
        <f>IF(F1396=0,0,ROUND(Q1396/F1396,0))</f>
        <v>0</v>
      </c>
      <c r="E1396" s="796"/>
      <c r="F1396" s="797"/>
      <c r="G1396" s="798"/>
      <c r="H1396" s="799"/>
      <c r="I1396" s="797"/>
      <c r="J1396" s="779" t="s">
        <v>381</v>
      </c>
      <c r="K1396" s="779">
        <f>H1396</f>
        <v>0</v>
      </c>
      <c r="L1396" s="797"/>
      <c r="M1396" s="797"/>
      <c r="N1396" s="779" t="s">
        <v>381</v>
      </c>
      <c r="O1396" s="779">
        <f>L1396</f>
        <v>0</v>
      </c>
      <c r="P1396" s="779">
        <f>H1396+L1396</f>
        <v>0</v>
      </c>
      <c r="Q1396" s="779">
        <f>I1396+M1396</f>
        <v>0</v>
      </c>
      <c r="R1396" s="779" t="s">
        <v>381</v>
      </c>
      <c r="S1396" s="780">
        <f>P1396</f>
        <v>0</v>
      </c>
    </row>
    <row r="1397" spans="1:19" ht="15" hidden="1" customHeight="1" x14ac:dyDescent="0.2">
      <c r="A1397" s="790" t="s">
        <v>384</v>
      </c>
      <c r="B1397" s="776" t="s">
        <v>381</v>
      </c>
      <c r="C1397" s="777" t="s">
        <v>381</v>
      </c>
      <c r="D1397" s="791" t="s">
        <v>381</v>
      </c>
      <c r="E1397" s="778" t="s">
        <v>381</v>
      </c>
      <c r="F1397" s="779" t="s">
        <v>381</v>
      </c>
      <c r="G1397" s="780" t="s">
        <v>381</v>
      </c>
      <c r="H1397" s="781" t="s">
        <v>381</v>
      </c>
      <c r="I1397" s="779" t="s">
        <v>381</v>
      </c>
      <c r="J1397" s="797"/>
      <c r="K1397" s="779">
        <f>J1397</f>
        <v>0</v>
      </c>
      <c r="L1397" s="779" t="s">
        <v>381</v>
      </c>
      <c r="M1397" s="779" t="s">
        <v>381</v>
      </c>
      <c r="N1397" s="797"/>
      <c r="O1397" s="779">
        <f>N1397</f>
        <v>0</v>
      </c>
      <c r="P1397" s="779" t="s">
        <v>381</v>
      </c>
      <c r="Q1397" s="779" t="s">
        <v>381</v>
      </c>
      <c r="R1397" s="779">
        <f>J1397+N1397</f>
        <v>0</v>
      </c>
      <c r="S1397" s="780">
        <f>R1397</f>
        <v>0</v>
      </c>
    </row>
    <row r="1398" spans="1:19" ht="18" hidden="1" customHeight="1" x14ac:dyDescent="0.2">
      <c r="A1398" s="792" t="s">
        <v>1026</v>
      </c>
      <c r="B1398" s="793"/>
      <c r="C1398" s="777">
        <f>IF(E1398+G1398=0, 0, ROUND((P1398-Q1398)/(G1398+E1398)/12,0))</f>
        <v>0</v>
      </c>
      <c r="D1398" s="791">
        <f>IF(F1398=0,0,ROUND(Q1398/F1398,0))</f>
        <v>0</v>
      </c>
      <c r="E1398" s="778">
        <f>E1399+E1400</f>
        <v>0</v>
      </c>
      <c r="F1398" s="779">
        <f>F1399+F1400</f>
        <v>0</v>
      </c>
      <c r="G1398" s="780">
        <f>G1399+G1400</f>
        <v>0</v>
      </c>
      <c r="H1398" s="781">
        <f>H1399+H1400</f>
        <v>0</v>
      </c>
      <c r="I1398" s="779">
        <f>I1399+I1400</f>
        <v>0</v>
      </c>
      <c r="J1398" s="779">
        <f>J1401</f>
        <v>0</v>
      </c>
      <c r="K1398" s="779">
        <f>IF(H1398+J1398=K1399+K1400+K1401,H1398+J1398,"CHYBA")</f>
        <v>0</v>
      </c>
      <c r="L1398" s="779">
        <f>L1399+L1400</f>
        <v>0</v>
      </c>
      <c r="M1398" s="779">
        <f>M1399+M1400</f>
        <v>0</v>
      </c>
      <c r="N1398" s="779">
        <f>N1401</f>
        <v>0</v>
      </c>
      <c r="O1398" s="779">
        <f>IF(L1398+N1398=O1399+O1400+O1401,L1398+N1398,"CHYBA")</f>
        <v>0</v>
      </c>
      <c r="P1398" s="779">
        <f>P1399+P1400</f>
        <v>0</v>
      </c>
      <c r="Q1398" s="779">
        <f>Q1399+Q1400</f>
        <v>0</v>
      </c>
      <c r="R1398" s="779">
        <f>R1401</f>
        <v>0</v>
      </c>
      <c r="S1398" s="780">
        <f>IF(P1398+R1398=S1399+S1400+S1401,P1398+R1398,"CHYBA")</f>
        <v>0</v>
      </c>
    </row>
    <row r="1399" spans="1:19" ht="15" hidden="1" customHeight="1" x14ac:dyDescent="0.2">
      <c r="A1399" s="790" t="s">
        <v>382</v>
      </c>
      <c r="B1399" s="776" t="s">
        <v>381</v>
      </c>
      <c r="C1399" s="777">
        <f>IF(E1399+G1399=0, 0, ROUND((P1399-Q1399)/(G1399+E1399)/12,0))</f>
        <v>0</v>
      </c>
      <c r="D1399" s="791">
        <f>IF(F1399=0,0,ROUND(Q1399/F1399,0))</f>
        <v>0</v>
      </c>
      <c r="E1399" s="796"/>
      <c r="F1399" s="797"/>
      <c r="G1399" s="798"/>
      <c r="H1399" s="799"/>
      <c r="I1399" s="797"/>
      <c r="J1399" s="779" t="s">
        <v>381</v>
      </c>
      <c r="K1399" s="779">
        <f>H1399</f>
        <v>0</v>
      </c>
      <c r="L1399" s="797"/>
      <c r="M1399" s="797"/>
      <c r="N1399" s="779" t="s">
        <v>381</v>
      </c>
      <c r="O1399" s="779">
        <f>L1399</f>
        <v>0</v>
      </c>
      <c r="P1399" s="779">
        <f>H1399+L1399</f>
        <v>0</v>
      </c>
      <c r="Q1399" s="779">
        <f>I1399+M1399</f>
        <v>0</v>
      </c>
      <c r="R1399" s="779" t="s">
        <v>381</v>
      </c>
      <c r="S1399" s="780">
        <f>P1399</f>
        <v>0</v>
      </c>
    </row>
    <row r="1400" spans="1:19" ht="15" hidden="1" customHeight="1" x14ac:dyDescent="0.2">
      <c r="A1400" s="790" t="s">
        <v>383</v>
      </c>
      <c r="B1400" s="776" t="s">
        <v>381</v>
      </c>
      <c r="C1400" s="777">
        <f>IF(E1400+G1400=0, 0, ROUND((P1400-Q1400)/(G1400+E1400)/12,0))</f>
        <v>0</v>
      </c>
      <c r="D1400" s="791">
        <f>IF(F1400=0,0,ROUND(Q1400/F1400,0))</f>
        <v>0</v>
      </c>
      <c r="E1400" s="796"/>
      <c r="F1400" s="797"/>
      <c r="G1400" s="798"/>
      <c r="H1400" s="799"/>
      <c r="I1400" s="797"/>
      <c r="J1400" s="779" t="s">
        <v>381</v>
      </c>
      <c r="K1400" s="779">
        <f>H1400</f>
        <v>0</v>
      </c>
      <c r="L1400" s="797"/>
      <c r="M1400" s="797"/>
      <c r="N1400" s="779" t="s">
        <v>381</v>
      </c>
      <c r="O1400" s="779">
        <f>L1400</f>
        <v>0</v>
      </c>
      <c r="P1400" s="779">
        <f>H1400+L1400</f>
        <v>0</v>
      </c>
      <c r="Q1400" s="779">
        <f>I1400+M1400</f>
        <v>0</v>
      </c>
      <c r="R1400" s="779" t="s">
        <v>381</v>
      </c>
      <c r="S1400" s="780">
        <f>P1400</f>
        <v>0</v>
      </c>
    </row>
    <row r="1401" spans="1:19" ht="15" hidden="1" customHeight="1" x14ac:dyDescent="0.2">
      <c r="A1401" s="790" t="s">
        <v>384</v>
      </c>
      <c r="B1401" s="776" t="s">
        <v>381</v>
      </c>
      <c r="C1401" s="777" t="s">
        <v>381</v>
      </c>
      <c r="D1401" s="791" t="s">
        <v>381</v>
      </c>
      <c r="E1401" s="778" t="s">
        <v>381</v>
      </c>
      <c r="F1401" s="779" t="s">
        <v>381</v>
      </c>
      <c r="G1401" s="780" t="s">
        <v>381</v>
      </c>
      <c r="H1401" s="781" t="s">
        <v>381</v>
      </c>
      <c r="I1401" s="779" t="s">
        <v>381</v>
      </c>
      <c r="J1401" s="797"/>
      <c r="K1401" s="779">
        <f>J1401</f>
        <v>0</v>
      </c>
      <c r="L1401" s="779" t="s">
        <v>381</v>
      </c>
      <c r="M1401" s="779" t="s">
        <v>381</v>
      </c>
      <c r="N1401" s="797"/>
      <c r="O1401" s="779">
        <f>N1401</f>
        <v>0</v>
      </c>
      <c r="P1401" s="779" t="s">
        <v>381</v>
      </c>
      <c r="Q1401" s="779" t="s">
        <v>381</v>
      </c>
      <c r="R1401" s="779">
        <f>J1401+N1401</f>
        <v>0</v>
      </c>
      <c r="S1401" s="780">
        <f>R1401</f>
        <v>0</v>
      </c>
    </row>
    <row r="1402" spans="1:19" ht="18" hidden="1" customHeight="1" x14ac:dyDescent="0.2">
      <c r="A1402" s="792" t="s">
        <v>1026</v>
      </c>
      <c r="B1402" s="793"/>
      <c r="C1402" s="777">
        <f>IF(E1402+G1402=0, 0, ROUND((P1402-Q1402)/(G1402+E1402)/12,0))</f>
        <v>0</v>
      </c>
      <c r="D1402" s="791">
        <f>IF(F1402=0,0,ROUND(Q1402/F1402,0))</f>
        <v>0</v>
      </c>
      <c r="E1402" s="778">
        <f>E1403+E1404</f>
        <v>0</v>
      </c>
      <c r="F1402" s="779">
        <f>F1403+F1404</f>
        <v>0</v>
      </c>
      <c r="G1402" s="780">
        <f>G1403+G1404</f>
        <v>0</v>
      </c>
      <c r="H1402" s="781">
        <f>H1403+H1404</f>
        <v>0</v>
      </c>
      <c r="I1402" s="779">
        <f>I1403+I1404</f>
        <v>0</v>
      </c>
      <c r="J1402" s="779">
        <f>J1405</f>
        <v>0</v>
      </c>
      <c r="K1402" s="779">
        <f>IF(H1402+J1402=K1403+K1404+K1405,H1402+J1402,"CHYBA")</f>
        <v>0</v>
      </c>
      <c r="L1402" s="779">
        <f>L1403+L1404</f>
        <v>0</v>
      </c>
      <c r="M1402" s="779">
        <f>M1403+M1404</f>
        <v>0</v>
      </c>
      <c r="N1402" s="779">
        <f>N1405</f>
        <v>0</v>
      </c>
      <c r="O1402" s="779">
        <f>IF(L1402+N1402=O1403+O1404+O1405,L1402+N1402,"CHYBA")</f>
        <v>0</v>
      </c>
      <c r="P1402" s="779">
        <f>P1403+P1404</f>
        <v>0</v>
      </c>
      <c r="Q1402" s="779">
        <f>Q1403+Q1404</f>
        <v>0</v>
      </c>
      <c r="R1402" s="779">
        <f>R1405</f>
        <v>0</v>
      </c>
      <c r="S1402" s="780">
        <f>IF(P1402+R1402=S1403+S1404+S1405,P1402+R1402,"CHYBA")</f>
        <v>0</v>
      </c>
    </row>
    <row r="1403" spans="1:19" ht="15" hidden="1" customHeight="1" x14ac:dyDescent="0.2">
      <c r="A1403" s="790" t="s">
        <v>382</v>
      </c>
      <c r="B1403" s="776" t="s">
        <v>381</v>
      </c>
      <c r="C1403" s="777">
        <f>IF(E1403+G1403=0, 0, ROUND((P1403-Q1403)/(G1403+E1403)/12,0))</f>
        <v>0</v>
      </c>
      <c r="D1403" s="791">
        <f>IF(F1403=0,0,ROUND(Q1403/F1403,0))</f>
        <v>0</v>
      </c>
      <c r="E1403" s="796"/>
      <c r="F1403" s="797"/>
      <c r="G1403" s="798"/>
      <c r="H1403" s="799"/>
      <c r="I1403" s="797"/>
      <c r="J1403" s="779" t="s">
        <v>381</v>
      </c>
      <c r="K1403" s="779">
        <f>H1403</f>
        <v>0</v>
      </c>
      <c r="L1403" s="797"/>
      <c r="M1403" s="797"/>
      <c r="N1403" s="779" t="s">
        <v>381</v>
      </c>
      <c r="O1403" s="779">
        <f>L1403</f>
        <v>0</v>
      </c>
      <c r="P1403" s="779">
        <f>H1403+L1403</f>
        <v>0</v>
      </c>
      <c r="Q1403" s="779">
        <f>I1403+M1403</f>
        <v>0</v>
      </c>
      <c r="R1403" s="779" t="s">
        <v>381</v>
      </c>
      <c r="S1403" s="780">
        <f>P1403</f>
        <v>0</v>
      </c>
    </row>
    <row r="1404" spans="1:19" ht="15" hidden="1" customHeight="1" x14ac:dyDescent="0.2">
      <c r="A1404" s="790" t="s">
        <v>383</v>
      </c>
      <c r="B1404" s="776" t="s">
        <v>381</v>
      </c>
      <c r="C1404" s="777">
        <f>IF(E1404+G1404=0, 0, ROUND((P1404-Q1404)/(G1404+E1404)/12,0))</f>
        <v>0</v>
      </c>
      <c r="D1404" s="791">
        <f>IF(F1404=0,0,ROUND(Q1404/F1404,0))</f>
        <v>0</v>
      </c>
      <c r="E1404" s="796"/>
      <c r="F1404" s="797"/>
      <c r="G1404" s="798"/>
      <c r="H1404" s="799"/>
      <c r="I1404" s="797"/>
      <c r="J1404" s="779" t="s">
        <v>381</v>
      </c>
      <c r="K1404" s="779">
        <f>H1404</f>
        <v>0</v>
      </c>
      <c r="L1404" s="797"/>
      <c r="M1404" s="797"/>
      <c r="N1404" s="779" t="s">
        <v>381</v>
      </c>
      <c r="O1404" s="779">
        <f>L1404</f>
        <v>0</v>
      </c>
      <c r="P1404" s="779">
        <f>H1404+L1404</f>
        <v>0</v>
      </c>
      <c r="Q1404" s="779">
        <f>I1404+M1404</f>
        <v>0</v>
      </c>
      <c r="R1404" s="779" t="s">
        <v>381</v>
      </c>
      <c r="S1404" s="780">
        <f>P1404</f>
        <v>0</v>
      </c>
    </row>
    <row r="1405" spans="1:19" ht="15" hidden="1" customHeight="1" x14ac:dyDescent="0.2">
      <c r="A1405" s="790" t="s">
        <v>384</v>
      </c>
      <c r="B1405" s="776" t="s">
        <v>381</v>
      </c>
      <c r="C1405" s="777" t="s">
        <v>381</v>
      </c>
      <c r="D1405" s="791" t="s">
        <v>381</v>
      </c>
      <c r="E1405" s="778" t="s">
        <v>381</v>
      </c>
      <c r="F1405" s="779" t="s">
        <v>381</v>
      </c>
      <c r="G1405" s="780" t="s">
        <v>381</v>
      </c>
      <c r="H1405" s="781" t="s">
        <v>381</v>
      </c>
      <c r="I1405" s="779" t="s">
        <v>381</v>
      </c>
      <c r="J1405" s="797"/>
      <c r="K1405" s="779">
        <f>J1405</f>
        <v>0</v>
      </c>
      <c r="L1405" s="779" t="s">
        <v>381</v>
      </c>
      <c r="M1405" s="779" t="s">
        <v>381</v>
      </c>
      <c r="N1405" s="797"/>
      <c r="O1405" s="779">
        <f>N1405</f>
        <v>0</v>
      </c>
      <c r="P1405" s="779" t="s">
        <v>381</v>
      </c>
      <c r="Q1405" s="779" t="s">
        <v>381</v>
      </c>
      <c r="R1405" s="779">
        <f>J1405+N1405</f>
        <v>0</v>
      </c>
      <c r="S1405" s="780">
        <f>R1405</f>
        <v>0</v>
      </c>
    </row>
    <row r="1406" spans="1:19" ht="18" hidden="1" customHeight="1" x14ac:dyDescent="0.2">
      <c r="A1406" s="792" t="s">
        <v>1026</v>
      </c>
      <c r="B1406" s="793"/>
      <c r="C1406" s="777">
        <f>IF(E1406+G1406=0, 0, ROUND((P1406-Q1406)/(G1406+E1406)/12,0))</f>
        <v>0</v>
      </c>
      <c r="D1406" s="791">
        <f>IF(F1406=0,0,ROUND(Q1406/F1406,0))</f>
        <v>0</v>
      </c>
      <c r="E1406" s="778">
        <f>E1407+E1408</f>
        <v>0</v>
      </c>
      <c r="F1406" s="779">
        <f>F1407+F1408</f>
        <v>0</v>
      </c>
      <c r="G1406" s="780">
        <f>G1407+G1408</f>
        <v>0</v>
      </c>
      <c r="H1406" s="781">
        <f>H1407+H1408</f>
        <v>0</v>
      </c>
      <c r="I1406" s="779">
        <f>I1407+I1408</f>
        <v>0</v>
      </c>
      <c r="J1406" s="779">
        <f>J1409</f>
        <v>0</v>
      </c>
      <c r="K1406" s="779">
        <f>IF(H1406+J1406=K1407+K1408+K1409,H1406+J1406,"CHYBA")</f>
        <v>0</v>
      </c>
      <c r="L1406" s="779">
        <f>L1407+L1408</f>
        <v>0</v>
      </c>
      <c r="M1406" s="779">
        <f>M1407+M1408</f>
        <v>0</v>
      </c>
      <c r="N1406" s="779">
        <f>N1409</f>
        <v>0</v>
      </c>
      <c r="O1406" s="779">
        <f>IF(L1406+N1406=O1407+O1408+O1409,L1406+N1406,"CHYBA")</f>
        <v>0</v>
      </c>
      <c r="P1406" s="779">
        <f>P1407+P1408</f>
        <v>0</v>
      </c>
      <c r="Q1406" s="779">
        <f>Q1407+Q1408</f>
        <v>0</v>
      </c>
      <c r="R1406" s="779">
        <f>R1409</f>
        <v>0</v>
      </c>
      <c r="S1406" s="780">
        <f>IF(P1406+R1406=S1407+S1408+S1409,P1406+R1406,"CHYBA")</f>
        <v>0</v>
      </c>
    </row>
    <row r="1407" spans="1:19" ht="15" hidden="1" customHeight="1" x14ac:dyDescent="0.2">
      <c r="A1407" s="790" t="s">
        <v>382</v>
      </c>
      <c r="B1407" s="776" t="s">
        <v>381</v>
      </c>
      <c r="C1407" s="777">
        <f>IF(E1407+G1407=0, 0, ROUND((P1407-Q1407)/(G1407+E1407)/12,0))</f>
        <v>0</v>
      </c>
      <c r="D1407" s="791">
        <f>IF(F1407=0,0,ROUND(Q1407/F1407,0))</f>
        <v>0</v>
      </c>
      <c r="E1407" s="796"/>
      <c r="F1407" s="797"/>
      <c r="G1407" s="798"/>
      <c r="H1407" s="799"/>
      <c r="I1407" s="797"/>
      <c r="J1407" s="779" t="s">
        <v>381</v>
      </c>
      <c r="K1407" s="779">
        <f>H1407</f>
        <v>0</v>
      </c>
      <c r="L1407" s="797"/>
      <c r="M1407" s="797"/>
      <c r="N1407" s="779" t="s">
        <v>381</v>
      </c>
      <c r="O1407" s="779">
        <f>L1407</f>
        <v>0</v>
      </c>
      <c r="P1407" s="779">
        <f>H1407+L1407</f>
        <v>0</v>
      </c>
      <c r="Q1407" s="779">
        <f>I1407+M1407</f>
        <v>0</v>
      </c>
      <c r="R1407" s="779" t="s">
        <v>381</v>
      </c>
      <c r="S1407" s="780">
        <f>P1407</f>
        <v>0</v>
      </c>
    </row>
    <row r="1408" spans="1:19" ht="15" hidden="1" customHeight="1" x14ac:dyDescent="0.2">
      <c r="A1408" s="790" t="s">
        <v>383</v>
      </c>
      <c r="B1408" s="776" t="s">
        <v>381</v>
      </c>
      <c r="C1408" s="777">
        <f>IF(E1408+G1408=0, 0, ROUND((P1408-Q1408)/(G1408+E1408)/12,0))</f>
        <v>0</v>
      </c>
      <c r="D1408" s="791">
        <f>IF(F1408=0,0,ROUND(Q1408/F1408,0))</f>
        <v>0</v>
      </c>
      <c r="E1408" s="796"/>
      <c r="F1408" s="797"/>
      <c r="G1408" s="798"/>
      <c r="H1408" s="799"/>
      <c r="I1408" s="797"/>
      <c r="J1408" s="779" t="s">
        <v>381</v>
      </c>
      <c r="K1408" s="779">
        <f>H1408</f>
        <v>0</v>
      </c>
      <c r="L1408" s="797"/>
      <c r="M1408" s="797"/>
      <c r="N1408" s="779" t="s">
        <v>381</v>
      </c>
      <c r="O1408" s="779">
        <f>L1408</f>
        <v>0</v>
      </c>
      <c r="P1408" s="779">
        <f>H1408+L1408</f>
        <v>0</v>
      </c>
      <c r="Q1408" s="779">
        <f>I1408+M1408</f>
        <v>0</v>
      </c>
      <c r="R1408" s="779" t="s">
        <v>381</v>
      </c>
      <c r="S1408" s="780">
        <f>P1408</f>
        <v>0</v>
      </c>
    </row>
    <row r="1409" spans="1:19" ht="15" hidden="1" customHeight="1" x14ac:dyDescent="0.2">
      <c r="A1409" s="790" t="s">
        <v>384</v>
      </c>
      <c r="B1409" s="776" t="s">
        <v>381</v>
      </c>
      <c r="C1409" s="777" t="s">
        <v>381</v>
      </c>
      <c r="D1409" s="791" t="s">
        <v>381</v>
      </c>
      <c r="E1409" s="778" t="s">
        <v>381</v>
      </c>
      <c r="F1409" s="779" t="s">
        <v>381</v>
      </c>
      <c r="G1409" s="780" t="s">
        <v>381</v>
      </c>
      <c r="H1409" s="781" t="s">
        <v>381</v>
      </c>
      <c r="I1409" s="779" t="s">
        <v>381</v>
      </c>
      <c r="J1409" s="797"/>
      <c r="K1409" s="779">
        <f>J1409</f>
        <v>0</v>
      </c>
      <c r="L1409" s="779" t="s">
        <v>381</v>
      </c>
      <c r="M1409" s="779" t="s">
        <v>381</v>
      </c>
      <c r="N1409" s="797"/>
      <c r="O1409" s="779">
        <f>N1409</f>
        <v>0</v>
      </c>
      <c r="P1409" s="779" t="s">
        <v>381</v>
      </c>
      <c r="Q1409" s="779" t="s">
        <v>381</v>
      </c>
      <c r="R1409" s="779">
        <f>J1409+N1409</f>
        <v>0</v>
      </c>
      <c r="S1409" s="780">
        <f>R1409</f>
        <v>0</v>
      </c>
    </row>
    <row r="1410" spans="1:19" ht="18" hidden="1" customHeight="1" x14ac:dyDescent="0.2">
      <c r="A1410" s="792" t="s">
        <v>1026</v>
      </c>
      <c r="B1410" s="793"/>
      <c r="C1410" s="777">
        <f>IF(E1410+G1410=0, 0, ROUND((P1410-Q1410)/(G1410+E1410)/12,0))</f>
        <v>0</v>
      </c>
      <c r="D1410" s="791">
        <f>IF(F1410=0,0,ROUND(Q1410/F1410,0))</f>
        <v>0</v>
      </c>
      <c r="E1410" s="778">
        <f>E1411+E1412</f>
        <v>0</v>
      </c>
      <c r="F1410" s="779">
        <f>F1411+F1412</f>
        <v>0</v>
      </c>
      <c r="G1410" s="780">
        <f>G1411+G1412</f>
        <v>0</v>
      </c>
      <c r="H1410" s="781">
        <f>H1411+H1412</f>
        <v>0</v>
      </c>
      <c r="I1410" s="779">
        <f>I1411+I1412</f>
        <v>0</v>
      </c>
      <c r="J1410" s="779">
        <f>J1413</f>
        <v>0</v>
      </c>
      <c r="K1410" s="779">
        <f>IF(H1410+J1410=K1411+K1412+K1413,H1410+J1410,"CHYBA")</f>
        <v>0</v>
      </c>
      <c r="L1410" s="779">
        <f>L1411+L1412</f>
        <v>0</v>
      </c>
      <c r="M1410" s="779">
        <f>M1411+M1412</f>
        <v>0</v>
      </c>
      <c r="N1410" s="779">
        <f>N1413</f>
        <v>0</v>
      </c>
      <c r="O1410" s="779">
        <f>IF(L1410+N1410=O1411+O1412+O1413,L1410+N1410,"CHYBA")</f>
        <v>0</v>
      </c>
      <c r="P1410" s="779">
        <f>P1411+P1412</f>
        <v>0</v>
      </c>
      <c r="Q1410" s="779">
        <f>Q1411+Q1412</f>
        <v>0</v>
      </c>
      <c r="R1410" s="779">
        <f>R1413</f>
        <v>0</v>
      </c>
      <c r="S1410" s="780">
        <f>IF(P1410+R1410=S1411+S1412+S1413,P1410+R1410,"CHYBA")</f>
        <v>0</v>
      </c>
    </row>
    <row r="1411" spans="1:19" ht="15" hidden="1" customHeight="1" x14ac:dyDescent="0.2">
      <c r="A1411" s="790" t="s">
        <v>382</v>
      </c>
      <c r="B1411" s="776" t="s">
        <v>381</v>
      </c>
      <c r="C1411" s="777">
        <f>IF(E1411+G1411=0, 0, ROUND((P1411-Q1411)/(G1411+E1411)/12,0))</f>
        <v>0</v>
      </c>
      <c r="D1411" s="791">
        <f>IF(F1411=0,0,ROUND(Q1411/F1411,0))</f>
        <v>0</v>
      </c>
      <c r="E1411" s="796"/>
      <c r="F1411" s="797"/>
      <c r="G1411" s="798"/>
      <c r="H1411" s="799"/>
      <c r="I1411" s="797"/>
      <c r="J1411" s="779" t="s">
        <v>381</v>
      </c>
      <c r="K1411" s="779">
        <f>H1411</f>
        <v>0</v>
      </c>
      <c r="L1411" s="797"/>
      <c r="M1411" s="797"/>
      <c r="N1411" s="779" t="s">
        <v>381</v>
      </c>
      <c r="O1411" s="779">
        <f>L1411</f>
        <v>0</v>
      </c>
      <c r="P1411" s="779">
        <f>H1411+L1411</f>
        <v>0</v>
      </c>
      <c r="Q1411" s="779">
        <f>I1411+M1411</f>
        <v>0</v>
      </c>
      <c r="R1411" s="779" t="s">
        <v>381</v>
      </c>
      <c r="S1411" s="780">
        <f>P1411</f>
        <v>0</v>
      </c>
    </row>
    <row r="1412" spans="1:19" ht="15" hidden="1" customHeight="1" x14ac:dyDescent="0.2">
      <c r="A1412" s="790" t="s">
        <v>383</v>
      </c>
      <c r="B1412" s="776" t="s">
        <v>381</v>
      </c>
      <c r="C1412" s="777">
        <f>IF(E1412+G1412=0, 0, ROUND((P1412-Q1412)/(G1412+E1412)/12,0))</f>
        <v>0</v>
      </c>
      <c r="D1412" s="791">
        <f>IF(F1412=0,0,ROUND(Q1412/F1412,0))</f>
        <v>0</v>
      </c>
      <c r="E1412" s="796"/>
      <c r="F1412" s="797"/>
      <c r="G1412" s="798"/>
      <c r="H1412" s="799"/>
      <c r="I1412" s="797"/>
      <c r="J1412" s="779" t="s">
        <v>381</v>
      </c>
      <c r="K1412" s="779">
        <f>H1412</f>
        <v>0</v>
      </c>
      <c r="L1412" s="797"/>
      <c r="M1412" s="797"/>
      <c r="N1412" s="779" t="s">
        <v>381</v>
      </c>
      <c r="O1412" s="779">
        <f>L1412</f>
        <v>0</v>
      </c>
      <c r="P1412" s="779">
        <f>H1412+L1412</f>
        <v>0</v>
      </c>
      <c r="Q1412" s="779">
        <f>I1412+M1412</f>
        <v>0</v>
      </c>
      <c r="R1412" s="779" t="s">
        <v>381</v>
      </c>
      <c r="S1412" s="780">
        <f>P1412</f>
        <v>0</v>
      </c>
    </row>
    <row r="1413" spans="1:19" ht="15.75" hidden="1" customHeight="1" x14ac:dyDescent="0.2">
      <c r="A1413" s="808" t="s">
        <v>384</v>
      </c>
      <c r="B1413" s="809" t="s">
        <v>381</v>
      </c>
      <c r="C1413" s="810" t="s">
        <v>381</v>
      </c>
      <c r="D1413" s="834" t="s">
        <v>381</v>
      </c>
      <c r="E1413" s="811" t="s">
        <v>381</v>
      </c>
      <c r="F1413" s="812" t="s">
        <v>381</v>
      </c>
      <c r="G1413" s="813" t="s">
        <v>381</v>
      </c>
      <c r="H1413" s="814" t="s">
        <v>381</v>
      </c>
      <c r="I1413" s="812" t="s">
        <v>381</v>
      </c>
      <c r="J1413" s="815"/>
      <c r="K1413" s="812">
        <f>J1413</f>
        <v>0</v>
      </c>
      <c r="L1413" s="812" t="s">
        <v>381</v>
      </c>
      <c r="M1413" s="812" t="s">
        <v>381</v>
      </c>
      <c r="N1413" s="815"/>
      <c r="O1413" s="812">
        <f>N1413</f>
        <v>0</v>
      </c>
      <c r="P1413" s="812" t="s">
        <v>381</v>
      </c>
      <c r="Q1413" s="812" t="s">
        <v>381</v>
      </c>
      <c r="R1413" s="812">
        <f>J1413+N1413</f>
        <v>0</v>
      </c>
      <c r="S1413" s="813">
        <f>R1413</f>
        <v>0</v>
      </c>
    </row>
    <row r="1414" spans="1:19" ht="31.5" hidden="1" customHeight="1" x14ac:dyDescent="0.2">
      <c r="A1414" s="816" t="s">
        <v>387</v>
      </c>
      <c r="B1414" s="769" t="s">
        <v>381</v>
      </c>
      <c r="C1414" s="818">
        <f>IF(E1414+G1414=0, 0, ROUND((P1414-Q1414)/(G1414+E1414)/12,0))</f>
        <v>0</v>
      </c>
      <c r="D1414" s="837">
        <f>IF(F1414=0,0,ROUND(Q1414/F1414,0))</f>
        <v>0</v>
      </c>
      <c r="E1414" s="771">
        <f>E1415+E1416</f>
        <v>0</v>
      </c>
      <c r="F1414" s="772">
        <f>F1415+F1416</f>
        <v>0</v>
      </c>
      <c r="G1414" s="773">
        <f>G1415+G1416</f>
        <v>0</v>
      </c>
      <c r="H1414" s="774">
        <f>H1415+H1416</f>
        <v>0</v>
      </c>
      <c r="I1414" s="772">
        <f>I1415+I1416</f>
        <v>0</v>
      </c>
      <c r="J1414" s="772">
        <f>J1417</f>
        <v>0</v>
      </c>
      <c r="K1414" s="772">
        <f>IF(H1414+J1414=K1415+K1416+K1417,H1414+J1414,"CHYBA")</f>
        <v>0</v>
      </c>
      <c r="L1414" s="772">
        <f>L1415+L1416</f>
        <v>0</v>
      </c>
      <c r="M1414" s="772">
        <f>M1415+M1416</f>
        <v>0</v>
      </c>
      <c r="N1414" s="772">
        <f>N1417</f>
        <v>0</v>
      </c>
      <c r="O1414" s="772">
        <f>IF(L1414+N1414=O1415+O1416+O1417,L1414+N1414,"CHYBA")</f>
        <v>0</v>
      </c>
      <c r="P1414" s="772">
        <f>P1415+P1416</f>
        <v>0</v>
      </c>
      <c r="Q1414" s="772">
        <f>Q1415+Q1416</f>
        <v>0</v>
      </c>
      <c r="R1414" s="772">
        <f>R1417</f>
        <v>0</v>
      </c>
      <c r="S1414" s="773">
        <f>IF(P1414+R1414=S1415+S1416+S1417,P1414+R1414,"CHYBA")</f>
        <v>0</v>
      </c>
    </row>
    <row r="1415" spans="1:19" ht="15" hidden="1" customHeight="1" x14ac:dyDescent="0.2">
      <c r="A1415" s="790" t="s">
        <v>382</v>
      </c>
      <c r="B1415" s="776" t="s">
        <v>381</v>
      </c>
      <c r="C1415" s="777">
        <f>IF(E1415+G1415=0, 0, ROUND((P1415-Q1415)/(G1415+E1415)/12,0))</f>
        <v>0</v>
      </c>
      <c r="D1415" s="791">
        <f>IF(F1415=0,0,ROUND(Q1415/F1415,0))</f>
        <v>0</v>
      </c>
      <c r="E1415" s="778">
        <f>E1419+E1451+E1483+E1515+E1547+E1579</f>
        <v>0</v>
      </c>
      <c r="F1415" s="779">
        <f t="shared" ref="F1415:I1416" si="50">F1419+F1451+F1483+F1515+F1547+F1579</f>
        <v>0</v>
      </c>
      <c r="G1415" s="780">
        <f t="shared" si="50"/>
        <v>0</v>
      </c>
      <c r="H1415" s="781">
        <f t="shared" si="50"/>
        <v>0</v>
      </c>
      <c r="I1415" s="779">
        <f t="shared" si="50"/>
        <v>0</v>
      </c>
      <c r="J1415" s="779" t="s">
        <v>381</v>
      </c>
      <c r="K1415" s="779">
        <f>H1415</f>
        <v>0</v>
      </c>
      <c r="L1415" s="779">
        <f>L1419+L1451+L1483+L1515+L1547+L1579</f>
        <v>0</v>
      </c>
      <c r="M1415" s="779">
        <f>M1419+M1451+M1483+M1515+M1547+M1579</f>
        <v>0</v>
      </c>
      <c r="N1415" s="779" t="s">
        <v>381</v>
      </c>
      <c r="O1415" s="779">
        <f>L1415</f>
        <v>0</v>
      </c>
      <c r="P1415" s="779">
        <f>H1415+L1415</f>
        <v>0</v>
      </c>
      <c r="Q1415" s="779">
        <f>I1415+M1415</f>
        <v>0</v>
      </c>
      <c r="R1415" s="779" t="s">
        <v>381</v>
      </c>
      <c r="S1415" s="780">
        <f>P1415</f>
        <v>0</v>
      </c>
    </row>
    <row r="1416" spans="1:19" ht="15" hidden="1" customHeight="1" x14ac:dyDescent="0.2">
      <c r="A1416" s="790" t="s">
        <v>383</v>
      </c>
      <c r="B1416" s="776" t="s">
        <v>381</v>
      </c>
      <c r="C1416" s="777">
        <f>IF(E1416+G1416=0, 0, ROUND((P1416-Q1416)/(G1416+E1416)/12,0))</f>
        <v>0</v>
      </c>
      <c r="D1416" s="791">
        <f>IF(F1416=0,0,ROUND(Q1416/F1416,0))</f>
        <v>0</v>
      </c>
      <c r="E1416" s="778">
        <f>E1420+E1452+E1484+E1516+E1548+E1580</f>
        <v>0</v>
      </c>
      <c r="F1416" s="779">
        <f t="shared" si="50"/>
        <v>0</v>
      </c>
      <c r="G1416" s="780">
        <f t="shared" si="50"/>
        <v>0</v>
      </c>
      <c r="H1416" s="781">
        <f t="shared" si="50"/>
        <v>0</v>
      </c>
      <c r="I1416" s="779">
        <f t="shared" si="50"/>
        <v>0</v>
      </c>
      <c r="J1416" s="779" t="s">
        <v>381</v>
      </c>
      <c r="K1416" s="779">
        <f>H1416</f>
        <v>0</v>
      </c>
      <c r="L1416" s="779">
        <f>L1420+L1452+L1484+L1516+L1548+L1580</f>
        <v>0</v>
      </c>
      <c r="M1416" s="779">
        <f>M1420+M1452+M1484+M1516+M1548+M1580</f>
        <v>0</v>
      </c>
      <c r="N1416" s="779" t="s">
        <v>381</v>
      </c>
      <c r="O1416" s="779">
        <f>L1416</f>
        <v>0</v>
      </c>
      <c r="P1416" s="779">
        <f>H1416+L1416</f>
        <v>0</v>
      </c>
      <c r="Q1416" s="779">
        <f>I1416+M1416</f>
        <v>0</v>
      </c>
      <c r="R1416" s="779" t="s">
        <v>381</v>
      </c>
      <c r="S1416" s="780">
        <f>P1416</f>
        <v>0</v>
      </c>
    </row>
    <row r="1417" spans="1:19" ht="15" hidden="1" customHeight="1" x14ac:dyDescent="0.2">
      <c r="A1417" s="823" t="s">
        <v>384</v>
      </c>
      <c r="B1417" s="824" t="s">
        <v>381</v>
      </c>
      <c r="C1417" s="825" t="s">
        <v>381</v>
      </c>
      <c r="D1417" s="838" t="s">
        <v>381</v>
      </c>
      <c r="E1417" s="826" t="s">
        <v>381</v>
      </c>
      <c r="F1417" s="827" t="s">
        <v>381</v>
      </c>
      <c r="G1417" s="828" t="s">
        <v>381</v>
      </c>
      <c r="H1417" s="829" t="s">
        <v>381</v>
      </c>
      <c r="I1417" s="827" t="s">
        <v>381</v>
      </c>
      <c r="J1417" s="827">
        <f>J1421+J1453+J1485+J1517+J1549+J1581</f>
        <v>0</v>
      </c>
      <c r="K1417" s="827">
        <f>J1417</f>
        <v>0</v>
      </c>
      <c r="L1417" s="827" t="s">
        <v>381</v>
      </c>
      <c r="M1417" s="827" t="s">
        <v>381</v>
      </c>
      <c r="N1417" s="827">
        <f>N1421+N1453+N1485+N1517+N1549+N1581</f>
        <v>0</v>
      </c>
      <c r="O1417" s="827">
        <f>N1417</f>
        <v>0</v>
      </c>
      <c r="P1417" s="827" t="s">
        <v>381</v>
      </c>
      <c r="Q1417" s="827" t="s">
        <v>381</v>
      </c>
      <c r="R1417" s="827">
        <f>J1417+N1417</f>
        <v>0</v>
      </c>
      <c r="S1417" s="828">
        <f>R1417</f>
        <v>0</v>
      </c>
    </row>
    <row r="1418" spans="1:19" ht="15.75" hidden="1" customHeight="1" x14ac:dyDescent="0.2">
      <c r="A1418" s="830" t="s">
        <v>388</v>
      </c>
      <c r="B1418" s="776" t="s">
        <v>381</v>
      </c>
      <c r="C1418" s="777">
        <f>IF(E1418+G1418=0, 0, ROUND((P1418-Q1418)/(G1418+E1418)/12,0))</f>
        <v>0</v>
      </c>
      <c r="D1418" s="791">
        <f>IF(F1418=0,0,ROUND(Q1418/F1418,0))</f>
        <v>0</v>
      </c>
      <c r="E1418" s="778">
        <f>E1419+E1420</f>
        <v>0</v>
      </c>
      <c r="F1418" s="779">
        <f>F1419+F1420</f>
        <v>0</v>
      </c>
      <c r="G1418" s="780">
        <f>G1419+G1420</f>
        <v>0</v>
      </c>
      <c r="H1418" s="781">
        <f>H1419+H1420</f>
        <v>0</v>
      </c>
      <c r="I1418" s="779">
        <f>I1419+I1420</f>
        <v>0</v>
      </c>
      <c r="J1418" s="779">
        <f>J1421</f>
        <v>0</v>
      </c>
      <c r="K1418" s="779">
        <f>IF(H1418+J1418=K1419+K1420+K1421,H1418+J1418,"CHYBA")</f>
        <v>0</v>
      </c>
      <c r="L1418" s="779">
        <f>L1419+L1420</f>
        <v>0</v>
      </c>
      <c r="M1418" s="779">
        <f>M1419+M1420</f>
        <v>0</v>
      </c>
      <c r="N1418" s="779">
        <f>N1421</f>
        <v>0</v>
      </c>
      <c r="O1418" s="779">
        <f>IF(L1418+N1418=O1419+O1420+O1421,L1418+N1418,"CHYBA")</f>
        <v>0</v>
      </c>
      <c r="P1418" s="779">
        <f>P1419+P1420</f>
        <v>0</v>
      </c>
      <c r="Q1418" s="779">
        <f>Q1419+Q1420</f>
        <v>0</v>
      </c>
      <c r="R1418" s="779">
        <f>R1421</f>
        <v>0</v>
      </c>
      <c r="S1418" s="780">
        <f>IF(P1418+R1418=S1419+S1420+S1421,P1418+R1418,"CHYBA")</f>
        <v>0</v>
      </c>
    </row>
    <row r="1419" spans="1:19" ht="15" hidden="1" customHeight="1" x14ac:dyDescent="0.2">
      <c r="A1419" s="790" t="s">
        <v>382</v>
      </c>
      <c r="B1419" s="776" t="s">
        <v>381</v>
      </c>
      <c r="C1419" s="777">
        <f>IF(E1419+G1419=0, 0, ROUND((P1419-Q1419)/(G1419+E1419)/12,0))</f>
        <v>0</v>
      </c>
      <c r="D1419" s="791">
        <f>IF(F1419=0,0,ROUND(Q1419/F1419,0))</f>
        <v>0</v>
      </c>
      <c r="E1419" s="778">
        <f t="shared" ref="E1419:I1420" si="51">E1423+E1427+E1431+E1435+E1439+E1443+E1447</f>
        <v>0</v>
      </c>
      <c r="F1419" s="779">
        <f t="shared" si="51"/>
        <v>0</v>
      </c>
      <c r="G1419" s="780">
        <f t="shared" si="51"/>
        <v>0</v>
      </c>
      <c r="H1419" s="781">
        <f t="shared" si="51"/>
        <v>0</v>
      </c>
      <c r="I1419" s="779">
        <f t="shared" si="51"/>
        <v>0</v>
      </c>
      <c r="J1419" s="779" t="s">
        <v>381</v>
      </c>
      <c r="K1419" s="779">
        <f>H1419</f>
        <v>0</v>
      </c>
      <c r="L1419" s="779">
        <f>L1423+L1427+L1431+L1435+L1439+L1443+L1447</f>
        <v>0</v>
      </c>
      <c r="M1419" s="779">
        <f>M1423+M1427+M1431+M1435+M1439+M1443+M1447</f>
        <v>0</v>
      </c>
      <c r="N1419" s="779" t="s">
        <v>381</v>
      </c>
      <c r="O1419" s="779">
        <f>L1419</f>
        <v>0</v>
      </c>
      <c r="P1419" s="779">
        <f>H1419+L1419</f>
        <v>0</v>
      </c>
      <c r="Q1419" s="779">
        <f>I1419+M1419</f>
        <v>0</v>
      </c>
      <c r="R1419" s="779" t="s">
        <v>381</v>
      </c>
      <c r="S1419" s="780">
        <f>P1419</f>
        <v>0</v>
      </c>
    </row>
    <row r="1420" spans="1:19" ht="15" hidden="1" customHeight="1" x14ac:dyDescent="0.2">
      <c r="A1420" s="790" t="s">
        <v>383</v>
      </c>
      <c r="B1420" s="776" t="s">
        <v>381</v>
      </c>
      <c r="C1420" s="777">
        <f>IF(E1420+G1420=0, 0, ROUND((P1420-Q1420)/(G1420+E1420)/12,0))</f>
        <v>0</v>
      </c>
      <c r="D1420" s="791">
        <f>IF(F1420=0,0,ROUND(Q1420/F1420,0))</f>
        <v>0</v>
      </c>
      <c r="E1420" s="778">
        <f t="shared" si="51"/>
        <v>0</v>
      </c>
      <c r="F1420" s="779">
        <f t="shared" si="51"/>
        <v>0</v>
      </c>
      <c r="G1420" s="780">
        <f t="shared" si="51"/>
        <v>0</v>
      </c>
      <c r="H1420" s="781">
        <f t="shared" si="51"/>
        <v>0</v>
      </c>
      <c r="I1420" s="779">
        <f t="shared" si="51"/>
        <v>0</v>
      </c>
      <c r="J1420" s="779" t="s">
        <v>381</v>
      </c>
      <c r="K1420" s="779">
        <f>H1420</f>
        <v>0</v>
      </c>
      <c r="L1420" s="779">
        <f>L1424+L1428+L1432+L1436+L1440+L1444+L1448</f>
        <v>0</v>
      </c>
      <c r="M1420" s="779">
        <f>M1424+M1428+M1432+M1436+M1440+M1444+M1448</f>
        <v>0</v>
      </c>
      <c r="N1420" s="779" t="s">
        <v>381</v>
      </c>
      <c r="O1420" s="779">
        <f>L1420</f>
        <v>0</v>
      </c>
      <c r="P1420" s="779">
        <f>H1420+L1420</f>
        <v>0</v>
      </c>
      <c r="Q1420" s="779">
        <f>I1420+M1420</f>
        <v>0</v>
      </c>
      <c r="R1420" s="779" t="s">
        <v>381</v>
      </c>
      <c r="S1420" s="780">
        <f>P1420</f>
        <v>0</v>
      </c>
    </row>
    <row r="1421" spans="1:19" ht="15" hidden="1" customHeight="1" x14ac:dyDescent="0.2">
      <c r="A1421" s="790" t="s">
        <v>384</v>
      </c>
      <c r="B1421" s="776" t="s">
        <v>381</v>
      </c>
      <c r="C1421" s="777" t="s">
        <v>381</v>
      </c>
      <c r="D1421" s="791" t="s">
        <v>381</v>
      </c>
      <c r="E1421" s="778" t="s">
        <v>381</v>
      </c>
      <c r="F1421" s="779" t="s">
        <v>381</v>
      </c>
      <c r="G1421" s="780" t="s">
        <v>381</v>
      </c>
      <c r="H1421" s="781" t="s">
        <v>381</v>
      </c>
      <c r="I1421" s="779" t="s">
        <v>381</v>
      </c>
      <c r="J1421" s="779">
        <f>J1425+J1429+J1433+J1437+J1441+J1445+J1449</f>
        <v>0</v>
      </c>
      <c r="K1421" s="779">
        <f>J1421</f>
        <v>0</v>
      </c>
      <c r="L1421" s="779" t="s">
        <v>381</v>
      </c>
      <c r="M1421" s="779" t="s">
        <v>381</v>
      </c>
      <c r="N1421" s="779">
        <f>N1425+N1429+N1433+N1437+N1441+N1445+N1449</f>
        <v>0</v>
      </c>
      <c r="O1421" s="779">
        <f>N1421</f>
        <v>0</v>
      </c>
      <c r="P1421" s="779" t="s">
        <v>381</v>
      </c>
      <c r="Q1421" s="779" t="s">
        <v>381</v>
      </c>
      <c r="R1421" s="779">
        <f>J1421+N1421</f>
        <v>0</v>
      </c>
      <c r="S1421" s="780">
        <f>R1421</f>
        <v>0</v>
      </c>
    </row>
    <row r="1422" spans="1:19" ht="18" hidden="1" customHeight="1" x14ac:dyDescent="0.2">
      <c r="A1422" s="792" t="s">
        <v>1026</v>
      </c>
      <c r="B1422" s="793"/>
      <c r="C1422" s="777">
        <f>IF(E1422+G1422=0, 0, ROUND((P1422-Q1422)/(G1422+E1422)/12,0))</f>
        <v>0</v>
      </c>
      <c r="D1422" s="791">
        <f>IF(F1422=0,0,ROUND(Q1422/F1422,0))</f>
        <v>0</v>
      </c>
      <c r="E1422" s="778">
        <f>E1423+E1424</f>
        <v>0</v>
      </c>
      <c r="F1422" s="779">
        <f>F1423+F1424</f>
        <v>0</v>
      </c>
      <c r="G1422" s="780">
        <f>G1423+G1424</f>
        <v>0</v>
      </c>
      <c r="H1422" s="794">
        <f>H1423+H1424</f>
        <v>0</v>
      </c>
      <c r="I1422" s="795">
        <f>I1423+I1424</f>
        <v>0</v>
      </c>
      <c r="J1422" s="795">
        <f>J1425</f>
        <v>0</v>
      </c>
      <c r="K1422" s="795">
        <f>IF(H1422+J1422=K1423+K1424+K1425,H1422+J1422,"CHYBA")</f>
        <v>0</v>
      </c>
      <c r="L1422" s="779">
        <f>L1423+L1424</f>
        <v>0</v>
      </c>
      <c r="M1422" s="779">
        <f>M1423+M1424</f>
        <v>0</v>
      </c>
      <c r="N1422" s="779">
        <f>N1425</f>
        <v>0</v>
      </c>
      <c r="O1422" s="779">
        <f>IF(L1422+N1422=O1423+O1424+O1425,L1422+N1422,"CHYBA")</f>
        <v>0</v>
      </c>
      <c r="P1422" s="779">
        <f>P1423+P1424</f>
        <v>0</v>
      </c>
      <c r="Q1422" s="779">
        <f>Q1423+Q1424</f>
        <v>0</v>
      </c>
      <c r="R1422" s="779">
        <f>R1425</f>
        <v>0</v>
      </c>
      <c r="S1422" s="780">
        <f>IF(P1422+R1422=S1423+S1424+S1425,P1422+R1422,"CHYBA")</f>
        <v>0</v>
      </c>
    </row>
    <row r="1423" spans="1:19" ht="15" hidden="1" customHeight="1" x14ac:dyDescent="0.2">
      <c r="A1423" s="790" t="s">
        <v>382</v>
      </c>
      <c r="B1423" s="776" t="s">
        <v>381</v>
      </c>
      <c r="C1423" s="777">
        <f>IF(E1423+G1423=0, 0, ROUND((P1423-Q1423)/(G1423+E1423)/12,0))</f>
        <v>0</v>
      </c>
      <c r="D1423" s="791">
        <f>IF(F1423=0,0,ROUND(Q1423/F1423,0))</f>
        <v>0</v>
      </c>
      <c r="E1423" s="796"/>
      <c r="F1423" s="797"/>
      <c r="G1423" s="798"/>
      <c r="H1423" s="799"/>
      <c r="I1423" s="797"/>
      <c r="J1423" s="795" t="s">
        <v>381</v>
      </c>
      <c r="K1423" s="795">
        <f>H1423</f>
        <v>0</v>
      </c>
      <c r="L1423" s="797"/>
      <c r="M1423" s="797"/>
      <c r="N1423" s="779" t="s">
        <v>381</v>
      </c>
      <c r="O1423" s="779">
        <f>L1423</f>
        <v>0</v>
      </c>
      <c r="P1423" s="779">
        <f>H1423+L1423</f>
        <v>0</v>
      </c>
      <c r="Q1423" s="779">
        <f>I1423+M1423</f>
        <v>0</v>
      </c>
      <c r="R1423" s="779" t="s">
        <v>381</v>
      </c>
      <c r="S1423" s="780">
        <f>P1423</f>
        <v>0</v>
      </c>
    </row>
    <row r="1424" spans="1:19" ht="15" hidden="1" customHeight="1" x14ac:dyDescent="0.2">
      <c r="A1424" s="790" t="s">
        <v>383</v>
      </c>
      <c r="B1424" s="776" t="s">
        <v>381</v>
      </c>
      <c r="C1424" s="777">
        <f>IF(E1424+G1424=0, 0, ROUND((P1424-Q1424)/(G1424+E1424)/12,0))</f>
        <v>0</v>
      </c>
      <c r="D1424" s="791">
        <f>IF(F1424=0,0,ROUND(Q1424/F1424,0))</f>
        <v>0</v>
      </c>
      <c r="E1424" s="796"/>
      <c r="F1424" s="797"/>
      <c r="G1424" s="798"/>
      <c r="H1424" s="799"/>
      <c r="I1424" s="797"/>
      <c r="J1424" s="795" t="s">
        <v>381</v>
      </c>
      <c r="K1424" s="795">
        <f>H1424</f>
        <v>0</v>
      </c>
      <c r="L1424" s="797"/>
      <c r="M1424" s="797"/>
      <c r="N1424" s="779" t="s">
        <v>381</v>
      </c>
      <c r="O1424" s="779">
        <f>L1424</f>
        <v>0</v>
      </c>
      <c r="P1424" s="779">
        <f>H1424+L1424</f>
        <v>0</v>
      </c>
      <c r="Q1424" s="779">
        <f>I1424+M1424</f>
        <v>0</v>
      </c>
      <c r="R1424" s="779" t="s">
        <v>381</v>
      </c>
      <c r="S1424" s="780">
        <f>P1424</f>
        <v>0</v>
      </c>
    </row>
    <row r="1425" spans="1:19" ht="15" hidden="1" customHeight="1" x14ac:dyDescent="0.2">
      <c r="A1425" s="790" t="s">
        <v>384</v>
      </c>
      <c r="B1425" s="776" t="s">
        <v>381</v>
      </c>
      <c r="C1425" s="777" t="s">
        <v>381</v>
      </c>
      <c r="D1425" s="791" t="s">
        <v>381</v>
      </c>
      <c r="E1425" s="778" t="s">
        <v>381</v>
      </c>
      <c r="F1425" s="779" t="s">
        <v>381</v>
      </c>
      <c r="G1425" s="780" t="s">
        <v>381</v>
      </c>
      <c r="H1425" s="781" t="s">
        <v>381</v>
      </c>
      <c r="I1425" s="779" t="s">
        <v>381</v>
      </c>
      <c r="J1425" s="797"/>
      <c r="K1425" s="795">
        <f>J1425</f>
        <v>0</v>
      </c>
      <c r="L1425" s="779" t="s">
        <v>381</v>
      </c>
      <c r="M1425" s="779" t="s">
        <v>381</v>
      </c>
      <c r="N1425" s="797"/>
      <c r="O1425" s="779">
        <f>N1425</f>
        <v>0</v>
      </c>
      <c r="P1425" s="779" t="s">
        <v>381</v>
      </c>
      <c r="Q1425" s="779" t="s">
        <v>381</v>
      </c>
      <c r="R1425" s="779">
        <f>J1425+N1425</f>
        <v>0</v>
      </c>
      <c r="S1425" s="780">
        <f>R1425</f>
        <v>0</v>
      </c>
    </row>
    <row r="1426" spans="1:19" ht="18" hidden="1" customHeight="1" x14ac:dyDescent="0.2">
      <c r="A1426" s="792" t="s">
        <v>1026</v>
      </c>
      <c r="B1426" s="793"/>
      <c r="C1426" s="777">
        <f>IF(E1426+G1426=0, 0, ROUND((P1426-Q1426)/(G1426+E1426)/12,0))</f>
        <v>0</v>
      </c>
      <c r="D1426" s="791">
        <f>IF(F1426=0,0,ROUND(Q1426/F1426,0))</f>
        <v>0</v>
      </c>
      <c r="E1426" s="778">
        <f>E1427+E1428</f>
        <v>0</v>
      </c>
      <c r="F1426" s="779">
        <f>F1427+F1428</f>
        <v>0</v>
      </c>
      <c r="G1426" s="780">
        <f>G1427+G1428</f>
        <v>0</v>
      </c>
      <c r="H1426" s="781">
        <f>H1427+H1428</f>
        <v>0</v>
      </c>
      <c r="I1426" s="779">
        <f>I1427+I1428</f>
        <v>0</v>
      </c>
      <c r="J1426" s="779">
        <f>J1429</f>
        <v>0</v>
      </c>
      <c r="K1426" s="779">
        <f>IF(H1426+J1426=K1427+K1428+K1429,H1426+J1426,"CHYBA")</f>
        <v>0</v>
      </c>
      <c r="L1426" s="779">
        <f>L1427+L1428</f>
        <v>0</v>
      </c>
      <c r="M1426" s="779">
        <f>M1427+M1428</f>
        <v>0</v>
      </c>
      <c r="N1426" s="779">
        <f>N1429</f>
        <v>0</v>
      </c>
      <c r="O1426" s="779">
        <f>IF(L1426+N1426=O1427+O1428+O1429,L1426+N1426,"CHYBA")</f>
        <v>0</v>
      </c>
      <c r="P1426" s="779">
        <f>P1427+P1428</f>
        <v>0</v>
      </c>
      <c r="Q1426" s="779">
        <f>Q1427+Q1428</f>
        <v>0</v>
      </c>
      <c r="R1426" s="779">
        <f>R1429</f>
        <v>0</v>
      </c>
      <c r="S1426" s="780">
        <f>IF(P1426+R1426=S1427+S1428+S1429,P1426+R1426,"CHYBA")</f>
        <v>0</v>
      </c>
    </row>
    <row r="1427" spans="1:19" ht="15" hidden="1" customHeight="1" x14ac:dyDescent="0.2">
      <c r="A1427" s="790" t="s">
        <v>382</v>
      </c>
      <c r="B1427" s="776" t="s">
        <v>381</v>
      </c>
      <c r="C1427" s="777">
        <f>IF(E1427+G1427=0, 0, ROUND((P1427-Q1427)/(G1427+E1427)/12,0))</f>
        <v>0</v>
      </c>
      <c r="D1427" s="791">
        <f>IF(F1427=0,0,ROUND(Q1427/F1427,0))</f>
        <v>0</v>
      </c>
      <c r="E1427" s="796"/>
      <c r="F1427" s="797"/>
      <c r="G1427" s="798"/>
      <c r="H1427" s="799"/>
      <c r="I1427" s="797"/>
      <c r="J1427" s="779" t="s">
        <v>381</v>
      </c>
      <c r="K1427" s="779">
        <f>H1427</f>
        <v>0</v>
      </c>
      <c r="L1427" s="797"/>
      <c r="M1427" s="797"/>
      <c r="N1427" s="779" t="s">
        <v>381</v>
      </c>
      <c r="O1427" s="779">
        <f>L1427</f>
        <v>0</v>
      </c>
      <c r="P1427" s="779">
        <f>H1427+L1427</f>
        <v>0</v>
      </c>
      <c r="Q1427" s="779">
        <f>I1427+M1427</f>
        <v>0</v>
      </c>
      <c r="R1427" s="779" t="s">
        <v>381</v>
      </c>
      <c r="S1427" s="780">
        <f>P1427</f>
        <v>0</v>
      </c>
    </row>
    <row r="1428" spans="1:19" ht="15" hidden="1" customHeight="1" x14ac:dyDescent="0.2">
      <c r="A1428" s="790" t="s">
        <v>383</v>
      </c>
      <c r="B1428" s="776" t="s">
        <v>381</v>
      </c>
      <c r="C1428" s="777">
        <f>IF(E1428+G1428=0, 0, ROUND((P1428-Q1428)/(G1428+E1428)/12,0))</f>
        <v>0</v>
      </c>
      <c r="D1428" s="791">
        <f>IF(F1428=0,0,ROUND(Q1428/F1428,0))</f>
        <v>0</v>
      </c>
      <c r="E1428" s="796"/>
      <c r="F1428" s="797"/>
      <c r="G1428" s="798"/>
      <c r="H1428" s="799"/>
      <c r="I1428" s="797"/>
      <c r="J1428" s="779" t="s">
        <v>381</v>
      </c>
      <c r="K1428" s="779">
        <f>H1428</f>
        <v>0</v>
      </c>
      <c r="L1428" s="797"/>
      <c r="M1428" s="797"/>
      <c r="N1428" s="779" t="s">
        <v>381</v>
      </c>
      <c r="O1428" s="779">
        <f>L1428</f>
        <v>0</v>
      </c>
      <c r="P1428" s="779">
        <f>H1428+L1428</f>
        <v>0</v>
      </c>
      <c r="Q1428" s="779">
        <f>I1428+M1428</f>
        <v>0</v>
      </c>
      <c r="R1428" s="779" t="s">
        <v>381</v>
      </c>
      <c r="S1428" s="780">
        <f>P1428</f>
        <v>0</v>
      </c>
    </row>
    <row r="1429" spans="1:19" ht="15" hidden="1" customHeight="1" x14ac:dyDescent="0.2">
      <c r="A1429" s="790" t="s">
        <v>384</v>
      </c>
      <c r="B1429" s="776" t="s">
        <v>381</v>
      </c>
      <c r="C1429" s="777" t="s">
        <v>381</v>
      </c>
      <c r="D1429" s="791" t="s">
        <v>381</v>
      </c>
      <c r="E1429" s="778" t="s">
        <v>381</v>
      </c>
      <c r="F1429" s="779" t="s">
        <v>381</v>
      </c>
      <c r="G1429" s="780" t="s">
        <v>381</v>
      </c>
      <c r="H1429" s="781" t="s">
        <v>381</v>
      </c>
      <c r="I1429" s="779" t="s">
        <v>381</v>
      </c>
      <c r="J1429" s="797"/>
      <c r="K1429" s="779">
        <f>J1429</f>
        <v>0</v>
      </c>
      <c r="L1429" s="779" t="s">
        <v>381</v>
      </c>
      <c r="M1429" s="779" t="s">
        <v>381</v>
      </c>
      <c r="N1429" s="797"/>
      <c r="O1429" s="779">
        <f>N1429</f>
        <v>0</v>
      </c>
      <c r="P1429" s="779" t="s">
        <v>381</v>
      </c>
      <c r="Q1429" s="779" t="s">
        <v>381</v>
      </c>
      <c r="R1429" s="779">
        <f>J1429+N1429</f>
        <v>0</v>
      </c>
      <c r="S1429" s="780">
        <f>R1429</f>
        <v>0</v>
      </c>
    </row>
    <row r="1430" spans="1:19" ht="18" hidden="1" customHeight="1" x14ac:dyDescent="0.2">
      <c r="A1430" s="792" t="s">
        <v>1026</v>
      </c>
      <c r="B1430" s="793"/>
      <c r="C1430" s="777">
        <f>IF(E1430+G1430=0, 0, ROUND((P1430-Q1430)/(G1430+E1430)/12,0))</f>
        <v>0</v>
      </c>
      <c r="D1430" s="791">
        <f>IF(F1430=0,0,ROUND(Q1430/F1430,0))</f>
        <v>0</v>
      </c>
      <c r="E1430" s="778">
        <f>E1431+E1432</f>
        <v>0</v>
      </c>
      <c r="F1430" s="779">
        <f>F1431+F1432</f>
        <v>0</v>
      </c>
      <c r="G1430" s="780">
        <f>G1431+G1432</f>
        <v>0</v>
      </c>
      <c r="H1430" s="781">
        <f>H1431+H1432</f>
        <v>0</v>
      </c>
      <c r="I1430" s="779">
        <f>I1431+I1432</f>
        <v>0</v>
      </c>
      <c r="J1430" s="779">
        <f>J1433</f>
        <v>0</v>
      </c>
      <c r="K1430" s="779">
        <f>IF(H1430+J1430=K1431+K1432+K1433,H1430+J1430,"CHYBA")</f>
        <v>0</v>
      </c>
      <c r="L1430" s="779">
        <f>L1431+L1432</f>
        <v>0</v>
      </c>
      <c r="M1430" s="779">
        <f>M1431+M1432</f>
        <v>0</v>
      </c>
      <c r="N1430" s="779">
        <f>N1433</f>
        <v>0</v>
      </c>
      <c r="O1430" s="779">
        <f>IF(L1430+N1430=O1431+O1432+O1433,L1430+N1430,"CHYBA")</f>
        <v>0</v>
      </c>
      <c r="P1430" s="779">
        <f>P1431+P1432</f>
        <v>0</v>
      </c>
      <c r="Q1430" s="779">
        <f>Q1431+Q1432</f>
        <v>0</v>
      </c>
      <c r="R1430" s="779">
        <f>R1433</f>
        <v>0</v>
      </c>
      <c r="S1430" s="780">
        <f>IF(P1430+R1430=S1431+S1432+S1433,P1430+R1430,"CHYBA")</f>
        <v>0</v>
      </c>
    </row>
    <row r="1431" spans="1:19" ht="15" hidden="1" customHeight="1" x14ac:dyDescent="0.2">
      <c r="A1431" s="790" t="s">
        <v>382</v>
      </c>
      <c r="B1431" s="776" t="s">
        <v>381</v>
      </c>
      <c r="C1431" s="777">
        <f>IF(E1431+G1431=0, 0, ROUND((P1431-Q1431)/(G1431+E1431)/12,0))</f>
        <v>0</v>
      </c>
      <c r="D1431" s="791">
        <f>IF(F1431=0,0,ROUND(Q1431/F1431,0))</f>
        <v>0</v>
      </c>
      <c r="E1431" s="796"/>
      <c r="F1431" s="797"/>
      <c r="G1431" s="798"/>
      <c r="H1431" s="799"/>
      <c r="I1431" s="797"/>
      <c r="J1431" s="779" t="s">
        <v>381</v>
      </c>
      <c r="K1431" s="779">
        <f>H1431</f>
        <v>0</v>
      </c>
      <c r="L1431" s="797"/>
      <c r="M1431" s="797"/>
      <c r="N1431" s="779" t="s">
        <v>381</v>
      </c>
      <c r="O1431" s="779">
        <f>L1431</f>
        <v>0</v>
      </c>
      <c r="P1431" s="779">
        <f>H1431+L1431</f>
        <v>0</v>
      </c>
      <c r="Q1431" s="779">
        <f>I1431+M1431</f>
        <v>0</v>
      </c>
      <c r="R1431" s="779" t="s">
        <v>381</v>
      </c>
      <c r="S1431" s="780">
        <f>P1431</f>
        <v>0</v>
      </c>
    </row>
    <row r="1432" spans="1:19" ht="15" hidden="1" customHeight="1" x14ac:dyDescent="0.2">
      <c r="A1432" s="790" t="s">
        <v>383</v>
      </c>
      <c r="B1432" s="776" t="s">
        <v>381</v>
      </c>
      <c r="C1432" s="777">
        <f>IF(E1432+G1432=0, 0, ROUND((P1432-Q1432)/(G1432+E1432)/12,0))</f>
        <v>0</v>
      </c>
      <c r="D1432" s="791">
        <f>IF(F1432=0,0,ROUND(Q1432/F1432,0))</f>
        <v>0</v>
      </c>
      <c r="E1432" s="796"/>
      <c r="F1432" s="797"/>
      <c r="G1432" s="798"/>
      <c r="H1432" s="799"/>
      <c r="I1432" s="797"/>
      <c r="J1432" s="779" t="s">
        <v>381</v>
      </c>
      <c r="K1432" s="779">
        <f>H1432</f>
        <v>0</v>
      </c>
      <c r="L1432" s="797"/>
      <c r="M1432" s="797"/>
      <c r="N1432" s="779" t="s">
        <v>381</v>
      </c>
      <c r="O1432" s="779">
        <f>L1432</f>
        <v>0</v>
      </c>
      <c r="P1432" s="779">
        <f>H1432+L1432</f>
        <v>0</v>
      </c>
      <c r="Q1432" s="779">
        <f>I1432+M1432</f>
        <v>0</v>
      </c>
      <c r="R1432" s="779" t="s">
        <v>381</v>
      </c>
      <c r="S1432" s="780">
        <f>P1432</f>
        <v>0</v>
      </c>
    </row>
    <row r="1433" spans="1:19" ht="15" hidden="1" customHeight="1" x14ac:dyDescent="0.2">
      <c r="A1433" s="790" t="s">
        <v>384</v>
      </c>
      <c r="B1433" s="776" t="s">
        <v>381</v>
      </c>
      <c r="C1433" s="777" t="s">
        <v>381</v>
      </c>
      <c r="D1433" s="791" t="s">
        <v>381</v>
      </c>
      <c r="E1433" s="778" t="s">
        <v>381</v>
      </c>
      <c r="F1433" s="779" t="s">
        <v>381</v>
      </c>
      <c r="G1433" s="780" t="s">
        <v>381</v>
      </c>
      <c r="H1433" s="781" t="s">
        <v>381</v>
      </c>
      <c r="I1433" s="779" t="s">
        <v>381</v>
      </c>
      <c r="J1433" s="797"/>
      <c r="K1433" s="779">
        <f>J1433</f>
        <v>0</v>
      </c>
      <c r="L1433" s="779" t="s">
        <v>381</v>
      </c>
      <c r="M1433" s="779" t="s">
        <v>381</v>
      </c>
      <c r="N1433" s="797"/>
      <c r="O1433" s="779">
        <f>N1433</f>
        <v>0</v>
      </c>
      <c r="P1433" s="779" t="s">
        <v>381</v>
      </c>
      <c r="Q1433" s="779" t="s">
        <v>381</v>
      </c>
      <c r="R1433" s="779">
        <f>J1433+N1433</f>
        <v>0</v>
      </c>
      <c r="S1433" s="780">
        <f>R1433</f>
        <v>0</v>
      </c>
    </row>
    <row r="1434" spans="1:19" ht="18" hidden="1" customHeight="1" x14ac:dyDescent="0.2">
      <c r="A1434" s="792" t="s">
        <v>1026</v>
      </c>
      <c r="B1434" s="793"/>
      <c r="C1434" s="777">
        <f>IF(E1434+G1434=0, 0, ROUND((P1434-Q1434)/(G1434+E1434)/12,0))</f>
        <v>0</v>
      </c>
      <c r="D1434" s="791">
        <f>IF(F1434=0,0,ROUND(Q1434/F1434,0))</f>
        <v>0</v>
      </c>
      <c r="E1434" s="778">
        <f>E1435+E1436</f>
        <v>0</v>
      </c>
      <c r="F1434" s="779">
        <f>F1435+F1436</f>
        <v>0</v>
      </c>
      <c r="G1434" s="780">
        <f>G1435+G1436</f>
        <v>0</v>
      </c>
      <c r="H1434" s="781">
        <f>H1435+H1436</f>
        <v>0</v>
      </c>
      <c r="I1434" s="779">
        <f>I1435+I1436</f>
        <v>0</v>
      </c>
      <c r="J1434" s="779">
        <f>J1437</f>
        <v>0</v>
      </c>
      <c r="K1434" s="779">
        <f>IF(H1434+J1434=K1435+K1436+K1437,H1434+J1434,"CHYBA")</f>
        <v>0</v>
      </c>
      <c r="L1434" s="779">
        <f>L1435+L1436</f>
        <v>0</v>
      </c>
      <c r="M1434" s="779">
        <f>M1435+M1436</f>
        <v>0</v>
      </c>
      <c r="N1434" s="779">
        <f>N1437</f>
        <v>0</v>
      </c>
      <c r="O1434" s="779">
        <f>IF(L1434+N1434=O1435+O1436+O1437,L1434+N1434,"CHYBA")</f>
        <v>0</v>
      </c>
      <c r="P1434" s="779">
        <f>P1435+P1436</f>
        <v>0</v>
      </c>
      <c r="Q1434" s="779">
        <f>Q1435+Q1436</f>
        <v>0</v>
      </c>
      <c r="R1434" s="779">
        <f>R1437</f>
        <v>0</v>
      </c>
      <c r="S1434" s="780">
        <f>IF(P1434+R1434=S1435+S1436+S1437,P1434+R1434,"CHYBA")</f>
        <v>0</v>
      </c>
    </row>
    <row r="1435" spans="1:19" ht="15" hidden="1" customHeight="1" x14ac:dyDescent="0.2">
      <c r="A1435" s="790" t="s">
        <v>382</v>
      </c>
      <c r="B1435" s="776" t="s">
        <v>381</v>
      </c>
      <c r="C1435" s="777">
        <f>IF(E1435+G1435=0, 0, ROUND((P1435-Q1435)/(G1435+E1435)/12,0))</f>
        <v>0</v>
      </c>
      <c r="D1435" s="791">
        <f>IF(F1435=0,0,ROUND(Q1435/F1435,0))</f>
        <v>0</v>
      </c>
      <c r="E1435" s="796"/>
      <c r="F1435" s="797"/>
      <c r="G1435" s="798"/>
      <c r="H1435" s="799"/>
      <c r="I1435" s="797"/>
      <c r="J1435" s="779" t="s">
        <v>381</v>
      </c>
      <c r="K1435" s="779">
        <f>H1435</f>
        <v>0</v>
      </c>
      <c r="L1435" s="797"/>
      <c r="M1435" s="797"/>
      <c r="N1435" s="779" t="s">
        <v>381</v>
      </c>
      <c r="O1435" s="779">
        <f>L1435</f>
        <v>0</v>
      </c>
      <c r="P1435" s="779">
        <f>H1435+L1435</f>
        <v>0</v>
      </c>
      <c r="Q1435" s="779">
        <f>I1435+M1435</f>
        <v>0</v>
      </c>
      <c r="R1435" s="779" t="s">
        <v>381</v>
      </c>
      <c r="S1435" s="780">
        <f>P1435</f>
        <v>0</v>
      </c>
    </row>
    <row r="1436" spans="1:19" ht="15" hidden="1" customHeight="1" x14ac:dyDescent="0.2">
      <c r="A1436" s="790" t="s">
        <v>383</v>
      </c>
      <c r="B1436" s="776" t="s">
        <v>381</v>
      </c>
      <c r="C1436" s="777">
        <f>IF(E1436+G1436=0, 0, ROUND((P1436-Q1436)/(G1436+E1436)/12,0))</f>
        <v>0</v>
      </c>
      <c r="D1436" s="791">
        <f>IF(F1436=0,0,ROUND(Q1436/F1436,0))</f>
        <v>0</v>
      </c>
      <c r="E1436" s="796"/>
      <c r="F1436" s="797"/>
      <c r="G1436" s="798"/>
      <c r="H1436" s="799"/>
      <c r="I1436" s="797"/>
      <c r="J1436" s="779" t="s">
        <v>381</v>
      </c>
      <c r="K1436" s="779">
        <f>H1436</f>
        <v>0</v>
      </c>
      <c r="L1436" s="797"/>
      <c r="M1436" s="797"/>
      <c r="N1436" s="779" t="s">
        <v>381</v>
      </c>
      <c r="O1436" s="779">
        <f>L1436</f>
        <v>0</v>
      </c>
      <c r="P1436" s="779">
        <f>H1436+L1436</f>
        <v>0</v>
      </c>
      <c r="Q1436" s="779">
        <f>I1436+M1436</f>
        <v>0</v>
      </c>
      <c r="R1436" s="779" t="s">
        <v>381</v>
      </c>
      <c r="S1436" s="780">
        <f>P1436</f>
        <v>0</v>
      </c>
    </row>
    <row r="1437" spans="1:19" ht="15" hidden="1" customHeight="1" x14ac:dyDescent="0.2">
      <c r="A1437" s="790" t="s">
        <v>384</v>
      </c>
      <c r="B1437" s="776" t="s">
        <v>381</v>
      </c>
      <c r="C1437" s="777" t="s">
        <v>381</v>
      </c>
      <c r="D1437" s="791" t="s">
        <v>381</v>
      </c>
      <c r="E1437" s="778" t="s">
        <v>381</v>
      </c>
      <c r="F1437" s="779" t="s">
        <v>381</v>
      </c>
      <c r="G1437" s="780" t="s">
        <v>381</v>
      </c>
      <c r="H1437" s="781" t="s">
        <v>381</v>
      </c>
      <c r="I1437" s="779" t="s">
        <v>381</v>
      </c>
      <c r="J1437" s="797"/>
      <c r="K1437" s="779">
        <f>J1437</f>
        <v>0</v>
      </c>
      <c r="L1437" s="779" t="s">
        <v>381</v>
      </c>
      <c r="M1437" s="779" t="s">
        <v>381</v>
      </c>
      <c r="N1437" s="797"/>
      <c r="O1437" s="779">
        <f>N1437</f>
        <v>0</v>
      </c>
      <c r="P1437" s="779" t="s">
        <v>381</v>
      </c>
      <c r="Q1437" s="779" t="s">
        <v>381</v>
      </c>
      <c r="R1437" s="779">
        <f>J1437+N1437</f>
        <v>0</v>
      </c>
      <c r="S1437" s="780">
        <f>R1437</f>
        <v>0</v>
      </c>
    </row>
    <row r="1438" spans="1:19" ht="18" hidden="1" customHeight="1" x14ac:dyDescent="0.2">
      <c r="A1438" s="792" t="s">
        <v>1026</v>
      </c>
      <c r="B1438" s="793"/>
      <c r="C1438" s="777">
        <f>IF(E1438+G1438=0, 0, ROUND((P1438-Q1438)/(G1438+E1438)/12,0))</f>
        <v>0</v>
      </c>
      <c r="D1438" s="791">
        <f>IF(F1438=0,0,ROUND(Q1438/F1438,0))</f>
        <v>0</v>
      </c>
      <c r="E1438" s="778">
        <f>E1439+E1440</f>
        <v>0</v>
      </c>
      <c r="F1438" s="779">
        <f>F1439+F1440</f>
        <v>0</v>
      </c>
      <c r="G1438" s="780">
        <f>G1439+G1440</f>
        <v>0</v>
      </c>
      <c r="H1438" s="781">
        <f>H1439+H1440</f>
        <v>0</v>
      </c>
      <c r="I1438" s="779">
        <f>I1439+I1440</f>
        <v>0</v>
      </c>
      <c r="J1438" s="779">
        <f>J1441</f>
        <v>0</v>
      </c>
      <c r="K1438" s="779">
        <f>IF(H1438+J1438=K1439+K1440+K1441,H1438+J1438,"CHYBA")</f>
        <v>0</v>
      </c>
      <c r="L1438" s="779">
        <f>L1439+L1440</f>
        <v>0</v>
      </c>
      <c r="M1438" s="779">
        <f>M1439+M1440</f>
        <v>0</v>
      </c>
      <c r="N1438" s="779">
        <f>N1441</f>
        <v>0</v>
      </c>
      <c r="O1438" s="779">
        <f>IF(L1438+N1438=O1439+O1440+O1441,L1438+N1438,"CHYBA")</f>
        <v>0</v>
      </c>
      <c r="P1438" s="779">
        <f>P1439+P1440</f>
        <v>0</v>
      </c>
      <c r="Q1438" s="779">
        <f>Q1439+Q1440</f>
        <v>0</v>
      </c>
      <c r="R1438" s="779">
        <f>R1441</f>
        <v>0</v>
      </c>
      <c r="S1438" s="780">
        <f>IF(P1438+R1438=S1439+S1440+S1441,P1438+R1438,"CHYBA")</f>
        <v>0</v>
      </c>
    </row>
    <row r="1439" spans="1:19" ht="15" hidden="1" customHeight="1" x14ac:dyDescent="0.2">
      <c r="A1439" s="790" t="s">
        <v>382</v>
      </c>
      <c r="B1439" s="776" t="s">
        <v>381</v>
      </c>
      <c r="C1439" s="777">
        <f>IF(E1439+G1439=0, 0, ROUND((P1439-Q1439)/(G1439+E1439)/12,0))</f>
        <v>0</v>
      </c>
      <c r="D1439" s="791">
        <f>IF(F1439=0,0,ROUND(Q1439/F1439,0))</f>
        <v>0</v>
      </c>
      <c r="E1439" s="796"/>
      <c r="F1439" s="797"/>
      <c r="G1439" s="798"/>
      <c r="H1439" s="799"/>
      <c r="I1439" s="797"/>
      <c r="J1439" s="779" t="s">
        <v>381</v>
      </c>
      <c r="K1439" s="779">
        <f>H1439</f>
        <v>0</v>
      </c>
      <c r="L1439" s="797"/>
      <c r="M1439" s="797"/>
      <c r="N1439" s="779" t="s">
        <v>381</v>
      </c>
      <c r="O1439" s="779">
        <f>L1439</f>
        <v>0</v>
      </c>
      <c r="P1439" s="779">
        <f>H1439+L1439</f>
        <v>0</v>
      </c>
      <c r="Q1439" s="779">
        <f>I1439+M1439</f>
        <v>0</v>
      </c>
      <c r="R1439" s="779" t="s">
        <v>381</v>
      </c>
      <c r="S1439" s="780">
        <f>P1439</f>
        <v>0</v>
      </c>
    </row>
    <row r="1440" spans="1:19" ht="15" hidden="1" customHeight="1" x14ac:dyDescent="0.2">
      <c r="A1440" s="790" t="s">
        <v>383</v>
      </c>
      <c r="B1440" s="776" t="s">
        <v>381</v>
      </c>
      <c r="C1440" s="777">
        <f>IF(E1440+G1440=0, 0, ROUND((P1440-Q1440)/(G1440+E1440)/12,0))</f>
        <v>0</v>
      </c>
      <c r="D1440" s="791">
        <f>IF(F1440=0,0,ROUND(Q1440/F1440,0))</f>
        <v>0</v>
      </c>
      <c r="E1440" s="796"/>
      <c r="F1440" s="797"/>
      <c r="G1440" s="798"/>
      <c r="H1440" s="799"/>
      <c r="I1440" s="797"/>
      <c r="J1440" s="779" t="s">
        <v>381</v>
      </c>
      <c r="K1440" s="779">
        <f>H1440</f>
        <v>0</v>
      </c>
      <c r="L1440" s="797"/>
      <c r="M1440" s="797"/>
      <c r="N1440" s="779" t="s">
        <v>381</v>
      </c>
      <c r="O1440" s="779">
        <f>L1440</f>
        <v>0</v>
      </c>
      <c r="P1440" s="779">
        <f>H1440+L1440</f>
        <v>0</v>
      </c>
      <c r="Q1440" s="779">
        <f>I1440+M1440</f>
        <v>0</v>
      </c>
      <c r="R1440" s="779" t="s">
        <v>381</v>
      </c>
      <c r="S1440" s="780">
        <f>P1440</f>
        <v>0</v>
      </c>
    </row>
    <row r="1441" spans="1:19" ht="15" hidden="1" customHeight="1" x14ac:dyDescent="0.2">
      <c r="A1441" s="790" t="s">
        <v>384</v>
      </c>
      <c r="B1441" s="776" t="s">
        <v>381</v>
      </c>
      <c r="C1441" s="777" t="s">
        <v>381</v>
      </c>
      <c r="D1441" s="791" t="s">
        <v>381</v>
      </c>
      <c r="E1441" s="778" t="s">
        <v>381</v>
      </c>
      <c r="F1441" s="779" t="s">
        <v>381</v>
      </c>
      <c r="G1441" s="780" t="s">
        <v>381</v>
      </c>
      <c r="H1441" s="781" t="s">
        <v>381</v>
      </c>
      <c r="I1441" s="779" t="s">
        <v>381</v>
      </c>
      <c r="J1441" s="797"/>
      <c r="K1441" s="779">
        <f>J1441</f>
        <v>0</v>
      </c>
      <c r="L1441" s="779" t="s">
        <v>381</v>
      </c>
      <c r="M1441" s="779" t="s">
        <v>381</v>
      </c>
      <c r="N1441" s="797"/>
      <c r="O1441" s="779">
        <f>N1441</f>
        <v>0</v>
      </c>
      <c r="P1441" s="779" t="s">
        <v>381</v>
      </c>
      <c r="Q1441" s="779" t="s">
        <v>381</v>
      </c>
      <c r="R1441" s="779">
        <f>J1441+N1441</f>
        <v>0</v>
      </c>
      <c r="S1441" s="780">
        <f>R1441</f>
        <v>0</v>
      </c>
    </row>
    <row r="1442" spans="1:19" ht="18" hidden="1" customHeight="1" x14ac:dyDescent="0.2">
      <c r="A1442" s="792" t="s">
        <v>1026</v>
      </c>
      <c r="B1442" s="793"/>
      <c r="C1442" s="777">
        <f>IF(E1442+G1442=0, 0, ROUND((P1442-Q1442)/(G1442+E1442)/12,0))</f>
        <v>0</v>
      </c>
      <c r="D1442" s="791">
        <f>IF(F1442=0,0,ROUND(Q1442/F1442,0))</f>
        <v>0</v>
      </c>
      <c r="E1442" s="778">
        <f>E1443+E1444</f>
        <v>0</v>
      </c>
      <c r="F1442" s="779">
        <f>F1443+F1444</f>
        <v>0</v>
      </c>
      <c r="G1442" s="780">
        <f>G1443+G1444</f>
        <v>0</v>
      </c>
      <c r="H1442" s="781">
        <f>H1443+H1444</f>
        <v>0</v>
      </c>
      <c r="I1442" s="779">
        <f>I1443+I1444</f>
        <v>0</v>
      </c>
      <c r="J1442" s="779">
        <f>J1445</f>
        <v>0</v>
      </c>
      <c r="K1442" s="779">
        <f>IF(H1442+J1442=K1443+K1444+K1445,H1442+J1442,"CHYBA")</f>
        <v>0</v>
      </c>
      <c r="L1442" s="779">
        <f>L1443+L1444</f>
        <v>0</v>
      </c>
      <c r="M1442" s="779">
        <f>M1443+M1444</f>
        <v>0</v>
      </c>
      <c r="N1442" s="779">
        <f>N1445</f>
        <v>0</v>
      </c>
      <c r="O1442" s="779">
        <f>IF(L1442+N1442=O1443+O1444+O1445,L1442+N1442,"CHYBA")</f>
        <v>0</v>
      </c>
      <c r="P1442" s="779">
        <f>P1443+P1444</f>
        <v>0</v>
      </c>
      <c r="Q1442" s="779">
        <f>Q1443+Q1444</f>
        <v>0</v>
      </c>
      <c r="R1442" s="779">
        <f>R1445</f>
        <v>0</v>
      </c>
      <c r="S1442" s="780">
        <f>IF(P1442+R1442=S1443+S1444+S1445,P1442+R1442,"CHYBA")</f>
        <v>0</v>
      </c>
    </row>
    <row r="1443" spans="1:19" ht="15" hidden="1" customHeight="1" x14ac:dyDescent="0.2">
      <c r="A1443" s="790" t="s">
        <v>382</v>
      </c>
      <c r="B1443" s="776" t="s">
        <v>381</v>
      </c>
      <c r="C1443" s="777">
        <f>IF(E1443+G1443=0, 0, ROUND((P1443-Q1443)/(G1443+E1443)/12,0))</f>
        <v>0</v>
      </c>
      <c r="D1443" s="791">
        <f>IF(F1443=0,0,ROUND(Q1443/F1443,0))</f>
        <v>0</v>
      </c>
      <c r="E1443" s="796"/>
      <c r="F1443" s="797"/>
      <c r="G1443" s="798"/>
      <c r="H1443" s="799"/>
      <c r="I1443" s="797"/>
      <c r="J1443" s="779" t="s">
        <v>381</v>
      </c>
      <c r="K1443" s="779">
        <f>H1443</f>
        <v>0</v>
      </c>
      <c r="L1443" s="797"/>
      <c r="M1443" s="797"/>
      <c r="N1443" s="779" t="s">
        <v>381</v>
      </c>
      <c r="O1443" s="779">
        <f>L1443</f>
        <v>0</v>
      </c>
      <c r="P1443" s="779">
        <f>H1443+L1443</f>
        <v>0</v>
      </c>
      <c r="Q1443" s="779">
        <f>I1443+M1443</f>
        <v>0</v>
      </c>
      <c r="R1443" s="779" t="s">
        <v>381</v>
      </c>
      <c r="S1443" s="780">
        <f>P1443</f>
        <v>0</v>
      </c>
    </row>
    <row r="1444" spans="1:19" ht="15" hidden="1" customHeight="1" x14ac:dyDescent="0.2">
      <c r="A1444" s="790" t="s">
        <v>383</v>
      </c>
      <c r="B1444" s="776" t="s">
        <v>381</v>
      </c>
      <c r="C1444" s="777">
        <f>IF(E1444+G1444=0, 0, ROUND((P1444-Q1444)/(G1444+E1444)/12,0))</f>
        <v>0</v>
      </c>
      <c r="D1444" s="791">
        <f>IF(F1444=0,0,ROUND(Q1444/F1444,0))</f>
        <v>0</v>
      </c>
      <c r="E1444" s="796"/>
      <c r="F1444" s="797"/>
      <c r="G1444" s="798"/>
      <c r="H1444" s="799"/>
      <c r="I1444" s="797"/>
      <c r="J1444" s="779" t="s">
        <v>381</v>
      </c>
      <c r="K1444" s="779">
        <f>H1444</f>
        <v>0</v>
      </c>
      <c r="L1444" s="797"/>
      <c r="M1444" s="797"/>
      <c r="N1444" s="779" t="s">
        <v>381</v>
      </c>
      <c r="O1444" s="779">
        <f>L1444</f>
        <v>0</v>
      </c>
      <c r="P1444" s="779">
        <f>H1444+L1444</f>
        <v>0</v>
      </c>
      <c r="Q1444" s="779">
        <f>I1444+M1444</f>
        <v>0</v>
      </c>
      <c r="R1444" s="779" t="s">
        <v>381</v>
      </c>
      <c r="S1444" s="780">
        <f>P1444</f>
        <v>0</v>
      </c>
    </row>
    <row r="1445" spans="1:19" ht="15" hidden="1" customHeight="1" x14ac:dyDescent="0.2">
      <c r="A1445" s="790" t="s">
        <v>384</v>
      </c>
      <c r="B1445" s="776" t="s">
        <v>381</v>
      </c>
      <c r="C1445" s="777" t="s">
        <v>381</v>
      </c>
      <c r="D1445" s="791" t="s">
        <v>381</v>
      </c>
      <c r="E1445" s="778" t="s">
        <v>381</v>
      </c>
      <c r="F1445" s="779" t="s">
        <v>381</v>
      </c>
      <c r="G1445" s="780" t="s">
        <v>381</v>
      </c>
      <c r="H1445" s="781" t="s">
        <v>381</v>
      </c>
      <c r="I1445" s="779" t="s">
        <v>381</v>
      </c>
      <c r="J1445" s="797"/>
      <c r="K1445" s="779">
        <f>J1445</f>
        <v>0</v>
      </c>
      <c r="L1445" s="779" t="s">
        <v>381</v>
      </c>
      <c r="M1445" s="779" t="s">
        <v>381</v>
      </c>
      <c r="N1445" s="797"/>
      <c r="O1445" s="779">
        <f>N1445</f>
        <v>0</v>
      </c>
      <c r="P1445" s="779" t="s">
        <v>381</v>
      </c>
      <c r="Q1445" s="779" t="s">
        <v>381</v>
      </c>
      <c r="R1445" s="779">
        <f>J1445+N1445</f>
        <v>0</v>
      </c>
      <c r="S1445" s="780">
        <f>R1445</f>
        <v>0</v>
      </c>
    </row>
    <row r="1446" spans="1:19" ht="18" hidden="1" customHeight="1" x14ac:dyDescent="0.2">
      <c r="A1446" s="792" t="s">
        <v>1026</v>
      </c>
      <c r="B1446" s="793"/>
      <c r="C1446" s="777">
        <f>IF(E1446+G1446=0, 0, ROUND((P1446-Q1446)/(G1446+E1446)/12,0))</f>
        <v>0</v>
      </c>
      <c r="D1446" s="791">
        <f>IF(F1446=0,0,ROUND(Q1446/F1446,0))</f>
        <v>0</v>
      </c>
      <c r="E1446" s="778">
        <f>E1447+E1448</f>
        <v>0</v>
      </c>
      <c r="F1446" s="779">
        <f>F1447+F1448</f>
        <v>0</v>
      </c>
      <c r="G1446" s="780">
        <f>G1447+G1448</f>
        <v>0</v>
      </c>
      <c r="H1446" s="781">
        <f>H1447+H1448</f>
        <v>0</v>
      </c>
      <c r="I1446" s="779">
        <f>I1447+I1448</f>
        <v>0</v>
      </c>
      <c r="J1446" s="779">
        <f>J1449</f>
        <v>0</v>
      </c>
      <c r="K1446" s="779">
        <f>IF(H1446+J1446=K1447+K1448+K1449,H1446+J1446,"CHYBA")</f>
        <v>0</v>
      </c>
      <c r="L1446" s="779">
        <f>L1447+L1448</f>
        <v>0</v>
      </c>
      <c r="M1446" s="779">
        <f>M1447+M1448</f>
        <v>0</v>
      </c>
      <c r="N1446" s="779">
        <f>N1449</f>
        <v>0</v>
      </c>
      <c r="O1446" s="779">
        <f>IF(L1446+N1446=O1447+O1448+O1449,L1446+N1446,"CHYBA")</f>
        <v>0</v>
      </c>
      <c r="P1446" s="779">
        <f>P1447+P1448</f>
        <v>0</v>
      </c>
      <c r="Q1446" s="779">
        <f>Q1447+Q1448</f>
        <v>0</v>
      </c>
      <c r="R1446" s="779">
        <f>R1449</f>
        <v>0</v>
      </c>
      <c r="S1446" s="780">
        <f>IF(P1446+R1446=S1447+S1448+S1449,P1446+R1446,"CHYBA")</f>
        <v>0</v>
      </c>
    </row>
    <row r="1447" spans="1:19" ht="15" hidden="1" customHeight="1" x14ac:dyDescent="0.2">
      <c r="A1447" s="790" t="s">
        <v>382</v>
      </c>
      <c r="B1447" s="776" t="s">
        <v>381</v>
      </c>
      <c r="C1447" s="777">
        <f>IF(E1447+G1447=0, 0, ROUND((P1447-Q1447)/(G1447+E1447)/12,0))</f>
        <v>0</v>
      </c>
      <c r="D1447" s="791">
        <f>IF(F1447=0,0,ROUND(Q1447/F1447,0))</f>
        <v>0</v>
      </c>
      <c r="E1447" s="796"/>
      <c r="F1447" s="797"/>
      <c r="G1447" s="798"/>
      <c r="H1447" s="799"/>
      <c r="I1447" s="797"/>
      <c r="J1447" s="779" t="s">
        <v>381</v>
      </c>
      <c r="K1447" s="779">
        <f>H1447</f>
        <v>0</v>
      </c>
      <c r="L1447" s="797"/>
      <c r="M1447" s="797"/>
      <c r="N1447" s="779" t="s">
        <v>381</v>
      </c>
      <c r="O1447" s="779">
        <f>L1447</f>
        <v>0</v>
      </c>
      <c r="P1447" s="779">
        <f>H1447+L1447</f>
        <v>0</v>
      </c>
      <c r="Q1447" s="779">
        <f>I1447+M1447</f>
        <v>0</v>
      </c>
      <c r="R1447" s="779" t="s">
        <v>381</v>
      </c>
      <c r="S1447" s="780">
        <f>P1447</f>
        <v>0</v>
      </c>
    </row>
    <row r="1448" spans="1:19" ht="15" hidden="1" customHeight="1" x14ac:dyDescent="0.2">
      <c r="A1448" s="790" t="s">
        <v>383</v>
      </c>
      <c r="B1448" s="776" t="s">
        <v>381</v>
      </c>
      <c r="C1448" s="777">
        <f>IF(E1448+G1448=0, 0, ROUND((P1448-Q1448)/(G1448+E1448)/12,0))</f>
        <v>0</v>
      </c>
      <c r="D1448" s="791">
        <f>IF(F1448=0,0,ROUND(Q1448/F1448,0))</f>
        <v>0</v>
      </c>
      <c r="E1448" s="796"/>
      <c r="F1448" s="797"/>
      <c r="G1448" s="798"/>
      <c r="H1448" s="799"/>
      <c r="I1448" s="797"/>
      <c r="J1448" s="779" t="s">
        <v>381</v>
      </c>
      <c r="K1448" s="779">
        <f>H1448</f>
        <v>0</v>
      </c>
      <c r="L1448" s="797"/>
      <c r="M1448" s="797"/>
      <c r="N1448" s="779" t="s">
        <v>381</v>
      </c>
      <c r="O1448" s="779">
        <f>L1448</f>
        <v>0</v>
      </c>
      <c r="P1448" s="779">
        <f>H1448+L1448</f>
        <v>0</v>
      </c>
      <c r="Q1448" s="779">
        <f>I1448+M1448</f>
        <v>0</v>
      </c>
      <c r="R1448" s="779" t="s">
        <v>381</v>
      </c>
      <c r="S1448" s="780">
        <f>P1448</f>
        <v>0</v>
      </c>
    </row>
    <row r="1449" spans="1:19" ht="15.75" hidden="1" customHeight="1" x14ac:dyDescent="0.2">
      <c r="A1449" s="808" t="s">
        <v>384</v>
      </c>
      <c r="B1449" s="809" t="s">
        <v>381</v>
      </c>
      <c r="C1449" s="810" t="s">
        <v>381</v>
      </c>
      <c r="D1449" s="834" t="s">
        <v>381</v>
      </c>
      <c r="E1449" s="811" t="s">
        <v>381</v>
      </c>
      <c r="F1449" s="812" t="s">
        <v>381</v>
      </c>
      <c r="G1449" s="813" t="s">
        <v>381</v>
      </c>
      <c r="H1449" s="814" t="s">
        <v>381</v>
      </c>
      <c r="I1449" s="812" t="s">
        <v>381</v>
      </c>
      <c r="J1449" s="815"/>
      <c r="K1449" s="812">
        <f>J1449</f>
        <v>0</v>
      </c>
      <c r="L1449" s="812" t="s">
        <v>381</v>
      </c>
      <c r="M1449" s="812" t="s">
        <v>381</v>
      </c>
      <c r="N1449" s="815"/>
      <c r="O1449" s="812">
        <f>N1449</f>
        <v>0</v>
      </c>
      <c r="P1449" s="812" t="s">
        <v>381</v>
      </c>
      <c r="Q1449" s="812" t="s">
        <v>381</v>
      </c>
      <c r="R1449" s="812">
        <f>J1449+N1449</f>
        <v>0</v>
      </c>
      <c r="S1449" s="813">
        <f>R1449</f>
        <v>0</v>
      </c>
    </row>
    <row r="1450" spans="1:19" ht="15.75" hidden="1" customHeight="1" x14ac:dyDescent="0.2">
      <c r="A1450" s="816" t="s">
        <v>388</v>
      </c>
      <c r="B1450" s="817" t="s">
        <v>381</v>
      </c>
      <c r="C1450" s="802">
        <f>IF(E1450+G1450=0, 0, ROUND((P1450-Q1450)/(G1450+E1450)/12,0))</f>
        <v>0</v>
      </c>
      <c r="D1450" s="833">
        <f>IF(F1450=0,0,ROUND(Q1450/F1450,0))</f>
        <v>0</v>
      </c>
      <c r="E1450" s="819">
        <f>E1451+E1452</f>
        <v>0</v>
      </c>
      <c r="F1450" s="820">
        <f>F1451+F1452</f>
        <v>0</v>
      </c>
      <c r="G1450" s="821">
        <f>G1451+G1452</f>
        <v>0</v>
      </c>
      <c r="H1450" s="822">
        <f>H1451+H1452</f>
        <v>0</v>
      </c>
      <c r="I1450" s="820">
        <f>I1451+I1452</f>
        <v>0</v>
      </c>
      <c r="J1450" s="820">
        <f>J1453</f>
        <v>0</v>
      </c>
      <c r="K1450" s="820">
        <f>IF(H1450+J1450=K1451+K1452+K1453,H1450+J1450,"CHYBA")</f>
        <v>0</v>
      </c>
      <c r="L1450" s="820">
        <f>L1451+L1452</f>
        <v>0</v>
      </c>
      <c r="M1450" s="820">
        <f>M1451+M1452</f>
        <v>0</v>
      </c>
      <c r="N1450" s="820">
        <f>N1453</f>
        <v>0</v>
      </c>
      <c r="O1450" s="820">
        <f>IF(L1450+N1450=O1451+O1452+O1453,L1450+N1450,"CHYBA")</f>
        <v>0</v>
      </c>
      <c r="P1450" s="820">
        <f>P1451+P1452</f>
        <v>0</v>
      </c>
      <c r="Q1450" s="820">
        <f>Q1451+Q1452</f>
        <v>0</v>
      </c>
      <c r="R1450" s="820">
        <f>R1453</f>
        <v>0</v>
      </c>
      <c r="S1450" s="821">
        <f>IF(P1450+R1450=S1451+S1452+S1453,P1450+R1450,"CHYBA")</f>
        <v>0</v>
      </c>
    </row>
    <row r="1451" spans="1:19" ht="15" hidden="1" customHeight="1" x14ac:dyDescent="0.2">
      <c r="A1451" s="790" t="s">
        <v>382</v>
      </c>
      <c r="B1451" s="776" t="s">
        <v>381</v>
      </c>
      <c r="C1451" s="777">
        <f>IF(E1451+G1451=0, 0, ROUND((P1451-Q1451)/(G1451+E1451)/12,0))</f>
        <v>0</v>
      </c>
      <c r="D1451" s="791">
        <f>IF(F1451=0,0,ROUND(Q1451/F1451,0))</f>
        <v>0</v>
      </c>
      <c r="E1451" s="778">
        <f t="shared" ref="E1451:I1452" si="52">E1455+E1459+E1463+E1467+E1471+E1475+E1479</f>
        <v>0</v>
      </c>
      <c r="F1451" s="779">
        <f t="shared" si="52"/>
        <v>0</v>
      </c>
      <c r="G1451" s="780">
        <f t="shared" si="52"/>
        <v>0</v>
      </c>
      <c r="H1451" s="781">
        <f t="shared" si="52"/>
        <v>0</v>
      </c>
      <c r="I1451" s="779">
        <f t="shared" si="52"/>
        <v>0</v>
      </c>
      <c r="J1451" s="779" t="s">
        <v>381</v>
      </c>
      <c r="K1451" s="779">
        <f>H1451</f>
        <v>0</v>
      </c>
      <c r="L1451" s="779">
        <f>L1455+L1459+L1463+L1467+L1471+L1475+L1479</f>
        <v>0</v>
      </c>
      <c r="M1451" s="779">
        <f>M1455+M1459+M1463+M1467+M1471+M1475+M1479</f>
        <v>0</v>
      </c>
      <c r="N1451" s="779" t="s">
        <v>381</v>
      </c>
      <c r="O1451" s="779">
        <f>L1451</f>
        <v>0</v>
      </c>
      <c r="P1451" s="779">
        <f>H1451+L1451</f>
        <v>0</v>
      </c>
      <c r="Q1451" s="779">
        <f>I1451+M1451</f>
        <v>0</v>
      </c>
      <c r="R1451" s="779" t="s">
        <v>381</v>
      </c>
      <c r="S1451" s="780">
        <f>P1451</f>
        <v>0</v>
      </c>
    </row>
    <row r="1452" spans="1:19" ht="15" hidden="1" customHeight="1" x14ac:dyDescent="0.2">
      <c r="A1452" s="790" t="s">
        <v>383</v>
      </c>
      <c r="B1452" s="776" t="s">
        <v>381</v>
      </c>
      <c r="C1452" s="777">
        <f>IF(E1452+G1452=0, 0, ROUND((P1452-Q1452)/(G1452+E1452)/12,0))</f>
        <v>0</v>
      </c>
      <c r="D1452" s="791">
        <f>IF(F1452=0,0,ROUND(Q1452/F1452,0))</f>
        <v>0</v>
      </c>
      <c r="E1452" s="778">
        <f t="shared" si="52"/>
        <v>0</v>
      </c>
      <c r="F1452" s="779">
        <f t="shared" si="52"/>
        <v>0</v>
      </c>
      <c r="G1452" s="780">
        <f t="shared" si="52"/>
        <v>0</v>
      </c>
      <c r="H1452" s="781">
        <f t="shared" si="52"/>
        <v>0</v>
      </c>
      <c r="I1452" s="779">
        <f t="shared" si="52"/>
        <v>0</v>
      </c>
      <c r="J1452" s="779" t="s">
        <v>381</v>
      </c>
      <c r="K1452" s="779">
        <f>H1452</f>
        <v>0</v>
      </c>
      <c r="L1452" s="779">
        <f>L1456+L1460+L1464+L1468+L1472+L1476+L1480</f>
        <v>0</v>
      </c>
      <c r="M1452" s="779">
        <f>M1456+M1460+M1464+M1468+M1472+M1476+M1480</f>
        <v>0</v>
      </c>
      <c r="N1452" s="779" t="s">
        <v>381</v>
      </c>
      <c r="O1452" s="779">
        <f>L1452</f>
        <v>0</v>
      </c>
      <c r="P1452" s="779">
        <f>H1452+L1452</f>
        <v>0</v>
      </c>
      <c r="Q1452" s="779">
        <f>I1452+M1452</f>
        <v>0</v>
      </c>
      <c r="R1452" s="779" t="s">
        <v>381</v>
      </c>
      <c r="S1452" s="780">
        <f>P1452</f>
        <v>0</v>
      </c>
    </row>
    <row r="1453" spans="1:19" ht="15" hidden="1" customHeight="1" x14ac:dyDescent="0.2">
      <c r="A1453" s="790" t="s">
        <v>384</v>
      </c>
      <c r="B1453" s="776" t="s">
        <v>381</v>
      </c>
      <c r="C1453" s="777" t="s">
        <v>381</v>
      </c>
      <c r="D1453" s="791" t="s">
        <v>381</v>
      </c>
      <c r="E1453" s="778" t="s">
        <v>381</v>
      </c>
      <c r="F1453" s="779" t="s">
        <v>381</v>
      </c>
      <c r="G1453" s="780" t="s">
        <v>381</v>
      </c>
      <c r="H1453" s="781" t="s">
        <v>381</v>
      </c>
      <c r="I1453" s="779" t="s">
        <v>381</v>
      </c>
      <c r="J1453" s="779">
        <f>J1457+J1461+J1465+J1469+J1473+J1477+J1481</f>
        <v>0</v>
      </c>
      <c r="K1453" s="779">
        <f>J1453</f>
        <v>0</v>
      </c>
      <c r="L1453" s="779" t="s">
        <v>381</v>
      </c>
      <c r="M1453" s="779" t="s">
        <v>381</v>
      </c>
      <c r="N1453" s="779">
        <f>N1457+N1461+N1465+N1469+N1473+N1477+N1481</f>
        <v>0</v>
      </c>
      <c r="O1453" s="779">
        <f>N1453</f>
        <v>0</v>
      </c>
      <c r="P1453" s="779" t="s">
        <v>381</v>
      </c>
      <c r="Q1453" s="779" t="s">
        <v>381</v>
      </c>
      <c r="R1453" s="779">
        <f>J1453+N1453</f>
        <v>0</v>
      </c>
      <c r="S1453" s="780">
        <f>R1453</f>
        <v>0</v>
      </c>
    </row>
    <row r="1454" spans="1:19" ht="18" hidden="1" customHeight="1" x14ac:dyDescent="0.2">
      <c r="A1454" s="792" t="s">
        <v>1026</v>
      </c>
      <c r="B1454" s="793"/>
      <c r="C1454" s="777">
        <f>IF(E1454+G1454=0, 0, ROUND((P1454-Q1454)/(G1454+E1454)/12,0))</f>
        <v>0</v>
      </c>
      <c r="D1454" s="791">
        <f>IF(F1454=0,0,ROUND(Q1454/F1454,0))</f>
        <v>0</v>
      </c>
      <c r="E1454" s="778">
        <f>E1455+E1456</f>
        <v>0</v>
      </c>
      <c r="F1454" s="779">
        <f>F1455+F1456</f>
        <v>0</v>
      </c>
      <c r="G1454" s="780">
        <f>G1455+G1456</f>
        <v>0</v>
      </c>
      <c r="H1454" s="794">
        <f>H1455+H1456</f>
        <v>0</v>
      </c>
      <c r="I1454" s="795">
        <f>I1455+I1456</f>
        <v>0</v>
      </c>
      <c r="J1454" s="795">
        <f>J1457</f>
        <v>0</v>
      </c>
      <c r="K1454" s="795">
        <f>IF(H1454+J1454=K1455+K1456+K1457,H1454+J1454,"CHYBA")</f>
        <v>0</v>
      </c>
      <c r="L1454" s="779">
        <f>L1455+L1456</f>
        <v>0</v>
      </c>
      <c r="M1454" s="779">
        <f>M1455+M1456</f>
        <v>0</v>
      </c>
      <c r="N1454" s="779">
        <f>N1457</f>
        <v>0</v>
      </c>
      <c r="O1454" s="779">
        <f>IF(L1454+N1454=O1455+O1456+O1457,L1454+N1454,"CHYBA")</f>
        <v>0</v>
      </c>
      <c r="P1454" s="779">
        <f>P1455+P1456</f>
        <v>0</v>
      </c>
      <c r="Q1454" s="779">
        <f>Q1455+Q1456</f>
        <v>0</v>
      </c>
      <c r="R1454" s="779">
        <f>R1457</f>
        <v>0</v>
      </c>
      <c r="S1454" s="780">
        <f>IF(P1454+R1454=S1455+S1456+S1457,P1454+R1454,"CHYBA")</f>
        <v>0</v>
      </c>
    </row>
    <row r="1455" spans="1:19" ht="15" hidden="1" customHeight="1" x14ac:dyDescent="0.2">
      <c r="A1455" s="790" t="s">
        <v>382</v>
      </c>
      <c r="B1455" s="776" t="s">
        <v>381</v>
      </c>
      <c r="C1455" s="777">
        <f>IF(E1455+G1455=0, 0, ROUND((P1455-Q1455)/(G1455+E1455)/12,0))</f>
        <v>0</v>
      </c>
      <c r="D1455" s="791">
        <f>IF(F1455=0,0,ROUND(Q1455/F1455,0))</f>
        <v>0</v>
      </c>
      <c r="E1455" s="796"/>
      <c r="F1455" s="797"/>
      <c r="G1455" s="798"/>
      <c r="H1455" s="799"/>
      <c r="I1455" s="797"/>
      <c r="J1455" s="795" t="s">
        <v>381</v>
      </c>
      <c r="K1455" s="795">
        <f>H1455</f>
        <v>0</v>
      </c>
      <c r="L1455" s="797"/>
      <c r="M1455" s="797"/>
      <c r="N1455" s="779" t="s">
        <v>381</v>
      </c>
      <c r="O1455" s="779">
        <f>L1455</f>
        <v>0</v>
      </c>
      <c r="P1455" s="779">
        <f>H1455+L1455</f>
        <v>0</v>
      </c>
      <c r="Q1455" s="779">
        <f>I1455+M1455</f>
        <v>0</v>
      </c>
      <c r="R1455" s="779" t="s">
        <v>381</v>
      </c>
      <c r="S1455" s="780">
        <f>P1455</f>
        <v>0</v>
      </c>
    </row>
    <row r="1456" spans="1:19" ht="15" hidden="1" customHeight="1" x14ac:dyDescent="0.2">
      <c r="A1456" s="790" t="s">
        <v>383</v>
      </c>
      <c r="B1456" s="776" t="s">
        <v>381</v>
      </c>
      <c r="C1456" s="777">
        <f>IF(E1456+G1456=0, 0, ROUND((P1456-Q1456)/(G1456+E1456)/12,0))</f>
        <v>0</v>
      </c>
      <c r="D1456" s="791">
        <f>IF(F1456=0,0,ROUND(Q1456/F1456,0))</f>
        <v>0</v>
      </c>
      <c r="E1456" s="796"/>
      <c r="F1456" s="797"/>
      <c r="G1456" s="798"/>
      <c r="H1456" s="799"/>
      <c r="I1456" s="797"/>
      <c r="J1456" s="795" t="s">
        <v>381</v>
      </c>
      <c r="K1456" s="795">
        <f>H1456</f>
        <v>0</v>
      </c>
      <c r="L1456" s="797"/>
      <c r="M1456" s="797"/>
      <c r="N1456" s="779" t="s">
        <v>381</v>
      </c>
      <c r="O1456" s="779">
        <f>L1456</f>
        <v>0</v>
      </c>
      <c r="P1456" s="779">
        <f>H1456+L1456</f>
        <v>0</v>
      </c>
      <c r="Q1456" s="779">
        <f>I1456+M1456</f>
        <v>0</v>
      </c>
      <c r="R1456" s="779" t="s">
        <v>381</v>
      </c>
      <c r="S1456" s="780">
        <f>P1456</f>
        <v>0</v>
      </c>
    </row>
    <row r="1457" spans="1:19" ht="15" hidden="1" customHeight="1" x14ac:dyDescent="0.2">
      <c r="A1457" s="790" t="s">
        <v>384</v>
      </c>
      <c r="B1457" s="776" t="s">
        <v>381</v>
      </c>
      <c r="C1457" s="777" t="s">
        <v>381</v>
      </c>
      <c r="D1457" s="791" t="s">
        <v>381</v>
      </c>
      <c r="E1457" s="778" t="s">
        <v>381</v>
      </c>
      <c r="F1457" s="779" t="s">
        <v>381</v>
      </c>
      <c r="G1457" s="780" t="s">
        <v>381</v>
      </c>
      <c r="H1457" s="781" t="s">
        <v>381</v>
      </c>
      <c r="I1457" s="779" t="s">
        <v>381</v>
      </c>
      <c r="J1457" s="797"/>
      <c r="K1457" s="795">
        <f>J1457</f>
        <v>0</v>
      </c>
      <c r="L1457" s="779" t="s">
        <v>381</v>
      </c>
      <c r="M1457" s="779" t="s">
        <v>381</v>
      </c>
      <c r="N1457" s="797"/>
      <c r="O1457" s="779">
        <f>N1457</f>
        <v>0</v>
      </c>
      <c r="P1457" s="779" t="s">
        <v>381</v>
      </c>
      <c r="Q1457" s="779" t="s">
        <v>381</v>
      </c>
      <c r="R1457" s="779">
        <f>J1457+N1457</f>
        <v>0</v>
      </c>
      <c r="S1457" s="780">
        <f>R1457</f>
        <v>0</v>
      </c>
    </row>
    <row r="1458" spans="1:19" ht="18" hidden="1" customHeight="1" x14ac:dyDescent="0.2">
      <c r="A1458" s="792" t="s">
        <v>1026</v>
      </c>
      <c r="B1458" s="793"/>
      <c r="C1458" s="777">
        <f>IF(E1458+G1458=0, 0, ROUND((P1458-Q1458)/(G1458+E1458)/12,0))</f>
        <v>0</v>
      </c>
      <c r="D1458" s="791">
        <f>IF(F1458=0,0,ROUND(Q1458/F1458,0))</f>
        <v>0</v>
      </c>
      <c r="E1458" s="778">
        <f>E1459+E1460</f>
        <v>0</v>
      </c>
      <c r="F1458" s="779">
        <f>F1459+F1460</f>
        <v>0</v>
      </c>
      <c r="G1458" s="780">
        <f>G1459+G1460</f>
        <v>0</v>
      </c>
      <c r="H1458" s="781">
        <f>H1459+H1460</f>
        <v>0</v>
      </c>
      <c r="I1458" s="779">
        <f>I1459+I1460</f>
        <v>0</v>
      </c>
      <c r="J1458" s="779">
        <f>J1461</f>
        <v>0</v>
      </c>
      <c r="K1458" s="779">
        <f>IF(H1458+J1458=K1459+K1460+K1461,H1458+J1458,"CHYBA")</f>
        <v>0</v>
      </c>
      <c r="L1458" s="779">
        <f>L1459+L1460</f>
        <v>0</v>
      </c>
      <c r="M1458" s="779">
        <f>M1459+M1460</f>
        <v>0</v>
      </c>
      <c r="N1458" s="779">
        <f>N1461</f>
        <v>0</v>
      </c>
      <c r="O1458" s="779">
        <f>IF(L1458+N1458=O1459+O1460+O1461,L1458+N1458,"CHYBA")</f>
        <v>0</v>
      </c>
      <c r="P1458" s="779">
        <f>P1459+P1460</f>
        <v>0</v>
      </c>
      <c r="Q1458" s="779">
        <f>Q1459+Q1460</f>
        <v>0</v>
      </c>
      <c r="R1458" s="779">
        <f>R1461</f>
        <v>0</v>
      </c>
      <c r="S1458" s="780">
        <f>IF(P1458+R1458=S1459+S1460+S1461,P1458+R1458,"CHYBA")</f>
        <v>0</v>
      </c>
    </row>
    <row r="1459" spans="1:19" ht="15" hidden="1" customHeight="1" x14ac:dyDescent="0.2">
      <c r="A1459" s="790" t="s">
        <v>382</v>
      </c>
      <c r="B1459" s="776" t="s">
        <v>381</v>
      </c>
      <c r="C1459" s="777">
        <f>IF(E1459+G1459=0, 0, ROUND((P1459-Q1459)/(G1459+E1459)/12,0))</f>
        <v>0</v>
      </c>
      <c r="D1459" s="791">
        <f>IF(F1459=0,0,ROUND(Q1459/F1459,0))</f>
        <v>0</v>
      </c>
      <c r="E1459" s="796"/>
      <c r="F1459" s="797"/>
      <c r="G1459" s="798"/>
      <c r="H1459" s="799"/>
      <c r="I1459" s="797"/>
      <c r="J1459" s="779" t="s">
        <v>381</v>
      </c>
      <c r="K1459" s="779">
        <f>H1459</f>
        <v>0</v>
      </c>
      <c r="L1459" s="797"/>
      <c r="M1459" s="797"/>
      <c r="N1459" s="779" t="s">
        <v>381</v>
      </c>
      <c r="O1459" s="779">
        <f>L1459</f>
        <v>0</v>
      </c>
      <c r="P1459" s="779">
        <f>H1459+L1459</f>
        <v>0</v>
      </c>
      <c r="Q1459" s="779">
        <f>I1459+M1459</f>
        <v>0</v>
      </c>
      <c r="R1459" s="779" t="s">
        <v>381</v>
      </c>
      <c r="S1459" s="780">
        <f>P1459</f>
        <v>0</v>
      </c>
    </row>
    <row r="1460" spans="1:19" ht="15" hidden="1" customHeight="1" x14ac:dyDescent="0.2">
      <c r="A1460" s="790" t="s">
        <v>383</v>
      </c>
      <c r="B1460" s="776" t="s">
        <v>381</v>
      </c>
      <c r="C1460" s="777">
        <f>IF(E1460+G1460=0, 0, ROUND((P1460-Q1460)/(G1460+E1460)/12,0))</f>
        <v>0</v>
      </c>
      <c r="D1460" s="791">
        <f>IF(F1460=0,0,ROUND(Q1460/F1460,0))</f>
        <v>0</v>
      </c>
      <c r="E1460" s="796"/>
      <c r="F1460" s="797"/>
      <c r="G1460" s="798"/>
      <c r="H1460" s="799"/>
      <c r="I1460" s="797"/>
      <c r="J1460" s="779" t="s">
        <v>381</v>
      </c>
      <c r="K1460" s="779">
        <f>H1460</f>
        <v>0</v>
      </c>
      <c r="L1460" s="797"/>
      <c r="M1460" s="797"/>
      <c r="N1460" s="779" t="s">
        <v>381</v>
      </c>
      <c r="O1460" s="779">
        <f>L1460</f>
        <v>0</v>
      </c>
      <c r="P1460" s="779">
        <f>H1460+L1460</f>
        <v>0</v>
      </c>
      <c r="Q1460" s="779">
        <f>I1460+M1460</f>
        <v>0</v>
      </c>
      <c r="R1460" s="779" t="s">
        <v>381</v>
      </c>
      <c r="S1460" s="780">
        <f>P1460</f>
        <v>0</v>
      </c>
    </row>
    <row r="1461" spans="1:19" ht="15" hidden="1" customHeight="1" x14ac:dyDescent="0.2">
      <c r="A1461" s="790" t="s">
        <v>384</v>
      </c>
      <c r="B1461" s="776" t="s">
        <v>381</v>
      </c>
      <c r="C1461" s="777" t="s">
        <v>381</v>
      </c>
      <c r="D1461" s="791" t="s">
        <v>381</v>
      </c>
      <c r="E1461" s="778" t="s">
        <v>381</v>
      </c>
      <c r="F1461" s="779" t="s">
        <v>381</v>
      </c>
      <c r="G1461" s="780" t="s">
        <v>381</v>
      </c>
      <c r="H1461" s="781" t="s">
        <v>381</v>
      </c>
      <c r="I1461" s="779" t="s">
        <v>381</v>
      </c>
      <c r="J1461" s="797"/>
      <c r="K1461" s="779">
        <f>J1461</f>
        <v>0</v>
      </c>
      <c r="L1461" s="779" t="s">
        <v>381</v>
      </c>
      <c r="M1461" s="779" t="s">
        <v>381</v>
      </c>
      <c r="N1461" s="797"/>
      <c r="O1461" s="779">
        <f>N1461</f>
        <v>0</v>
      </c>
      <c r="P1461" s="779" t="s">
        <v>381</v>
      </c>
      <c r="Q1461" s="779" t="s">
        <v>381</v>
      </c>
      <c r="R1461" s="779">
        <f>J1461+N1461</f>
        <v>0</v>
      </c>
      <c r="S1461" s="780">
        <f>R1461</f>
        <v>0</v>
      </c>
    </row>
    <row r="1462" spans="1:19" ht="18" hidden="1" customHeight="1" x14ac:dyDescent="0.2">
      <c r="A1462" s="792" t="s">
        <v>1026</v>
      </c>
      <c r="B1462" s="793"/>
      <c r="C1462" s="777">
        <f>IF(E1462+G1462=0, 0, ROUND((P1462-Q1462)/(G1462+E1462)/12,0))</f>
        <v>0</v>
      </c>
      <c r="D1462" s="791">
        <f>IF(F1462=0,0,ROUND(Q1462/F1462,0))</f>
        <v>0</v>
      </c>
      <c r="E1462" s="778">
        <f>E1463+E1464</f>
        <v>0</v>
      </c>
      <c r="F1462" s="779">
        <f>F1463+F1464</f>
        <v>0</v>
      </c>
      <c r="G1462" s="780">
        <f>G1463+G1464</f>
        <v>0</v>
      </c>
      <c r="H1462" s="781">
        <f>H1463+H1464</f>
        <v>0</v>
      </c>
      <c r="I1462" s="779">
        <f>I1463+I1464</f>
        <v>0</v>
      </c>
      <c r="J1462" s="779">
        <f>J1465</f>
        <v>0</v>
      </c>
      <c r="K1462" s="779">
        <f>IF(H1462+J1462=K1463+K1464+K1465,H1462+J1462,"CHYBA")</f>
        <v>0</v>
      </c>
      <c r="L1462" s="779">
        <f>L1463+L1464</f>
        <v>0</v>
      </c>
      <c r="M1462" s="779">
        <f>M1463+M1464</f>
        <v>0</v>
      </c>
      <c r="N1462" s="779">
        <f>N1465</f>
        <v>0</v>
      </c>
      <c r="O1462" s="779">
        <f>IF(L1462+N1462=O1463+O1464+O1465,L1462+N1462,"CHYBA")</f>
        <v>0</v>
      </c>
      <c r="P1462" s="779">
        <f>P1463+P1464</f>
        <v>0</v>
      </c>
      <c r="Q1462" s="779">
        <f>Q1463+Q1464</f>
        <v>0</v>
      </c>
      <c r="R1462" s="779">
        <f>R1465</f>
        <v>0</v>
      </c>
      <c r="S1462" s="780">
        <f>IF(P1462+R1462=S1463+S1464+S1465,P1462+R1462,"CHYBA")</f>
        <v>0</v>
      </c>
    </row>
    <row r="1463" spans="1:19" ht="15" hidden="1" customHeight="1" x14ac:dyDescent="0.2">
      <c r="A1463" s="790" t="s">
        <v>382</v>
      </c>
      <c r="B1463" s="776" t="s">
        <v>381</v>
      </c>
      <c r="C1463" s="777">
        <f>IF(E1463+G1463=0, 0, ROUND((P1463-Q1463)/(G1463+E1463)/12,0))</f>
        <v>0</v>
      </c>
      <c r="D1463" s="791">
        <f>IF(F1463=0,0,ROUND(Q1463/F1463,0))</f>
        <v>0</v>
      </c>
      <c r="E1463" s="796"/>
      <c r="F1463" s="797"/>
      <c r="G1463" s="798"/>
      <c r="H1463" s="799"/>
      <c r="I1463" s="797"/>
      <c r="J1463" s="779" t="s">
        <v>381</v>
      </c>
      <c r="K1463" s="779">
        <f>H1463</f>
        <v>0</v>
      </c>
      <c r="L1463" s="797"/>
      <c r="M1463" s="797"/>
      <c r="N1463" s="779" t="s">
        <v>381</v>
      </c>
      <c r="O1463" s="779">
        <f>L1463</f>
        <v>0</v>
      </c>
      <c r="P1463" s="779">
        <f>H1463+L1463</f>
        <v>0</v>
      </c>
      <c r="Q1463" s="779">
        <f>I1463+M1463</f>
        <v>0</v>
      </c>
      <c r="R1463" s="779" t="s">
        <v>381</v>
      </c>
      <c r="S1463" s="780">
        <f>P1463</f>
        <v>0</v>
      </c>
    </row>
    <row r="1464" spans="1:19" ht="15" hidden="1" customHeight="1" x14ac:dyDescent="0.2">
      <c r="A1464" s="790" t="s">
        <v>383</v>
      </c>
      <c r="B1464" s="776" t="s">
        <v>381</v>
      </c>
      <c r="C1464" s="777">
        <f>IF(E1464+G1464=0, 0, ROUND((P1464-Q1464)/(G1464+E1464)/12,0))</f>
        <v>0</v>
      </c>
      <c r="D1464" s="791">
        <f>IF(F1464=0,0,ROUND(Q1464/F1464,0))</f>
        <v>0</v>
      </c>
      <c r="E1464" s="796"/>
      <c r="F1464" s="797"/>
      <c r="G1464" s="798"/>
      <c r="H1464" s="799"/>
      <c r="I1464" s="797"/>
      <c r="J1464" s="779" t="s">
        <v>381</v>
      </c>
      <c r="K1464" s="779">
        <f>H1464</f>
        <v>0</v>
      </c>
      <c r="L1464" s="797"/>
      <c r="M1464" s="797"/>
      <c r="N1464" s="779" t="s">
        <v>381</v>
      </c>
      <c r="O1464" s="779">
        <f>L1464</f>
        <v>0</v>
      </c>
      <c r="P1464" s="779">
        <f>H1464+L1464</f>
        <v>0</v>
      </c>
      <c r="Q1464" s="779">
        <f>I1464+M1464</f>
        <v>0</v>
      </c>
      <c r="R1464" s="779" t="s">
        <v>381</v>
      </c>
      <c r="S1464" s="780">
        <f>P1464</f>
        <v>0</v>
      </c>
    </row>
    <row r="1465" spans="1:19" ht="15" hidden="1" customHeight="1" x14ac:dyDescent="0.2">
      <c r="A1465" s="790" t="s">
        <v>384</v>
      </c>
      <c r="B1465" s="776" t="s">
        <v>381</v>
      </c>
      <c r="C1465" s="777" t="s">
        <v>381</v>
      </c>
      <c r="D1465" s="791" t="s">
        <v>381</v>
      </c>
      <c r="E1465" s="778" t="s">
        <v>381</v>
      </c>
      <c r="F1465" s="779" t="s">
        <v>381</v>
      </c>
      <c r="G1465" s="780" t="s">
        <v>381</v>
      </c>
      <c r="H1465" s="781" t="s">
        <v>381</v>
      </c>
      <c r="I1465" s="779" t="s">
        <v>381</v>
      </c>
      <c r="J1465" s="797"/>
      <c r="K1465" s="779">
        <f>J1465</f>
        <v>0</v>
      </c>
      <c r="L1465" s="779" t="s">
        <v>381</v>
      </c>
      <c r="M1465" s="779" t="s">
        <v>381</v>
      </c>
      <c r="N1465" s="797"/>
      <c r="O1465" s="779">
        <f>N1465</f>
        <v>0</v>
      </c>
      <c r="P1465" s="779" t="s">
        <v>381</v>
      </c>
      <c r="Q1465" s="779" t="s">
        <v>381</v>
      </c>
      <c r="R1465" s="779">
        <f>J1465+N1465</f>
        <v>0</v>
      </c>
      <c r="S1465" s="780">
        <f>R1465</f>
        <v>0</v>
      </c>
    </row>
    <row r="1466" spans="1:19" ht="18" hidden="1" customHeight="1" x14ac:dyDescent="0.2">
      <c r="A1466" s="792" t="s">
        <v>1026</v>
      </c>
      <c r="B1466" s="793"/>
      <c r="C1466" s="777">
        <f>IF(E1466+G1466=0, 0, ROUND((P1466-Q1466)/(G1466+E1466)/12,0))</f>
        <v>0</v>
      </c>
      <c r="D1466" s="791">
        <f>IF(F1466=0,0,ROUND(Q1466/F1466,0))</f>
        <v>0</v>
      </c>
      <c r="E1466" s="778">
        <f>E1467+E1468</f>
        <v>0</v>
      </c>
      <c r="F1466" s="779">
        <f>F1467+F1468</f>
        <v>0</v>
      </c>
      <c r="G1466" s="780">
        <f>G1467+G1468</f>
        <v>0</v>
      </c>
      <c r="H1466" s="781">
        <f>H1467+H1468</f>
        <v>0</v>
      </c>
      <c r="I1466" s="779">
        <f>I1467+I1468</f>
        <v>0</v>
      </c>
      <c r="J1466" s="779">
        <f>J1469</f>
        <v>0</v>
      </c>
      <c r="K1466" s="779">
        <f>IF(H1466+J1466=K1467+K1468+K1469,H1466+J1466,"CHYBA")</f>
        <v>0</v>
      </c>
      <c r="L1466" s="779">
        <f>L1467+L1468</f>
        <v>0</v>
      </c>
      <c r="M1466" s="779">
        <f>M1467+M1468</f>
        <v>0</v>
      </c>
      <c r="N1466" s="779">
        <f>N1469</f>
        <v>0</v>
      </c>
      <c r="O1466" s="779">
        <f>IF(L1466+N1466=O1467+O1468+O1469,L1466+N1466,"CHYBA")</f>
        <v>0</v>
      </c>
      <c r="P1466" s="779">
        <f>P1467+P1468</f>
        <v>0</v>
      </c>
      <c r="Q1466" s="779">
        <f>Q1467+Q1468</f>
        <v>0</v>
      </c>
      <c r="R1466" s="779">
        <f>R1469</f>
        <v>0</v>
      </c>
      <c r="S1466" s="780">
        <f>IF(P1466+R1466=S1467+S1468+S1469,P1466+R1466,"CHYBA")</f>
        <v>0</v>
      </c>
    </row>
    <row r="1467" spans="1:19" ht="15" hidden="1" customHeight="1" x14ac:dyDescent="0.2">
      <c r="A1467" s="790" t="s">
        <v>382</v>
      </c>
      <c r="B1467" s="776" t="s">
        <v>381</v>
      </c>
      <c r="C1467" s="777">
        <f>IF(E1467+G1467=0, 0, ROUND((P1467-Q1467)/(G1467+E1467)/12,0))</f>
        <v>0</v>
      </c>
      <c r="D1467" s="791">
        <f>IF(F1467=0,0,ROUND(Q1467/F1467,0))</f>
        <v>0</v>
      </c>
      <c r="E1467" s="796"/>
      <c r="F1467" s="797"/>
      <c r="G1467" s="798"/>
      <c r="H1467" s="799"/>
      <c r="I1467" s="797"/>
      <c r="J1467" s="779" t="s">
        <v>381</v>
      </c>
      <c r="K1467" s="779">
        <f>H1467</f>
        <v>0</v>
      </c>
      <c r="L1467" s="797"/>
      <c r="M1467" s="797"/>
      <c r="N1467" s="779" t="s">
        <v>381</v>
      </c>
      <c r="O1467" s="779">
        <f>L1467</f>
        <v>0</v>
      </c>
      <c r="P1467" s="779">
        <f>H1467+L1467</f>
        <v>0</v>
      </c>
      <c r="Q1467" s="779">
        <f>I1467+M1467</f>
        <v>0</v>
      </c>
      <c r="R1467" s="779" t="s">
        <v>381</v>
      </c>
      <c r="S1467" s="780">
        <f>P1467</f>
        <v>0</v>
      </c>
    </row>
    <row r="1468" spans="1:19" ht="15" hidden="1" customHeight="1" x14ac:dyDescent="0.2">
      <c r="A1468" s="790" t="s">
        <v>383</v>
      </c>
      <c r="B1468" s="776" t="s">
        <v>381</v>
      </c>
      <c r="C1468" s="777">
        <f>IF(E1468+G1468=0, 0, ROUND((P1468-Q1468)/(G1468+E1468)/12,0))</f>
        <v>0</v>
      </c>
      <c r="D1468" s="791">
        <f>IF(F1468=0,0,ROUND(Q1468/F1468,0))</f>
        <v>0</v>
      </c>
      <c r="E1468" s="796"/>
      <c r="F1468" s="797"/>
      <c r="G1468" s="798"/>
      <c r="H1468" s="799"/>
      <c r="I1468" s="797"/>
      <c r="J1468" s="779" t="s">
        <v>381</v>
      </c>
      <c r="K1468" s="779">
        <f>H1468</f>
        <v>0</v>
      </c>
      <c r="L1468" s="797"/>
      <c r="M1468" s="797"/>
      <c r="N1468" s="779" t="s">
        <v>381</v>
      </c>
      <c r="O1468" s="779">
        <f>L1468</f>
        <v>0</v>
      </c>
      <c r="P1468" s="779">
        <f>H1468+L1468</f>
        <v>0</v>
      </c>
      <c r="Q1468" s="779">
        <f>I1468+M1468</f>
        <v>0</v>
      </c>
      <c r="R1468" s="779" t="s">
        <v>381</v>
      </c>
      <c r="S1468" s="780">
        <f>P1468</f>
        <v>0</v>
      </c>
    </row>
    <row r="1469" spans="1:19" ht="15" hidden="1" customHeight="1" x14ac:dyDescent="0.2">
      <c r="A1469" s="790" t="s">
        <v>384</v>
      </c>
      <c r="B1469" s="776" t="s">
        <v>381</v>
      </c>
      <c r="C1469" s="777" t="s">
        <v>381</v>
      </c>
      <c r="D1469" s="791" t="s">
        <v>381</v>
      </c>
      <c r="E1469" s="778" t="s">
        <v>381</v>
      </c>
      <c r="F1469" s="779" t="s">
        <v>381</v>
      </c>
      <c r="G1469" s="780" t="s">
        <v>381</v>
      </c>
      <c r="H1469" s="781" t="s">
        <v>381</v>
      </c>
      <c r="I1469" s="779" t="s">
        <v>381</v>
      </c>
      <c r="J1469" s="797"/>
      <c r="K1469" s="779">
        <f>J1469</f>
        <v>0</v>
      </c>
      <c r="L1469" s="779" t="s">
        <v>381</v>
      </c>
      <c r="M1469" s="779" t="s">
        <v>381</v>
      </c>
      <c r="N1469" s="797"/>
      <c r="O1469" s="779">
        <f>N1469</f>
        <v>0</v>
      </c>
      <c r="P1469" s="779" t="s">
        <v>381</v>
      </c>
      <c r="Q1469" s="779" t="s">
        <v>381</v>
      </c>
      <c r="R1469" s="779">
        <f>J1469+N1469</f>
        <v>0</v>
      </c>
      <c r="S1469" s="780">
        <f>R1469</f>
        <v>0</v>
      </c>
    </row>
    <row r="1470" spans="1:19" ht="18" hidden="1" customHeight="1" x14ac:dyDescent="0.2">
      <c r="A1470" s="792" t="s">
        <v>1026</v>
      </c>
      <c r="B1470" s="793"/>
      <c r="C1470" s="777">
        <f>IF(E1470+G1470=0, 0, ROUND((P1470-Q1470)/(G1470+E1470)/12,0))</f>
        <v>0</v>
      </c>
      <c r="D1470" s="791">
        <f>IF(F1470=0,0,ROUND(Q1470/F1470,0))</f>
        <v>0</v>
      </c>
      <c r="E1470" s="778">
        <f>E1471+E1472</f>
        <v>0</v>
      </c>
      <c r="F1470" s="779">
        <f>F1471+F1472</f>
        <v>0</v>
      </c>
      <c r="G1470" s="780">
        <f>G1471+G1472</f>
        <v>0</v>
      </c>
      <c r="H1470" s="781">
        <f>H1471+H1472</f>
        <v>0</v>
      </c>
      <c r="I1470" s="779">
        <f>I1471+I1472</f>
        <v>0</v>
      </c>
      <c r="J1470" s="779">
        <f>J1473</f>
        <v>0</v>
      </c>
      <c r="K1470" s="779">
        <f>IF(H1470+J1470=K1471+K1472+K1473,H1470+J1470,"CHYBA")</f>
        <v>0</v>
      </c>
      <c r="L1470" s="779">
        <f>L1471+L1472</f>
        <v>0</v>
      </c>
      <c r="M1470" s="779">
        <f>M1471+M1472</f>
        <v>0</v>
      </c>
      <c r="N1470" s="779">
        <f>N1473</f>
        <v>0</v>
      </c>
      <c r="O1470" s="779">
        <f>IF(L1470+N1470=O1471+O1472+O1473,L1470+N1470,"CHYBA")</f>
        <v>0</v>
      </c>
      <c r="P1470" s="779">
        <f>P1471+P1472</f>
        <v>0</v>
      </c>
      <c r="Q1470" s="779">
        <f>Q1471+Q1472</f>
        <v>0</v>
      </c>
      <c r="R1470" s="779">
        <f>R1473</f>
        <v>0</v>
      </c>
      <c r="S1470" s="780">
        <f>IF(P1470+R1470=S1471+S1472+S1473,P1470+R1470,"CHYBA")</f>
        <v>0</v>
      </c>
    </row>
    <row r="1471" spans="1:19" ht="15" hidden="1" customHeight="1" x14ac:dyDescent="0.2">
      <c r="A1471" s="790" t="s">
        <v>382</v>
      </c>
      <c r="B1471" s="776" t="s">
        <v>381</v>
      </c>
      <c r="C1471" s="777">
        <f>IF(E1471+G1471=0, 0, ROUND((P1471-Q1471)/(G1471+E1471)/12,0))</f>
        <v>0</v>
      </c>
      <c r="D1471" s="791">
        <f>IF(F1471=0,0,ROUND(Q1471/F1471,0))</f>
        <v>0</v>
      </c>
      <c r="E1471" s="796"/>
      <c r="F1471" s="797"/>
      <c r="G1471" s="798"/>
      <c r="H1471" s="799"/>
      <c r="I1471" s="797"/>
      <c r="J1471" s="779" t="s">
        <v>381</v>
      </c>
      <c r="K1471" s="779">
        <f>H1471</f>
        <v>0</v>
      </c>
      <c r="L1471" s="797"/>
      <c r="M1471" s="797"/>
      <c r="N1471" s="779" t="s">
        <v>381</v>
      </c>
      <c r="O1471" s="779">
        <f>L1471</f>
        <v>0</v>
      </c>
      <c r="P1471" s="779">
        <f>H1471+L1471</f>
        <v>0</v>
      </c>
      <c r="Q1471" s="779">
        <f>I1471+M1471</f>
        <v>0</v>
      </c>
      <c r="R1471" s="779" t="s">
        <v>381</v>
      </c>
      <c r="S1471" s="780">
        <f>P1471</f>
        <v>0</v>
      </c>
    </row>
    <row r="1472" spans="1:19" ht="15" hidden="1" customHeight="1" x14ac:dyDescent="0.2">
      <c r="A1472" s="790" t="s">
        <v>383</v>
      </c>
      <c r="B1472" s="776" t="s">
        <v>381</v>
      </c>
      <c r="C1472" s="777">
        <f>IF(E1472+G1472=0, 0, ROUND((P1472-Q1472)/(G1472+E1472)/12,0))</f>
        <v>0</v>
      </c>
      <c r="D1472" s="791">
        <f>IF(F1472=0,0,ROUND(Q1472/F1472,0))</f>
        <v>0</v>
      </c>
      <c r="E1472" s="796"/>
      <c r="F1472" s="797"/>
      <c r="G1472" s="798"/>
      <c r="H1472" s="799"/>
      <c r="I1472" s="797"/>
      <c r="J1472" s="779" t="s">
        <v>381</v>
      </c>
      <c r="K1472" s="779">
        <f>H1472</f>
        <v>0</v>
      </c>
      <c r="L1472" s="797"/>
      <c r="M1472" s="797"/>
      <c r="N1472" s="779" t="s">
        <v>381</v>
      </c>
      <c r="O1472" s="779">
        <f>L1472</f>
        <v>0</v>
      </c>
      <c r="P1472" s="779">
        <f>H1472+L1472</f>
        <v>0</v>
      </c>
      <c r="Q1472" s="779">
        <f>I1472+M1472</f>
        <v>0</v>
      </c>
      <c r="R1472" s="779" t="s">
        <v>381</v>
      </c>
      <c r="S1472" s="780">
        <f>P1472</f>
        <v>0</v>
      </c>
    </row>
    <row r="1473" spans="1:19" ht="15" hidden="1" customHeight="1" x14ac:dyDescent="0.2">
      <c r="A1473" s="790" t="s">
        <v>384</v>
      </c>
      <c r="B1473" s="776" t="s">
        <v>381</v>
      </c>
      <c r="C1473" s="777" t="s">
        <v>381</v>
      </c>
      <c r="D1473" s="791" t="s">
        <v>381</v>
      </c>
      <c r="E1473" s="778" t="s">
        <v>381</v>
      </c>
      <c r="F1473" s="779" t="s">
        <v>381</v>
      </c>
      <c r="G1473" s="780" t="s">
        <v>381</v>
      </c>
      <c r="H1473" s="781" t="s">
        <v>381</v>
      </c>
      <c r="I1473" s="779" t="s">
        <v>381</v>
      </c>
      <c r="J1473" s="797"/>
      <c r="K1473" s="779">
        <f>J1473</f>
        <v>0</v>
      </c>
      <c r="L1473" s="779" t="s">
        <v>381</v>
      </c>
      <c r="M1473" s="779" t="s">
        <v>381</v>
      </c>
      <c r="N1473" s="797"/>
      <c r="O1473" s="779">
        <f>N1473</f>
        <v>0</v>
      </c>
      <c r="P1473" s="779" t="s">
        <v>381</v>
      </c>
      <c r="Q1473" s="779" t="s">
        <v>381</v>
      </c>
      <c r="R1473" s="779">
        <f>J1473+N1473</f>
        <v>0</v>
      </c>
      <c r="S1473" s="780">
        <f>R1473</f>
        <v>0</v>
      </c>
    </row>
    <row r="1474" spans="1:19" ht="18" hidden="1" customHeight="1" x14ac:dyDescent="0.2">
      <c r="A1474" s="792" t="s">
        <v>1026</v>
      </c>
      <c r="B1474" s="793"/>
      <c r="C1474" s="777">
        <f>IF(E1474+G1474=0, 0, ROUND((P1474-Q1474)/(G1474+E1474)/12,0))</f>
        <v>0</v>
      </c>
      <c r="D1474" s="791">
        <f>IF(F1474=0,0,ROUND(Q1474/F1474,0))</f>
        <v>0</v>
      </c>
      <c r="E1474" s="778">
        <f>E1475+E1476</f>
        <v>0</v>
      </c>
      <c r="F1474" s="779">
        <f>F1475+F1476</f>
        <v>0</v>
      </c>
      <c r="G1474" s="780">
        <f>G1475+G1476</f>
        <v>0</v>
      </c>
      <c r="H1474" s="781">
        <f>H1475+H1476</f>
        <v>0</v>
      </c>
      <c r="I1474" s="779">
        <f>I1475+I1476</f>
        <v>0</v>
      </c>
      <c r="J1474" s="779">
        <f>J1477</f>
        <v>0</v>
      </c>
      <c r="K1474" s="779">
        <f>IF(H1474+J1474=K1475+K1476+K1477,H1474+J1474,"CHYBA")</f>
        <v>0</v>
      </c>
      <c r="L1474" s="779">
        <f>L1475+L1476</f>
        <v>0</v>
      </c>
      <c r="M1474" s="779">
        <f>M1475+M1476</f>
        <v>0</v>
      </c>
      <c r="N1474" s="779">
        <f>N1477</f>
        <v>0</v>
      </c>
      <c r="O1474" s="779">
        <f>IF(L1474+N1474=O1475+O1476+O1477,L1474+N1474,"CHYBA")</f>
        <v>0</v>
      </c>
      <c r="P1474" s="779">
        <f>P1475+P1476</f>
        <v>0</v>
      </c>
      <c r="Q1474" s="779">
        <f>Q1475+Q1476</f>
        <v>0</v>
      </c>
      <c r="R1474" s="779">
        <f>R1477</f>
        <v>0</v>
      </c>
      <c r="S1474" s="780">
        <f>IF(P1474+R1474=S1475+S1476+S1477,P1474+R1474,"CHYBA")</f>
        <v>0</v>
      </c>
    </row>
    <row r="1475" spans="1:19" ht="15" hidden="1" customHeight="1" x14ac:dyDescent="0.2">
      <c r="A1475" s="790" t="s">
        <v>382</v>
      </c>
      <c r="B1475" s="776" t="s">
        <v>381</v>
      </c>
      <c r="C1475" s="777">
        <f>IF(E1475+G1475=0, 0, ROUND((P1475-Q1475)/(G1475+E1475)/12,0))</f>
        <v>0</v>
      </c>
      <c r="D1475" s="791">
        <f>IF(F1475=0,0,ROUND(Q1475/F1475,0))</f>
        <v>0</v>
      </c>
      <c r="E1475" s="796"/>
      <c r="F1475" s="797"/>
      <c r="G1475" s="798"/>
      <c r="H1475" s="799"/>
      <c r="I1475" s="797"/>
      <c r="J1475" s="779" t="s">
        <v>381</v>
      </c>
      <c r="K1475" s="779">
        <f>H1475</f>
        <v>0</v>
      </c>
      <c r="L1475" s="797"/>
      <c r="M1475" s="797"/>
      <c r="N1475" s="779" t="s">
        <v>381</v>
      </c>
      <c r="O1475" s="779">
        <f>L1475</f>
        <v>0</v>
      </c>
      <c r="P1475" s="779">
        <f>H1475+L1475</f>
        <v>0</v>
      </c>
      <c r="Q1475" s="779">
        <f>I1475+M1475</f>
        <v>0</v>
      </c>
      <c r="R1475" s="779" t="s">
        <v>381</v>
      </c>
      <c r="S1475" s="780">
        <f>P1475</f>
        <v>0</v>
      </c>
    </row>
    <row r="1476" spans="1:19" ht="15" hidden="1" customHeight="1" x14ac:dyDescent="0.2">
      <c r="A1476" s="790" t="s">
        <v>383</v>
      </c>
      <c r="B1476" s="776" t="s">
        <v>381</v>
      </c>
      <c r="C1476" s="777">
        <f>IF(E1476+G1476=0, 0, ROUND((P1476-Q1476)/(G1476+E1476)/12,0))</f>
        <v>0</v>
      </c>
      <c r="D1476" s="791">
        <f>IF(F1476=0,0,ROUND(Q1476/F1476,0))</f>
        <v>0</v>
      </c>
      <c r="E1476" s="796"/>
      <c r="F1476" s="797"/>
      <c r="G1476" s="798"/>
      <c r="H1476" s="799"/>
      <c r="I1476" s="797"/>
      <c r="J1476" s="779" t="s">
        <v>381</v>
      </c>
      <c r="K1476" s="779">
        <f>H1476</f>
        <v>0</v>
      </c>
      <c r="L1476" s="797"/>
      <c r="M1476" s="797"/>
      <c r="N1476" s="779" t="s">
        <v>381</v>
      </c>
      <c r="O1476" s="779">
        <f>L1476</f>
        <v>0</v>
      </c>
      <c r="P1476" s="779">
        <f>H1476+L1476</f>
        <v>0</v>
      </c>
      <c r="Q1476" s="779">
        <f>I1476+M1476</f>
        <v>0</v>
      </c>
      <c r="R1476" s="779" t="s">
        <v>381</v>
      </c>
      <c r="S1476" s="780">
        <f>P1476</f>
        <v>0</v>
      </c>
    </row>
    <row r="1477" spans="1:19" ht="15" hidden="1" customHeight="1" x14ac:dyDescent="0.2">
      <c r="A1477" s="790" t="s">
        <v>384</v>
      </c>
      <c r="B1477" s="776" t="s">
        <v>381</v>
      </c>
      <c r="C1477" s="777" t="s">
        <v>381</v>
      </c>
      <c r="D1477" s="791" t="s">
        <v>381</v>
      </c>
      <c r="E1477" s="778" t="s">
        <v>381</v>
      </c>
      <c r="F1477" s="779" t="s">
        <v>381</v>
      </c>
      <c r="G1477" s="780" t="s">
        <v>381</v>
      </c>
      <c r="H1477" s="781" t="s">
        <v>381</v>
      </c>
      <c r="I1477" s="779" t="s">
        <v>381</v>
      </c>
      <c r="J1477" s="797"/>
      <c r="K1477" s="779">
        <f>J1477</f>
        <v>0</v>
      </c>
      <c r="L1477" s="779" t="s">
        <v>381</v>
      </c>
      <c r="M1477" s="779" t="s">
        <v>381</v>
      </c>
      <c r="N1477" s="797"/>
      <c r="O1477" s="779">
        <f>N1477</f>
        <v>0</v>
      </c>
      <c r="P1477" s="779" t="s">
        <v>381</v>
      </c>
      <c r="Q1477" s="779" t="s">
        <v>381</v>
      </c>
      <c r="R1477" s="779">
        <f>J1477+N1477</f>
        <v>0</v>
      </c>
      <c r="S1477" s="780">
        <f>R1477</f>
        <v>0</v>
      </c>
    </row>
    <row r="1478" spans="1:19" ht="18" hidden="1" customHeight="1" x14ac:dyDescent="0.2">
      <c r="A1478" s="792" t="s">
        <v>1026</v>
      </c>
      <c r="B1478" s="793"/>
      <c r="C1478" s="777">
        <f>IF(E1478+G1478=0, 0, ROUND((P1478-Q1478)/(G1478+E1478)/12,0))</f>
        <v>0</v>
      </c>
      <c r="D1478" s="791">
        <f>IF(F1478=0,0,ROUND(Q1478/F1478,0))</f>
        <v>0</v>
      </c>
      <c r="E1478" s="778">
        <f>E1479+E1480</f>
        <v>0</v>
      </c>
      <c r="F1478" s="779">
        <f>F1479+F1480</f>
        <v>0</v>
      </c>
      <c r="G1478" s="780">
        <f>G1479+G1480</f>
        <v>0</v>
      </c>
      <c r="H1478" s="781">
        <f>H1479+H1480</f>
        <v>0</v>
      </c>
      <c r="I1478" s="779">
        <f>I1479+I1480</f>
        <v>0</v>
      </c>
      <c r="J1478" s="779">
        <f>J1481</f>
        <v>0</v>
      </c>
      <c r="K1478" s="779">
        <f>IF(H1478+J1478=K1479+K1480+K1481,H1478+J1478,"CHYBA")</f>
        <v>0</v>
      </c>
      <c r="L1478" s="779">
        <f>L1479+L1480</f>
        <v>0</v>
      </c>
      <c r="M1478" s="779">
        <f>M1479+M1480</f>
        <v>0</v>
      </c>
      <c r="N1478" s="779">
        <f>N1481</f>
        <v>0</v>
      </c>
      <c r="O1478" s="779">
        <f>IF(L1478+N1478=O1479+O1480+O1481,L1478+N1478,"CHYBA")</f>
        <v>0</v>
      </c>
      <c r="P1478" s="779">
        <f>P1479+P1480</f>
        <v>0</v>
      </c>
      <c r="Q1478" s="779">
        <f>Q1479+Q1480</f>
        <v>0</v>
      </c>
      <c r="R1478" s="779">
        <f>R1481</f>
        <v>0</v>
      </c>
      <c r="S1478" s="780">
        <f>IF(P1478+R1478=S1479+S1480+S1481,P1478+R1478,"CHYBA")</f>
        <v>0</v>
      </c>
    </row>
    <row r="1479" spans="1:19" ht="15" hidden="1" customHeight="1" x14ac:dyDescent="0.2">
      <c r="A1479" s="790" t="s">
        <v>382</v>
      </c>
      <c r="B1479" s="776" t="s">
        <v>381</v>
      </c>
      <c r="C1479" s="777">
        <f>IF(E1479+G1479=0, 0, ROUND((P1479-Q1479)/(G1479+E1479)/12,0))</f>
        <v>0</v>
      </c>
      <c r="D1479" s="791">
        <f>IF(F1479=0,0,ROUND(Q1479/F1479,0))</f>
        <v>0</v>
      </c>
      <c r="E1479" s="796"/>
      <c r="F1479" s="797"/>
      <c r="G1479" s="798"/>
      <c r="H1479" s="799"/>
      <c r="I1479" s="797"/>
      <c r="J1479" s="779" t="s">
        <v>381</v>
      </c>
      <c r="K1479" s="779">
        <f>H1479</f>
        <v>0</v>
      </c>
      <c r="L1479" s="797"/>
      <c r="M1479" s="797"/>
      <c r="N1479" s="779" t="s">
        <v>381</v>
      </c>
      <c r="O1479" s="779">
        <f>L1479</f>
        <v>0</v>
      </c>
      <c r="P1479" s="779">
        <f>H1479+L1479</f>
        <v>0</v>
      </c>
      <c r="Q1479" s="779">
        <f>I1479+M1479</f>
        <v>0</v>
      </c>
      <c r="R1479" s="779" t="s">
        <v>381</v>
      </c>
      <c r="S1479" s="780">
        <f>P1479</f>
        <v>0</v>
      </c>
    </row>
    <row r="1480" spans="1:19" ht="15" hidden="1" customHeight="1" x14ac:dyDescent="0.2">
      <c r="A1480" s="790" t="s">
        <v>383</v>
      </c>
      <c r="B1480" s="776" t="s">
        <v>381</v>
      </c>
      <c r="C1480" s="777">
        <f>IF(E1480+G1480=0, 0, ROUND((P1480-Q1480)/(G1480+E1480)/12,0))</f>
        <v>0</v>
      </c>
      <c r="D1480" s="791">
        <f>IF(F1480=0,0,ROUND(Q1480/F1480,0))</f>
        <v>0</v>
      </c>
      <c r="E1480" s="796"/>
      <c r="F1480" s="797"/>
      <c r="G1480" s="798"/>
      <c r="H1480" s="799"/>
      <c r="I1480" s="797"/>
      <c r="J1480" s="779" t="s">
        <v>381</v>
      </c>
      <c r="K1480" s="779">
        <f>H1480</f>
        <v>0</v>
      </c>
      <c r="L1480" s="797"/>
      <c r="M1480" s="797"/>
      <c r="N1480" s="779" t="s">
        <v>381</v>
      </c>
      <c r="O1480" s="779">
        <f>L1480</f>
        <v>0</v>
      </c>
      <c r="P1480" s="779">
        <f>H1480+L1480</f>
        <v>0</v>
      </c>
      <c r="Q1480" s="779">
        <f>I1480+M1480</f>
        <v>0</v>
      </c>
      <c r="R1480" s="779" t="s">
        <v>381</v>
      </c>
      <c r="S1480" s="780">
        <f>P1480</f>
        <v>0</v>
      </c>
    </row>
    <row r="1481" spans="1:19" ht="15.75" hidden="1" customHeight="1" x14ac:dyDescent="0.2">
      <c r="A1481" s="808" t="s">
        <v>384</v>
      </c>
      <c r="B1481" s="809" t="s">
        <v>381</v>
      </c>
      <c r="C1481" s="810" t="s">
        <v>381</v>
      </c>
      <c r="D1481" s="834" t="s">
        <v>381</v>
      </c>
      <c r="E1481" s="811" t="s">
        <v>381</v>
      </c>
      <c r="F1481" s="812" t="s">
        <v>381</v>
      </c>
      <c r="G1481" s="813" t="s">
        <v>381</v>
      </c>
      <c r="H1481" s="814" t="s">
        <v>381</v>
      </c>
      <c r="I1481" s="812" t="s">
        <v>381</v>
      </c>
      <c r="J1481" s="815"/>
      <c r="K1481" s="812">
        <f>J1481</f>
        <v>0</v>
      </c>
      <c r="L1481" s="812" t="s">
        <v>381</v>
      </c>
      <c r="M1481" s="812" t="s">
        <v>381</v>
      </c>
      <c r="N1481" s="815"/>
      <c r="O1481" s="812">
        <f>N1481</f>
        <v>0</v>
      </c>
      <c r="P1481" s="812" t="s">
        <v>381</v>
      </c>
      <c r="Q1481" s="812" t="s">
        <v>381</v>
      </c>
      <c r="R1481" s="812">
        <f>J1481+N1481</f>
        <v>0</v>
      </c>
      <c r="S1481" s="813">
        <f>R1481</f>
        <v>0</v>
      </c>
    </row>
    <row r="1482" spans="1:19" ht="15.75" hidden="1" customHeight="1" x14ac:dyDescent="0.2">
      <c r="A1482" s="816" t="s">
        <v>388</v>
      </c>
      <c r="B1482" s="817" t="s">
        <v>381</v>
      </c>
      <c r="C1482" s="802">
        <f>IF(E1482+G1482=0, 0, ROUND((P1482-Q1482)/(G1482+E1482)/12,0))</f>
        <v>0</v>
      </c>
      <c r="D1482" s="833">
        <f>IF(F1482=0,0,ROUND(Q1482/F1482,0))</f>
        <v>0</v>
      </c>
      <c r="E1482" s="819">
        <f>E1483+E1484</f>
        <v>0</v>
      </c>
      <c r="F1482" s="820">
        <f>F1483+F1484</f>
        <v>0</v>
      </c>
      <c r="G1482" s="821">
        <f>G1483+G1484</f>
        <v>0</v>
      </c>
      <c r="H1482" s="822">
        <f>H1483+H1484</f>
        <v>0</v>
      </c>
      <c r="I1482" s="820">
        <f>I1483+I1484</f>
        <v>0</v>
      </c>
      <c r="J1482" s="820">
        <f>J1485</f>
        <v>0</v>
      </c>
      <c r="K1482" s="820">
        <f>IF(H1482+J1482=K1483+K1484+K1485,H1482+J1482,"CHYBA")</f>
        <v>0</v>
      </c>
      <c r="L1482" s="820">
        <f>L1483+L1484</f>
        <v>0</v>
      </c>
      <c r="M1482" s="820">
        <f>M1483+M1484</f>
        <v>0</v>
      </c>
      <c r="N1482" s="820">
        <f>N1485</f>
        <v>0</v>
      </c>
      <c r="O1482" s="820">
        <f>IF(L1482+N1482=O1483+O1484+O1485,L1482+N1482,"CHYBA")</f>
        <v>0</v>
      </c>
      <c r="P1482" s="820">
        <f>P1483+P1484</f>
        <v>0</v>
      </c>
      <c r="Q1482" s="820">
        <f>Q1483+Q1484</f>
        <v>0</v>
      </c>
      <c r="R1482" s="820">
        <f>R1485</f>
        <v>0</v>
      </c>
      <c r="S1482" s="821">
        <f>IF(P1482+R1482=S1483+S1484+S1485,P1482+R1482,"CHYBA")</f>
        <v>0</v>
      </c>
    </row>
    <row r="1483" spans="1:19" ht="15" hidden="1" customHeight="1" x14ac:dyDescent="0.2">
      <c r="A1483" s="790" t="s">
        <v>382</v>
      </c>
      <c r="B1483" s="776" t="s">
        <v>381</v>
      </c>
      <c r="C1483" s="777">
        <f>IF(E1483+G1483=0, 0, ROUND((P1483-Q1483)/(G1483+E1483)/12,0))</f>
        <v>0</v>
      </c>
      <c r="D1483" s="791">
        <f>IF(F1483=0,0,ROUND(Q1483/F1483,0))</f>
        <v>0</v>
      </c>
      <c r="E1483" s="778">
        <f t="shared" ref="E1483:I1484" si="53">E1487+E1491+E1495+E1499+E1503+E1507+E1511</f>
        <v>0</v>
      </c>
      <c r="F1483" s="779">
        <f t="shared" si="53"/>
        <v>0</v>
      </c>
      <c r="G1483" s="780">
        <f t="shared" si="53"/>
        <v>0</v>
      </c>
      <c r="H1483" s="781">
        <f t="shared" si="53"/>
        <v>0</v>
      </c>
      <c r="I1483" s="779">
        <f t="shared" si="53"/>
        <v>0</v>
      </c>
      <c r="J1483" s="779" t="s">
        <v>381</v>
      </c>
      <c r="K1483" s="779">
        <f>H1483</f>
        <v>0</v>
      </c>
      <c r="L1483" s="779">
        <f>L1487+L1491+L1495+L1499+L1503+L1507+L1511</f>
        <v>0</v>
      </c>
      <c r="M1483" s="779">
        <f>M1487+M1491+M1495+M1499+M1503+M1507+M1511</f>
        <v>0</v>
      </c>
      <c r="N1483" s="779" t="s">
        <v>381</v>
      </c>
      <c r="O1483" s="779">
        <f>L1483</f>
        <v>0</v>
      </c>
      <c r="P1483" s="779">
        <f>H1483+L1483</f>
        <v>0</v>
      </c>
      <c r="Q1483" s="779">
        <f>I1483+M1483</f>
        <v>0</v>
      </c>
      <c r="R1483" s="779" t="s">
        <v>381</v>
      </c>
      <c r="S1483" s="780">
        <f>P1483</f>
        <v>0</v>
      </c>
    </row>
    <row r="1484" spans="1:19" ht="15" hidden="1" customHeight="1" x14ac:dyDescent="0.2">
      <c r="A1484" s="790" t="s">
        <v>383</v>
      </c>
      <c r="B1484" s="776" t="s">
        <v>381</v>
      </c>
      <c r="C1484" s="777">
        <f>IF(E1484+G1484=0, 0, ROUND((P1484-Q1484)/(G1484+E1484)/12,0))</f>
        <v>0</v>
      </c>
      <c r="D1484" s="791">
        <f>IF(F1484=0,0,ROUND(Q1484/F1484,0))</f>
        <v>0</v>
      </c>
      <c r="E1484" s="778">
        <f t="shared" si="53"/>
        <v>0</v>
      </c>
      <c r="F1484" s="779">
        <f t="shared" si="53"/>
        <v>0</v>
      </c>
      <c r="G1484" s="780">
        <f t="shared" si="53"/>
        <v>0</v>
      </c>
      <c r="H1484" s="781">
        <f t="shared" si="53"/>
        <v>0</v>
      </c>
      <c r="I1484" s="779">
        <f t="shared" si="53"/>
        <v>0</v>
      </c>
      <c r="J1484" s="779" t="s">
        <v>381</v>
      </c>
      <c r="K1484" s="779">
        <f>H1484</f>
        <v>0</v>
      </c>
      <c r="L1484" s="779">
        <f>L1488+L1492+L1496+L1500+L1504+L1508+L1512</f>
        <v>0</v>
      </c>
      <c r="M1484" s="779">
        <f>M1488+M1492+M1496+M1500+M1504+M1508+M1512</f>
        <v>0</v>
      </c>
      <c r="N1484" s="779" t="s">
        <v>381</v>
      </c>
      <c r="O1484" s="779">
        <f>L1484</f>
        <v>0</v>
      </c>
      <c r="P1484" s="779">
        <f>H1484+L1484</f>
        <v>0</v>
      </c>
      <c r="Q1484" s="779">
        <f>I1484+M1484</f>
        <v>0</v>
      </c>
      <c r="R1484" s="779" t="s">
        <v>381</v>
      </c>
      <c r="S1484" s="780">
        <f>P1484</f>
        <v>0</v>
      </c>
    </row>
    <row r="1485" spans="1:19" ht="15" hidden="1" customHeight="1" x14ac:dyDescent="0.2">
      <c r="A1485" s="790" t="s">
        <v>384</v>
      </c>
      <c r="B1485" s="776" t="s">
        <v>381</v>
      </c>
      <c r="C1485" s="777" t="s">
        <v>381</v>
      </c>
      <c r="D1485" s="791" t="s">
        <v>381</v>
      </c>
      <c r="E1485" s="778" t="s">
        <v>381</v>
      </c>
      <c r="F1485" s="779" t="s">
        <v>381</v>
      </c>
      <c r="G1485" s="780" t="s">
        <v>381</v>
      </c>
      <c r="H1485" s="781" t="s">
        <v>381</v>
      </c>
      <c r="I1485" s="779" t="s">
        <v>381</v>
      </c>
      <c r="J1485" s="779">
        <f>J1489+J1493+J1497+J1501+J1505+J1509+J1513</f>
        <v>0</v>
      </c>
      <c r="K1485" s="779">
        <f>J1485</f>
        <v>0</v>
      </c>
      <c r="L1485" s="779" t="s">
        <v>381</v>
      </c>
      <c r="M1485" s="779" t="s">
        <v>381</v>
      </c>
      <c r="N1485" s="779">
        <f>N1489+N1493+N1497+N1501+N1505+N1509+N1513</f>
        <v>0</v>
      </c>
      <c r="O1485" s="779">
        <f>N1485</f>
        <v>0</v>
      </c>
      <c r="P1485" s="779" t="s">
        <v>381</v>
      </c>
      <c r="Q1485" s="779" t="s">
        <v>381</v>
      </c>
      <c r="R1485" s="779">
        <f>J1485+N1485</f>
        <v>0</v>
      </c>
      <c r="S1485" s="780">
        <f>R1485</f>
        <v>0</v>
      </c>
    </row>
    <row r="1486" spans="1:19" ht="18" hidden="1" customHeight="1" x14ac:dyDescent="0.2">
      <c r="A1486" s="792" t="s">
        <v>1026</v>
      </c>
      <c r="B1486" s="793"/>
      <c r="C1486" s="777">
        <f>IF(E1486+G1486=0, 0, ROUND((P1486-Q1486)/(G1486+E1486)/12,0))</f>
        <v>0</v>
      </c>
      <c r="D1486" s="791">
        <f>IF(F1486=0,0,ROUND(Q1486/F1486,0))</f>
        <v>0</v>
      </c>
      <c r="E1486" s="778">
        <f>E1487+E1488</f>
        <v>0</v>
      </c>
      <c r="F1486" s="779">
        <f>F1487+F1488</f>
        <v>0</v>
      </c>
      <c r="G1486" s="780">
        <f>G1487+G1488</f>
        <v>0</v>
      </c>
      <c r="H1486" s="794">
        <f>H1487+H1488</f>
        <v>0</v>
      </c>
      <c r="I1486" s="795">
        <f>I1487+I1488</f>
        <v>0</v>
      </c>
      <c r="J1486" s="795">
        <f>J1489</f>
        <v>0</v>
      </c>
      <c r="K1486" s="795">
        <f>IF(H1486+J1486=K1487+K1488+K1489,H1486+J1486,"CHYBA")</f>
        <v>0</v>
      </c>
      <c r="L1486" s="779">
        <f>L1487+L1488</f>
        <v>0</v>
      </c>
      <c r="M1486" s="779">
        <f>M1487+M1488</f>
        <v>0</v>
      </c>
      <c r="N1486" s="779">
        <f>N1489</f>
        <v>0</v>
      </c>
      <c r="O1486" s="779">
        <f>IF(L1486+N1486=O1487+O1488+O1489,L1486+N1486,"CHYBA")</f>
        <v>0</v>
      </c>
      <c r="P1486" s="779">
        <f>P1487+P1488</f>
        <v>0</v>
      </c>
      <c r="Q1486" s="779">
        <f>Q1487+Q1488</f>
        <v>0</v>
      </c>
      <c r="R1486" s="779">
        <f>R1489</f>
        <v>0</v>
      </c>
      <c r="S1486" s="780">
        <f>IF(P1486+R1486=S1487+S1488+S1489,P1486+R1486,"CHYBA")</f>
        <v>0</v>
      </c>
    </row>
    <row r="1487" spans="1:19" ht="15" hidden="1" customHeight="1" x14ac:dyDescent="0.2">
      <c r="A1487" s="790" t="s">
        <v>382</v>
      </c>
      <c r="B1487" s="776" t="s">
        <v>381</v>
      </c>
      <c r="C1487" s="777">
        <f>IF(E1487+G1487=0, 0, ROUND((P1487-Q1487)/(G1487+E1487)/12,0))</f>
        <v>0</v>
      </c>
      <c r="D1487" s="791">
        <f>IF(F1487=0,0,ROUND(Q1487/F1487,0))</f>
        <v>0</v>
      </c>
      <c r="E1487" s="796"/>
      <c r="F1487" s="797"/>
      <c r="G1487" s="798"/>
      <c r="H1487" s="799"/>
      <c r="I1487" s="797"/>
      <c r="J1487" s="795" t="s">
        <v>381</v>
      </c>
      <c r="K1487" s="795">
        <f>H1487</f>
        <v>0</v>
      </c>
      <c r="L1487" s="797"/>
      <c r="M1487" s="797"/>
      <c r="N1487" s="779" t="s">
        <v>381</v>
      </c>
      <c r="O1487" s="779">
        <f>L1487</f>
        <v>0</v>
      </c>
      <c r="P1487" s="779">
        <f>H1487+L1487</f>
        <v>0</v>
      </c>
      <c r="Q1487" s="779">
        <f>I1487+M1487</f>
        <v>0</v>
      </c>
      <c r="R1487" s="779" t="s">
        <v>381</v>
      </c>
      <c r="S1487" s="780">
        <f>P1487</f>
        <v>0</v>
      </c>
    </row>
    <row r="1488" spans="1:19" ht="15" hidden="1" customHeight="1" x14ac:dyDescent="0.2">
      <c r="A1488" s="790" t="s">
        <v>383</v>
      </c>
      <c r="B1488" s="776" t="s">
        <v>381</v>
      </c>
      <c r="C1488" s="777">
        <f>IF(E1488+G1488=0, 0, ROUND((P1488-Q1488)/(G1488+E1488)/12,0))</f>
        <v>0</v>
      </c>
      <c r="D1488" s="791">
        <f>IF(F1488=0,0,ROUND(Q1488/F1488,0))</f>
        <v>0</v>
      </c>
      <c r="E1488" s="796"/>
      <c r="F1488" s="797"/>
      <c r="G1488" s="798"/>
      <c r="H1488" s="799"/>
      <c r="I1488" s="797"/>
      <c r="J1488" s="795" t="s">
        <v>381</v>
      </c>
      <c r="K1488" s="795">
        <f>H1488</f>
        <v>0</v>
      </c>
      <c r="L1488" s="797"/>
      <c r="M1488" s="797"/>
      <c r="N1488" s="779" t="s">
        <v>381</v>
      </c>
      <c r="O1488" s="779">
        <f>L1488</f>
        <v>0</v>
      </c>
      <c r="P1488" s="779">
        <f>H1488+L1488</f>
        <v>0</v>
      </c>
      <c r="Q1488" s="779">
        <f>I1488+M1488</f>
        <v>0</v>
      </c>
      <c r="R1488" s="779" t="s">
        <v>381</v>
      </c>
      <c r="S1488" s="780">
        <f>P1488</f>
        <v>0</v>
      </c>
    </row>
    <row r="1489" spans="1:19" ht="15" hidden="1" customHeight="1" x14ac:dyDescent="0.2">
      <c r="A1489" s="790" t="s">
        <v>384</v>
      </c>
      <c r="B1489" s="776" t="s">
        <v>381</v>
      </c>
      <c r="C1489" s="777" t="s">
        <v>381</v>
      </c>
      <c r="D1489" s="791" t="s">
        <v>381</v>
      </c>
      <c r="E1489" s="778" t="s">
        <v>381</v>
      </c>
      <c r="F1489" s="779" t="s">
        <v>381</v>
      </c>
      <c r="G1489" s="780" t="s">
        <v>381</v>
      </c>
      <c r="H1489" s="781" t="s">
        <v>381</v>
      </c>
      <c r="I1489" s="779" t="s">
        <v>381</v>
      </c>
      <c r="J1489" s="797"/>
      <c r="K1489" s="795">
        <f>J1489</f>
        <v>0</v>
      </c>
      <c r="L1489" s="779" t="s">
        <v>381</v>
      </c>
      <c r="M1489" s="779" t="s">
        <v>381</v>
      </c>
      <c r="N1489" s="797"/>
      <c r="O1489" s="779">
        <f>N1489</f>
        <v>0</v>
      </c>
      <c r="P1489" s="779" t="s">
        <v>381</v>
      </c>
      <c r="Q1489" s="779" t="s">
        <v>381</v>
      </c>
      <c r="R1489" s="779">
        <f>J1489+N1489</f>
        <v>0</v>
      </c>
      <c r="S1489" s="780">
        <f>R1489</f>
        <v>0</v>
      </c>
    </row>
    <row r="1490" spans="1:19" ht="18" hidden="1" customHeight="1" x14ac:dyDescent="0.2">
      <c r="A1490" s="792" t="s">
        <v>1026</v>
      </c>
      <c r="B1490" s="793"/>
      <c r="C1490" s="777">
        <f>IF(E1490+G1490=0, 0, ROUND((P1490-Q1490)/(G1490+E1490)/12,0))</f>
        <v>0</v>
      </c>
      <c r="D1490" s="791">
        <f>IF(F1490=0,0,ROUND(Q1490/F1490,0))</f>
        <v>0</v>
      </c>
      <c r="E1490" s="778">
        <f>E1491+E1492</f>
        <v>0</v>
      </c>
      <c r="F1490" s="779">
        <f>F1491+F1492</f>
        <v>0</v>
      </c>
      <c r="G1490" s="780">
        <f>G1491+G1492</f>
        <v>0</v>
      </c>
      <c r="H1490" s="781">
        <f>H1491+H1492</f>
        <v>0</v>
      </c>
      <c r="I1490" s="779">
        <f>I1491+I1492</f>
        <v>0</v>
      </c>
      <c r="J1490" s="779">
        <f>J1493</f>
        <v>0</v>
      </c>
      <c r="K1490" s="779">
        <f>IF(H1490+J1490=K1491+K1492+K1493,H1490+J1490,"CHYBA")</f>
        <v>0</v>
      </c>
      <c r="L1490" s="779">
        <f>L1491+L1492</f>
        <v>0</v>
      </c>
      <c r="M1490" s="779">
        <f>M1491+M1492</f>
        <v>0</v>
      </c>
      <c r="N1490" s="779">
        <f>N1493</f>
        <v>0</v>
      </c>
      <c r="O1490" s="779">
        <f>IF(L1490+N1490=O1491+O1492+O1493,L1490+N1490,"CHYBA")</f>
        <v>0</v>
      </c>
      <c r="P1490" s="779">
        <f>P1491+P1492</f>
        <v>0</v>
      </c>
      <c r="Q1490" s="779">
        <f>Q1491+Q1492</f>
        <v>0</v>
      </c>
      <c r="R1490" s="779">
        <f>R1493</f>
        <v>0</v>
      </c>
      <c r="S1490" s="780">
        <f>IF(P1490+R1490=S1491+S1492+S1493,P1490+R1490,"CHYBA")</f>
        <v>0</v>
      </c>
    </row>
    <row r="1491" spans="1:19" ht="15" hidden="1" customHeight="1" x14ac:dyDescent="0.2">
      <c r="A1491" s="790" t="s">
        <v>382</v>
      </c>
      <c r="B1491" s="776" t="s">
        <v>381</v>
      </c>
      <c r="C1491" s="777">
        <f>IF(E1491+G1491=0, 0, ROUND((P1491-Q1491)/(G1491+E1491)/12,0))</f>
        <v>0</v>
      </c>
      <c r="D1491" s="791">
        <f>IF(F1491=0,0,ROUND(Q1491/F1491,0))</f>
        <v>0</v>
      </c>
      <c r="E1491" s="796"/>
      <c r="F1491" s="797"/>
      <c r="G1491" s="798"/>
      <c r="H1491" s="799"/>
      <c r="I1491" s="797"/>
      <c r="J1491" s="779" t="s">
        <v>381</v>
      </c>
      <c r="K1491" s="779">
        <f>H1491</f>
        <v>0</v>
      </c>
      <c r="L1491" s="797"/>
      <c r="M1491" s="797"/>
      <c r="N1491" s="779" t="s">
        <v>381</v>
      </c>
      <c r="O1491" s="779">
        <f>L1491</f>
        <v>0</v>
      </c>
      <c r="P1491" s="779">
        <f>H1491+L1491</f>
        <v>0</v>
      </c>
      <c r="Q1491" s="779">
        <f>I1491+M1491</f>
        <v>0</v>
      </c>
      <c r="R1491" s="779" t="s">
        <v>381</v>
      </c>
      <c r="S1491" s="780">
        <f>P1491</f>
        <v>0</v>
      </c>
    </row>
    <row r="1492" spans="1:19" ht="15" hidden="1" customHeight="1" x14ac:dyDescent="0.2">
      <c r="A1492" s="790" t="s">
        <v>383</v>
      </c>
      <c r="B1492" s="776" t="s">
        <v>381</v>
      </c>
      <c r="C1492" s="777">
        <f>IF(E1492+G1492=0, 0, ROUND((P1492-Q1492)/(G1492+E1492)/12,0))</f>
        <v>0</v>
      </c>
      <c r="D1492" s="791">
        <f>IF(F1492=0,0,ROUND(Q1492/F1492,0))</f>
        <v>0</v>
      </c>
      <c r="E1492" s="796"/>
      <c r="F1492" s="797"/>
      <c r="G1492" s="798"/>
      <c r="H1492" s="799"/>
      <c r="I1492" s="797"/>
      <c r="J1492" s="779" t="s">
        <v>381</v>
      </c>
      <c r="K1492" s="779">
        <f>H1492</f>
        <v>0</v>
      </c>
      <c r="L1492" s="797"/>
      <c r="M1492" s="797"/>
      <c r="N1492" s="779" t="s">
        <v>381</v>
      </c>
      <c r="O1492" s="779">
        <f>L1492</f>
        <v>0</v>
      </c>
      <c r="P1492" s="779">
        <f>H1492+L1492</f>
        <v>0</v>
      </c>
      <c r="Q1492" s="779">
        <f>I1492+M1492</f>
        <v>0</v>
      </c>
      <c r="R1492" s="779" t="s">
        <v>381</v>
      </c>
      <c r="S1492" s="780">
        <f>P1492</f>
        <v>0</v>
      </c>
    </row>
    <row r="1493" spans="1:19" ht="15" hidden="1" customHeight="1" x14ac:dyDescent="0.2">
      <c r="A1493" s="790" t="s">
        <v>384</v>
      </c>
      <c r="B1493" s="776" t="s">
        <v>381</v>
      </c>
      <c r="C1493" s="777" t="s">
        <v>381</v>
      </c>
      <c r="D1493" s="791" t="s">
        <v>381</v>
      </c>
      <c r="E1493" s="778" t="s">
        <v>381</v>
      </c>
      <c r="F1493" s="779" t="s">
        <v>381</v>
      </c>
      <c r="G1493" s="780" t="s">
        <v>381</v>
      </c>
      <c r="H1493" s="781" t="s">
        <v>381</v>
      </c>
      <c r="I1493" s="779" t="s">
        <v>381</v>
      </c>
      <c r="J1493" s="797"/>
      <c r="K1493" s="779">
        <f>J1493</f>
        <v>0</v>
      </c>
      <c r="L1493" s="779" t="s">
        <v>381</v>
      </c>
      <c r="M1493" s="779" t="s">
        <v>381</v>
      </c>
      <c r="N1493" s="797"/>
      <c r="O1493" s="779">
        <f>N1493</f>
        <v>0</v>
      </c>
      <c r="P1493" s="779" t="s">
        <v>381</v>
      </c>
      <c r="Q1493" s="779" t="s">
        <v>381</v>
      </c>
      <c r="R1493" s="779">
        <f>J1493+N1493</f>
        <v>0</v>
      </c>
      <c r="S1493" s="780">
        <f>R1493</f>
        <v>0</v>
      </c>
    </row>
    <row r="1494" spans="1:19" ht="18" hidden="1" customHeight="1" x14ac:dyDescent="0.2">
      <c r="A1494" s="792" t="s">
        <v>1026</v>
      </c>
      <c r="B1494" s="793"/>
      <c r="C1494" s="777">
        <f>IF(E1494+G1494=0, 0, ROUND((P1494-Q1494)/(G1494+E1494)/12,0))</f>
        <v>0</v>
      </c>
      <c r="D1494" s="791">
        <f>IF(F1494=0,0,ROUND(Q1494/F1494,0))</f>
        <v>0</v>
      </c>
      <c r="E1494" s="778">
        <f>E1495+E1496</f>
        <v>0</v>
      </c>
      <c r="F1494" s="779">
        <f>F1495+F1496</f>
        <v>0</v>
      </c>
      <c r="G1494" s="780">
        <f>G1495+G1496</f>
        <v>0</v>
      </c>
      <c r="H1494" s="781">
        <f>H1495+H1496</f>
        <v>0</v>
      </c>
      <c r="I1494" s="779">
        <f>I1495+I1496</f>
        <v>0</v>
      </c>
      <c r="J1494" s="779">
        <f>J1497</f>
        <v>0</v>
      </c>
      <c r="K1494" s="779">
        <f>IF(H1494+J1494=K1495+K1496+K1497,H1494+J1494,"CHYBA")</f>
        <v>0</v>
      </c>
      <c r="L1494" s="779">
        <f>L1495+L1496</f>
        <v>0</v>
      </c>
      <c r="M1494" s="779">
        <f>M1495+M1496</f>
        <v>0</v>
      </c>
      <c r="N1494" s="779">
        <f>N1497</f>
        <v>0</v>
      </c>
      <c r="O1494" s="779">
        <f>IF(L1494+N1494=O1495+O1496+O1497,L1494+N1494,"CHYBA")</f>
        <v>0</v>
      </c>
      <c r="P1494" s="779">
        <f>P1495+P1496</f>
        <v>0</v>
      </c>
      <c r="Q1494" s="779">
        <f>Q1495+Q1496</f>
        <v>0</v>
      </c>
      <c r="R1494" s="779">
        <f>R1497</f>
        <v>0</v>
      </c>
      <c r="S1494" s="780">
        <f>IF(P1494+R1494=S1495+S1496+S1497,P1494+R1494,"CHYBA")</f>
        <v>0</v>
      </c>
    </row>
    <row r="1495" spans="1:19" ht="15" hidden="1" customHeight="1" x14ac:dyDescent="0.2">
      <c r="A1495" s="790" t="s">
        <v>382</v>
      </c>
      <c r="B1495" s="776" t="s">
        <v>381</v>
      </c>
      <c r="C1495" s="777">
        <f>IF(E1495+G1495=0, 0, ROUND((P1495-Q1495)/(G1495+E1495)/12,0))</f>
        <v>0</v>
      </c>
      <c r="D1495" s="791">
        <f>IF(F1495=0,0,ROUND(Q1495/F1495,0))</f>
        <v>0</v>
      </c>
      <c r="E1495" s="796"/>
      <c r="F1495" s="797"/>
      <c r="G1495" s="798"/>
      <c r="H1495" s="799"/>
      <c r="I1495" s="797"/>
      <c r="J1495" s="779" t="s">
        <v>381</v>
      </c>
      <c r="K1495" s="779">
        <f>H1495</f>
        <v>0</v>
      </c>
      <c r="L1495" s="797"/>
      <c r="M1495" s="797"/>
      <c r="N1495" s="779" t="s">
        <v>381</v>
      </c>
      <c r="O1495" s="779">
        <f>L1495</f>
        <v>0</v>
      </c>
      <c r="P1495" s="779">
        <f>H1495+L1495</f>
        <v>0</v>
      </c>
      <c r="Q1495" s="779">
        <f>I1495+M1495</f>
        <v>0</v>
      </c>
      <c r="R1495" s="779" t="s">
        <v>381</v>
      </c>
      <c r="S1495" s="780">
        <f>P1495</f>
        <v>0</v>
      </c>
    </row>
    <row r="1496" spans="1:19" ht="15" hidden="1" customHeight="1" x14ac:dyDescent="0.2">
      <c r="A1496" s="790" t="s">
        <v>383</v>
      </c>
      <c r="B1496" s="776" t="s">
        <v>381</v>
      </c>
      <c r="C1496" s="777">
        <f>IF(E1496+G1496=0, 0, ROUND((P1496-Q1496)/(G1496+E1496)/12,0))</f>
        <v>0</v>
      </c>
      <c r="D1496" s="791">
        <f>IF(F1496=0,0,ROUND(Q1496/F1496,0))</f>
        <v>0</v>
      </c>
      <c r="E1496" s="796"/>
      <c r="F1496" s="797"/>
      <c r="G1496" s="798"/>
      <c r="H1496" s="799"/>
      <c r="I1496" s="797"/>
      <c r="J1496" s="779" t="s">
        <v>381</v>
      </c>
      <c r="K1496" s="779">
        <f>H1496</f>
        <v>0</v>
      </c>
      <c r="L1496" s="797"/>
      <c r="M1496" s="797"/>
      <c r="N1496" s="779" t="s">
        <v>381</v>
      </c>
      <c r="O1496" s="779">
        <f>L1496</f>
        <v>0</v>
      </c>
      <c r="P1496" s="779">
        <f>H1496+L1496</f>
        <v>0</v>
      </c>
      <c r="Q1496" s="779">
        <f>I1496+M1496</f>
        <v>0</v>
      </c>
      <c r="R1496" s="779" t="s">
        <v>381</v>
      </c>
      <c r="S1496" s="780">
        <f>P1496</f>
        <v>0</v>
      </c>
    </row>
    <row r="1497" spans="1:19" ht="15" hidden="1" customHeight="1" x14ac:dyDescent="0.2">
      <c r="A1497" s="790" t="s">
        <v>384</v>
      </c>
      <c r="B1497" s="776" t="s">
        <v>381</v>
      </c>
      <c r="C1497" s="777" t="s">
        <v>381</v>
      </c>
      <c r="D1497" s="791" t="s">
        <v>381</v>
      </c>
      <c r="E1497" s="778" t="s">
        <v>381</v>
      </c>
      <c r="F1497" s="779" t="s">
        <v>381</v>
      </c>
      <c r="G1497" s="780" t="s">
        <v>381</v>
      </c>
      <c r="H1497" s="781" t="s">
        <v>381</v>
      </c>
      <c r="I1497" s="779" t="s">
        <v>381</v>
      </c>
      <c r="J1497" s="797"/>
      <c r="K1497" s="779">
        <f>J1497</f>
        <v>0</v>
      </c>
      <c r="L1497" s="779" t="s">
        <v>381</v>
      </c>
      <c r="M1497" s="779" t="s">
        <v>381</v>
      </c>
      <c r="N1497" s="797"/>
      <c r="O1497" s="779">
        <f>N1497</f>
        <v>0</v>
      </c>
      <c r="P1497" s="779" t="s">
        <v>381</v>
      </c>
      <c r="Q1497" s="779" t="s">
        <v>381</v>
      </c>
      <c r="R1497" s="779">
        <f>J1497+N1497</f>
        <v>0</v>
      </c>
      <c r="S1497" s="780">
        <f>R1497</f>
        <v>0</v>
      </c>
    </row>
    <row r="1498" spans="1:19" ht="18" hidden="1" customHeight="1" x14ac:dyDescent="0.2">
      <c r="A1498" s="792" t="s">
        <v>1026</v>
      </c>
      <c r="B1498" s="793"/>
      <c r="C1498" s="777">
        <f>IF(E1498+G1498=0, 0, ROUND((P1498-Q1498)/(G1498+E1498)/12,0))</f>
        <v>0</v>
      </c>
      <c r="D1498" s="791">
        <f>IF(F1498=0,0,ROUND(Q1498/F1498,0))</f>
        <v>0</v>
      </c>
      <c r="E1498" s="778">
        <f>E1499+E1500</f>
        <v>0</v>
      </c>
      <c r="F1498" s="779">
        <f>F1499+F1500</f>
        <v>0</v>
      </c>
      <c r="G1498" s="780">
        <f>G1499+G1500</f>
        <v>0</v>
      </c>
      <c r="H1498" s="781">
        <f>H1499+H1500</f>
        <v>0</v>
      </c>
      <c r="I1498" s="779">
        <f>I1499+I1500</f>
        <v>0</v>
      </c>
      <c r="J1498" s="779">
        <f>J1501</f>
        <v>0</v>
      </c>
      <c r="K1498" s="779">
        <f>IF(H1498+J1498=K1499+K1500+K1501,H1498+J1498,"CHYBA")</f>
        <v>0</v>
      </c>
      <c r="L1498" s="779">
        <f>L1499+L1500</f>
        <v>0</v>
      </c>
      <c r="M1498" s="779">
        <f>M1499+M1500</f>
        <v>0</v>
      </c>
      <c r="N1498" s="779">
        <f>N1501</f>
        <v>0</v>
      </c>
      <c r="O1498" s="779">
        <f>IF(L1498+N1498=O1499+O1500+O1501,L1498+N1498,"CHYBA")</f>
        <v>0</v>
      </c>
      <c r="P1498" s="779">
        <f>P1499+P1500</f>
        <v>0</v>
      </c>
      <c r="Q1498" s="779">
        <f>Q1499+Q1500</f>
        <v>0</v>
      </c>
      <c r="R1498" s="779">
        <f>R1501</f>
        <v>0</v>
      </c>
      <c r="S1498" s="780">
        <f>IF(P1498+R1498=S1499+S1500+S1501,P1498+R1498,"CHYBA")</f>
        <v>0</v>
      </c>
    </row>
    <row r="1499" spans="1:19" ht="15" hidden="1" customHeight="1" x14ac:dyDescent="0.2">
      <c r="A1499" s="790" t="s">
        <v>382</v>
      </c>
      <c r="B1499" s="776" t="s">
        <v>381</v>
      </c>
      <c r="C1499" s="777">
        <f>IF(E1499+G1499=0, 0, ROUND((P1499-Q1499)/(G1499+E1499)/12,0))</f>
        <v>0</v>
      </c>
      <c r="D1499" s="791">
        <f>IF(F1499=0,0,ROUND(Q1499/F1499,0))</f>
        <v>0</v>
      </c>
      <c r="E1499" s="796"/>
      <c r="F1499" s="797"/>
      <c r="G1499" s="798"/>
      <c r="H1499" s="799"/>
      <c r="I1499" s="797"/>
      <c r="J1499" s="779" t="s">
        <v>381</v>
      </c>
      <c r="K1499" s="779">
        <f>H1499</f>
        <v>0</v>
      </c>
      <c r="L1499" s="797"/>
      <c r="M1499" s="797"/>
      <c r="N1499" s="779" t="s">
        <v>381</v>
      </c>
      <c r="O1499" s="779">
        <f>L1499</f>
        <v>0</v>
      </c>
      <c r="P1499" s="779">
        <f>H1499+L1499</f>
        <v>0</v>
      </c>
      <c r="Q1499" s="779">
        <f>I1499+M1499</f>
        <v>0</v>
      </c>
      <c r="R1499" s="779" t="s">
        <v>381</v>
      </c>
      <c r="S1499" s="780">
        <f>P1499</f>
        <v>0</v>
      </c>
    </row>
    <row r="1500" spans="1:19" ht="15" hidden="1" customHeight="1" x14ac:dyDescent="0.2">
      <c r="A1500" s="790" t="s">
        <v>383</v>
      </c>
      <c r="B1500" s="776" t="s">
        <v>381</v>
      </c>
      <c r="C1500" s="777">
        <f>IF(E1500+G1500=0, 0, ROUND((P1500-Q1500)/(G1500+E1500)/12,0))</f>
        <v>0</v>
      </c>
      <c r="D1500" s="791">
        <f>IF(F1500=0,0,ROUND(Q1500/F1500,0))</f>
        <v>0</v>
      </c>
      <c r="E1500" s="796"/>
      <c r="F1500" s="797"/>
      <c r="G1500" s="798"/>
      <c r="H1500" s="799"/>
      <c r="I1500" s="797"/>
      <c r="J1500" s="779" t="s">
        <v>381</v>
      </c>
      <c r="K1500" s="779">
        <f>H1500</f>
        <v>0</v>
      </c>
      <c r="L1500" s="797"/>
      <c r="M1500" s="797"/>
      <c r="N1500" s="779" t="s">
        <v>381</v>
      </c>
      <c r="O1500" s="779">
        <f>L1500</f>
        <v>0</v>
      </c>
      <c r="P1500" s="779">
        <f>H1500+L1500</f>
        <v>0</v>
      </c>
      <c r="Q1500" s="779">
        <f>I1500+M1500</f>
        <v>0</v>
      </c>
      <c r="R1500" s="779" t="s">
        <v>381</v>
      </c>
      <c r="S1500" s="780">
        <f>P1500</f>
        <v>0</v>
      </c>
    </row>
    <row r="1501" spans="1:19" ht="15" hidden="1" customHeight="1" x14ac:dyDescent="0.2">
      <c r="A1501" s="790" t="s">
        <v>384</v>
      </c>
      <c r="B1501" s="776" t="s">
        <v>381</v>
      </c>
      <c r="C1501" s="777" t="s">
        <v>381</v>
      </c>
      <c r="D1501" s="791" t="s">
        <v>381</v>
      </c>
      <c r="E1501" s="778" t="s">
        <v>381</v>
      </c>
      <c r="F1501" s="779" t="s">
        <v>381</v>
      </c>
      <c r="G1501" s="780" t="s">
        <v>381</v>
      </c>
      <c r="H1501" s="781" t="s">
        <v>381</v>
      </c>
      <c r="I1501" s="779" t="s">
        <v>381</v>
      </c>
      <c r="J1501" s="797"/>
      <c r="K1501" s="779">
        <f>J1501</f>
        <v>0</v>
      </c>
      <c r="L1501" s="779" t="s">
        <v>381</v>
      </c>
      <c r="M1501" s="779" t="s">
        <v>381</v>
      </c>
      <c r="N1501" s="797"/>
      <c r="O1501" s="779">
        <f>N1501</f>
        <v>0</v>
      </c>
      <c r="P1501" s="779" t="s">
        <v>381</v>
      </c>
      <c r="Q1501" s="779" t="s">
        <v>381</v>
      </c>
      <c r="R1501" s="779">
        <f>J1501+N1501</f>
        <v>0</v>
      </c>
      <c r="S1501" s="780">
        <f>R1501</f>
        <v>0</v>
      </c>
    </row>
    <row r="1502" spans="1:19" ht="18" hidden="1" customHeight="1" x14ac:dyDescent="0.2">
      <c r="A1502" s="792" t="s">
        <v>1026</v>
      </c>
      <c r="B1502" s="793"/>
      <c r="C1502" s="777">
        <f>IF(E1502+G1502=0, 0, ROUND((P1502-Q1502)/(G1502+E1502)/12,0))</f>
        <v>0</v>
      </c>
      <c r="D1502" s="791">
        <f>IF(F1502=0,0,ROUND(Q1502/F1502,0))</f>
        <v>0</v>
      </c>
      <c r="E1502" s="778">
        <f>E1503+E1504</f>
        <v>0</v>
      </c>
      <c r="F1502" s="779">
        <f>F1503+F1504</f>
        <v>0</v>
      </c>
      <c r="G1502" s="780">
        <f>G1503+G1504</f>
        <v>0</v>
      </c>
      <c r="H1502" s="781">
        <f>H1503+H1504</f>
        <v>0</v>
      </c>
      <c r="I1502" s="779">
        <f>I1503+I1504</f>
        <v>0</v>
      </c>
      <c r="J1502" s="779">
        <f>J1505</f>
        <v>0</v>
      </c>
      <c r="K1502" s="779">
        <f>IF(H1502+J1502=K1503+K1504+K1505,H1502+J1502,"CHYBA")</f>
        <v>0</v>
      </c>
      <c r="L1502" s="779">
        <f>L1503+L1504</f>
        <v>0</v>
      </c>
      <c r="M1502" s="779">
        <f>M1503+M1504</f>
        <v>0</v>
      </c>
      <c r="N1502" s="779">
        <f>N1505</f>
        <v>0</v>
      </c>
      <c r="O1502" s="779">
        <f>IF(L1502+N1502=O1503+O1504+O1505,L1502+N1502,"CHYBA")</f>
        <v>0</v>
      </c>
      <c r="P1502" s="779">
        <f>P1503+P1504</f>
        <v>0</v>
      </c>
      <c r="Q1502" s="779">
        <f>Q1503+Q1504</f>
        <v>0</v>
      </c>
      <c r="R1502" s="779">
        <f>R1505</f>
        <v>0</v>
      </c>
      <c r="S1502" s="780">
        <f>IF(P1502+R1502=S1503+S1504+S1505,P1502+R1502,"CHYBA")</f>
        <v>0</v>
      </c>
    </row>
    <row r="1503" spans="1:19" ht="15" hidden="1" customHeight="1" x14ac:dyDescent="0.2">
      <c r="A1503" s="790" t="s">
        <v>382</v>
      </c>
      <c r="B1503" s="776" t="s">
        <v>381</v>
      </c>
      <c r="C1503" s="777">
        <f>IF(E1503+G1503=0, 0, ROUND((P1503-Q1503)/(G1503+E1503)/12,0))</f>
        <v>0</v>
      </c>
      <c r="D1503" s="791">
        <f>IF(F1503=0,0,ROUND(Q1503/F1503,0))</f>
        <v>0</v>
      </c>
      <c r="E1503" s="796"/>
      <c r="F1503" s="797"/>
      <c r="G1503" s="798"/>
      <c r="H1503" s="799"/>
      <c r="I1503" s="797"/>
      <c r="J1503" s="779" t="s">
        <v>381</v>
      </c>
      <c r="K1503" s="779">
        <f>H1503</f>
        <v>0</v>
      </c>
      <c r="L1503" s="797"/>
      <c r="M1503" s="797"/>
      <c r="N1503" s="779" t="s">
        <v>381</v>
      </c>
      <c r="O1503" s="779">
        <f>L1503</f>
        <v>0</v>
      </c>
      <c r="P1503" s="779">
        <f>H1503+L1503</f>
        <v>0</v>
      </c>
      <c r="Q1503" s="779">
        <f>I1503+M1503</f>
        <v>0</v>
      </c>
      <c r="R1503" s="779" t="s">
        <v>381</v>
      </c>
      <c r="S1503" s="780">
        <f>P1503</f>
        <v>0</v>
      </c>
    </row>
    <row r="1504" spans="1:19" ht="15" hidden="1" customHeight="1" x14ac:dyDescent="0.2">
      <c r="A1504" s="790" t="s">
        <v>383</v>
      </c>
      <c r="B1504" s="776" t="s">
        <v>381</v>
      </c>
      <c r="C1504" s="777">
        <f>IF(E1504+G1504=0, 0, ROUND((P1504-Q1504)/(G1504+E1504)/12,0))</f>
        <v>0</v>
      </c>
      <c r="D1504" s="791">
        <f>IF(F1504=0,0,ROUND(Q1504/F1504,0))</f>
        <v>0</v>
      </c>
      <c r="E1504" s="796"/>
      <c r="F1504" s="797"/>
      <c r="G1504" s="798"/>
      <c r="H1504" s="799"/>
      <c r="I1504" s="797"/>
      <c r="J1504" s="779" t="s">
        <v>381</v>
      </c>
      <c r="K1504" s="779">
        <f>H1504</f>
        <v>0</v>
      </c>
      <c r="L1504" s="797"/>
      <c r="M1504" s="797"/>
      <c r="N1504" s="779" t="s">
        <v>381</v>
      </c>
      <c r="O1504" s="779">
        <f>L1504</f>
        <v>0</v>
      </c>
      <c r="P1504" s="779">
        <f>H1504+L1504</f>
        <v>0</v>
      </c>
      <c r="Q1504" s="779">
        <f>I1504+M1504</f>
        <v>0</v>
      </c>
      <c r="R1504" s="779" t="s">
        <v>381</v>
      </c>
      <c r="S1504" s="780">
        <f>P1504</f>
        <v>0</v>
      </c>
    </row>
    <row r="1505" spans="1:19" ht="15" hidden="1" customHeight="1" x14ac:dyDescent="0.2">
      <c r="A1505" s="790" t="s">
        <v>384</v>
      </c>
      <c r="B1505" s="776" t="s">
        <v>381</v>
      </c>
      <c r="C1505" s="777" t="s">
        <v>381</v>
      </c>
      <c r="D1505" s="791" t="s">
        <v>381</v>
      </c>
      <c r="E1505" s="778" t="s">
        <v>381</v>
      </c>
      <c r="F1505" s="779" t="s">
        <v>381</v>
      </c>
      <c r="G1505" s="780" t="s">
        <v>381</v>
      </c>
      <c r="H1505" s="781" t="s">
        <v>381</v>
      </c>
      <c r="I1505" s="779" t="s">
        <v>381</v>
      </c>
      <c r="J1505" s="797"/>
      <c r="K1505" s="779">
        <f>J1505</f>
        <v>0</v>
      </c>
      <c r="L1505" s="779" t="s">
        <v>381</v>
      </c>
      <c r="M1505" s="779" t="s">
        <v>381</v>
      </c>
      <c r="N1505" s="797"/>
      <c r="O1505" s="779">
        <f>N1505</f>
        <v>0</v>
      </c>
      <c r="P1505" s="779" t="s">
        <v>381</v>
      </c>
      <c r="Q1505" s="779" t="s">
        <v>381</v>
      </c>
      <c r="R1505" s="779">
        <f>J1505+N1505</f>
        <v>0</v>
      </c>
      <c r="S1505" s="780">
        <f>R1505</f>
        <v>0</v>
      </c>
    </row>
    <row r="1506" spans="1:19" ht="18" hidden="1" customHeight="1" x14ac:dyDescent="0.2">
      <c r="A1506" s="792" t="s">
        <v>1026</v>
      </c>
      <c r="B1506" s="793"/>
      <c r="C1506" s="777">
        <f>IF(E1506+G1506=0, 0, ROUND((P1506-Q1506)/(G1506+E1506)/12,0))</f>
        <v>0</v>
      </c>
      <c r="D1506" s="791">
        <f>IF(F1506=0,0,ROUND(Q1506/F1506,0))</f>
        <v>0</v>
      </c>
      <c r="E1506" s="778">
        <f>E1507+E1508</f>
        <v>0</v>
      </c>
      <c r="F1506" s="779">
        <f>F1507+F1508</f>
        <v>0</v>
      </c>
      <c r="G1506" s="780">
        <f>G1507+G1508</f>
        <v>0</v>
      </c>
      <c r="H1506" s="781">
        <f>H1507+H1508</f>
        <v>0</v>
      </c>
      <c r="I1506" s="779">
        <f>I1507+I1508</f>
        <v>0</v>
      </c>
      <c r="J1506" s="779">
        <f>J1509</f>
        <v>0</v>
      </c>
      <c r="K1506" s="779">
        <f>IF(H1506+J1506=K1507+K1508+K1509,H1506+J1506,"CHYBA")</f>
        <v>0</v>
      </c>
      <c r="L1506" s="779">
        <f>L1507+L1508</f>
        <v>0</v>
      </c>
      <c r="M1506" s="779">
        <f>M1507+M1508</f>
        <v>0</v>
      </c>
      <c r="N1506" s="779">
        <f>N1509</f>
        <v>0</v>
      </c>
      <c r="O1506" s="779">
        <f>IF(L1506+N1506=O1507+O1508+O1509,L1506+N1506,"CHYBA")</f>
        <v>0</v>
      </c>
      <c r="P1506" s="779">
        <f>P1507+P1508</f>
        <v>0</v>
      </c>
      <c r="Q1506" s="779">
        <f>Q1507+Q1508</f>
        <v>0</v>
      </c>
      <c r="R1506" s="779">
        <f>R1509</f>
        <v>0</v>
      </c>
      <c r="S1506" s="780">
        <f>IF(P1506+R1506=S1507+S1508+S1509,P1506+R1506,"CHYBA")</f>
        <v>0</v>
      </c>
    </row>
    <row r="1507" spans="1:19" ht="15" hidden="1" customHeight="1" x14ac:dyDescent="0.2">
      <c r="A1507" s="790" t="s">
        <v>382</v>
      </c>
      <c r="B1507" s="776" t="s">
        <v>381</v>
      </c>
      <c r="C1507" s="777">
        <f>IF(E1507+G1507=0, 0, ROUND((P1507-Q1507)/(G1507+E1507)/12,0))</f>
        <v>0</v>
      </c>
      <c r="D1507" s="791">
        <f>IF(F1507=0,0,ROUND(Q1507/F1507,0))</f>
        <v>0</v>
      </c>
      <c r="E1507" s="796"/>
      <c r="F1507" s="797"/>
      <c r="G1507" s="798"/>
      <c r="H1507" s="799"/>
      <c r="I1507" s="797"/>
      <c r="J1507" s="779" t="s">
        <v>381</v>
      </c>
      <c r="K1507" s="779">
        <f>H1507</f>
        <v>0</v>
      </c>
      <c r="L1507" s="797"/>
      <c r="M1507" s="797"/>
      <c r="N1507" s="779" t="s">
        <v>381</v>
      </c>
      <c r="O1507" s="779">
        <f>L1507</f>
        <v>0</v>
      </c>
      <c r="P1507" s="779">
        <f>H1507+L1507</f>
        <v>0</v>
      </c>
      <c r="Q1507" s="779">
        <f>I1507+M1507</f>
        <v>0</v>
      </c>
      <c r="R1507" s="779" t="s">
        <v>381</v>
      </c>
      <c r="S1507" s="780">
        <f>P1507</f>
        <v>0</v>
      </c>
    </row>
    <row r="1508" spans="1:19" ht="15" hidden="1" customHeight="1" x14ac:dyDescent="0.2">
      <c r="A1508" s="790" t="s">
        <v>383</v>
      </c>
      <c r="B1508" s="776" t="s">
        <v>381</v>
      </c>
      <c r="C1508" s="777">
        <f>IF(E1508+G1508=0, 0, ROUND((P1508-Q1508)/(G1508+E1508)/12,0))</f>
        <v>0</v>
      </c>
      <c r="D1508" s="791">
        <f>IF(F1508=0,0,ROUND(Q1508/F1508,0))</f>
        <v>0</v>
      </c>
      <c r="E1508" s="796"/>
      <c r="F1508" s="797"/>
      <c r="G1508" s="798"/>
      <c r="H1508" s="799"/>
      <c r="I1508" s="797"/>
      <c r="J1508" s="779" t="s">
        <v>381</v>
      </c>
      <c r="K1508" s="779">
        <f>H1508</f>
        <v>0</v>
      </c>
      <c r="L1508" s="797"/>
      <c r="M1508" s="797"/>
      <c r="N1508" s="779" t="s">
        <v>381</v>
      </c>
      <c r="O1508" s="779">
        <f>L1508</f>
        <v>0</v>
      </c>
      <c r="P1508" s="779">
        <f>H1508+L1508</f>
        <v>0</v>
      </c>
      <c r="Q1508" s="779">
        <f>I1508+M1508</f>
        <v>0</v>
      </c>
      <c r="R1508" s="779" t="s">
        <v>381</v>
      </c>
      <c r="S1508" s="780">
        <f>P1508</f>
        <v>0</v>
      </c>
    </row>
    <row r="1509" spans="1:19" ht="15" hidden="1" customHeight="1" x14ac:dyDescent="0.2">
      <c r="A1509" s="790" t="s">
        <v>384</v>
      </c>
      <c r="B1509" s="776" t="s">
        <v>381</v>
      </c>
      <c r="C1509" s="777" t="s">
        <v>381</v>
      </c>
      <c r="D1509" s="791" t="s">
        <v>381</v>
      </c>
      <c r="E1509" s="778" t="s">
        <v>381</v>
      </c>
      <c r="F1509" s="779" t="s">
        <v>381</v>
      </c>
      <c r="G1509" s="780" t="s">
        <v>381</v>
      </c>
      <c r="H1509" s="781" t="s">
        <v>381</v>
      </c>
      <c r="I1509" s="779" t="s">
        <v>381</v>
      </c>
      <c r="J1509" s="797"/>
      <c r="K1509" s="779">
        <f>J1509</f>
        <v>0</v>
      </c>
      <c r="L1509" s="779" t="s">
        <v>381</v>
      </c>
      <c r="M1509" s="779" t="s">
        <v>381</v>
      </c>
      <c r="N1509" s="797"/>
      <c r="O1509" s="779">
        <f>N1509</f>
        <v>0</v>
      </c>
      <c r="P1509" s="779" t="s">
        <v>381</v>
      </c>
      <c r="Q1509" s="779" t="s">
        <v>381</v>
      </c>
      <c r="R1509" s="779">
        <f>J1509+N1509</f>
        <v>0</v>
      </c>
      <c r="S1509" s="780">
        <f>R1509</f>
        <v>0</v>
      </c>
    </row>
    <row r="1510" spans="1:19" ht="18" hidden="1" customHeight="1" x14ac:dyDescent="0.2">
      <c r="A1510" s="792" t="s">
        <v>1026</v>
      </c>
      <c r="B1510" s="793"/>
      <c r="C1510" s="777">
        <f>IF(E1510+G1510=0, 0, ROUND((P1510-Q1510)/(G1510+E1510)/12,0))</f>
        <v>0</v>
      </c>
      <c r="D1510" s="791">
        <f>IF(F1510=0,0,ROUND(Q1510/F1510,0))</f>
        <v>0</v>
      </c>
      <c r="E1510" s="778">
        <f>E1511+E1512</f>
        <v>0</v>
      </c>
      <c r="F1510" s="779">
        <f>F1511+F1512</f>
        <v>0</v>
      </c>
      <c r="G1510" s="780">
        <f>G1511+G1512</f>
        <v>0</v>
      </c>
      <c r="H1510" s="781">
        <f>H1511+H1512</f>
        <v>0</v>
      </c>
      <c r="I1510" s="779">
        <f>I1511+I1512</f>
        <v>0</v>
      </c>
      <c r="J1510" s="779">
        <f>J1513</f>
        <v>0</v>
      </c>
      <c r="K1510" s="779">
        <f>IF(H1510+J1510=K1511+K1512+K1513,H1510+J1510,"CHYBA")</f>
        <v>0</v>
      </c>
      <c r="L1510" s="779">
        <f>L1511+L1512</f>
        <v>0</v>
      </c>
      <c r="M1510" s="779">
        <f>M1511+M1512</f>
        <v>0</v>
      </c>
      <c r="N1510" s="779">
        <f>N1513</f>
        <v>0</v>
      </c>
      <c r="O1510" s="779">
        <f>IF(L1510+N1510=O1511+O1512+O1513,L1510+N1510,"CHYBA")</f>
        <v>0</v>
      </c>
      <c r="P1510" s="779">
        <f>P1511+P1512</f>
        <v>0</v>
      </c>
      <c r="Q1510" s="779">
        <f>Q1511+Q1512</f>
        <v>0</v>
      </c>
      <c r="R1510" s="779">
        <f>R1513</f>
        <v>0</v>
      </c>
      <c r="S1510" s="780">
        <f>IF(P1510+R1510=S1511+S1512+S1513,P1510+R1510,"CHYBA")</f>
        <v>0</v>
      </c>
    </row>
    <row r="1511" spans="1:19" ht="15" hidden="1" customHeight="1" x14ac:dyDescent="0.2">
      <c r="A1511" s="790" t="s">
        <v>382</v>
      </c>
      <c r="B1511" s="776" t="s">
        <v>381</v>
      </c>
      <c r="C1511" s="777">
        <f>IF(E1511+G1511=0, 0, ROUND((P1511-Q1511)/(G1511+E1511)/12,0))</f>
        <v>0</v>
      </c>
      <c r="D1511" s="791">
        <f>IF(F1511=0,0,ROUND(Q1511/F1511,0))</f>
        <v>0</v>
      </c>
      <c r="E1511" s="796"/>
      <c r="F1511" s="797"/>
      <c r="G1511" s="798"/>
      <c r="H1511" s="799"/>
      <c r="I1511" s="797"/>
      <c r="J1511" s="779" t="s">
        <v>381</v>
      </c>
      <c r="K1511" s="779">
        <f>H1511</f>
        <v>0</v>
      </c>
      <c r="L1511" s="797"/>
      <c r="M1511" s="797"/>
      <c r="N1511" s="779" t="s">
        <v>381</v>
      </c>
      <c r="O1511" s="779">
        <f>L1511</f>
        <v>0</v>
      </c>
      <c r="P1511" s="779">
        <f>H1511+L1511</f>
        <v>0</v>
      </c>
      <c r="Q1511" s="779">
        <f>I1511+M1511</f>
        <v>0</v>
      </c>
      <c r="R1511" s="779" t="s">
        <v>381</v>
      </c>
      <c r="S1511" s="780">
        <f>P1511</f>
        <v>0</v>
      </c>
    </row>
    <row r="1512" spans="1:19" ht="15" hidden="1" customHeight="1" x14ac:dyDescent="0.2">
      <c r="A1512" s="790" t="s">
        <v>383</v>
      </c>
      <c r="B1512" s="776" t="s">
        <v>381</v>
      </c>
      <c r="C1512" s="777">
        <f>IF(E1512+G1512=0, 0, ROUND((P1512-Q1512)/(G1512+E1512)/12,0))</f>
        <v>0</v>
      </c>
      <c r="D1512" s="791">
        <f>IF(F1512=0,0,ROUND(Q1512/F1512,0))</f>
        <v>0</v>
      </c>
      <c r="E1512" s="796"/>
      <c r="F1512" s="797"/>
      <c r="G1512" s="798"/>
      <c r="H1512" s="799"/>
      <c r="I1512" s="797"/>
      <c r="J1512" s="779" t="s">
        <v>381</v>
      </c>
      <c r="K1512" s="779">
        <f>H1512</f>
        <v>0</v>
      </c>
      <c r="L1512" s="797"/>
      <c r="M1512" s="797"/>
      <c r="N1512" s="779" t="s">
        <v>381</v>
      </c>
      <c r="O1512" s="779">
        <f>L1512</f>
        <v>0</v>
      </c>
      <c r="P1512" s="779">
        <f>H1512+L1512</f>
        <v>0</v>
      </c>
      <c r="Q1512" s="779">
        <f>I1512+M1512</f>
        <v>0</v>
      </c>
      <c r="R1512" s="779" t="s">
        <v>381</v>
      </c>
      <c r="S1512" s="780">
        <f>P1512</f>
        <v>0</v>
      </c>
    </row>
    <row r="1513" spans="1:19" ht="15.75" hidden="1" customHeight="1" x14ac:dyDescent="0.2">
      <c r="A1513" s="808" t="s">
        <v>384</v>
      </c>
      <c r="B1513" s="809" t="s">
        <v>381</v>
      </c>
      <c r="C1513" s="810" t="s">
        <v>381</v>
      </c>
      <c r="D1513" s="834" t="s">
        <v>381</v>
      </c>
      <c r="E1513" s="811" t="s">
        <v>381</v>
      </c>
      <c r="F1513" s="812" t="s">
        <v>381</v>
      </c>
      <c r="G1513" s="813" t="s">
        <v>381</v>
      </c>
      <c r="H1513" s="814" t="s">
        <v>381</v>
      </c>
      <c r="I1513" s="812" t="s">
        <v>381</v>
      </c>
      <c r="J1513" s="815"/>
      <c r="K1513" s="812">
        <f>J1513</f>
        <v>0</v>
      </c>
      <c r="L1513" s="812" t="s">
        <v>381</v>
      </c>
      <c r="M1513" s="812" t="s">
        <v>381</v>
      </c>
      <c r="N1513" s="815"/>
      <c r="O1513" s="812">
        <f>N1513</f>
        <v>0</v>
      </c>
      <c r="P1513" s="812" t="s">
        <v>381</v>
      </c>
      <c r="Q1513" s="812" t="s">
        <v>381</v>
      </c>
      <c r="R1513" s="812">
        <f>J1513+N1513</f>
        <v>0</v>
      </c>
      <c r="S1513" s="813">
        <f>R1513</f>
        <v>0</v>
      </c>
    </row>
    <row r="1514" spans="1:19" ht="15.75" hidden="1" customHeight="1" x14ac:dyDescent="0.2">
      <c r="A1514" s="816" t="s">
        <v>388</v>
      </c>
      <c r="B1514" s="817" t="s">
        <v>381</v>
      </c>
      <c r="C1514" s="802">
        <f>IF(E1514+G1514=0, 0, ROUND((P1514-Q1514)/(G1514+E1514)/12,0))</f>
        <v>0</v>
      </c>
      <c r="D1514" s="833">
        <f>IF(F1514=0,0,ROUND(Q1514/F1514,0))</f>
        <v>0</v>
      </c>
      <c r="E1514" s="819">
        <f>E1515+E1516</f>
        <v>0</v>
      </c>
      <c r="F1514" s="820">
        <f>F1515+F1516</f>
        <v>0</v>
      </c>
      <c r="G1514" s="821">
        <f>G1515+G1516</f>
        <v>0</v>
      </c>
      <c r="H1514" s="822">
        <f>H1515+H1516</f>
        <v>0</v>
      </c>
      <c r="I1514" s="820">
        <f>I1515+I1516</f>
        <v>0</v>
      </c>
      <c r="J1514" s="820">
        <f>J1517</f>
        <v>0</v>
      </c>
      <c r="K1514" s="820">
        <f>IF(H1514+J1514=K1515+K1516+K1517,H1514+J1514,"CHYBA")</f>
        <v>0</v>
      </c>
      <c r="L1514" s="820">
        <f>L1515+L1516</f>
        <v>0</v>
      </c>
      <c r="M1514" s="820">
        <f>M1515+M1516</f>
        <v>0</v>
      </c>
      <c r="N1514" s="820">
        <f>N1517</f>
        <v>0</v>
      </c>
      <c r="O1514" s="820">
        <f>IF(L1514+N1514=O1515+O1516+O1517,L1514+N1514,"CHYBA")</f>
        <v>0</v>
      </c>
      <c r="P1514" s="820">
        <f>P1515+P1516</f>
        <v>0</v>
      </c>
      <c r="Q1514" s="820">
        <f>Q1515+Q1516</f>
        <v>0</v>
      </c>
      <c r="R1514" s="820">
        <f>R1517</f>
        <v>0</v>
      </c>
      <c r="S1514" s="821">
        <f>IF(P1514+R1514=S1515+S1516+S1517,P1514+R1514,"CHYBA")</f>
        <v>0</v>
      </c>
    </row>
    <row r="1515" spans="1:19" ht="15" hidden="1" customHeight="1" x14ac:dyDescent="0.2">
      <c r="A1515" s="790" t="s">
        <v>382</v>
      </c>
      <c r="B1515" s="776" t="s">
        <v>381</v>
      </c>
      <c r="C1515" s="777">
        <f>IF(E1515+G1515=0, 0, ROUND((P1515-Q1515)/(G1515+E1515)/12,0))</f>
        <v>0</v>
      </c>
      <c r="D1515" s="791">
        <f>IF(F1515=0,0,ROUND(Q1515/F1515,0))</f>
        <v>0</v>
      </c>
      <c r="E1515" s="778">
        <f t="shared" ref="E1515:I1516" si="54">E1519+E1523+E1527+E1531+E1535+E1539+E1543</f>
        <v>0</v>
      </c>
      <c r="F1515" s="779">
        <f t="shared" si="54"/>
        <v>0</v>
      </c>
      <c r="G1515" s="780">
        <f t="shared" si="54"/>
        <v>0</v>
      </c>
      <c r="H1515" s="781">
        <f t="shared" si="54"/>
        <v>0</v>
      </c>
      <c r="I1515" s="779">
        <f t="shared" si="54"/>
        <v>0</v>
      </c>
      <c r="J1515" s="779" t="s">
        <v>381</v>
      </c>
      <c r="K1515" s="779">
        <f>H1515</f>
        <v>0</v>
      </c>
      <c r="L1515" s="779">
        <f>L1519+L1523+L1527+L1531+L1535+L1539+L1543</f>
        <v>0</v>
      </c>
      <c r="M1515" s="779">
        <f>M1519+M1523+M1527+M1531+M1535+M1539+M1543</f>
        <v>0</v>
      </c>
      <c r="N1515" s="779" t="s">
        <v>381</v>
      </c>
      <c r="O1515" s="779">
        <f>L1515</f>
        <v>0</v>
      </c>
      <c r="P1515" s="779">
        <f>H1515+L1515</f>
        <v>0</v>
      </c>
      <c r="Q1515" s="779">
        <f>I1515+M1515</f>
        <v>0</v>
      </c>
      <c r="R1515" s="779" t="s">
        <v>381</v>
      </c>
      <c r="S1515" s="780">
        <f>P1515</f>
        <v>0</v>
      </c>
    </row>
    <row r="1516" spans="1:19" ht="15" hidden="1" customHeight="1" x14ac:dyDescent="0.2">
      <c r="A1516" s="790" t="s">
        <v>383</v>
      </c>
      <c r="B1516" s="776" t="s">
        <v>381</v>
      </c>
      <c r="C1516" s="777">
        <f>IF(E1516+G1516=0, 0, ROUND((P1516-Q1516)/(G1516+E1516)/12,0))</f>
        <v>0</v>
      </c>
      <c r="D1516" s="791">
        <f>IF(F1516=0,0,ROUND(Q1516/F1516,0))</f>
        <v>0</v>
      </c>
      <c r="E1516" s="778">
        <f t="shared" si="54"/>
        <v>0</v>
      </c>
      <c r="F1516" s="779">
        <f t="shared" si="54"/>
        <v>0</v>
      </c>
      <c r="G1516" s="780">
        <f t="shared" si="54"/>
        <v>0</v>
      </c>
      <c r="H1516" s="781">
        <f t="shared" si="54"/>
        <v>0</v>
      </c>
      <c r="I1516" s="779">
        <f t="shared" si="54"/>
        <v>0</v>
      </c>
      <c r="J1516" s="779" t="s">
        <v>381</v>
      </c>
      <c r="K1516" s="779">
        <f>H1516</f>
        <v>0</v>
      </c>
      <c r="L1516" s="779">
        <f>L1520+L1524+L1528+L1532+L1536+L1540+L1544</f>
        <v>0</v>
      </c>
      <c r="M1516" s="779">
        <f>M1520+M1524+M1528+M1532+M1536+M1540+M1544</f>
        <v>0</v>
      </c>
      <c r="N1516" s="779" t="s">
        <v>381</v>
      </c>
      <c r="O1516" s="779">
        <f>L1516</f>
        <v>0</v>
      </c>
      <c r="P1516" s="779">
        <f>H1516+L1516</f>
        <v>0</v>
      </c>
      <c r="Q1516" s="779">
        <f>I1516+M1516</f>
        <v>0</v>
      </c>
      <c r="R1516" s="779" t="s">
        <v>381</v>
      </c>
      <c r="S1516" s="780">
        <f>P1516</f>
        <v>0</v>
      </c>
    </row>
    <row r="1517" spans="1:19" ht="15" hidden="1" customHeight="1" x14ac:dyDescent="0.2">
      <c r="A1517" s="790" t="s">
        <v>384</v>
      </c>
      <c r="B1517" s="776" t="s">
        <v>381</v>
      </c>
      <c r="C1517" s="777" t="s">
        <v>381</v>
      </c>
      <c r="D1517" s="791" t="s">
        <v>381</v>
      </c>
      <c r="E1517" s="778" t="s">
        <v>381</v>
      </c>
      <c r="F1517" s="779" t="s">
        <v>381</v>
      </c>
      <c r="G1517" s="780" t="s">
        <v>381</v>
      </c>
      <c r="H1517" s="781" t="s">
        <v>381</v>
      </c>
      <c r="I1517" s="779" t="s">
        <v>381</v>
      </c>
      <c r="J1517" s="779">
        <f>J1521+J1525+J1529+J1533+J1537+J1541+J1545</f>
        <v>0</v>
      </c>
      <c r="K1517" s="779">
        <f>J1517</f>
        <v>0</v>
      </c>
      <c r="L1517" s="779" t="s">
        <v>381</v>
      </c>
      <c r="M1517" s="779" t="s">
        <v>381</v>
      </c>
      <c r="N1517" s="779">
        <f>N1521+N1525+N1529+N1533+N1537+N1541+N1545</f>
        <v>0</v>
      </c>
      <c r="O1517" s="779">
        <f>N1517</f>
        <v>0</v>
      </c>
      <c r="P1517" s="779" t="s">
        <v>381</v>
      </c>
      <c r="Q1517" s="779" t="s">
        <v>381</v>
      </c>
      <c r="R1517" s="779">
        <f>J1517+N1517</f>
        <v>0</v>
      </c>
      <c r="S1517" s="780">
        <f>R1517</f>
        <v>0</v>
      </c>
    </row>
    <row r="1518" spans="1:19" ht="18" hidden="1" customHeight="1" x14ac:dyDescent="0.2">
      <c r="A1518" s="792" t="s">
        <v>1026</v>
      </c>
      <c r="B1518" s="793"/>
      <c r="C1518" s="777">
        <f>IF(E1518+G1518=0, 0, ROUND((P1518-Q1518)/(G1518+E1518)/12,0))</f>
        <v>0</v>
      </c>
      <c r="D1518" s="791">
        <f>IF(F1518=0,0,ROUND(Q1518/F1518,0))</f>
        <v>0</v>
      </c>
      <c r="E1518" s="778">
        <f>E1519+E1520</f>
        <v>0</v>
      </c>
      <c r="F1518" s="779">
        <f>F1519+F1520</f>
        <v>0</v>
      </c>
      <c r="G1518" s="780">
        <f>G1519+G1520</f>
        <v>0</v>
      </c>
      <c r="H1518" s="794">
        <f>H1519+H1520</f>
        <v>0</v>
      </c>
      <c r="I1518" s="795">
        <f>I1519+I1520</f>
        <v>0</v>
      </c>
      <c r="J1518" s="795">
        <f>J1521</f>
        <v>0</v>
      </c>
      <c r="K1518" s="795">
        <f>IF(H1518+J1518=K1519+K1520+K1521,H1518+J1518,"CHYBA")</f>
        <v>0</v>
      </c>
      <c r="L1518" s="779">
        <f>L1519+L1520</f>
        <v>0</v>
      </c>
      <c r="M1518" s="779">
        <f>M1519+M1520</f>
        <v>0</v>
      </c>
      <c r="N1518" s="779">
        <f>N1521</f>
        <v>0</v>
      </c>
      <c r="O1518" s="779">
        <f>IF(L1518+N1518=O1519+O1520+O1521,L1518+N1518,"CHYBA")</f>
        <v>0</v>
      </c>
      <c r="P1518" s="779">
        <f>P1519+P1520</f>
        <v>0</v>
      </c>
      <c r="Q1518" s="779">
        <f>Q1519+Q1520</f>
        <v>0</v>
      </c>
      <c r="R1518" s="779">
        <f>R1521</f>
        <v>0</v>
      </c>
      <c r="S1518" s="780">
        <f>IF(P1518+R1518=S1519+S1520+S1521,P1518+R1518,"CHYBA")</f>
        <v>0</v>
      </c>
    </row>
    <row r="1519" spans="1:19" ht="15" hidden="1" customHeight="1" x14ac:dyDescent="0.2">
      <c r="A1519" s="790" t="s">
        <v>382</v>
      </c>
      <c r="B1519" s="776" t="s">
        <v>381</v>
      </c>
      <c r="C1519" s="777">
        <f>IF(E1519+G1519=0, 0, ROUND((P1519-Q1519)/(G1519+E1519)/12,0))</f>
        <v>0</v>
      </c>
      <c r="D1519" s="791">
        <f>IF(F1519=0,0,ROUND(Q1519/F1519,0))</f>
        <v>0</v>
      </c>
      <c r="E1519" s="796"/>
      <c r="F1519" s="797"/>
      <c r="G1519" s="798"/>
      <c r="H1519" s="799"/>
      <c r="I1519" s="797"/>
      <c r="J1519" s="795" t="s">
        <v>381</v>
      </c>
      <c r="K1519" s="795">
        <f>H1519</f>
        <v>0</v>
      </c>
      <c r="L1519" s="797"/>
      <c r="M1519" s="797"/>
      <c r="N1519" s="779" t="s">
        <v>381</v>
      </c>
      <c r="O1519" s="779">
        <f>L1519</f>
        <v>0</v>
      </c>
      <c r="P1519" s="779">
        <f>H1519+L1519</f>
        <v>0</v>
      </c>
      <c r="Q1519" s="779">
        <f>I1519+M1519</f>
        <v>0</v>
      </c>
      <c r="R1519" s="779" t="s">
        <v>381</v>
      </c>
      <c r="S1519" s="780">
        <f>P1519</f>
        <v>0</v>
      </c>
    </row>
    <row r="1520" spans="1:19" ht="15" hidden="1" customHeight="1" x14ac:dyDescent="0.2">
      <c r="A1520" s="790" t="s">
        <v>383</v>
      </c>
      <c r="B1520" s="776" t="s">
        <v>381</v>
      </c>
      <c r="C1520" s="777">
        <f>IF(E1520+G1520=0, 0, ROUND((P1520-Q1520)/(G1520+E1520)/12,0))</f>
        <v>0</v>
      </c>
      <c r="D1520" s="791">
        <f>IF(F1520=0,0,ROUND(Q1520/F1520,0))</f>
        <v>0</v>
      </c>
      <c r="E1520" s="796"/>
      <c r="F1520" s="797"/>
      <c r="G1520" s="798"/>
      <c r="H1520" s="799"/>
      <c r="I1520" s="797"/>
      <c r="J1520" s="795" t="s">
        <v>381</v>
      </c>
      <c r="K1520" s="795">
        <f>H1520</f>
        <v>0</v>
      </c>
      <c r="L1520" s="797"/>
      <c r="M1520" s="797"/>
      <c r="N1520" s="779" t="s">
        <v>381</v>
      </c>
      <c r="O1520" s="779">
        <f>L1520</f>
        <v>0</v>
      </c>
      <c r="P1520" s="779">
        <f>H1520+L1520</f>
        <v>0</v>
      </c>
      <c r="Q1520" s="779">
        <f>I1520+M1520</f>
        <v>0</v>
      </c>
      <c r="R1520" s="779" t="s">
        <v>381</v>
      </c>
      <c r="S1520" s="780">
        <f>P1520</f>
        <v>0</v>
      </c>
    </row>
    <row r="1521" spans="1:19" ht="15" hidden="1" customHeight="1" x14ac:dyDescent="0.2">
      <c r="A1521" s="790" t="s">
        <v>384</v>
      </c>
      <c r="B1521" s="776" t="s">
        <v>381</v>
      </c>
      <c r="C1521" s="777" t="s">
        <v>381</v>
      </c>
      <c r="D1521" s="791" t="s">
        <v>381</v>
      </c>
      <c r="E1521" s="778" t="s">
        <v>381</v>
      </c>
      <c r="F1521" s="779" t="s">
        <v>381</v>
      </c>
      <c r="G1521" s="780" t="s">
        <v>381</v>
      </c>
      <c r="H1521" s="781" t="s">
        <v>381</v>
      </c>
      <c r="I1521" s="779" t="s">
        <v>381</v>
      </c>
      <c r="J1521" s="797"/>
      <c r="K1521" s="795">
        <f>J1521</f>
        <v>0</v>
      </c>
      <c r="L1521" s="779" t="s">
        <v>381</v>
      </c>
      <c r="M1521" s="779" t="s">
        <v>381</v>
      </c>
      <c r="N1521" s="797"/>
      <c r="O1521" s="779">
        <f>N1521</f>
        <v>0</v>
      </c>
      <c r="P1521" s="779" t="s">
        <v>381</v>
      </c>
      <c r="Q1521" s="779" t="s">
        <v>381</v>
      </c>
      <c r="R1521" s="779">
        <f>J1521+N1521</f>
        <v>0</v>
      </c>
      <c r="S1521" s="780">
        <f>R1521</f>
        <v>0</v>
      </c>
    </row>
    <row r="1522" spans="1:19" ht="18" hidden="1" customHeight="1" x14ac:dyDescent="0.2">
      <c r="A1522" s="792" t="s">
        <v>1026</v>
      </c>
      <c r="B1522" s="793"/>
      <c r="C1522" s="777">
        <f>IF(E1522+G1522=0, 0, ROUND((P1522-Q1522)/(G1522+E1522)/12,0))</f>
        <v>0</v>
      </c>
      <c r="D1522" s="791">
        <f>IF(F1522=0,0,ROUND(Q1522/F1522,0))</f>
        <v>0</v>
      </c>
      <c r="E1522" s="778">
        <f>E1523+E1524</f>
        <v>0</v>
      </c>
      <c r="F1522" s="779">
        <f>F1523+F1524</f>
        <v>0</v>
      </c>
      <c r="G1522" s="780">
        <f>G1523+G1524</f>
        <v>0</v>
      </c>
      <c r="H1522" s="781">
        <f>H1523+H1524</f>
        <v>0</v>
      </c>
      <c r="I1522" s="779">
        <f>I1523+I1524</f>
        <v>0</v>
      </c>
      <c r="J1522" s="779">
        <f>J1525</f>
        <v>0</v>
      </c>
      <c r="K1522" s="779">
        <f>IF(H1522+J1522=K1523+K1524+K1525,H1522+J1522,"CHYBA")</f>
        <v>0</v>
      </c>
      <c r="L1522" s="779">
        <f>L1523+L1524</f>
        <v>0</v>
      </c>
      <c r="M1522" s="779">
        <f>M1523+M1524</f>
        <v>0</v>
      </c>
      <c r="N1522" s="779">
        <f>N1525</f>
        <v>0</v>
      </c>
      <c r="O1522" s="779">
        <f>IF(L1522+N1522=O1523+O1524+O1525,L1522+N1522,"CHYBA")</f>
        <v>0</v>
      </c>
      <c r="P1522" s="779">
        <f>P1523+P1524</f>
        <v>0</v>
      </c>
      <c r="Q1522" s="779">
        <f>Q1523+Q1524</f>
        <v>0</v>
      </c>
      <c r="R1522" s="779">
        <f>R1525</f>
        <v>0</v>
      </c>
      <c r="S1522" s="780">
        <f>IF(P1522+R1522=S1523+S1524+S1525,P1522+R1522,"CHYBA")</f>
        <v>0</v>
      </c>
    </row>
    <row r="1523" spans="1:19" ht="15" hidden="1" customHeight="1" x14ac:dyDescent="0.2">
      <c r="A1523" s="790" t="s">
        <v>382</v>
      </c>
      <c r="B1523" s="776" t="s">
        <v>381</v>
      </c>
      <c r="C1523" s="777">
        <f>IF(E1523+G1523=0, 0, ROUND((P1523-Q1523)/(G1523+E1523)/12,0))</f>
        <v>0</v>
      </c>
      <c r="D1523" s="791">
        <f>IF(F1523=0,0,ROUND(Q1523/F1523,0))</f>
        <v>0</v>
      </c>
      <c r="E1523" s="796"/>
      <c r="F1523" s="797"/>
      <c r="G1523" s="798"/>
      <c r="H1523" s="799"/>
      <c r="I1523" s="797"/>
      <c r="J1523" s="779" t="s">
        <v>381</v>
      </c>
      <c r="K1523" s="779">
        <f>H1523</f>
        <v>0</v>
      </c>
      <c r="L1523" s="797"/>
      <c r="M1523" s="797"/>
      <c r="N1523" s="779" t="s">
        <v>381</v>
      </c>
      <c r="O1523" s="779">
        <f>L1523</f>
        <v>0</v>
      </c>
      <c r="P1523" s="779">
        <f>H1523+L1523</f>
        <v>0</v>
      </c>
      <c r="Q1523" s="779">
        <f>I1523+M1523</f>
        <v>0</v>
      </c>
      <c r="R1523" s="779" t="s">
        <v>381</v>
      </c>
      <c r="S1523" s="780">
        <f>P1523</f>
        <v>0</v>
      </c>
    </row>
    <row r="1524" spans="1:19" ht="15" hidden="1" customHeight="1" x14ac:dyDescent="0.2">
      <c r="A1524" s="790" t="s">
        <v>383</v>
      </c>
      <c r="B1524" s="776" t="s">
        <v>381</v>
      </c>
      <c r="C1524" s="777">
        <f>IF(E1524+G1524=0, 0, ROUND((P1524-Q1524)/(G1524+E1524)/12,0))</f>
        <v>0</v>
      </c>
      <c r="D1524" s="791">
        <f>IF(F1524=0,0,ROUND(Q1524/F1524,0))</f>
        <v>0</v>
      </c>
      <c r="E1524" s="796"/>
      <c r="F1524" s="797"/>
      <c r="G1524" s="798"/>
      <c r="H1524" s="799"/>
      <c r="I1524" s="797"/>
      <c r="J1524" s="779" t="s">
        <v>381</v>
      </c>
      <c r="K1524" s="779">
        <f>H1524</f>
        <v>0</v>
      </c>
      <c r="L1524" s="797"/>
      <c r="M1524" s="797"/>
      <c r="N1524" s="779" t="s">
        <v>381</v>
      </c>
      <c r="O1524" s="779">
        <f>L1524</f>
        <v>0</v>
      </c>
      <c r="P1524" s="779">
        <f>H1524+L1524</f>
        <v>0</v>
      </c>
      <c r="Q1524" s="779">
        <f>I1524+M1524</f>
        <v>0</v>
      </c>
      <c r="R1524" s="779" t="s">
        <v>381</v>
      </c>
      <c r="S1524" s="780">
        <f>P1524</f>
        <v>0</v>
      </c>
    </row>
    <row r="1525" spans="1:19" ht="15" hidden="1" customHeight="1" x14ac:dyDescent="0.2">
      <c r="A1525" s="790" t="s">
        <v>384</v>
      </c>
      <c r="B1525" s="776" t="s">
        <v>381</v>
      </c>
      <c r="C1525" s="777" t="s">
        <v>381</v>
      </c>
      <c r="D1525" s="791" t="s">
        <v>381</v>
      </c>
      <c r="E1525" s="778" t="s">
        <v>381</v>
      </c>
      <c r="F1525" s="779" t="s">
        <v>381</v>
      </c>
      <c r="G1525" s="780" t="s">
        <v>381</v>
      </c>
      <c r="H1525" s="781" t="s">
        <v>381</v>
      </c>
      <c r="I1525" s="779" t="s">
        <v>381</v>
      </c>
      <c r="J1525" s="797"/>
      <c r="K1525" s="779">
        <f>J1525</f>
        <v>0</v>
      </c>
      <c r="L1525" s="779" t="s">
        <v>381</v>
      </c>
      <c r="M1525" s="779" t="s">
        <v>381</v>
      </c>
      <c r="N1525" s="797"/>
      <c r="O1525" s="779">
        <f>N1525</f>
        <v>0</v>
      </c>
      <c r="P1525" s="779" t="s">
        <v>381</v>
      </c>
      <c r="Q1525" s="779" t="s">
        <v>381</v>
      </c>
      <c r="R1525" s="779">
        <f>J1525+N1525</f>
        <v>0</v>
      </c>
      <c r="S1525" s="780">
        <f>R1525</f>
        <v>0</v>
      </c>
    </row>
    <row r="1526" spans="1:19" ht="18" hidden="1" customHeight="1" x14ac:dyDescent="0.2">
      <c r="A1526" s="792" t="s">
        <v>1026</v>
      </c>
      <c r="B1526" s="793"/>
      <c r="C1526" s="777">
        <f>IF(E1526+G1526=0, 0, ROUND((P1526-Q1526)/(G1526+E1526)/12,0))</f>
        <v>0</v>
      </c>
      <c r="D1526" s="791">
        <f>IF(F1526=0,0,ROUND(Q1526/F1526,0))</f>
        <v>0</v>
      </c>
      <c r="E1526" s="778">
        <f>E1527+E1528</f>
        <v>0</v>
      </c>
      <c r="F1526" s="779">
        <f>F1527+F1528</f>
        <v>0</v>
      </c>
      <c r="G1526" s="780">
        <f>G1527+G1528</f>
        <v>0</v>
      </c>
      <c r="H1526" s="781">
        <f>H1527+H1528</f>
        <v>0</v>
      </c>
      <c r="I1526" s="779">
        <f>I1527+I1528</f>
        <v>0</v>
      </c>
      <c r="J1526" s="779">
        <f>J1529</f>
        <v>0</v>
      </c>
      <c r="K1526" s="779">
        <f>IF(H1526+J1526=K1527+K1528+K1529,H1526+J1526,"CHYBA")</f>
        <v>0</v>
      </c>
      <c r="L1526" s="779">
        <f>L1527+L1528</f>
        <v>0</v>
      </c>
      <c r="M1526" s="779">
        <f>M1527+M1528</f>
        <v>0</v>
      </c>
      <c r="N1526" s="779">
        <f>N1529</f>
        <v>0</v>
      </c>
      <c r="O1526" s="779">
        <f>IF(L1526+N1526=O1527+O1528+O1529,L1526+N1526,"CHYBA")</f>
        <v>0</v>
      </c>
      <c r="P1526" s="779">
        <f>P1527+P1528</f>
        <v>0</v>
      </c>
      <c r="Q1526" s="779">
        <f>Q1527+Q1528</f>
        <v>0</v>
      </c>
      <c r="R1526" s="779">
        <f>R1529</f>
        <v>0</v>
      </c>
      <c r="S1526" s="780">
        <f>IF(P1526+R1526=S1527+S1528+S1529,P1526+R1526,"CHYBA")</f>
        <v>0</v>
      </c>
    </row>
    <row r="1527" spans="1:19" ht="15" hidden="1" customHeight="1" x14ac:dyDescent="0.2">
      <c r="A1527" s="790" t="s">
        <v>382</v>
      </c>
      <c r="B1527" s="776" t="s">
        <v>381</v>
      </c>
      <c r="C1527" s="777">
        <f>IF(E1527+G1527=0, 0, ROUND((P1527-Q1527)/(G1527+E1527)/12,0))</f>
        <v>0</v>
      </c>
      <c r="D1527" s="791">
        <f>IF(F1527=0,0,ROUND(Q1527/F1527,0))</f>
        <v>0</v>
      </c>
      <c r="E1527" s="796"/>
      <c r="F1527" s="797"/>
      <c r="G1527" s="798"/>
      <c r="H1527" s="799"/>
      <c r="I1527" s="797"/>
      <c r="J1527" s="779" t="s">
        <v>381</v>
      </c>
      <c r="K1527" s="779">
        <f>H1527</f>
        <v>0</v>
      </c>
      <c r="L1527" s="797"/>
      <c r="M1527" s="797"/>
      <c r="N1527" s="779" t="s">
        <v>381</v>
      </c>
      <c r="O1527" s="779">
        <f>L1527</f>
        <v>0</v>
      </c>
      <c r="P1527" s="779">
        <f>H1527+L1527</f>
        <v>0</v>
      </c>
      <c r="Q1527" s="779">
        <f>I1527+M1527</f>
        <v>0</v>
      </c>
      <c r="R1527" s="779" t="s">
        <v>381</v>
      </c>
      <c r="S1527" s="780">
        <f>P1527</f>
        <v>0</v>
      </c>
    </row>
    <row r="1528" spans="1:19" ht="15" hidden="1" customHeight="1" x14ac:dyDescent="0.2">
      <c r="A1528" s="790" t="s">
        <v>383</v>
      </c>
      <c r="B1528" s="776" t="s">
        <v>381</v>
      </c>
      <c r="C1528" s="777">
        <f>IF(E1528+G1528=0, 0, ROUND((P1528-Q1528)/(G1528+E1528)/12,0))</f>
        <v>0</v>
      </c>
      <c r="D1528" s="791">
        <f>IF(F1528=0,0,ROUND(Q1528/F1528,0))</f>
        <v>0</v>
      </c>
      <c r="E1528" s="796"/>
      <c r="F1528" s="797"/>
      <c r="G1528" s="798"/>
      <c r="H1528" s="799"/>
      <c r="I1528" s="797"/>
      <c r="J1528" s="779" t="s">
        <v>381</v>
      </c>
      <c r="K1528" s="779">
        <f>H1528</f>
        <v>0</v>
      </c>
      <c r="L1528" s="797"/>
      <c r="M1528" s="797"/>
      <c r="N1528" s="779" t="s">
        <v>381</v>
      </c>
      <c r="O1528" s="779">
        <f>L1528</f>
        <v>0</v>
      </c>
      <c r="P1528" s="779">
        <f>H1528+L1528</f>
        <v>0</v>
      </c>
      <c r="Q1528" s="779">
        <f>I1528+M1528</f>
        <v>0</v>
      </c>
      <c r="R1528" s="779" t="s">
        <v>381</v>
      </c>
      <c r="S1528" s="780">
        <f>P1528</f>
        <v>0</v>
      </c>
    </row>
    <row r="1529" spans="1:19" ht="15" hidden="1" customHeight="1" x14ac:dyDescent="0.2">
      <c r="A1529" s="790" t="s">
        <v>384</v>
      </c>
      <c r="B1529" s="776" t="s">
        <v>381</v>
      </c>
      <c r="C1529" s="777" t="s">
        <v>381</v>
      </c>
      <c r="D1529" s="791" t="s">
        <v>381</v>
      </c>
      <c r="E1529" s="778" t="s">
        <v>381</v>
      </c>
      <c r="F1529" s="779" t="s">
        <v>381</v>
      </c>
      <c r="G1529" s="780" t="s">
        <v>381</v>
      </c>
      <c r="H1529" s="781" t="s">
        <v>381</v>
      </c>
      <c r="I1529" s="779" t="s">
        <v>381</v>
      </c>
      <c r="J1529" s="797"/>
      <c r="K1529" s="779">
        <f>J1529</f>
        <v>0</v>
      </c>
      <c r="L1529" s="779" t="s">
        <v>381</v>
      </c>
      <c r="M1529" s="779" t="s">
        <v>381</v>
      </c>
      <c r="N1529" s="797"/>
      <c r="O1529" s="779">
        <f>N1529</f>
        <v>0</v>
      </c>
      <c r="P1529" s="779" t="s">
        <v>381</v>
      </c>
      <c r="Q1529" s="779" t="s">
        <v>381</v>
      </c>
      <c r="R1529" s="779">
        <f>J1529+N1529</f>
        <v>0</v>
      </c>
      <c r="S1529" s="780">
        <f>R1529</f>
        <v>0</v>
      </c>
    </row>
    <row r="1530" spans="1:19" ht="18" hidden="1" customHeight="1" x14ac:dyDescent="0.2">
      <c r="A1530" s="792" t="s">
        <v>1026</v>
      </c>
      <c r="B1530" s="793"/>
      <c r="C1530" s="777">
        <f>IF(E1530+G1530=0, 0, ROUND((P1530-Q1530)/(G1530+E1530)/12,0))</f>
        <v>0</v>
      </c>
      <c r="D1530" s="791">
        <f>IF(F1530=0,0,ROUND(Q1530/F1530,0))</f>
        <v>0</v>
      </c>
      <c r="E1530" s="778">
        <f>E1531+E1532</f>
        <v>0</v>
      </c>
      <c r="F1530" s="779">
        <f>F1531+F1532</f>
        <v>0</v>
      </c>
      <c r="G1530" s="780">
        <f>G1531+G1532</f>
        <v>0</v>
      </c>
      <c r="H1530" s="781">
        <f>H1531+H1532</f>
        <v>0</v>
      </c>
      <c r="I1530" s="779">
        <f>I1531+I1532</f>
        <v>0</v>
      </c>
      <c r="J1530" s="779">
        <f>J1533</f>
        <v>0</v>
      </c>
      <c r="K1530" s="779">
        <f>IF(H1530+J1530=K1531+K1532+K1533,H1530+J1530,"CHYBA")</f>
        <v>0</v>
      </c>
      <c r="L1530" s="779">
        <f>L1531+L1532</f>
        <v>0</v>
      </c>
      <c r="M1530" s="779">
        <f>M1531+M1532</f>
        <v>0</v>
      </c>
      <c r="N1530" s="779">
        <f>N1533</f>
        <v>0</v>
      </c>
      <c r="O1530" s="779">
        <f>IF(L1530+N1530=O1531+O1532+O1533,L1530+N1530,"CHYBA")</f>
        <v>0</v>
      </c>
      <c r="P1530" s="779">
        <f>P1531+P1532</f>
        <v>0</v>
      </c>
      <c r="Q1530" s="779">
        <f>Q1531+Q1532</f>
        <v>0</v>
      </c>
      <c r="R1530" s="779">
        <f>R1533</f>
        <v>0</v>
      </c>
      <c r="S1530" s="780">
        <f>IF(P1530+R1530=S1531+S1532+S1533,P1530+R1530,"CHYBA")</f>
        <v>0</v>
      </c>
    </row>
    <row r="1531" spans="1:19" ht="15" hidden="1" customHeight="1" x14ac:dyDescent="0.2">
      <c r="A1531" s="790" t="s">
        <v>382</v>
      </c>
      <c r="B1531" s="776" t="s">
        <v>381</v>
      </c>
      <c r="C1531" s="777">
        <f>IF(E1531+G1531=0, 0, ROUND((P1531-Q1531)/(G1531+E1531)/12,0))</f>
        <v>0</v>
      </c>
      <c r="D1531" s="791">
        <f>IF(F1531=0,0,ROUND(Q1531/F1531,0))</f>
        <v>0</v>
      </c>
      <c r="E1531" s="796"/>
      <c r="F1531" s="797"/>
      <c r="G1531" s="798"/>
      <c r="H1531" s="799"/>
      <c r="I1531" s="797"/>
      <c r="J1531" s="779" t="s">
        <v>381</v>
      </c>
      <c r="K1531" s="779">
        <f>H1531</f>
        <v>0</v>
      </c>
      <c r="L1531" s="797"/>
      <c r="M1531" s="797"/>
      <c r="N1531" s="779" t="s">
        <v>381</v>
      </c>
      <c r="O1531" s="779">
        <f>L1531</f>
        <v>0</v>
      </c>
      <c r="P1531" s="779">
        <f>H1531+L1531</f>
        <v>0</v>
      </c>
      <c r="Q1531" s="779">
        <f>I1531+M1531</f>
        <v>0</v>
      </c>
      <c r="R1531" s="779" t="s">
        <v>381</v>
      </c>
      <c r="S1531" s="780">
        <f>P1531</f>
        <v>0</v>
      </c>
    </row>
    <row r="1532" spans="1:19" ht="15" hidden="1" customHeight="1" x14ac:dyDescent="0.2">
      <c r="A1532" s="790" t="s">
        <v>383</v>
      </c>
      <c r="B1532" s="776" t="s">
        <v>381</v>
      </c>
      <c r="C1532" s="777">
        <f>IF(E1532+G1532=0, 0, ROUND((P1532-Q1532)/(G1532+E1532)/12,0))</f>
        <v>0</v>
      </c>
      <c r="D1532" s="791">
        <f>IF(F1532=0,0,ROUND(Q1532/F1532,0))</f>
        <v>0</v>
      </c>
      <c r="E1532" s="796"/>
      <c r="F1532" s="797"/>
      <c r="G1532" s="798"/>
      <c r="H1532" s="799"/>
      <c r="I1532" s="797"/>
      <c r="J1532" s="779" t="s">
        <v>381</v>
      </c>
      <c r="K1532" s="779">
        <f>H1532</f>
        <v>0</v>
      </c>
      <c r="L1532" s="797"/>
      <c r="M1532" s="797"/>
      <c r="N1532" s="779" t="s">
        <v>381</v>
      </c>
      <c r="O1532" s="779">
        <f>L1532</f>
        <v>0</v>
      </c>
      <c r="P1532" s="779">
        <f>H1532+L1532</f>
        <v>0</v>
      </c>
      <c r="Q1532" s="779">
        <f>I1532+M1532</f>
        <v>0</v>
      </c>
      <c r="R1532" s="779" t="s">
        <v>381</v>
      </c>
      <c r="S1532" s="780">
        <f>P1532</f>
        <v>0</v>
      </c>
    </row>
    <row r="1533" spans="1:19" ht="15" hidden="1" customHeight="1" x14ac:dyDescent="0.2">
      <c r="A1533" s="790" t="s">
        <v>384</v>
      </c>
      <c r="B1533" s="776" t="s">
        <v>381</v>
      </c>
      <c r="C1533" s="777" t="s">
        <v>381</v>
      </c>
      <c r="D1533" s="791" t="s">
        <v>381</v>
      </c>
      <c r="E1533" s="778" t="s">
        <v>381</v>
      </c>
      <c r="F1533" s="779" t="s">
        <v>381</v>
      </c>
      <c r="G1533" s="780" t="s">
        <v>381</v>
      </c>
      <c r="H1533" s="781" t="s">
        <v>381</v>
      </c>
      <c r="I1533" s="779" t="s">
        <v>381</v>
      </c>
      <c r="J1533" s="797"/>
      <c r="K1533" s="779">
        <f>J1533</f>
        <v>0</v>
      </c>
      <c r="L1533" s="779" t="s">
        <v>381</v>
      </c>
      <c r="M1533" s="779" t="s">
        <v>381</v>
      </c>
      <c r="N1533" s="797"/>
      <c r="O1533" s="779">
        <f>N1533</f>
        <v>0</v>
      </c>
      <c r="P1533" s="779" t="s">
        <v>381</v>
      </c>
      <c r="Q1533" s="779" t="s">
        <v>381</v>
      </c>
      <c r="R1533" s="779">
        <f>J1533+N1533</f>
        <v>0</v>
      </c>
      <c r="S1533" s="780">
        <f>R1533</f>
        <v>0</v>
      </c>
    </row>
    <row r="1534" spans="1:19" ht="18" hidden="1" customHeight="1" x14ac:dyDescent="0.2">
      <c r="A1534" s="792" t="s">
        <v>1026</v>
      </c>
      <c r="B1534" s="793"/>
      <c r="C1534" s="777">
        <f>IF(E1534+G1534=0, 0, ROUND((P1534-Q1534)/(G1534+E1534)/12,0))</f>
        <v>0</v>
      </c>
      <c r="D1534" s="791">
        <f>IF(F1534=0,0,ROUND(Q1534/F1534,0))</f>
        <v>0</v>
      </c>
      <c r="E1534" s="778">
        <f>E1535+E1536</f>
        <v>0</v>
      </c>
      <c r="F1534" s="779">
        <f>F1535+F1536</f>
        <v>0</v>
      </c>
      <c r="G1534" s="780">
        <f>G1535+G1536</f>
        <v>0</v>
      </c>
      <c r="H1534" s="781">
        <f>H1535+H1536</f>
        <v>0</v>
      </c>
      <c r="I1534" s="779">
        <f>I1535+I1536</f>
        <v>0</v>
      </c>
      <c r="J1534" s="779">
        <f>J1537</f>
        <v>0</v>
      </c>
      <c r="K1534" s="779">
        <f>IF(H1534+J1534=K1535+K1536+K1537,H1534+J1534,"CHYBA")</f>
        <v>0</v>
      </c>
      <c r="L1534" s="779">
        <f>L1535+L1536</f>
        <v>0</v>
      </c>
      <c r="M1534" s="779">
        <f>M1535+M1536</f>
        <v>0</v>
      </c>
      <c r="N1534" s="779">
        <f>N1537</f>
        <v>0</v>
      </c>
      <c r="O1534" s="779">
        <f>IF(L1534+N1534=O1535+O1536+O1537,L1534+N1534,"CHYBA")</f>
        <v>0</v>
      </c>
      <c r="P1534" s="779">
        <f>P1535+P1536</f>
        <v>0</v>
      </c>
      <c r="Q1534" s="779">
        <f>Q1535+Q1536</f>
        <v>0</v>
      </c>
      <c r="R1534" s="779">
        <f>R1537</f>
        <v>0</v>
      </c>
      <c r="S1534" s="780">
        <f>IF(P1534+R1534=S1535+S1536+S1537,P1534+R1534,"CHYBA")</f>
        <v>0</v>
      </c>
    </row>
    <row r="1535" spans="1:19" ht="15" hidden="1" customHeight="1" x14ac:dyDescent="0.2">
      <c r="A1535" s="790" t="s">
        <v>382</v>
      </c>
      <c r="B1535" s="776" t="s">
        <v>381</v>
      </c>
      <c r="C1535" s="777">
        <f>IF(E1535+G1535=0, 0, ROUND((P1535-Q1535)/(G1535+E1535)/12,0))</f>
        <v>0</v>
      </c>
      <c r="D1535" s="791">
        <f>IF(F1535=0,0,ROUND(Q1535/F1535,0))</f>
        <v>0</v>
      </c>
      <c r="E1535" s="796"/>
      <c r="F1535" s="797"/>
      <c r="G1535" s="798"/>
      <c r="H1535" s="799"/>
      <c r="I1535" s="797"/>
      <c r="J1535" s="779" t="s">
        <v>381</v>
      </c>
      <c r="K1535" s="779">
        <f>H1535</f>
        <v>0</v>
      </c>
      <c r="L1535" s="797"/>
      <c r="M1535" s="797"/>
      <c r="N1535" s="779" t="s">
        <v>381</v>
      </c>
      <c r="O1535" s="779">
        <f>L1535</f>
        <v>0</v>
      </c>
      <c r="P1535" s="779">
        <f>H1535+L1535</f>
        <v>0</v>
      </c>
      <c r="Q1535" s="779">
        <f>I1535+M1535</f>
        <v>0</v>
      </c>
      <c r="R1535" s="779" t="s">
        <v>381</v>
      </c>
      <c r="S1535" s="780">
        <f>P1535</f>
        <v>0</v>
      </c>
    </row>
    <row r="1536" spans="1:19" ht="15" hidden="1" customHeight="1" x14ac:dyDescent="0.2">
      <c r="A1536" s="790" t="s">
        <v>383</v>
      </c>
      <c r="B1536" s="776" t="s">
        <v>381</v>
      </c>
      <c r="C1536" s="777">
        <f>IF(E1536+G1536=0, 0, ROUND((P1536-Q1536)/(G1536+E1536)/12,0))</f>
        <v>0</v>
      </c>
      <c r="D1536" s="791">
        <f>IF(F1536=0,0,ROUND(Q1536/F1536,0))</f>
        <v>0</v>
      </c>
      <c r="E1536" s="796"/>
      <c r="F1536" s="797"/>
      <c r="G1536" s="798"/>
      <c r="H1536" s="799"/>
      <c r="I1536" s="797"/>
      <c r="J1536" s="779" t="s">
        <v>381</v>
      </c>
      <c r="K1536" s="779">
        <f>H1536</f>
        <v>0</v>
      </c>
      <c r="L1536" s="797"/>
      <c r="M1536" s="797"/>
      <c r="N1536" s="779" t="s">
        <v>381</v>
      </c>
      <c r="O1536" s="779">
        <f>L1536</f>
        <v>0</v>
      </c>
      <c r="P1536" s="779">
        <f>H1536+L1536</f>
        <v>0</v>
      </c>
      <c r="Q1536" s="779">
        <f>I1536+M1536</f>
        <v>0</v>
      </c>
      <c r="R1536" s="779" t="s">
        <v>381</v>
      </c>
      <c r="S1536" s="780">
        <f>P1536</f>
        <v>0</v>
      </c>
    </row>
    <row r="1537" spans="1:19" ht="15" hidden="1" customHeight="1" x14ac:dyDescent="0.2">
      <c r="A1537" s="790" t="s">
        <v>384</v>
      </c>
      <c r="B1537" s="776" t="s">
        <v>381</v>
      </c>
      <c r="C1537" s="777" t="s">
        <v>381</v>
      </c>
      <c r="D1537" s="791" t="s">
        <v>381</v>
      </c>
      <c r="E1537" s="778" t="s">
        <v>381</v>
      </c>
      <c r="F1537" s="779" t="s">
        <v>381</v>
      </c>
      <c r="G1537" s="780" t="s">
        <v>381</v>
      </c>
      <c r="H1537" s="781" t="s">
        <v>381</v>
      </c>
      <c r="I1537" s="779" t="s">
        <v>381</v>
      </c>
      <c r="J1537" s="797"/>
      <c r="K1537" s="779">
        <f>J1537</f>
        <v>0</v>
      </c>
      <c r="L1537" s="779" t="s">
        <v>381</v>
      </c>
      <c r="M1537" s="779" t="s">
        <v>381</v>
      </c>
      <c r="N1537" s="797"/>
      <c r="O1537" s="779">
        <f>N1537</f>
        <v>0</v>
      </c>
      <c r="P1537" s="779" t="s">
        <v>381</v>
      </c>
      <c r="Q1537" s="779" t="s">
        <v>381</v>
      </c>
      <c r="R1537" s="779">
        <f>J1537+N1537</f>
        <v>0</v>
      </c>
      <c r="S1537" s="780">
        <f>R1537</f>
        <v>0</v>
      </c>
    </row>
    <row r="1538" spans="1:19" ht="18" hidden="1" customHeight="1" x14ac:dyDescent="0.2">
      <c r="A1538" s="792" t="s">
        <v>1026</v>
      </c>
      <c r="B1538" s="793"/>
      <c r="C1538" s="777">
        <f>IF(E1538+G1538=0, 0, ROUND((P1538-Q1538)/(G1538+E1538)/12,0))</f>
        <v>0</v>
      </c>
      <c r="D1538" s="791">
        <f>IF(F1538=0,0,ROUND(Q1538/F1538,0))</f>
        <v>0</v>
      </c>
      <c r="E1538" s="778">
        <f>E1539+E1540</f>
        <v>0</v>
      </c>
      <c r="F1538" s="779">
        <f>F1539+F1540</f>
        <v>0</v>
      </c>
      <c r="G1538" s="780">
        <f>G1539+G1540</f>
        <v>0</v>
      </c>
      <c r="H1538" s="781">
        <f>H1539+H1540</f>
        <v>0</v>
      </c>
      <c r="I1538" s="779">
        <f>I1539+I1540</f>
        <v>0</v>
      </c>
      <c r="J1538" s="779">
        <f>J1541</f>
        <v>0</v>
      </c>
      <c r="K1538" s="779">
        <f>IF(H1538+J1538=K1539+K1540+K1541,H1538+J1538,"CHYBA")</f>
        <v>0</v>
      </c>
      <c r="L1538" s="779">
        <f>L1539+L1540</f>
        <v>0</v>
      </c>
      <c r="M1538" s="779">
        <f>M1539+M1540</f>
        <v>0</v>
      </c>
      <c r="N1538" s="779">
        <f>N1541</f>
        <v>0</v>
      </c>
      <c r="O1538" s="779">
        <f>IF(L1538+N1538=O1539+O1540+O1541,L1538+N1538,"CHYBA")</f>
        <v>0</v>
      </c>
      <c r="P1538" s="779">
        <f>P1539+P1540</f>
        <v>0</v>
      </c>
      <c r="Q1538" s="779">
        <f>Q1539+Q1540</f>
        <v>0</v>
      </c>
      <c r="R1538" s="779">
        <f>R1541</f>
        <v>0</v>
      </c>
      <c r="S1538" s="780">
        <f>IF(P1538+R1538=S1539+S1540+S1541,P1538+R1538,"CHYBA")</f>
        <v>0</v>
      </c>
    </row>
    <row r="1539" spans="1:19" ht="15" hidden="1" customHeight="1" x14ac:dyDescent="0.2">
      <c r="A1539" s="790" t="s">
        <v>382</v>
      </c>
      <c r="B1539" s="776" t="s">
        <v>381</v>
      </c>
      <c r="C1539" s="777">
        <f>IF(E1539+G1539=0, 0, ROUND((P1539-Q1539)/(G1539+E1539)/12,0))</f>
        <v>0</v>
      </c>
      <c r="D1539" s="791">
        <f>IF(F1539=0,0,ROUND(Q1539/F1539,0))</f>
        <v>0</v>
      </c>
      <c r="E1539" s="796"/>
      <c r="F1539" s="797"/>
      <c r="G1539" s="798"/>
      <c r="H1539" s="799"/>
      <c r="I1539" s="797"/>
      <c r="J1539" s="779" t="s">
        <v>381</v>
      </c>
      <c r="K1539" s="779">
        <f>H1539</f>
        <v>0</v>
      </c>
      <c r="L1539" s="797"/>
      <c r="M1539" s="797"/>
      <c r="N1539" s="779" t="s">
        <v>381</v>
      </c>
      <c r="O1539" s="779">
        <f>L1539</f>
        <v>0</v>
      </c>
      <c r="P1539" s="779">
        <f>H1539+L1539</f>
        <v>0</v>
      </c>
      <c r="Q1539" s="779">
        <f>I1539+M1539</f>
        <v>0</v>
      </c>
      <c r="R1539" s="779" t="s">
        <v>381</v>
      </c>
      <c r="S1539" s="780">
        <f>P1539</f>
        <v>0</v>
      </c>
    </row>
    <row r="1540" spans="1:19" ht="15" hidden="1" customHeight="1" x14ac:dyDescent="0.2">
      <c r="A1540" s="790" t="s">
        <v>383</v>
      </c>
      <c r="B1540" s="776" t="s">
        <v>381</v>
      </c>
      <c r="C1540" s="777">
        <f>IF(E1540+G1540=0, 0, ROUND((P1540-Q1540)/(G1540+E1540)/12,0))</f>
        <v>0</v>
      </c>
      <c r="D1540" s="791">
        <f>IF(F1540=0,0,ROUND(Q1540/F1540,0))</f>
        <v>0</v>
      </c>
      <c r="E1540" s="796"/>
      <c r="F1540" s="797"/>
      <c r="G1540" s="798"/>
      <c r="H1540" s="799"/>
      <c r="I1540" s="797"/>
      <c r="J1540" s="779" t="s">
        <v>381</v>
      </c>
      <c r="K1540" s="779">
        <f>H1540</f>
        <v>0</v>
      </c>
      <c r="L1540" s="797"/>
      <c r="M1540" s="797"/>
      <c r="N1540" s="779" t="s">
        <v>381</v>
      </c>
      <c r="O1540" s="779">
        <f>L1540</f>
        <v>0</v>
      </c>
      <c r="P1540" s="779">
        <f>H1540+L1540</f>
        <v>0</v>
      </c>
      <c r="Q1540" s="779">
        <f>I1540+M1540</f>
        <v>0</v>
      </c>
      <c r="R1540" s="779" t="s">
        <v>381</v>
      </c>
      <c r="S1540" s="780">
        <f>P1540</f>
        <v>0</v>
      </c>
    </row>
    <row r="1541" spans="1:19" ht="15" hidden="1" customHeight="1" x14ac:dyDescent="0.2">
      <c r="A1541" s="790" t="s">
        <v>384</v>
      </c>
      <c r="B1541" s="776" t="s">
        <v>381</v>
      </c>
      <c r="C1541" s="777" t="s">
        <v>381</v>
      </c>
      <c r="D1541" s="791" t="s">
        <v>381</v>
      </c>
      <c r="E1541" s="778" t="s">
        <v>381</v>
      </c>
      <c r="F1541" s="779" t="s">
        <v>381</v>
      </c>
      <c r="G1541" s="780" t="s">
        <v>381</v>
      </c>
      <c r="H1541" s="781" t="s">
        <v>381</v>
      </c>
      <c r="I1541" s="779" t="s">
        <v>381</v>
      </c>
      <c r="J1541" s="797"/>
      <c r="K1541" s="779">
        <f>J1541</f>
        <v>0</v>
      </c>
      <c r="L1541" s="779" t="s">
        <v>381</v>
      </c>
      <c r="M1541" s="779" t="s">
        <v>381</v>
      </c>
      <c r="N1541" s="797"/>
      <c r="O1541" s="779">
        <f>N1541</f>
        <v>0</v>
      </c>
      <c r="P1541" s="779" t="s">
        <v>381</v>
      </c>
      <c r="Q1541" s="779" t="s">
        <v>381</v>
      </c>
      <c r="R1541" s="779">
        <f>J1541+N1541</f>
        <v>0</v>
      </c>
      <c r="S1541" s="780">
        <f>R1541</f>
        <v>0</v>
      </c>
    </row>
    <row r="1542" spans="1:19" ht="18" hidden="1" customHeight="1" x14ac:dyDescent="0.2">
      <c r="A1542" s="792" t="s">
        <v>1026</v>
      </c>
      <c r="B1542" s="793"/>
      <c r="C1542" s="777">
        <f>IF(E1542+G1542=0, 0, ROUND((P1542-Q1542)/(G1542+E1542)/12,0))</f>
        <v>0</v>
      </c>
      <c r="D1542" s="791">
        <f>IF(F1542=0,0,ROUND(Q1542/F1542,0))</f>
        <v>0</v>
      </c>
      <c r="E1542" s="778">
        <f>E1543+E1544</f>
        <v>0</v>
      </c>
      <c r="F1542" s="779">
        <f>F1543+F1544</f>
        <v>0</v>
      </c>
      <c r="G1542" s="780">
        <f>G1543+G1544</f>
        <v>0</v>
      </c>
      <c r="H1542" s="781">
        <f>H1543+H1544</f>
        <v>0</v>
      </c>
      <c r="I1542" s="779">
        <f>I1543+I1544</f>
        <v>0</v>
      </c>
      <c r="J1542" s="779">
        <f>J1545</f>
        <v>0</v>
      </c>
      <c r="K1542" s="779">
        <f>IF(H1542+J1542=K1543+K1544+K1545,H1542+J1542,"CHYBA")</f>
        <v>0</v>
      </c>
      <c r="L1542" s="779">
        <f>L1543+L1544</f>
        <v>0</v>
      </c>
      <c r="M1542" s="779">
        <f>M1543+M1544</f>
        <v>0</v>
      </c>
      <c r="N1542" s="779">
        <f>N1545</f>
        <v>0</v>
      </c>
      <c r="O1542" s="779">
        <f>IF(L1542+N1542=O1543+O1544+O1545,L1542+N1542,"CHYBA")</f>
        <v>0</v>
      </c>
      <c r="P1542" s="779">
        <f>P1543+P1544</f>
        <v>0</v>
      </c>
      <c r="Q1542" s="779">
        <f>Q1543+Q1544</f>
        <v>0</v>
      </c>
      <c r="R1542" s="779">
        <f>R1545</f>
        <v>0</v>
      </c>
      <c r="S1542" s="780">
        <f>IF(P1542+R1542=S1543+S1544+S1545,P1542+R1542,"CHYBA")</f>
        <v>0</v>
      </c>
    </row>
    <row r="1543" spans="1:19" ht="15" hidden="1" customHeight="1" x14ac:dyDescent="0.2">
      <c r="A1543" s="790" t="s">
        <v>382</v>
      </c>
      <c r="B1543" s="776" t="s">
        <v>381</v>
      </c>
      <c r="C1543" s="777">
        <f>IF(E1543+G1543=0, 0, ROUND((P1543-Q1543)/(G1543+E1543)/12,0))</f>
        <v>0</v>
      </c>
      <c r="D1543" s="791">
        <f>IF(F1543=0,0,ROUND(Q1543/F1543,0))</f>
        <v>0</v>
      </c>
      <c r="E1543" s="796"/>
      <c r="F1543" s="797"/>
      <c r="G1543" s="798"/>
      <c r="H1543" s="799"/>
      <c r="I1543" s="797"/>
      <c r="J1543" s="779" t="s">
        <v>381</v>
      </c>
      <c r="K1543" s="779">
        <f>H1543</f>
        <v>0</v>
      </c>
      <c r="L1543" s="797"/>
      <c r="M1543" s="797"/>
      <c r="N1543" s="779" t="s">
        <v>381</v>
      </c>
      <c r="O1543" s="779">
        <f>L1543</f>
        <v>0</v>
      </c>
      <c r="P1543" s="779">
        <f>H1543+L1543</f>
        <v>0</v>
      </c>
      <c r="Q1543" s="779">
        <f>I1543+M1543</f>
        <v>0</v>
      </c>
      <c r="R1543" s="779" t="s">
        <v>381</v>
      </c>
      <c r="S1543" s="780">
        <f>P1543</f>
        <v>0</v>
      </c>
    </row>
    <row r="1544" spans="1:19" ht="15" hidden="1" customHeight="1" x14ac:dyDescent="0.2">
      <c r="A1544" s="790" t="s">
        <v>383</v>
      </c>
      <c r="B1544" s="776" t="s">
        <v>381</v>
      </c>
      <c r="C1544" s="777">
        <f>IF(E1544+G1544=0, 0, ROUND((P1544-Q1544)/(G1544+E1544)/12,0))</f>
        <v>0</v>
      </c>
      <c r="D1544" s="791">
        <f>IF(F1544=0,0,ROUND(Q1544/F1544,0))</f>
        <v>0</v>
      </c>
      <c r="E1544" s="796"/>
      <c r="F1544" s="797"/>
      <c r="G1544" s="798"/>
      <c r="H1544" s="799"/>
      <c r="I1544" s="797"/>
      <c r="J1544" s="779" t="s">
        <v>381</v>
      </c>
      <c r="K1544" s="779">
        <f>H1544</f>
        <v>0</v>
      </c>
      <c r="L1544" s="797"/>
      <c r="M1544" s="797"/>
      <c r="N1544" s="779" t="s">
        <v>381</v>
      </c>
      <c r="O1544" s="779">
        <f>L1544</f>
        <v>0</v>
      </c>
      <c r="P1544" s="779">
        <f>H1544+L1544</f>
        <v>0</v>
      </c>
      <c r="Q1544" s="779">
        <f>I1544+M1544</f>
        <v>0</v>
      </c>
      <c r="R1544" s="779" t="s">
        <v>381</v>
      </c>
      <c r="S1544" s="780">
        <f>P1544</f>
        <v>0</v>
      </c>
    </row>
    <row r="1545" spans="1:19" ht="15.75" hidden="1" customHeight="1" x14ac:dyDescent="0.2">
      <c r="A1545" s="808" t="s">
        <v>384</v>
      </c>
      <c r="B1545" s="809" t="s">
        <v>381</v>
      </c>
      <c r="C1545" s="810" t="s">
        <v>381</v>
      </c>
      <c r="D1545" s="834" t="s">
        <v>381</v>
      </c>
      <c r="E1545" s="811" t="s">
        <v>381</v>
      </c>
      <c r="F1545" s="812" t="s">
        <v>381</v>
      </c>
      <c r="G1545" s="813" t="s">
        <v>381</v>
      </c>
      <c r="H1545" s="814" t="s">
        <v>381</v>
      </c>
      <c r="I1545" s="812" t="s">
        <v>381</v>
      </c>
      <c r="J1545" s="815"/>
      <c r="K1545" s="812">
        <f>J1545</f>
        <v>0</v>
      </c>
      <c r="L1545" s="812" t="s">
        <v>381</v>
      </c>
      <c r="M1545" s="812" t="s">
        <v>381</v>
      </c>
      <c r="N1545" s="815"/>
      <c r="O1545" s="812">
        <f>N1545</f>
        <v>0</v>
      </c>
      <c r="P1545" s="812" t="s">
        <v>381</v>
      </c>
      <c r="Q1545" s="812" t="s">
        <v>381</v>
      </c>
      <c r="R1545" s="812">
        <f>J1545+N1545</f>
        <v>0</v>
      </c>
      <c r="S1545" s="813">
        <f>R1545</f>
        <v>0</v>
      </c>
    </row>
    <row r="1546" spans="1:19" ht="15.75" hidden="1" customHeight="1" x14ac:dyDescent="0.2">
      <c r="A1546" s="816" t="s">
        <v>388</v>
      </c>
      <c r="B1546" s="817" t="s">
        <v>381</v>
      </c>
      <c r="C1546" s="802">
        <f>IF(E1546+G1546=0, 0, ROUND((P1546-Q1546)/(G1546+E1546)/12,0))</f>
        <v>0</v>
      </c>
      <c r="D1546" s="833">
        <f>IF(F1546=0,0,ROUND(Q1546/F1546,0))</f>
        <v>0</v>
      </c>
      <c r="E1546" s="819">
        <f>E1547+E1548</f>
        <v>0</v>
      </c>
      <c r="F1546" s="820">
        <f>F1547+F1548</f>
        <v>0</v>
      </c>
      <c r="G1546" s="821">
        <f>G1547+G1548</f>
        <v>0</v>
      </c>
      <c r="H1546" s="822">
        <f>H1547+H1548</f>
        <v>0</v>
      </c>
      <c r="I1546" s="820">
        <f>I1547+I1548</f>
        <v>0</v>
      </c>
      <c r="J1546" s="820">
        <f>J1549</f>
        <v>0</v>
      </c>
      <c r="K1546" s="820">
        <f>IF(H1546+J1546=K1547+K1548+K1549,H1546+J1546,"CHYBA")</f>
        <v>0</v>
      </c>
      <c r="L1546" s="820">
        <f>L1547+L1548</f>
        <v>0</v>
      </c>
      <c r="M1546" s="820">
        <f>M1547+M1548</f>
        <v>0</v>
      </c>
      <c r="N1546" s="820">
        <f>N1549</f>
        <v>0</v>
      </c>
      <c r="O1546" s="820">
        <f>IF(L1546+N1546=O1547+O1548+O1549,L1546+N1546,"CHYBA")</f>
        <v>0</v>
      </c>
      <c r="P1546" s="820">
        <f>P1547+P1548</f>
        <v>0</v>
      </c>
      <c r="Q1546" s="820">
        <f>Q1547+Q1548</f>
        <v>0</v>
      </c>
      <c r="R1546" s="820">
        <f>R1549</f>
        <v>0</v>
      </c>
      <c r="S1546" s="821">
        <f>IF(P1546+R1546=S1547+S1548+S1549,P1546+R1546,"CHYBA")</f>
        <v>0</v>
      </c>
    </row>
    <row r="1547" spans="1:19" ht="15" hidden="1" customHeight="1" x14ac:dyDescent="0.2">
      <c r="A1547" s="790" t="s">
        <v>382</v>
      </c>
      <c r="B1547" s="776" t="s">
        <v>381</v>
      </c>
      <c r="C1547" s="777">
        <f>IF(E1547+G1547=0, 0, ROUND((P1547-Q1547)/(G1547+E1547)/12,0))</f>
        <v>0</v>
      </c>
      <c r="D1547" s="791">
        <f>IF(F1547=0,0,ROUND(Q1547/F1547,0))</f>
        <v>0</v>
      </c>
      <c r="E1547" s="778">
        <f t="shared" ref="E1547:I1548" si="55">E1551+E1555+E1559+E1563+E1567+E1571+E1575</f>
        <v>0</v>
      </c>
      <c r="F1547" s="779">
        <f t="shared" si="55"/>
        <v>0</v>
      </c>
      <c r="G1547" s="780">
        <f t="shared" si="55"/>
        <v>0</v>
      </c>
      <c r="H1547" s="781">
        <f t="shared" si="55"/>
        <v>0</v>
      </c>
      <c r="I1547" s="779">
        <f t="shared" si="55"/>
        <v>0</v>
      </c>
      <c r="J1547" s="779" t="s">
        <v>381</v>
      </c>
      <c r="K1547" s="779">
        <f>H1547</f>
        <v>0</v>
      </c>
      <c r="L1547" s="779">
        <f>L1551+L1555+L1559+L1563+L1567+L1571+L1575</f>
        <v>0</v>
      </c>
      <c r="M1547" s="779">
        <f>M1551+M1555+M1559+M1563+M1567+M1571+M1575</f>
        <v>0</v>
      </c>
      <c r="N1547" s="779" t="s">
        <v>381</v>
      </c>
      <c r="O1547" s="779">
        <f>L1547</f>
        <v>0</v>
      </c>
      <c r="P1547" s="779">
        <f>H1547+L1547</f>
        <v>0</v>
      </c>
      <c r="Q1547" s="779">
        <f>I1547+M1547</f>
        <v>0</v>
      </c>
      <c r="R1547" s="779" t="s">
        <v>381</v>
      </c>
      <c r="S1547" s="780">
        <f>P1547</f>
        <v>0</v>
      </c>
    </row>
    <row r="1548" spans="1:19" ht="15" hidden="1" customHeight="1" x14ac:dyDescent="0.2">
      <c r="A1548" s="790" t="s">
        <v>383</v>
      </c>
      <c r="B1548" s="776" t="s">
        <v>381</v>
      </c>
      <c r="C1548" s="777">
        <f>IF(E1548+G1548=0, 0, ROUND((P1548-Q1548)/(G1548+E1548)/12,0))</f>
        <v>0</v>
      </c>
      <c r="D1548" s="791">
        <f>IF(F1548=0,0,ROUND(Q1548/F1548,0))</f>
        <v>0</v>
      </c>
      <c r="E1548" s="778">
        <f t="shared" si="55"/>
        <v>0</v>
      </c>
      <c r="F1548" s="779">
        <f t="shared" si="55"/>
        <v>0</v>
      </c>
      <c r="G1548" s="780">
        <f t="shared" si="55"/>
        <v>0</v>
      </c>
      <c r="H1548" s="781">
        <f t="shared" si="55"/>
        <v>0</v>
      </c>
      <c r="I1548" s="779">
        <f t="shared" si="55"/>
        <v>0</v>
      </c>
      <c r="J1548" s="779" t="s">
        <v>381</v>
      </c>
      <c r="K1548" s="779">
        <f>H1548</f>
        <v>0</v>
      </c>
      <c r="L1548" s="779">
        <f>L1552+L1556+L1560+L1564+L1568+L1572+L1576</f>
        <v>0</v>
      </c>
      <c r="M1548" s="779">
        <f>M1552+M1556+M1560+M1564+M1568+M1572+M1576</f>
        <v>0</v>
      </c>
      <c r="N1548" s="779" t="s">
        <v>381</v>
      </c>
      <c r="O1548" s="779">
        <f>L1548</f>
        <v>0</v>
      </c>
      <c r="P1548" s="779">
        <f>H1548+L1548</f>
        <v>0</v>
      </c>
      <c r="Q1548" s="779">
        <f>I1548+M1548</f>
        <v>0</v>
      </c>
      <c r="R1548" s="779" t="s">
        <v>381</v>
      </c>
      <c r="S1548" s="780">
        <f>P1548</f>
        <v>0</v>
      </c>
    </row>
    <row r="1549" spans="1:19" ht="15" hidden="1" customHeight="1" x14ac:dyDescent="0.2">
      <c r="A1549" s="790" t="s">
        <v>384</v>
      </c>
      <c r="B1549" s="776" t="s">
        <v>381</v>
      </c>
      <c r="C1549" s="777" t="s">
        <v>381</v>
      </c>
      <c r="D1549" s="791" t="s">
        <v>381</v>
      </c>
      <c r="E1549" s="778" t="s">
        <v>381</v>
      </c>
      <c r="F1549" s="779" t="s">
        <v>381</v>
      </c>
      <c r="G1549" s="780" t="s">
        <v>381</v>
      </c>
      <c r="H1549" s="781" t="s">
        <v>381</v>
      </c>
      <c r="I1549" s="779" t="s">
        <v>381</v>
      </c>
      <c r="J1549" s="779">
        <f>J1553+J1557+J1561+J1565+J1569+J1573+J1577</f>
        <v>0</v>
      </c>
      <c r="K1549" s="779">
        <f>J1549</f>
        <v>0</v>
      </c>
      <c r="L1549" s="779" t="s">
        <v>381</v>
      </c>
      <c r="M1549" s="779" t="s">
        <v>381</v>
      </c>
      <c r="N1549" s="779">
        <f>N1553+N1557+N1561+N1565+N1569+N1573+N1577</f>
        <v>0</v>
      </c>
      <c r="O1549" s="779">
        <f>N1549</f>
        <v>0</v>
      </c>
      <c r="P1549" s="779" t="s">
        <v>381</v>
      </c>
      <c r="Q1549" s="779" t="s">
        <v>381</v>
      </c>
      <c r="R1549" s="779">
        <f>J1549+N1549</f>
        <v>0</v>
      </c>
      <c r="S1549" s="780">
        <f>R1549</f>
        <v>0</v>
      </c>
    </row>
    <row r="1550" spans="1:19" ht="18" hidden="1" customHeight="1" x14ac:dyDescent="0.2">
      <c r="A1550" s="792" t="s">
        <v>1026</v>
      </c>
      <c r="B1550" s="793"/>
      <c r="C1550" s="777">
        <f>IF(E1550+G1550=0, 0, ROUND((P1550-Q1550)/(G1550+E1550)/12,0))</f>
        <v>0</v>
      </c>
      <c r="D1550" s="791">
        <f>IF(F1550=0,0,ROUND(Q1550/F1550,0))</f>
        <v>0</v>
      </c>
      <c r="E1550" s="778">
        <f>E1551+E1552</f>
        <v>0</v>
      </c>
      <c r="F1550" s="779">
        <f>F1551+F1552</f>
        <v>0</v>
      </c>
      <c r="G1550" s="780">
        <f>G1551+G1552</f>
        <v>0</v>
      </c>
      <c r="H1550" s="794">
        <f>H1551+H1552</f>
        <v>0</v>
      </c>
      <c r="I1550" s="795">
        <f>I1551+I1552</f>
        <v>0</v>
      </c>
      <c r="J1550" s="795">
        <f>J1553</f>
        <v>0</v>
      </c>
      <c r="K1550" s="795">
        <f>IF(H1550+J1550=K1551+K1552+K1553,H1550+J1550,"CHYBA")</f>
        <v>0</v>
      </c>
      <c r="L1550" s="779">
        <f>L1551+L1552</f>
        <v>0</v>
      </c>
      <c r="M1550" s="779">
        <f>M1551+M1552</f>
        <v>0</v>
      </c>
      <c r="N1550" s="779">
        <f>N1553</f>
        <v>0</v>
      </c>
      <c r="O1550" s="779">
        <f>IF(L1550+N1550=O1551+O1552+O1553,L1550+N1550,"CHYBA")</f>
        <v>0</v>
      </c>
      <c r="P1550" s="779">
        <f>P1551+P1552</f>
        <v>0</v>
      </c>
      <c r="Q1550" s="779">
        <f>Q1551+Q1552</f>
        <v>0</v>
      </c>
      <c r="R1550" s="779">
        <f>R1553</f>
        <v>0</v>
      </c>
      <c r="S1550" s="780">
        <f>IF(P1550+R1550=S1551+S1552+S1553,P1550+R1550,"CHYBA")</f>
        <v>0</v>
      </c>
    </row>
    <row r="1551" spans="1:19" ht="15" hidden="1" customHeight="1" x14ac:dyDescent="0.2">
      <c r="A1551" s="790" t="s">
        <v>382</v>
      </c>
      <c r="B1551" s="776" t="s">
        <v>381</v>
      </c>
      <c r="C1551" s="777">
        <f>IF(E1551+G1551=0, 0, ROUND((P1551-Q1551)/(G1551+E1551)/12,0))</f>
        <v>0</v>
      </c>
      <c r="D1551" s="791">
        <f>IF(F1551=0,0,ROUND(Q1551/F1551,0))</f>
        <v>0</v>
      </c>
      <c r="E1551" s="796"/>
      <c r="F1551" s="797"/>
      <c r="G1551" s="798"/>
      <c r="H1551" s="799"/>
      <c r="I1551" s="797"/>
      <c r="J1551" s="795" t="s">
        <v>381</v>
      </c>
      <c r="K1551" s="795">
        <f>H1551</f>
        <v>0</v>
      </c>
      <c r="L1551" s="797"/>
      <c r="M1551" s="797"/>
      <c r="N1551" s="779" t="s">
        <v>381</v>
      </c>
      <c r="O1551" s="779">
        <f>L1551</f>
        <v>0</v>
      </c>
      <c r="P1551" s="779">
        <f>H1551+L1551</f>
        <v>0</v>
      </c>
      <c r="Q1551" s="779">
        <f>I1551+M1551</f>
        <v>0</v>
      </c>
      <c r="R1551" s="779" t="s">
        <v>381</v>
      </c>
      <c r="S1551" s="780">
        <f>P1551</f>
        <v>0</v>
      </c>
    </row>
    <row r="1552" spans="1:19" ht="15" hidden="1" customHeight="1" x14ac:dyDescent="0.2">
      <c r="A1552" s="790" t="s">
        <v>383</v>
      </c>
      <c r="B1552" s="776" t="s">
        <v>381</v>
      </c>
      <c r="C1552" s="777">
        <f>IF(E1552+G1552=0, 0, ROUND((P1552-Q1552)/(G1552+E1552)/12,0))</f>
        <v>0</v>
      </c>
      <c r="D1552" s="791">
        <f>IF(F1552=0,0,ROUND(Q1552/F1552,0))</f>
        <v>0</v>
      </c>
      <c r="E1552" s="796"/>
      <c r="F1552" s="797"/>
      <c r="G1552" s="798"/>
      <c r="H1552" s="799"/>
      <c r="I1552" s="797"/>
      <c r="J1552" s="795" t="s">
        <v>381</v>
      </c>
      <c r="K1552" s="795">
        <f>H1552</f>
        <v>0</v>
      </c>
      <c r="L1552" s="797"/>
      <c r="M1552" s="797"/>
      <c r="N1552" s="779" t="s">
        <v>381</v>
      </c>
      <c r="O1552" s="779">
        <f>L1552</f>
        <v>0</v>
      </c>
      <c r="P1552" s="779">
        <f>H1552+L1552</f>
        <v>0</v>
      </c>
      <c r="Q1552" s="779">
        <f>I1552+M1552</f>
        <v>0</v>
      </c>
      <c r="R1552" s="779" t="s">
        <v>381</v>
      </c>
      <c r="S1552" s="780">
        <f>P1552</f>
        <v>0</v>
      </c>
    </row>
    <row r="1553" spans="1:19" ht="15" hidden="1" customHeight="1" x14ac:dyDescent="0.2">
      <c r="A1553" s="790" t="s">
        <v>384</v>
      </c>
      <c r="B1553" s="776" t="s">
        <v>381</v>
      </c>
      <c r="C1553" s="777" t="s">
        <v>381</v>
      </c>
      <c r="D1553" s="791" t="s">
        <v>381</v>
      </c>
      <c r="E1553" s="778" t="s">
        <v>381</v>
      </c>
      <c r="F1553" s="779" t="s">
        <v>381</v>
      </c>
      <c r="G1553" s="780" t="s">
        <v>381</v>
      </c>
      <c r="H1553" s="781" t="s">
        <v>381</v>
      </c>
      <c r="I1553" s="779" t="s">
        <v>381</v>
      </c>
      <c r="J1553" s="797"/>
      <c r="K1553" s="795">
        <f>J1553</f>
        <v>0</v>
      </c>
      <c r="L1553" s="779" t="s">
        <v>381</v>
      </c>
      <c r="M1553" s="779" t="s">
        <v>381</v>
      </c>
      <c r="N1553" s="797"/>
      <c r="O1553" s="779">
        <f>N1553</f>
        <v>0</v>
      </c>
      <c r="P1553" s="779" t="s">
        <v>381</v>
      </c>
      <c r="Q1553" s="779" t="s">
        <v>381</v>
      </c>
      <c r="R1553" s="779">
        <f>J1553+N1553</f>
        <v>0</v>
      </c>
      <c r="S1553" s="780">
        <f>R1553</f>
        <v>0</v>
      </c>
    </row>
    <row r="1554" spans="1:19" ht="18" hidden="1" customHeight="1" x14ac:dyDescent="0.2">
      <c r="A1554" s="792" t="s">
        <v>1026</v>
      </c>
      <c r="B1554" s="793"/>
      <c r="C1554" s="777">
        <f>IF(E1554+G1554=0, 0, ROUND((P1554-Q1554)/(G1554+E1554)/12,0))</f>
        <v>0</v>
      </c>
      <c r="D1554" s="791">
        <f>IF(F1554=0,0,ROUND(Q1554/F1554,0))</f>
        <v>0</v>
      </c>
      <c r="E1554" s="778">
        <f>E1555+E1556</f>
        <v>0</v>
      </c>
      <c r="F1554" s="779">
        <f>F1555+F1556</f>
        <v>0</v>
      </c>
      <c r="G1554" s="780">
        <f>G1555+G1556</f>
        <v>0</v>
      </c>
      <c r="H1554" s="781">
        <f>H1555+H1556</f>
        <v>0</v>
      </c>
      <c r="I1554" s="779">
        <f>I1555+I1556</f>
        <v>0</v>
      </c>
      <c r="J1554" s="779">
        <f>J1557</f>
        <v>0</v>
      </c>
      <c r="K1554" s="779">
        <f>IF(H1554+J1554=K1555+K1556+K1557,H1554+J1554,"CHYBA")</f>
        <v>0</v>
      </c>
      <c r="L1554" s="779">
        <f>L1555+L1556</f>
        <v>0</v>
      </c>
      <c r="M1554" s="779">
        <f>M1555+M1556</f>
        <v>0</v>
      </c>
      <c r="N1554" s="779">
        <f>N1557</f>
        <v>0</v>
      </c>
      <c r="O1554" s="779">
        <f>IF(L1554+N1554=O1555+O1556+O1557,L1554+N1554,"CHYBA")</f>
        <v>0</v>
      </c>
      <c r="P1554" s="779">
        <f>P1555+P1556</f>
        <v>0</v>
      </c>
      <c r="Q1554" s="779">
        <f>Q1555+Q1556</f>
        <v>0</v>
      </c>
      <c r="R1554" s="779">
        <f>R1557</f>
        <v>0</v>
      </c>
      <c r="S1554" s="780">
        <f>IF(P1554+R1554=S1555+S1556+S1557,P1554+R1554,"CHYBA")</f>
        <v>0</v>
      </c>
    </row>
    <row r="1555" spans="1:19" ht="15" hidden="1" customHeight="1" x14ac:dyDescent="0.2">
      <c r="A1555" s="790" t="s">
        <v>382</v>
      </c>
      <c r="B1555" s="776" t="s">
        <v>381</v>
      </c>
      <c r="C1555" s="777">
        <f>IF(E1555+G1555=0, 0, ROUND((P1555-Q1555)/(G1555+E1555)/12,0))</f>
        <v>0</v>
      </c>
      <c r="D1555" s="791">
        <f>IF(F1555=0,0,ROUND(Q1555/F1555,0))</f>
        <v>0</v>
      </c>
      <c r="E1555" s="796"/>
      <c r="F1555" s="797"/>
      <c r="G1555" s="798"/>
      <c r="H1555" s="799"/>
      <c r="I1555" s="797"/>
      <c r="J1555" s="779" t="s">
        <v>381</v>
      </c>
      <c r="K1555" s="779">
        <f>H1555</f>
        <v>0</v>
      </c>
      <c r="L1555" s="797"/>
      <c r="M1555" s="797"/>
      <c r="N1555" s="779" t="s">
        <v>381</v>
      </c>
      <c r="O1555" s="779">
        <f>L1555</f>
        <v>0</v>
      </c>
      <c r="P1555" s="779">
        <f>H1555+L1555</f>
        <v>0</v>
      </c>
      <c r="Q1555" s="779">
        <f>I1555+M1555</f>
        <v>0</v>
      </c>
      <c r="R1555" s="779" t="s">
        <v>381</v>
      </c>
      <c r="S1555" s="780">
        <f>P1555</f>
        <v>0</v>
      </c>
    </row>
    <row r="1556" spans="1:19" ht="15" hidden="1" customHeight="1" x14ac:dyDescent="0.2">
      <c r="A1556" s="790" t="s">
        <v>383</v>
      </c>
      <c r="B1556" s="776" t="s">
        <v>381</v>
      </c>
      <c r="C1556" s="777">
        <f>IF(E1556+G1556=0, 0, ROUND((P1556-Q1556)/(G1556+E1556)/12,0))</f>
        <v>0</v>
      </c>
      <c r="D1556" s="791">
        <f>IF(F1556=0,0,ROUND(Q1556/F1556,0))</f>
        <v>0</v>
      </c>
      <c r="E1556" s="796"/>
      <c r="F1556" s="797"/>
      <c r="G1556" s="798"/>
      <c r="H1556" s="799"/>
      <c r="I1556" s="797"/>
      <c r="J1556" s="779" t="s">
        <v>381</v>
      </c>
      <c r="K1556" s="779">
        <f>H1556</f>
        <v>0</v>
      </c>
      <c r="L1556" s="797"/>
      <c r="M1556" s="797"/>
      <c r="N1556" s="779" t="s">
        <v>381</v>
      </c>
      <c r="O1556" s="779">
        <f>L1556</f>
        <v>0</v>
      </c>
      <c r="P1556" s="779">
        <f>H1556+L1556</f>
        <v>0</v>
      </c>
      <c r="Q1556" s="779">
        <f>I1556+M1556</f>
        <v>0</v>
      </c>
      <c r="R1556" s="779" t="s">
        <v>381</v>
      </c>
      <c r="S1556" s="780">
        <f>P1556</f>
        <v>0</v>
      </c>
    </row>
    <row r="1557" spans="1:19" ht="15" hidden="1" customHeight="1" x14ac:dyDescent="0.2">
      <c r="A1557" s="790" t="s">
        <v>384</v>
      </c>
      <c r="B1557" s="776" t="s">
        <v>381</v>
      </c>
      <c r="C1557" s="777" t="s">
        <v>381</v>
      </c>
      <c r="D1557" s="791" t="s">
        <v>381</v>
      </c>
      <c r="E1557" s="778" t="s">
        <v>381</v>
      </c>
      <c r="F1557" s="779" t="s">
        <v>381</v>
      </c>
      <c r="G1557" s="780" t="s">
        <v>381</v>
      </c>
      <c r="H1557" s="781" t="s">
        <v>381</v>
      </c>
      <c r="I1557" s="779" t="s">
        <v>381</v>
      </c>
      <c r="J1557" s="797"/>
      <c r="K1557" s="779">
        <f>J1557</f>
        <v>0</v>
      </c>
      <c r="L1557" s="779" t="s">
        <v>381</v>
      </c>
      <c r="M1557" s="779" t="s">
        <v>381</v>
      </c>
      <c r="N1557" s="797"/>
      <c r="O1557" s="779">
        <f>N1557</f>
        <v>0</v>
      </c>
      <c r="P1557" s="779" t="s">
        <v>381</v>
      </c>
      <c r="Q1557" s="779" t="s">
        <v>381</v>
      </c>
      <c r="R1557" s="779">
        <f>J1557+N1557</f>
        <v>0</v>
      </c>
      <c r="S1557" s="780">
        <f>R1557</f>
        <v>0</v>
      </c>
    </row>
    <row r="1558" spans="1:19" ht="18" hidden="1" customHeight="1" x14ac:dyDescent="0.2">
      <c r="A1558" s="792" t="s">
        <v>1026</v>
      </c>
      <c r="B1558" s="793"/>
      <c r="C1558" s="777">
        <f>IF(E1558+G1558=0, 0, ROUND((P1558-Q1558)/(G1558+E1558)/12,0))</f>
        <v>0</v>
      </c>
      <c r="D1558" s="791">
        <f>IF(F1558=0,0,ROUND(Q1558/F1558,0))</f>
        <v>0</v>
      </c>
      <c r="E1558" s="778">
        <f>E1559+E1560</f>
        <v>0</v>
      </c>
      <c r="F1558" s="779">
        <f>F1559+F1560</f>
        <v>0</v>
      </c>
      <c r="G1558" s="780">
        <f>G1559+G1560</f>
        <v>0</v>
      </c>
      <c r="H1558" s="781">
        <f>H1559+H1560</f>
        <v>0</v>
      </c>
      <c r="I1558" s="779">
        <f>I1559+I1560</f>
        <v>0</v>
      </c>
      <c r="J1558" s="779">
        <f>J1561</f>
        <v>0</v>
      </c>
      <c r="K1558" s="779">
        <f>IF(H1558+J1558=K1559+K1560+K1561,H1558+J1558,"CHYBA")</f>
        <v>0</v>
      </c>
      <c r="L1558" s="779">
        <f>L1559+L1560</f>
        <v>0</v>
      </c>
      <c r="M1558" s="779">
        <f>M1559+M1560</f>
        <v>0</v>
      </c>
      <c r="N1558" s="779">
        <f>N1561</f>
        <v>0</v>
      </c>
      <c r="O1558" s="779">
        <f>IF(L1558+N1558=O1559+O1560+O1561,L1558+N1558,"CHYBA")</f>
        <v>0</v>
      </c>
      <c r="P1558" s="779">
        <f>P1559+P1560</f>
        <v>0</v>
      </c>
      <c r="Q1558" s="779">
        <f>Q1559+Q1560</f>
        <v>0</v>
      </c>
      <c r="R1558" s="779">
        <f>R1561</f>
        <v>0</v>
      </c>
      <c r="S1558" s="780">
        <f>IF(P1558+R1558=S1559+S1560+S1561,P1558+R1558,"CHYBA")</f>
        <v>0</v>
      </c>
    </row>
    <row r="1559" spans="1:19" ht="15" hidden="1" customHeight="1" x14ac:dyDescent="0.2">
      <c r="A1559" s="790" t="s">
        <v>382</v>
      </c>
      <c r="B1559" s="776" t="s">
        <v>381</v>
      </c>
      <c r="C1559" s="777">
        <f>IF(E1559+G1559=0, 0, ROUND((P1559-Q1559)/(G1559+E1559)/12,0))</f>
        <v>0</v>
      </c>
      <c r="D1559" s="791">
        <f>IF(F1559=0,0,ROUND(Q1559/F1559,0))</f>
        <v>0</v>
      </c>
      <c r="E1559" s="796"/>
      <c r="F1559" s="797"/>
      <c r="G1559" s="798"/>
      <c r="H1559" s="799"/>
      <c r="I1559" s="797"/>
      <c r="J1559" s="779" t="s">
        <v>381</v>
      </c>
      <c r="K1559" s="779">
        <f>H1559</f>
        <v>0</v>
      </c>
      <c r="L1559" s="797"/>
      <c r="M1559" s="797"/>
      <c r="N1559" s="779" t="s">
        <v>381</v>
      </c>
      <c r="O1559" s="779">
        <f>L1559</f>
        <v>0</v>
      </c>
      <c r="P1559" s="779">
        <f>H1559+L1559</f>
        <v>0</v>
      </c>
      <c r="Q1559" s="779">
        <f>I1559+M1559</f>
        <v>0</v>
      </c>
      <c r="R1559" s="779" t="s">
        <v>381</v>
      </c>
      <c r="S1559" s="780">
        <f>P1559</f>
        <v>0</v>
      </c>
    </row>
    <row r="1560" spans="1:19" ht="15" hidden="1" customHeight="1" x14ac:dyDescent="0.2">
      <c r="A1560" s="790" t="s">
        <v>383</v>
      </c>
      <c r="B1560" s="776" t="s">
        <v>381</v>
      </c>
      <c r="C1560" s="777">
        <f>IF(E1560+G1560=0, 0, ROUND((P1560-Q1560)/(G1560+E1560)/12,0))</f>
        <v>0</v>
      </c>
      <c r="D1560" s="791">
        <f>IF(F1560=0,0,ROUND(Q1560/F1560,0))</f>
        <v>0</v>
      </c>
      <c r="E1560" s="796"/>
      <c r="F1560" s="797"/>
      <c r="G1560" s="798"/>
      <c r="H1560" s="799"/>
      <c r="I1560" s="797"/>
      <c r="J1560" s="779" t="s">
        <v>381</v>
      </c>
      <c r="K1560" s="779">
        <f>H1560</f>
        <v>0</v>
      </c>
      <c r="L1560" s="797"/>
      <c r="M1560" s="797"/>
      <c r="N1560" s="779" t="s">
        <v>381</v>
      </c>
      <c r="O1560" s="779">
        <f>L1560</f>
        <v>0</v>
      </c>
      <c r="P1560" s="779">
        <f>H1560+L1560</f>
        <v>0</v>
      </c>
      <c r="Q1560" s="779">
        <f>I1560+M1560</f>
        <v>0</v>
      </c>
      <c r="R1560" s="779" t="s">
        <v>381</v>
      </c>
      <c r="S1560" s="780">
        <f>P1560</f>
        <v>0</v>
      </c>
    </row>
    <row r="1561" spans="1:19" ht="15" hidden="1" customHeight="1" x14ac:dyDescent="0.2">
      <c r="A1561" s="790" t="s">
        <v>384</v>
      </c>
      <c r="B1561" s="776" t="s">
        <v>381</v>
      </c>
      <c r="C1561" s="777" t="s">
        <v>381</v>
      </c>
      <c r="D1561" s="791" t="s">
        <v>381</v>
      </c>
      <c r="E1561" s="778" t="s">
        <v>381</v>
      </c>
      <c r="F1561" s="779" t="s">
        <v>381</v>
      </c>
      <c r="G1561" s="780" t="s">
        <v>381</v>
      </c>
      <c r="H1561" s="781" t="s">
        <v>381</v>
      </c>
      <c r="I1561" s="779" t="s">
        <v>381</v>
      </c>
      <c r="J1561" s="797"/>
      <c r="K1561" s="779">
        <f>J1561</f>
        <v>0</v>
      </c>
      <c r="L1561" s="779" t="s">
        <v>381</v>
      </c>
      <c r="M1561" s="779" t="s">
        <v>381</v>
      </c>
      <c r="N1561" s="797"/>
      <c r="O1561" s="779">
        <f>N1561</f>
        <v>0</v>
      </c>
      <c r="P1561" s="779" t="s">
        <v>381</v>
      </c>
      <c r="Q1561" s="779" t="s">
        <v>381</v>
      </c>
      <c r="R1561" s="779">
        <f>J1561+N1561</f>
        <v>0</v>
      </c>
      <c r="S1561" s="780">
        <f>R1561</f>
        <v>0</v>
      </c>
    </row>
    <row r="1562" spans="1:19" ht="18" hidden="1" customHeight="1" x14ac:dyDescent="0.2">
      <c r="A1562" s="792" t="s">
        <v>1026</v>
      </c>
      <c r="B1562" s="793"/>
      <c r="C1562" s="777">
        <f>IF(E1562+G1562=0, 0, ROUND((P1562-Q1562)/(G1562+E1562)/12,0))</f>
        <v>0</v>
      </c>
      <c r="D1562" s="791">
        <f>IF(F1562=0,0,ROUND(Q1562/F1562,0))</f>
        <v>0</v>
      </c>
      <c r="E1562" s="778">
        <f>E1563+E1564</f>
        <v>0</v>
      </c>
      <c r="F1562" s="779">
        <f>F1563+F1564</f>
        <v>0</v>
      </c>
      <c r="G1562" s="780">
        <f>G1563+G1564</f>
        <v>0</v>
      </c>
      <c r="H1562" s="781">
        <f>H1563+H1564</f>
        <v>0</v>
      </c>
      <c r="I1562" s="779">
        <f>I1563+I1564</f>
        <v>0</v>
      </c>
      <c r="J1562" s="779">
        <f>J1565</f>
        <v>0</v>
      </c>
      <c r="K1562" s="779">
        <f>IF(H1562+J1562=K1563+K1564+K1565,H1562+J1562,"CHYBA")</f>
        <v>0</v>
      </c>
      <c r="L1562" s="779">
        <f>L1563+L1564</f>
        <v>0</v>
      </c>
      <c r="M1562" s="779">
        <f>M1563+M1564</f>
        <v>0</v>
      </c>
      <c r="N1562" s="779">
        <f>N1565</f>
        <v>0</v>
      </c>
      <c r="O1562" s="779">
        <f>IF(L1562+N1562=O1563+O1564+O1565,L1562+N1562,"CHYBA")</f>
        <v>0</v>
      </c>
      <c r="P1562" s="779">
        <f>P1563+P1564</f>
        <v>0</v>
      </c>
      <c r="Q1562" s="779">
        <f>Q1563+Q1564</f>
        <v>0</v>
      </c>
      <c r="R1562" s="779">
        <f>R1565</f>
        <v>0</v>
      </c>
      <c r="S1562" s="780">
        <f>IF(P1562+R1562=S1563+S1564+S1565,P1562+R1562,"CHYBA")</f>
        <v>0</v>
      </c>
    </row>
    <row r="1563" spans="1:19" ht="15" hidden="1" customHeight="1" x14ac:dyDescent="0.2">
      <c r="A1563" s="790" t="s">
        <v>382</v>
      </c>
      <c r="B1563" s="776" t="s">
        <v>381</v>
      </c>
      <c r="C1563" s="777">
        <f>IF(E1563+G1563=0, 0, ROUND((P1563-Q1563)/(G1563+E1563)/12,0))</f>
        <v>0</v>
      </c>
      <c r="D1563" s="791">
        <f>IF(F1563=0,0,ROUND(Q1563/F1563,0))</f>
        <v>0</v>
      </c>
      <c r="E1563" s="796"/>
      <c r="F1563" s="797"/>
      <c r="G1563" s="798"/>
      <c r="H1563" s="799"/>
      <c r="I1563" s="797"/>
      <c r="J1563" s="779" t="s">
        <v>381</v>
      </c>
      <c r="K1563" s="779">
        <f>H1563</f>
        <v>0</v>
      </c>
      <c r="L1563" s="797"/>
      <c r="M1563" s="797"/>
      <c r="N1563" s="779" t="s">
        <v>381</v>
      </c>
      <c r="O1563" s="779">
        <f>L1563</f>
        <v>0</v>
      </c>
      <c r="P1563" s="779">
        <f>H1563+L1563</f>
        <v>0</v>
      </c>
      <c r="Q1563" s="779">
        <f>I1563+M1563</f>
        <v>0</v>
      </c>
      <c r="R1563" s="779" t="s">
        <v>381</v>
      </c>
      <c r="S1563" s="780">
        <f>P1563</f>
        <v>0</v>
      </c>
    </row>
    <row r="1564" spans="1:19" ht="15" hidden="1" customHeight="1" x14ac:dyDescent="0.2">
      <c r="A1564" s="790" t="s">
        <v>383</v>
      </c>
      <c r="B1564" s="776" t="s">
        <v>381</v>
      </c>
      <c r="C1564" s="777">
        <f>IF(E1564+G1564=0, 0, ROUND((P1564-Q1564)/(G1564+E1564)/12,0))</f>
        <v>0</v>
      </c>
      <c r="D1564" s="791">
        <f>IF(F1564=0,0,ROUND(Q1564/F1564,0))</f>
        <v>0</v>
      </c>
      <c r="E1564" s="796"/>
      <c r="F1564" s="797"/>
      <c r="G1564" s="798"/>
      <c r="H1564" s="799"/>
      <c r="I1564" s="797"/>
      <c r="J1564" s="779" t="s">
        <v>381</v>
      </c>
      <c r="K1564" s="779">
        <f>H1564</f>
        <v>0</v>
      </c>
      <c r="L1564" s="797"/>
      <c r="M1564" s="797"/>
      <c r="N1564" s="779" t="s">
        <v>381</v>
      </c>
      <c r="O1564" s="779">
        <f>L1564</f>
        <v>0</v>
      </c>
      <c r="P1564" s="779">
        <f>H1564+L1564</f>
        <v>0</v>
      </c>
      <c r="Q1564" s="779">
        <f>I1564+M1564</f>
        <v>0</v>
      </c>
      <c r="R1564" s="779" t="s">
        <v>381</v>
      </c>
      <c r="S1564" s="780">
        <f>P1564</f>
        <v>0</v>
      </c>
    </row>
    <row r="1565" spans="1:19" ht="15" hidden="1" customHeight="1" x14ac:dyDescent="0.2">
      <c r="A1565" s="790" t="s">
        <v>384</v>
      </c>
      <c r="B1565" s="776" t="s">
        <v>381</v>
      </c>
      <c r="C1565" s="777" t="s">
        <v>381</v>
      </c>
      <c r="D1565" s="791" t="s">
        <v>381</v>
      </c>
      <c r="E1565" s="778" t="s">
        <v>381</v>
      </c>
      <c r="F1565" s="779" t="s">
        <v>381</v>
      </c>
      <c r="G1565" s="780" t="s">
        <v>381</v>
      </c>
      <c r="H1565" s="781" t="s">
        <v>381</v>
      </c>
      <c r="I1565" s="779" t="s">
        <v>381</v>
      </c>
      <c r="J1565" s="797"/>
      <c r="K1565" s="779">
        <f>J1565</f>
        <v>0</v>
      </c>
      <c r="L1565" s="779" t="s">
        <v>381</v>
      </c>
      <c r="M1565" s="779" t="s">
        <v>381</v>
      </c>
      <c r="N1565" s="797"/>
      <c r="O1565" s="779">
        <f>N1565</f>
        <v>0</v>
      </c>
      <c r="P1565" s="779" t="s">
        <v>381</v>
      </c>
      <c r="Q1565" s="779" t="s">
        <v>381</v>
      </c>
      <c r="R1565" s="779">
        <f>J1565+N1565</f>
        <v>0</v>
      </c>
      <c r="S1565" s="780">
        <f>R1565</f>
        <v>0</v>
      </c>
    </row>
    <row r="1566" spans="1:19" ht="18" hidden="1" customHeight="1" x14ac:dyDescent="0.2">
      <c r="A1566" s="792" t="s">
        <v>1026</v>
      </c>
      <c r="B1566" s="793"/>
      <c r="C1566" s="777">
        <f>IF(E1566+G1566=0, 0, ROUND((P1566-Q1566)/(G1566+E1566)/12,0))</f>
        <v>0</v>
      </c>
      <c r="D1566" s="791">
        <f>IF(F1566=0,0,ROUND(Q1566/F1566,0))</f>
        <v>0</v>
      </c>
      <c r="E1566" s="778">
        <f>E1567+E1568</f>
        <v>0</v>
      </c>
      <c r="F1566" s="779">
        <f>F1567+F1568</f>
        <v>0</v>
      </c>
      <c r="G1566" s="780">
        <f>G1567+G1568</f>
        <v>0</v>
      </c>
      <c r="H1566" s="781">
        <f>H1567+H1568</f>
        <v>0</v>
      </c>
      <c r="I1566" s="779">
        <f>I1567+I1568</f>
        <v>0</v>
      </c>
      <c r="J1566" s="779">
        <f>J1569</f>
        <v>0</v>
      </c>
      <c r="K1566" s="779">
        <f>IF(H1566+J1566=K1567+K1568+K1569,H1566+J1566,"CHYBA")</f>
        <v>0</v>
      </c>
      <c r="L1566" s="779">
        <f>L1567+L1568</f>
        <v>0</v>
      </c>
      <c r="M1566" s="779">
        <f>M1567+M1568</f>
        <v>0</v>
      </c>
      <c r="N1566" s="779">
        <f>N1569</f>
        <v>0</v>
      </c>
      <c r="O1566" s="779">
        <f>IF(L1566+N1566=O1567+O1568+O1569,L1566+N1566,"CHYBA")</f>
        <v>0</v>
      </c>
      <c r="P1566" s="779">
        <f>P1567+P1568</f>
        <v>0</v>
      </c>
      <c r="Q1566" s="779">
        <f>Q1567+Q1568</f>
        <v>0</v>
      </c>
      <c r="R1566" s="779">
        <f>R1569</f>
        <v>0</v>
      </c>
      <c r="S1566" s="780">
        <f>IF(P1566+R1566=S1567+S1568+S1569,P1566+R1566,"CHYBA")</f>
        <v>0</v>
      </c>
    </row>
    <row r="1567" spans="1:19" ht="15" hidden="1" customHeight="1" x14ac:dyDescent="0.2">
      <c r="A1567" s="790" t="s">
        <v>382</v>
      </c>
      <c r="B1567" s="776" t="s">
        <v>381</v>
      </c>
      <c r="C1567" s="777">
        <f>IF(E1567+G1567=0, 0, ROUND((P1567-Q1567)/(G1567+E1567)/12,0))</f>
        <v>0</v>
      </c>
      <c r="D1567" s="791">
        <f>IF(F1567=0,0,ROUND(Q1567/F1567,0))</f>
        <v>0</v>
      </c>
      <c r="E1567" s="796"/>
      <c r="F1567" s="797"/>
      <c r="G1567" s="798"/>
      <c r="H1567" s="799"/>
      <c r="I1567" s="797"/>
      <c r="J1567" s="779" t="s">
        <v>381</v>
      </c>
      <c r="K1567" s="779">
        <f>H1567</f>
        <v>0</v>
      </c>
      <c r="L1567" s="797"/>
      <c r="M1567" s="797"/>
      <c r="N1567" s="779" t="s">
        <v>381</v>
      </c>
      <c r="O1567" s="779">
        <f>L1567</f>
        <v>0</v>
      </c>
      <c r="P1567" s="779">
        <f>H1567+L1567</f>
        <v>0</v>
      </c>
      <c r="Q1567" s="779">
        <f>I1567+M1567</f>
        <v>0</v>
      </c>
      <c r="R1567" s="779" t="s">
        <v>381</v>
      </c>
      <c r="S1567" s="780">
        <f>P1567</f>
        <v>0</v>
      </c>
    </row>
    <row r="1568" spans="1:19" ht="15" hidden="1" customHeight="1" x14ac:dyDescent="0.2">
      <c r="A1568" s="790" t="s">
        <v>383</v>
      </c>
      <c r="B1568" s="776" t="s">
        <v>381</v>
      </c>
      <c r="C1568" s="777">
        <f>IF(E1568+G1568=0, 0, ROUND((P1568-Q1568)/(G1568+E1568)/12,0))</f>
        <v>0</v>
      </c>
      <c r="D1568" s="791">
        <f>IF(F1568=0,0,ROUND(Q1568/F1568,0))</f>
        <v>0</v>
      </c>
      <c r="E1568" s="796"/>
      <c r="F1568" s="797"/>
      <c r="G1568" s="798"/>
      <c r="H1568" s="799"/>
      <c r="I1568" s="797"/>
      <c r="J1568" s="779" t="s">
        <v>381</v>
      </c>
      <c r="K1568" s="779">
        <f>H1568</f>
        <v>0</v>
      </c>
      <c r="L1568" s="797"/>
      <c r="M1568" s="797"/>
      <c r="N1568" s="779" t="s">
        <v>381</v>
      </c>
      <c r="O1568" s="779">
        <f>L1568</f>
        <v>0</v>
      </c>
      <c r="P1568" s="779">
        <f>H1568+L1568</f>
        <v>0</v>
      </c>
      <c r="Q1568" s="779">
        <f>I1568+M1568</f>
        <v>0</v>
      </c>
      <c r="R1568" s="779" t="s">
        <v>381</v>
      </c>
      <c r="S1568" s="780">
        <f>P1568</f>
        <v>0</v>
      </c>
    </row>
    <row r="1569" spans="1:19" ht="15" hidden="1" customHeight="1" x14ac:dyDescent="0.2">
      <c r="A1569" s="790" t="s">
        <v>384</v>
      </c>
      <c r="B1569" s="776" t="s">
        <v>381</v>
      </c>
      <c r="C1569" s="777" t="s">
        <v>381</v>
      </c>
      <c r="D1569" s="791" t="s">
        <v>381</v>
      </c>
      <c r="E1569" s="778" t="s">
        <v>381</v>
      </c>
      <c r="F1569" s="779" t="s">
        <v>381</v>
      </c>
      <c r="G1569" s="780" t="s">
        <v>381</v>
      </c>
      <c r="H1569" s="781" t="s">
        <v>381</v>
      </c>
      <c r="I1569" s="779" t="s">
        <v>381</v>
      </c>
      <c r="J1569" s="797"/>
      <c r="K1569" s="779">
        <f>J1569</f>
        <v>0</v>
      </c>
      <c r="L1569" s="779" t="s">
        <v>381</v>
      </c>
      <c r="M1569" s="779" t="s">
        <v>381</v>
      </c>
      <c r="N1569" s="797"/>
      <c r="O1569" s="779">
        <f>N1569</f>
        <v>0</v>
      </c>
      <c r="P1569" s="779" t="s">
        <v>381</v>
      </c>
      <c r="Q1569" s="779" t="s">
        <v>381</v>
      </c>
      <c r="R1569" s="779">
        <f>J1569+N1569</f>
        <v>0</v>
      </c>
      <c r="S1569" s="780">
        <f>R1569</f>
        <v>0</v>
      </c>
    </row>
    <row r="1570" spans="1:19" ht="18" hidden="1" customHeight="1" x14ac:dyDescent="0.2">
      <c r="A1570" s="792" t="s">
        <v>1026</v>
      </c>
      <c r="B1570" s="793"/>
      <c r="C1570" s="777">
        <f>IF(E1570+G1570=0, 0, ROUND((P1570-Q1570)/(G1570+E1570)/12,0))</f>
        <v>0</v>
      </c>
      <c r="D1570" s="791">
        <f>IF(F1570=0,0,ROUND(Q1570/F1570,0))</f>
        <v>0</v>
      </c>
      <c r="E1570" s="778">
        <f>E1571+E1572</f>
        <v>0</v>
      </c>
      <c r="F1570" s="779">
        <f>F1571+F1572</f>
        <v>0</v>
      </c>
      <c r="G1570" s="780">
        <f>G1571+G1572</f>
        <v>0</v>
      </c>
      <c r="H1570" s="781">
        <f>H1571+H1572</f>
        <v>0</v>
      </c>
      <c r="I1570" s="779">
        <f>I1571+I1572</f>
        <v>0</v>
      </c>
      <c r="J1570" s="779">
        <f>J1573</f>
        <v>0</v>
      </c>
      <c r="K1570" s="779">
        <f>IF(H1570+J1570=K1571+K1572+K1573,H1570+J1570,"CHYBA")</f>
        <v>0</v>
      </c>
      <c r="L1570" s="779">
        <f>L1571+L1572</f>
        <v>0</v>
      </c>
      <c r="M1570" s="779">
        <f>M1571+M1572</f>
        <v>0</v>
      </c>
      <c r="N1570" s="779">
        <f>N1573</f>
        <v>0</v>
      </c>
      <c r="O1570" s="779">
        <f>IF(L1570+N1570=O1571+O1572+O1573,L1570+N1570,"CHYBA")</f>
        <v>0</v>
      </c>
      <c r="P1570" s="779">
        <f>P1571+P1572</f>
        <v>0</v>
      </c>
      <c r="Q1570" s="779">
        <f>Q1571+Q1572</f>
        <v>0</v>
      </c>
      <c r="R1570" s="779">
        <f>R1573</f>
        <v>0</v>
      </c>
      <c r="S1570" s="780">
        <f>IF(P1570+R1570=S1571+S1572+S1573,P1570+R1570,"CHYBA")</f>
        <v>0</v>
      </c>
    </row>
    <row r="1571" spans="1:19" ht="15" hidden="1" customHeight="1" x14ac:dyDescent="0.2">
      <c r="A1571" s="790" t="s">
        <v>382</v>
      </c>
      <c r="B1571" s="776" t="s">
        <v>381</v>
      </c>
      <c r="C1571" s="777">
        <f>IF(E1571+G1571=0, 0, ROUND((P1571-Q1571)/(G1571+E1571)/12,0))</f>
        <v>0</v>
      </c>
      <c r="D1571" s="791">
        <f>IF(F1571=0,0,ROUND(Q1571/F1571,0))</f>
        <v>0</v>
      </c>
      <c r="E1571" s="796"/>
      <c r="F1571" s="797"/>
      <c r="G1571" s="798"/>
      <c r="H1571" s="799"/>
      <c r="I1571" s="797"/>
      <c r="J1571" s="779" t="s">
        <v>381</v>
      </c>
      <c r="K1571" s="779">
        <f>H1571</f>
        <v>0</v>
      </c>
      <c r="L1571" s="797"/>
      <c r="M1571" s="797"/>
      <c r="N1571" s="779" t="s">
        <v>381</v>
      </c>
      <c r="O1571" s="779">
        <f>L1571</f>
        <v>0</v>
      </c>
      <c r="P1571" s="779">
        <f>H1571+L1571</f>
        <v>0</v>
      </c>
      <c r="Q1571" s="779">
        <f>I1571+M1571</f>
        <v>0</v>
      </c>
      <c r="R1571" s="779" t="s">
        <v>381</v>
      </c>
      <c r="S1571" s="780">
        <f>P1571</f>
        <v>0</v>
      </c>
    </row>
    <row r="1572" spans="1:19" ht="15" hidden="1" customHeight="1" x14ac:dyDescent="0.2">
      <c r="A1572" s="790" t="s">
        <v>383</v>
      </c>
      <c r="B1572" s="776" t="s">
        <v>381</v>
      </c>
      <c r="C1572" s="777">
        <f>IF(E1572+G1572=0, 0, ROUND((P1572-Q1572)/(G1572+E1572)/12,0))</f>
        <v>0</v>
      </c>
      <c r="D1572" s="791">
        <f>IF(F1572=0,0,ROUND(Q1572/F1572,0))</f>
        <v>0</v>
      </c>
      <c r="E1572" s="796"/>
      <c r="F1572" s="797"/>
      <c r="G1572" s="798"/>
      <c r="H1572" s="799"/>
      <c r="I1572" s="797"/>
      <c r="J1572" s="779" t="s">
        <v>381</v>
      </c>
      <c r="K1572" s="779">
        <f>H1572</f>
        <v>0</v>
      </c>
      <c r="L1572" s="797"/>
      <c r="M1572" s="797"/>
      <c r="N1572" s="779" t="s">
        <v>381</v>
      </c>
      <c r="O1572" s="779">
        <f>L1572</f>
        <v>0</v>
      </c>
      <c r="P1572" s="779">
        <f>H1572+L1572</f>
        <v>0</v>
      </c>
      <c r="Q1572" s="779">
        <f>I1572+M1572</f>
        <v>0</v>
      </c>
      <c r="R1572" s="779" t="s">
        <v>381</v>
      </c>
      <c r="S1572" s="780">
        <f>P1572</f>
        <v>0</v>
      </c>
    </row>
    <row r="1573" spans="1:19" ht="15" hidden="1" customHeight="1" x14ac:dyDescent="0.2">
      <c r="A1573" s="790" t="s">
        <v>384</v>
      </c>
      <c r="B1573" s="776" t="s">
        <v>381</v>
      </c>
      <c r="C1573" s="777" t="s">
        <v>381</v>
      </c>
      <c r="D1573" s="791" t="s">
        <v>381</v>
      </c>
      <c r="E1573" s="778" t="s">
        <v>381</v>
      </c>
      <c r="F1573" s="779" t="s">
        <v>381</v>
      </c>
      <c r="G1573" s="780" t="s">
        <v>381</v>
      </c>
      <c r="H1573" s="781" t="s">
        <v>381</v>
      </c>
      <c r="I1573" s="779" t="s">
        <v>381</v>
      </c>
      <c r="J1573" s="797"/>
      <c r="K1573" s="779">
        <f>J1573</f>
        <v>0</v>
      </c>
      <c r="L1573" s="779" t="s">
        <v>381</v>
      </c>
      <c r="M1573" s="779" t="s">
        <v>381</v>
      </c>
      <c r="N1573" s="797"/>
      <c r="O1573" s="779">
        <f>N1573</f>
        <v>0</v>
      </c>
      <c r="P1573" s="779" t="s">
        <v>381</v>
      </c>
      <c r="Q1573" s="779" t="s">
        <v>381</v>
      </c>
      <c r="R1573" s="779">
        <f>J1573+N1573</f>
        <v>0</v>
      </c>
      <c r="S1573" s="780">
        <f>R1573</f>
        <v>0</v>
      </c>
    </row>
    <row r="1574" spans="1:19" ht="18" hidden="1" customHeight="1" x14ac:dyDescent="0.2">
      <c r="A1574" s="792" t="s">
        <v>1026</v>
      </c>
      <c r="B1574" s="793"/>
      <c r="C1574" s="777">
        <f>IF(E1574+G1574=0, 0, ROUND((P1574-Q1574)/(G1574+E1574)/12,0))</f>
        <v>0</v>
      </c>
      <c r="D1574" s="791">
        <f>IF(F1574=0,0,ROUND(Q1574/F1574,0))</f>
        <v>0</v>
      </c>
      <c r="E1574" s="778">
        <f>E1575+E1576</f>
        <v>0</v>
      </c>
      <c r="F1574" s="779">
        <f>F1575+F1576</f>
        <v>0</v>
      </c>
      <c r="G1574" s="780">
        <f>G1575+G1576</f>
        <v>0</v>
      </c>
      <c r="H1574" s="781">
        <f>H1575+H1576</f>
        <v>0</v>
      </c>
      <c r="I1574" s="779">
        <f>I1575+I1576</f>
        <v>0</v>
      </c>
      <c r="J1574" s="779">
        <f>J1577</f>
        <v>0</v>
      </c>
      <c r="K1574" s="779">
        <f>IF(H1574+J1574=K1575+K1576+K1577,H1574+J1574,"CHYBA")</f>
        <v>0</v>
      </c>
      <c r="L1574" s="779">
        <f>L1575+L1576</f>
        <v>0</v>
      </c>
      <c r="M1574" s="779">
        <f>M1575+M1576</f>
        <v>0</v>
      </c>
      <c r="N1574" s="779">
        <f>N1577</f>
        <v>0</v>
      </c>
      <c r="O1574" s="779">
        <f>IF(L1574+N1574=O1575+O1576+O1577,L1574+N1574,"CHYBA")</f>
        <v>0</v>
      </c>
      <c r="P1574" s="779">
        <f>P1575+P1576</f>
        <v>0</v>
      </c>
      <c r="Q1574" s="779">
        <f>Q1575+Q1576</f>
        <v>0</v>
      </c>
      <c r="R1574" s="779">
        <f>R1577</f>
        <v>0</v>
      </c>
      <c r="S1574" s="780">
        <f>IF(P1574+R1574=S1575+S1576+S1577,P1574+R1574,"CHYBA")</f>
        <v>0</v>
      </c>
    </row>
    <row r="1575" spans="1:19" ht="15" hidden="1" customHeight="1" x14ac:dyDescent="0.2">
      <c r="A1575" s="790" t="s">
        <v>382</v>
      </c>
      <c r="B1575" s="776" t="s">
        <v>381</v>
      </c>
      <c r="C1575" s="777">
        <f>IF(E1575+G1575=0, 0, ROUND((P1575-Q1575)/(G1575+E1575)/12,0))</f>
        <v>0</v>
      </c>
      <c r="D1575" s="791">
        <f>IF(F1575=0,0,ROUND(Q1575/F1575,0))</f>
        <v>0</v>
      </c>
      <c r="E1575" s="796"/>
      <c r="F1575" s="797"/>
      <c r="G1575" s="798"/>
      <c r="H1575" s="799"/>
      <c r="I1575" s="797"/>
      <c r="J1575" s="779" t="s">
        <v>381</v>
      </c>
      <c r="K1575" s="779">
        <f>H1575</f>
        <v>0</v>
      </c>
      <c r="L1575" s="797"/>
      <c r="M1575" s="797"/>
      <c r="N1575" s="779" t="s">
        <v>381</v>
      </c>
      <c r="O1575" s="779">
        <f>L1575</f>
        <v>0</v>
      </c>
      <c r="P1575" s="779">
        <f>H1575+L1575</f>
        <v>0</v>
      </c>
      <c r="Q1575" s="779">
        <f>I1575+M1575</f>
        <v>0</v>
      </c>
      <c r="R1575" s="779" t="s">
        <v>381</v>
      </c>
      <c r="S1575" s="780">
        <f>P1575</f>
        <v>0</v>
      </c>
    </row>
    <row r="1576" spans="1:19" ht="15" hidden="1" customHeight="1" x14ac:dyDescent="0.2">
      <c r="A1576" s="790" t="s">
        <v>383</v>
      </c>
      <c r="B1576" s="776" t="s">
        <v>381</v>
      </c>
      <c r="C1576" s="777">
        <f>IF(E1576+G1576=0, 0, ROUND((P1576-Q1576)/(G1576+E1576)/12,0))</f>
        <v>0</v>
      </c>
      <c r="D1576" s="791">
        <f>IF(F1576=0,0,ROUND(Q1576/F1576,0))</f>
        <v>0</v>
      </c>
      <c r="E1576" s="796"/>
      <c r="F1576" s="797"/>
      <c r="G1576" s="798"/>
      <c r="H1576" s="799"/>
      <c r="I1576" s="797"/>
      <c r="J1576" s="779" t="s">
        <v>381</v>
      </c>
      <c r="K1576" s="779">
        <f>H1576</f>
        <v>0</v>
      </c>
      <c r="L1576" s="797"/>
      <c r="M1576" s="797"/>
      <c r="N1576" s="779" t="s">
        <v>381</v>
      </c>
      <c r="O1576" s="779">
        <f>L1576</f>
        <v>0</v>
      </c>
      <c r="P1576" s="779">
        <f>H1576+L1576</f>
        <v>0</v>
      </c>
      <c r="Q1576" s="779">
        <f>I1576+M1576</f>
        <v>0</v>
      </c>
      <c r="R1576" s="779" t="s">
        <v>381</v>
      </c>
      <c r="S1576" s="780">
        <f>P1576</f>
        <v>0</v>
      </c>
    </row>
    <row r="1577" spans="1:19" ht="15.75" hidden="1" customHeight="1" x14ac:dyDescent="0.2">
      <c r="A1577" s="808" t="s">
        <v>384</v>
      </c>
      <c r="B1577" s="809" t="s">
        <v>381</v>
      </c>
      <c r="C1577" s="810" t="s">
        <v>381</v>
      </c>
      <c r="D1577" s="834" t="s">
        <v>381</v>
      </c>
      <c r="E1577" s="811" t="s">
        <v>381</v>
      </c>
      <c r="F1577" s="812" t="s">
        <v>381</v>
      </c>
      <c r="G1577" s="813" t="s">
        <v>381</v>
      </c>
      <c r="H1577" s="814" t="s">
        <v>381</v>
      </c>
      <c r="I1577" s="812" t="s">
        <v>381</v>
      </c>
      <c r="J1577" s="815"/>
      <c r="K1577" s="812">
        <f>J1577</f>
        <v>0</v>
      </c>
      <c r="L1577" s="812" t="s">
        <v>381</v>
      </c>
      <c r="M1577" s="812" t="s">
        <v>381</v>
      </c>
      <c r="N1577" s="815"/>
      <c r="O1577" s="812">
        <f>N1577</f>
        <v>0</v>
      </c>
      <c r="P1577" s="812" t="s">
        <v>381</v>
      </c>
      <c r="Q1577" s="812" t="s">
        <v>381</v>
      </c>
      <c r="R1577" s="812">
        <f>J1577+N1577</f>
        <v>0</v>
      </c>
      <c r="S1577" s="813">
        <f>R1577</f>
        <v>0</v>
      </c>
    </row>
    <row r="1578" spans="1:19" ht="15.75" hidden="1" customHeight="1" x14ac:dyDescent="0.2">
      <c r="A1578" s="816" t="s">
        <v>388</v>
      </c>
      <c r="B1578" s="817" t="s">
        <v>381</v>
      </c>
      <c r="C1578" s="802">
        <f>IF(E1578+G1578=0, 0, ROUND((P1578-Q1578)/(G1578+E1578)/12,0))</f>
        <v>0</v>
      </c>
      <c r="D1578" s="833">
        <f>IF(F1578=0,0,ROUND(Q1578/F1578,0))</f>
        <v>0</v>
      </c>
      <c r="E1578" s="819">
        <f>E1579+E1580</f>
        <v>0</v>
      </c>
      <c r="F1578" s="820">
        <f>F1579+F1580</f>
        <v>0</v>
      </c>
      <c r="G1578" s="821">
        <f>G1579+G1580</f>
        <v>0</v>
      </c>
      <c r="H1578" s="822">
        <f>H1579+H1580</f>
        <v>0</v>
      </c>
      <c r="I1578" s="820">
        <f>I1579+I1580</f>
        <v>0</v>
      </c>
      <c r="J1578" s="820">
        <f>J1581</f>
        <v>0</v>
      </c>
      <c r="K1578" s="820">
        <f>IF(H1578+J1578=K1579+K1580+K1581,H1578+J1578,"CHYBA")</f>
        <v>0</v>
      </c>
      <c r="L1578" s="820">
        <f>L1579+L1580</f>
        <v>0</v>
      </c>
      <c r="M1578" s="820">
        <f>M1579+M1580</f>
        <v>0</v>
      </c>
      <c r="N1578" s="820">
        <f>N1581</f>
        <v>0</v>
      </c>
      <c r="O1578" s="820">
        <f>IF(L1578+N1578=O1579+O1580+O1581,L1578+N1578,"CHYBA")</f>
        <v>0</v>
      </c>
      <c r="P1578" s="820">
        <f>P1579+P1580</f>
        <v>0</v>
      </c>
      <c r="Q1578" s="820">
        <f>Q1579+Q1580</f>
        <v>0</v>
      </c>
      <c r="R1578" s="820">
        <f>R1581</f>
        <v>0</v>
      </c>
      <c r="S1578" s="821">
        <f>IF(P1578+R1578=S1579+S1580+S1581,P1578+R1578,"CHYBA")</f>
        <v>0</v>
      </c>
    </row>
    <row r="1579" spans="1:19" ht="15" hidden="1" customHeight="1" x14ac:dyDescent="0.2">
      <c r="A1579" s="790" t="s">
        <v>382</v>
      </c>
      <c r="B1579" s="776" t="s">
        <v>381</v>
      </c>
      <c r="C1579" s="777">
        <f>IF(E1579+G1579=0, 0, ROUND((P1579-Q1579)/(G1579+E1579)/12,0))</f>
        <v>0</v>
      </c>
      <c r="D1579" s="791">
        <f>IF(F1579=0,0,ROUND(Q1579/F1579,0))</f>
        <v>0</v>
      </c>
      <c r="E1579" s="778">
        <f t="shared" ref="E1579:I1580" si="56">E1583+E1587+E1591+E1595+E1599+E1603+E1607</f>
        <v>0</v>
      </c>
      <c r="F1579" s="779">
        <f t="shared" si="56"/>
        <v>0</v>
      </c>
      <c r="G1579" s="780">
        <f t="shared" si="56"/>
        <v>0</v>
      </c>
      <c r="H1579" s="781">
        <f t="shared" si="56"/>
        <v>0</v>
      </c>
      <c r="I1579" s="779">
        <f t="shared" si="56"/>
        <v>0</v>
      </c>
      <c r="J1579" s="779" t="s">
        <v>381</v>
      </c>
      <c r="K1579" s="779">
        <f>H1579</f>
        <v>0</v>
      </c>
      <c r="L1579" s="779">
        <f>L1583+L1587+L1591+L1595+L1599+L1603+L1607</f>
        <v>0</v>
      </c>
      <c r="M1579" s="779">
        <f>M1583+M1587+M1591+M1595+M1599+M1603+M1607</f>
        <v>0</v>
      </c>
      <c r="N1579" s="779" t="s">
        <v>381</v>
      </c>
      <c r="O1579" s="779">
        <f>L1579</f>
        <v>0</v>
      </c>
      <c r="P1579" s="779">
        <f>H1579+L1579</f>
        <v>0</v>
      </c>
      <c r="Q1579" s="779">
        <f>I1579+M1579</f>
        <v>0</v>
      </c>
      <c r="R1579" s="779" t="s">
        <v>381</v>
      </c>
      <c r="S1579" s="780">
        <f>P1579</f>
        <v>0</v>
      </c>
    </row>
    <row r="1580" spans="1:19" ht="15" hidden="1" customHeight="1" x14ac:dyDescent="0.2">
      <c r="A1580" s="790" t="s">
        <v>383</v>
      </c>
      <c r="B1580" s="776" t="s">
        <v>381</v>
      </c>
      <c r="C1580" s="777">
        <f>IF(E1580+G1580=0, 0, ROUND((P1580-Q1580)/(G1580+E1580)/12,0))</f>
        <v>0</v>
      </c>
      <c r="D1580" s="791">
        <f>IF(F1580=0,0,ROUND(Q1580/F1580,0))</f>
        <v>0</v>
      </c>
      <c r="E1580" s="778">
        <f t="shared" si="56"/>
        <v>0</v>
      </c>
      <c r="F1580" s="779">
        <f t="shared" si="56"/>
        <v>0</v>
      </c>
      <c r="G1580" s="780">
        <f t="shared" si="56"/>
        <v>0</v>
      </c>
      <c r="H1580" s="781">
        <f t="shared" si="56"/>
        <v>0</v>
      </c>
      <c r="I1580" s="779">
        <f t="shared" si="56"/>
        <v>0</v>
      </c>
      <c r="J1580" s="779" t="s">
        <v>381</v>
      </c>
      <c r="K1580" s="779">
        <f>H1580</f>
        <v>0</v>
      </c>
      <c r="L1580" s="779">
        <f>L1584+L1588+L1592+L1596+L1600+L1604+L1608</f>
        <v>0</v>
      </c>
      <c r="M1580" s="779">
        <f>M1584+M1588+M1592+M1596+M1600+M1604+M1608</f>
        <v>0</v>
      </c>
      <c r="N1580" s="779" t="s">
        <v>381</v>
      </c>
      <c r="O1580" s="779">
        <f>L1580</f>
        <v>0</v>
      </c>
      <c r="P1580" s="779">
        <f>H1580+L1580</f>
        <v>0</v>
      </c>
      <c r="Q1580" s="779">
        <f>I1580+M1580</f>
        <v>0</v>
      </c>
      <c r="R1580" s="779" t="s">
        <v>381</v>
      </c>
      <c r="S1580" s="780">
        <f>P1580</f>
        <v>0</v>
      </c>
    </row>
    <row r="1581" spans="1:19" ht="15" hidden="1" customHeight="1" x14ac:dyDescent="0.2">
      <c r="A1581" s="790" t="s">
        <v>384</v>
      </c>
      <c r="B1581" s="776" t="s">
        <v>381</v>
      </c>
      <c r="C1581" s="777" t="s">
        <v>381</v>
      </c>
      <c r="D1581" s="791" t="s">
        <v>381</v>
      </c>
      <c r="E1581" s="778" t="s">
        <v>381</v>
      </c>
      <c r="F1581" s="779" t="s">
        <v>381</v>
      </c>
      <c r="G1581" s="780" t="s">
        <v>381</v>
      </c>
      <c r="H1581" s="781" t="s">
        <v>381</v>
      </c>
      <c r="I1581" s="779" t="s">
        <v>381</v>
      </c>
      <c r="J1581" s="779">
        <f>J1585+J1589+J1593+J1597+J1601+J1605+J1609</f>
        <v>0</v>
      </c>
      <c r="K1581" s="779">
        <f>J1581</f>
        <v>0</v>
      </c>
      <c r="L1581" s="779" t="s">
        <v>381</v>
      </c>
      <c r="M1581" s="779" t="s">
        <v>381</v>
      </c>
      <c r="N1581" s="779">
        <f>N1585+N1589+N1593+N1597+N1601+N1605+N1609</f>
        <v>0</v>
      </c>
      <c r="O1581" s="779">
        <f>N1581</f>
        <v>0</v>
      </c>
      <c r="P1581" s="779" t="s">
        <v>381</v>
      </c>
      <c r="Q1581" s="779" t="s">
        <v>381</v>
      </c>
      <c r="R1581" s="779">
        <f>J1581+N1581</f>
        <v>0</v>
      </c>
      <c r="S1581" s="780">
        <f>R1581</f>
        <v>0</v>
      </c>
    </row>
    <row r="1582" spans="1:19" ht="18" hidden="1" customHeight="1" x14ac:dyDescent="0.2">
      <c r="A1582" s="792" t="s">
        <v>1026</v>
      </c>
      <c r="B1582" s="793"/>
      <c r="C1582" s="777">
        <f>IF(E1582+G1582=0, 0, ROUND((P1582-Q1582)/(G1582+E1582)/12,0))</f>
        <v>0</v>
      </c>
      <c r="D1582" s="791">
        <f>IF(F1582=0,0,ROUND(Q1582/F1582,0))</f>
        <v>0</v>
      </c>
      <c r="E1582" s="778">
        <f>E1583+E1584</f>
        <v>0</v>
      </c>
      <c r="F1582" s="779">
        <f>F1583+F1584</f>
        <v>0</v>
      </c>
      <c r="G1582" s="780">
        <f>G1583+G1584</f>
        <v>0</v>
      </c>
      <c r="H1582" s="794">
        <f>H1583+H1584</f>
        <v>0</v>
      </c>
      <c r="I1582" s="795">
        <f>I1583+I1584</f>
        <v>0</v>
      </c>
      <c r="J1582" s="795">
        <f>J1585</f>
        <v>0</v>
      </c>
      <c r="K1582" s="795">
        <f>IF(H1582+J1582=K1583+K1584+K1585,H1582+J1582,"CHYBA")</f>
        <v>0</v>
      </c>
      <c r="L1582" s="779">
        <f>L1583+L1584</f>
        <v>0</v>
      </c>
      <c r="M1582" s="779">
        <f>M1583+M1584</f>
        <v>0</v>
      </c>
      <c r="N1582" s="779">
        <f>N1585</f>
        <v>0</v>
      </c>
      <c r="O1582" s="779">
        <f>IF(L1582+N1582=O1583+O1584+O1585,L1582+N1582,"CHYBA")</f>
        <v>0</v>
      </c>
      <c r="P1582" s="779">
        <f>P1583+P1584</f>
        <v>0</v>
      </c>
      <c r="Q1582" s="779">
        <f>Q1583+Q1584</f>
        <v>0</v>
      </c>
      <c r="R1582" s="779">
        <f>R1585</f>
        <v>0</v>
      </c>
      <c r="S1582" s="780">
        <f>IF(P1582+R1582=S1583+S1584+S1585,P1582+R1582,"CHYBA")</f>
        <v>0</v>
      </c>
    </row>
    <row r="1583" spans="1:19" ht="15" hidden="1" customHeight="1" x14ac:dyDescent="0.2">
      <c r="A1583" s="790" t="s">
        <v>382</v>
      </c>
      <c r="B1583" s="776" t="s">
        <v>381</v>
      </c>
      <c r="C1583" s="777">
        <f>IF(E1583+G1583=0, 0, ROUND((P1583-Q1583)/(G1583+E1583)/12,0))</f>
        <v>0</v>
      </c>
      <c r="D1583" s="791">
        <f>IF(F1583=0,0,ROUND(Q1583/F1583,0))</f>
        <v>0</v>
      </c>
      <c r="E1583" s="796"/>
      <c r="F1583" s="797"/>
      <c r="G1583" s="798"/>
      <c r="H1583" s="799"/>
      <c r="I1583" s="797"/>
      <c r="J1583" s="795" t="s">
        <v>381</v>
      </c>
      <c r="K1583" s="795">
        <f>H1583</f>
        <v>0</v>
      </c>
      <c r="L1583" s="797"/>
      <c r="M1583" s="797"/>
      <c r="N1583" s="779" t="s">
        <v>381</v>
      </c>
      <c r="O1583" s="779">
        <f>L1583</f>
        <v>0</v>
      </c>
      <c r="P1583" s="779">
        <f>H1583+L1583</f>
        <v>0</v>
      </c>
      <c r="Q1583" s="779">
        <f>I1583+M1583</f>
        <v>0</v>
      </c>
      <c r="R1583" s="779" t="s">
        <v>381</v>
      </c>
      <c r="S1583" s="780">
        <f>P1583</f>
        <v>0</v>
      </c>
    </row>
    <row r="1584" spans="1:19" ht="15" hidden="1" customHeight="1" x14ac:dyDescent="0.2">
      <c r="A1584" s="790" t="s">
        <v>383</v>
      </c>
      <c r="B1584" s="776" t="s">
        <v>381</v>
      </c>
      <c r="C1584" s="777">
        <f>IF(E1584+G1584=0, 0, ROUND((P1584-Q1584)/(G1584+E1584)/12,0))</f>
        <v>0</v>
      </c>
      <c r="D1584" s="791">
        <f>IF(F1584=0,0,ROUND(Q1584/F1584,0))</f>
        <v>0</v>
      </c>
      <c r="E1584" s="796"/>
      <c r="F1584" s="797"/>
      <c r="G1584" s="798"/>
      <c r="H1584" s="799"/>
      <c r="I1584" s="797"/>
      <c r="J1584" s="795" t="s">
        <v>381</v>
      </c>
      <c r="K1584" s="795">
        <f>H1584</f>
        <v>0</v>
      </c>
      <c r="L1584" s="797"/>
      <c r="M1584" s="797"/>
      <c r="N1584" s="779" t="s">
        <v>381</v>
      </c>
      <c r="O1584" s="779">
        <f>L1584</f>
        <v>0</v>
      </c>
      <c r="P1584" s="779">
        <f>H1584+L1584</f>
        <v>0</v>
      </c>
      <c r="Q1584" s="779">
        <f>I1584+M1584</f>
        <v>0</v>
      </c>
      <c r="R1584" s="779" t="s">
        <v>381</v>
      </c>
      <c r="S1584" s="780">
        <f>P1584</f>
        <v>0</v>
      </c>
    </row>
    <row r="1585" spans="1:19" ht="15" hidden="1" customHeight="1" x14ac:dyDescent="0.2">
      <c r="A1585" s="790" t="s">
        <v>384</v>
      </c>
      <c r="B1585" s="776" t="s">
        <v>381</v>
      </c>
      <c r="C1585" s="777" t="s">
        <v>381</v>
      </c>
      <c r="D1585" s="791" t="s">
        <v>381</v>
      </c>
      <c r="E1585" s="778" t="s">
        <v>381</v>
      </c>
      <c r="F1585" s="779" t="s">
        <v>381</v>
      </c>
      <c r="G1585" s="780" t="s">
        <v>381</v>
      </c>
      <c r="H1585" s="781" t="s">
        <v>381</v>
      </c>
      <c r="I1585" s="779" t="s">
        <v>381</v>
      </c>
      <c r="J1585" s="797"/>
      <c r="K1585" s="795">
        <f>J1585</f>
        <v>0</v>
      </c>
      <c r="L1585" s="779" t="s">
        <v>381</v>
      </c>
      <c r="M1585" s="779" t="s">
        <v>381</v>
      </c>
      <c r="N1585" s="797"/>
      <c r="O1585" s="779">
        <f>N1585</f>
        <v>0</v>
      </c>
      <c r="P1585" s="779" t="s">
        <v>381</v>
      </c>
      <c r="Q1585" s="779" t="s">
        <v>381</v>
      </c>
      <c r="R1585" s="779">
        <f>J1585+N1585</f>
        <v>0</v>
      </c>
      <c r="S1585" s="780">
        <f>R1585</f>
        <v>0</v>
      </c>
    </row>
    <row r="1586" spans="1:19" ht="18" hidden="1" customHeight="1" x14ac:dyDescent="0.2">
      <c r="A1586" s="792" t="s">
        <v>1026</v>
      </c>
      <c r="B1586" s="793"/>
      <c r="C1586" s="777">
        <f>IF(E1586+G1586=0, 0, ROUND((P1586-Q1586)/(G1586+E1586)/12,0))</f>
        <v>0</v>
      </c>
      <c r="D1586" s="791">
        <f>IF(F1586=0,0,ROUND(Q1586/F1586,0))</f>
        <v>0</v>
      </c>
      <c r="E1586" s="778">
        <f>E1587+E1588</f>
        <v>0</v>
      </c>
      <c r="F1586" s="779">
        <f>F1587+F1588</f>
        <v>0</v>
      </c>
      <c r="G1586" s="780">
        <f>G1587+G1588</f>
        <v>0</v>
      </c>
      <c r="H1586" s="781">
        <f>H1587+H1588</f>
        <v>0</v>
      </c>
      <c r="I1586" s="779">
        <f>I1587+I1588</f>
        <v>0</v>
      </c>
      <c r="J1586" s="779">
        <f>J1589</f>
        <v>0</v>
      </c>
      <c r="K1586" s="779">
        <f>IF(H1586+J1586=K1587+K1588+K1589,H1586+J1586,"CHYBA")</f>
        <v>0</v>
      </c>
      <c r="L1586" s="779">
        <f>L1587+L1588</f>
        <v>0</v>
      </c>
      <c r="M1586" s="779">
        <f>M1587+M1588</f>
        <v>0</v>
      </c>
      <c r="N1586" s="779">
        <f>N1589</f>
        <v>0</v>
      </c>
      <c r="O1586" s="779">
        <f>IF(L1586+N1586=O1587+O1588+O1589,L1586+N1586,"CHYBA")</f>
        <v>0</v>
      </c>
      <c r="P1586" s="779">
        <f>P1587+P1588</f>
        <v>0</v>
      </c>
      <c r="Q1586" s="779">
        <f>Q1587+Q1588</f>
        <v>0</v>
      </c>
      <c r="R1586" s="779">
        <f>R1589</f>
        <v>0</v>
      </c>
      <c r="S1586" s="780">
        <f>IF(P1586+R1586=S1587+S1588+S1589,P1586+R1586,"CHYBA")</f>
        <v>0</v>
      </c>
    </row>
    <row r="1587" spans="1:19" ht="15" hidden="1" customHeight="1" x14ac:dyDescent="0.2">
      <c r="A1587" s="790" t="s">
        <v>382</v>
      </c>
      <c r="B1587" s="776" t="s">
        <v>381</v>
      </c>
      <c r="C1587" s="777">
        <f>IF(E1587+G1587=0, 0, ROUND((P1587-Q1587)/(G1587+E1587)/12,0))</f>
        <v>0</v>
      </c>
      <c r="D1587" s="791">
        <f>IF(F1587=0,0,ROUND(Q1587/F1587,0))</f>
        <v>0</v>
      </c>
      <c r="E1587" s="796"/>
      <c r="F1587" s="797"/>
      <c r="G1587" s="798"/>
      <c r="H1587" s="799"/>
      <c r="I1587" s="797"/>
      <c r="J1587" s="779" t="s">
        <v>381</v>
      </c>
      <c r="K1587" s="779">
        <f>H1587</f>
        <v>0</v>
      </c>
      <c r="L1587" s="797"/>
      <c r="M1587" s="797"/>
      <c r="N1587" s="779" t="s">
        <v>381</v>
      </c>
      <c r="O1587" s="779">
        <f>L1587</f>
        <v>0</v>
      </c>
      <c r="P1587" s="779">
        <f>H1587+L1587</f>
        <v>0</v>
      </c>
      <c r="Q1587" s="779">
        <f>I1587+M1587</f>
        <v>0</v>
      </c>
      <c r="R1587" s="779" t="s">
        <v>381</v>
      </c>
      <c r="S1587" s="780">
        <f>P1587</f>
        <v>0</v>
      </c>
    </row>
    <row r="1588" spans="1:19" ht="15" hidden="1" customHeight="1" x14ac:dyDescent="0.2">
      <c r="A1588" s="790" t="s">
        <v>383</v>
      </c>
      <c r="B1588" s="776" t="s">
        <v>381</v>
      </c>
      <c r="C1588" s="777">
        <f>IF(E1588+G1588=0, 0, ROUND((P1588-Q1588)/(G1588+E1588)/12,0))</f>
        <v>0</v>
      </c>
      <c r="D1588" s="791">
        <f>IF(F1588=0,0,ROUND(Q1588/F1588,0))</f>
        <v>0</v>
      </c>
      <c r="E1588" s="796"/>
      <c r="F1588" s="797"/>
      <c r="G1588" s="798"/>
      <c r="H1588" s="799"/>
      <c r="I1588" s="797"/>
      <c r="J1588" s="779" t="s">
        <v>381</v>
      </c>
      <c r="K1588" s="779">
        <f>H1588</f>
        <v>0</v>
      </c>
      <c r="L1588" s="797"/>
      <c r="M1588" s="797"/>
      <c r="N1588" s="779" t="s">
        <v>381</v>
      </c>
      <c r="O1588" s="779">
        <f>L1588</f>
        <v>0</v>
      </c>
      <c r="P1588" s="779">
        <f>H1588+L1588</f>
        <v>0</v>
      </c>
      <c r="Q1588" s="779">
        <f>I1588+M1588</f>
        <v>0</v>
      </c>
      <c r="R1588" s="779" t="s">
        <v>381</v>
      </c>
      <c r="S1588" s="780">
        <f>P1588</f>
        <v>0</v>
      </c>
    </row>
    <row r="1589" spans="1:19" ht="15" hidden="1" customHeight="1" x14ac:dyDescent="0.2">
      <c r="A1589" s="790" t="s">
        <v>384</v>
      </c>
      <c r="B1589" s="776" t="s">
        <v>381</v>
      </c>
      <c r="C1589" s="777" t="s">
        <v>381</v>
      </c>
      <c r="D1589" s="791" t="s">
        <v>381</v>
      </c>
      <c r="E1589" s="778" t="s">
        <v>381</v>
      </c>
      <c r="F1589" s="779" t="s">
        <v>381</v>
      </c>
      <c r="G1589" s="780" t="s">
        <v>381</v>
      </c>
      <c r="H1589" s="781" t="s">
        <v>381</v>
      </c>
      <c r="I1589" s="779" t="s">
        <v>381</v>
      </c>
      <c r="J1589" s="797"/>
      <c r="K1589" s="779">
        <f>J1589</f>
        <v>0</v>
      </c>
      <c r="L1589" s="779" t="s">
        <v>381</v>
      </c>
      <c r="M1589" s="779" t="s">
        <v>381</v>
      </c>
      <c r="N1589" s="797"/>
      <c r="O1589" s="779">
        <f>N1589</f>
        <v>0</v>
      </c>
      <c r="P1589" s="779" t="s">
        <v>381</v>
      </c>
      <c r="Q1589" s="779" t="s">
        <v>381</v>
      </c>
      <c r="R1589" s="779">
        <f>J1589+N1589</f>
        <v>0</v>
      </c>
      <c r="S1589" s="780">
        <f>R1589</f>
        <v>0</v>
      </c>
    </row>
    <row r="1590" spans="1:19" ht="18" hidden="1" customHeight="1" x14ac:dyDescent="0.2">
      <c r="A1590" s="792" t="s">
        <v>1026</v>
      </c>
      <c r="B1590" s="793"/>
      <c r="C1590" s="777">
        <f>IF(E1590+G1590=0, 0, ROUND((P1590-Q1590)/(G1590+E1590)/12,0))</f>
        <v>0</v>
      </c>
      <c r="D1590" s="791">
        <f>IF(F1590=0,0,ROUND(Q1590/F1590,0))</f>
        <v>0</v>
      </c>
      <c r="E1590" s="778">
        <f>E1591+E1592</f>
        <v>0</v>
      </c>
      <c r="F1590" s="779">
        <f>F1591+F1592</f>
        <v>0</v>
      </c>
      <c r="G1590" s="780">
        <f>G1591+G1592</f>
        <v>0</v>
      </c>
      <c r="H1590" s="781">
        <f>H1591+H1592</f>
        <v>0</v>
      </c>
      <c r="I1590" s="779">
        <f>I1591+I1592</f>
        <v>0</v>
      </c>
      <c r="J1590" s="779">
        <f>J1593</f>
        <v>0</v>
      </c>
      <c r="K1590" s="779">
        <f>IF(H1590+J1590=K1591+K1592+K1593,H1590+J1590,"CHYBA")</f>
        <v>0</v>
      </c>
      <c r="L1590" s="779">
        <f>L1591+L1592</f>
        <v>0</v>
      </c>
      <c r="M1590" s="779">
        <f>M1591+M1592</f>
        <v>0</v>
      </c>
      <c r="N1590" s="779">
        <f>N1593</f>
        <v>0</v>
      </c>
      <c r="O1590" s="779">
        <f>IF(L1590+N1590=O1591+O1592+O1593,L1590+N1590,"CHYBA")</f>
        <v>0</v>
      </c>
      <c r="P1590" s="779">
        <f>P1591+P1592</f>
        <v>0</v>
      </c>
      <c r="Q1590" s="779">
        <f>Q1591+Q1592</f>
        <v>0</v>
      </c>
      <c r="R1590" s="779">
        <f>R1593</f>
        <v>0</v>
      </c>
      <c r="S1590" s="780">
        <f>IF(P1590+R1590=S1591+S1592+S1593,P1590+R1590,"CHYBA")</f>
        <v>0</v>
      </c>
    </row>
    <row r="1591" spans="1:19" ht="15" hidden="1" customHeight="1" x14ac:dyDescent="0.2">
      <c r="A1591" s="790" t="s">
        <v>382</v>
      </c>
      <c r="B1591" s="776" t="s">
        <v>381</v>
      </c>
      <c r="C1591" s="777">
        <f>IF(E1591+G1591=0, 0, ROUND((P1591-Q1591)/(G1591+E1591)/12,0))</f>
        <v>0</v>
      </c>
      <c r="D1591" s="791">
        <f>IF(F1591=0,0,ROUND(Q1591/F1591,0))</f>
        <v>0</v>
      </c>
      <c r="E1591" s="796"/>
      <c r="F1591" s="797"/>
      <c r="G1591" s="798"/>
      <c r="H1591" s="799"/>
      <c r="I1591" s="797"/>
      <c r="J1591" s="779" t="s">
        <v>381</v>
      </c>
      <c r="K1591" s="779">
        <f>H1591</f>
        <v>0</v>
      </c>
      <c r="L1591" s="797"/>
      <c r="M1591" s="797"/>
      <c r="N1591" s="779" t="s">
        <v>381</v>
      </c>
      <c r="O1591" s="779">
        <f>L1591</f>
        <v>0</v>
      </c>
      <c r="P1591" s="779">
        <f>H1591+L1591</f>
        <v>0</v>
      </c>
      <c r="Q1591" s="779">
        <f>I1591+M1591</f>
        <v>0</v>
      </c>
      <c r="R1591" s="779" t="s">
        <v>381</v>
      </c>
      <c r="S1591" s="780">
        <f>P1591</f>
        <v>0</v>
      </c>
    </row>
    <row r="1592" spans="1:19" ht="15" hidden="1" customHeight="1" x14ac:dyDescent="0.2">
      <c r="A1592" s="790" t="s">
        <v>383</v>
      </c>
      <c r="B1592" s="776" t="s">
        <v>381</v>
      </c>
      <c r="C1592" s="777">
        <f>IF(E1592+G1592=0, 0, ROUND((P1592-Q1592)/(G1592+E1592)/12,0))</f>
        <v>0</v>
      </c>
      <c r="D1592" s="791">
        <f>IF(F1592=0,0,ROUND(Q1592/F1592,0))</f>
        <v>0</v>
      </c>
      <c r="E1592" s="796"/>
      <c r="F1592" s="797"/>
      <c r="G1592" s="798"/>
      <c r="H1592" s="799"/>
      <c r="I1592" s="797"/>
      <c r="J1592" s="779" t="s">
        <v>381</v>
      </c>
      <c r="K1592" s="779">
        <f>H1592</f>
        <v>0</v>
      </c>
      <c r="L1592" s="797"/>
      <c r="M1592" s="797"/>
      <c r="N1592" s="779" t="s">
        <v>381</v>
      </c>
      <c r="O1592" s="779">
        <f>L1592</f>
        <v>0</v>
      </c>
      <c r="P1592" s="779">
        <f>H1592+L1592</f>
        <v>0</v>
      </c>
      <c r="Q1592" s="779">
        <f>I1592+M1592</f>
        <v>0</v>
      </c>
      <c r="R1592" s="779" t="s">
        <v>381</v>
      </c>
      <c r="S1592" s="780">
        <f>P1592</f>
        <v>0</v>
      </c>
    </row>
    <row r="1593" spans="1:19" ht="15" hidden="1" customHeight="1" x14ac:dyDescent="0.2">
      <c r="A1593" s="790" t="s">
        <v>384</v>
      </c>
      <c r="B1593" s="776" t="s">
        <v>381</v>
      </c>
      <c r="C1593" s="777" t="s">
        <v>381</v>
      </c>
      <c r="D1593" s="791" t="s">
        <v>381</v>
      </c>
      <c r="E1593" s="778" t="s">
        <v>381</v>
      </c>
      <c r="F1593" s="779" t="s">
        <v>381</v>
      </c>
      <c r="G1593" s="780" t="s">
        <v>381</v>
      </c>
      <c r="H1593" s="781" t="s">
        <v>381</v>
      </c>
      <c r="I1593" s="779" t="s">
        <v>381</v>
      </c>
      <c r="J1593" s="797"/>
      <c r="K1593" s="779">
        <f>J1593</f>
        <v>0</v>
      </c>
      <c r="L1593" s="779" t="s">
        <v>381</v>
      </c>
      <c r="M1593" s="779" t="s">
        <v>381</v>
      </c>
      <c r="N1593" s="797"/>
      <c r="O1593" s="779">
        <f>N1593</f>
        <v>0</v>
      </c>
      <c r="P1593" s="779" t="s">
        <v>381</v>
      </c>
      <c r="Q1593" s="779" t="s">
        <v>381</v>
      </c>
      <c r="R1593" s="779">
        <f>J1593+N1593</f>
        <v>0</v>
      </c>
      <c r="S1593" s="780">
        <f>R1593</f>
        <v>0</v>
      </c>
    </row>
    <row r="1594" spans="1:19" ht="18" hidden="1" customHeight="1" x14ac:dyDescent="0.2">
      <c r="A1594" s="792" t="s">
        <v>1026</v>
      </c>
      <c r="B1594" s="793"/>
      <c r="C1594" s="777">
        <f>IF(E1594+G1594=0, 0, ROUND((P1594-Q1594)/(G1594+E1594)/12,0))</f>
        <v>0</v>
      </c>
      <c r="D1594" s="791">
        <f>IF(F1594=0,0,ROUND(Q1594/F1594,0))</f>
        <v>0</v>
      </c>
      <c r="E1594" s="778">
        <f>E1595+E1596</f>
        <v>0</v>
      </c>
      <c r="F1594" s="779">
        <f>F1595+F1596</f>
        <v>0</v>
      </c>
      <c r="G1594" s="780">
        <f>G1595+G1596</f>
        <v>0</v>
      </c>
      <c r="H1594" s="781">
        <f>H1595+H1596</f>
        <v>0</v>
      </c>
      <c r="I1594" s="779">
        <f>I1595+I1596</f>
        <v>0</v>
      </c>
      <c r="J1594" s="779">
        <f>J1597</f>
        <v>0</v>
      </c>
      <c r="K1594" s="779">
        <f>IF(H1594+J1594=K1595+K1596+K1597,H1594+J1594,"CHYBA")</f>
        <v>0</v>
      </c>
      <c r="L1594" s="779">
        <f>L1595+L1596</f>
        <v>0</v>
      </c>
      <c r="M1594" s="779">
        <f>M1595+M1596</f>
        <v>0</v>
      </c>
      <c r="N1594" s="779">
        <f>N1597</f>
        <v>0</v>
      </c>
      <c r="O1594" s="779">
        <f>IF(L1594+N1594=O1595+O1596+O1597,L1594+N1594,"CHYBA")</f>
        <v>0</v>
      </c>
      <c r="P1594" s="779">
        <f>P1595+P1596</f>
        <v>0</v>
      </c>
      <c r="Q1594" s="779">
        <f>Q1595+Q1596</f>
        <v>0</v>
      </c>
      <c r="R1594" s="779">
        <f>R1597</f>
        <v>0</v>
      </c>
      <c r="S1594" s="780">
        <f>IF(P1594+R1594=S1595+S1596+S1597,P1594+R1594,"CHYBA")</f>
        <v>0</v>
      </c>
    </row>
    <row r="1595" spans="1:19" ht="15" hidden="1" customHeight="1" x14ac:dyDescent="0.2">
      <c r="A1595" s="790" t="s">
        <v>382</v>
      </c>
      <c r="B1595" s="776" t="s">
        <v>381</v>
      </c>
      <c r="C1595" s="777">
        <f>IF(E1595+G1595=0, 0, ROUND((P1595-Q1595)/(G1595+E1595)/12,0))</f>
        <v>0</v>
      </c>
      <c r="D1595" s="791">
        <f>IF(F1595=0,0,ROUND(Q1595/F1595,0))</f>
        <v>0</v>
      </c>
      <c r="E1595" s="796"/>
      <c r="F1595" s="797"/>
      <c r="G1595" s="798"/>
      <c r="H1595" s="799"/>
      <c r="I1595" s="797"/>
      <c r="J1595" s="779" t="s">
        <v>381</v>
      </c>
      <c r="K1595" s="779">
        <f>H1595</f>
        <v>0</v>
      </c>
      <c r="L1595" s="797"/>
      <c r="M1595" s="797"/>
      <c r="N1595" s="779" t="s">
        <v>381</v>
      </c>
      <c r="O1595" s="779">
        <f>L1595</f>
        <v>0</v>
      </c>
      <c r="P1595" s="779">
        <f>H1595+L1595</f>
        <v>0</v>
      </c>
      <c r="Q1595" s="779">
        <f>I1595+M1595</f>
        <v>0</v>
      </c>
      <c r="R1595" s="779" t="s">
        <v>381</v>
      </c>
      <c r="S1595" s="780">
        <f>P1595</f>
        <v>0</v>
      </c>
    </row>
    <row r="1596" spans="1:19" ht="15" hidden="1" customHeight="1" x14ac:dyDescent="0.2">
      <c r="A1596" s="790" t="s">
        <v>383</v>
      </c>
      <c r="B1596" s="776" t="s">
        <v>381</v>
      </c>
      <c r="C1596" s="777">
        <f>IF(E1596+G1596=0, 0, ROUND((P1596-Q1596)/(G1596+E1596)/12,0))</f>
        <v>0</v>
      </c>
      <c r="D1596" s="791">
        <f>IF(F1596=0,0,ROUND(Q1596/F1596,0))</f>
        <v>0</v>
      </c>
      <c r="E1596" s="796"/>
      <c r="F1596" s="797"/>
      <c r="G1596" s="798"/>
      <c r="H1596" s="799"/>
      <c r="I1596" s="797"/>
      <c r="J1596" s="779" t="s">
        <v>381</v>
      </c>
      <c r="K1596" s="779">
        <f>H1596</f>
        <v>0</v>
      </c>
      <c r="L1596" s="797"/>
      <c r="M1596" s="797"/>
      <c r="N1596" s="779" t="s">
        <v>381</v>
      </c>
      <c r="O1596" s="779">
        <f>L1596</f>
        <v>0</v>
      </c>
      <c r="P1596" s="779">
        <f>H1596+L1596</f>
        <v>0</v>
      </c>
      <c r="Q1596" s="779">
        <f>I1596+M1596</f>
        <v>0</v>
      </c>
      <c r="R1596" s="779" t="s">
        <v>381</v>
      </c>
      <c r="S1596" s="780">
        <f>P1596</f>
        <v>0</v>
      </c>
    </row>
    <row r="1597" spans="1:19" ht="15" hidden="1" customHeight="1" x14ac:dyDescent="0.2">
      <c r="A1597" s="790" t="s">
        <v>384</v>
      </c>
      <c r="B1597" s="776" t="s">
        <v>381</v>
      </c>
      <c r="C1597" s="777" t="s">
        <v>381</v>
      </c>
      <c r="D1597" s="791" t="s">
        <v>381</v>
      </c>
      <c r="E1597" s="778" t="s">
        <v>381</v>
      </c>
      <c r="F1597" s="779" t="s">
        <v>381</v>
      </c>
      <c r="G1597" s="780" t="s">
        <v>381</v>
      </c>
      <c r="H1597" s="781" t="s">
        <v>381</v>
      </c>
      <c r="I1597" s="779" t="s">
        <v>381</v>
      </c>
      <c r="J1597" s="797"/>
      <c r="K1597" s="779">
        <f>J1597</f>
        <v>0</v>
      </c>
      <c r="L1597" s="779" t="s">
        <v>381</v>
      </c>
      <c r="M1597" s="779" t="s">
        <v>381</v>
      </c>
      <c r="N1597" s="797"/>
      <c r="O1597" s="779">
        <f>N1597</f>
        <v>0</v>
      </c>
      <c r="P1597" s="779" t="s">
        <v>381</v>
      </c>
      <c r="Q1597" s="779" t="s">
        <v>381</v>
      </c>
      <c r="R1597" s="779">
        <f>J1597+N1597</f>
        <v>0</v>
      </c>
      <c r="S1597" s="780">
        <f>R1597</f>
        <v>0</v>
      </c>
    </row>
    <row r="1598" spans="1:19" ht="18" hidden="1" customHeight="1" x14ac:dyDescent="0.2">
      <c r="A1598" s="792" t="s">
        <v>1026</v>
      </c>
      <c r="B1598" s="793"/>
      <c r="C1598" s="777">
        <f>IF(E1598+G1598=0, 0, ROUND((P1598-Q1598)/(G1598+E1598)/12,0))</f>
        <v>0</v>
      </c>
      <c r="D1598" s="791">
        <f>IF(F1598=0,0,ROUND(Q1598/F1598,0))</f>
        <v>0</v>
      </c>
      <c r="E1598" s="778">
        <f>E1599+E1600</f>
        <v>0</v>
      </c>
      <c r="F1598" s="779">
        <f>F1599+F1600</f>
        <v>0</v>
      </c>
      <c r="G1598" s="780">
        <f>G1599+G1600</f>
        <v>0</v>
      </c>
      <c r="H1598" s="781">
        <f>H1599+H1600</f>
        <v>0</v>
      </c>
      <c r="I1598" s="779">
        <f>I1599+I1600</f>
        <v>0</v>
      </c>
      <c r="J1598" s="779">
        <f>J1601</f>
        <v>0</v>
      </c>
      <c r="K1598" s="779">
        <f>IF(H1598+J1598=K1599+K1600+K1601,H1598+J1598,"CHYBA")</f>
        <v>0</v>
      </c>
      <c r="L1598" s="779">
        <f>L1599+L1600</f>
        <v>0</v>
      </c>
      <c r="M1598" s="779">
        <f>M1599+M1600</f>
        <v>0</v>
      </c>
      <c r="N1598" s="779">
        <f>N1601</f>
        <v>0</v>
      </c>
      <c r="O1598" s="779">
        <f>IF(L1598+N1598=O1599+O1600+O1601,L1598+N1598,"CHYBA")</f>
        <v>0</v>
      </c>
      <c r="P1598" s="779">
        <f>P1599+P1600</f>
        <v>0</v>
      </c>
      <c r="Q1598" s="779">
        <f>Q1599+Q1600</f>
        <v>0</v>
      </c>
      <c r="R1598" s="779">
        <f>R1601</f>
        <v>0</v>
      </c>
      <c r="S1598" s="780">
        <f>IF(P1598+R1598=S1599+S1600+S1601,P1598+R1598,"CHYBA")</f>
        <v>0</v>
      </c>
    </row>
    <row r="1599" spans="1:19" ht="15" hidden="1" customHeight="1" x14ac:dyDescent="0.2">
      <c r="A1599" s="790" t="s">
        <v>382</v>
      </c>
      <c r="B1599" s="776" t="s">
        <v>381</v>
      </c>
      <c r="C1599" s="777">
        <f>IF(E1599+G1599=0, 0, ROUND((P1599-Q1599)/(G1599+E1599)/12,0))</f>
        <v>0</v>
      </c>
      <c r="D1599" s="791">
        <f>IF(F1599=0,0,ROUND(Q1599/F1599,0))</f>
        <v>0</v>
      </c>
      <c r="E1599" s="796"/>
      <c r="F1599" s="797"/>
      <c r="G1599" s="798"/>
      <c r="H1599" s="799"/>
      <c r="I1599" s="797"/>
      <c r="J1599" s="779" t="s">
        <v>381</v>
      </c>
      <c r="K1599" s="779">
        <f>H1599</f>
        <v>0</v>
      </c>
      <c r="L1599" s="797"/>
      <c r="M1599" s="797"/>
      <c r="N1599" s="779" t="s">
        <v>381</v>
      </c>
      <c r="O1599" s="779">
        <f>L1599</f>
        <v>0</v>
      </c>
      <c r="P1599" s="779">
        <f>H1599+L1599</f>
        <v>0</v>
      </c>
      <c r="Q1599" s="779">
        <f>I1599+M1599</f>
        <v>0</v>
      </c>
      <c r="R1599" s="779" t="s">
        <v>381</v>
      </c>
      <c r="S1599" s="780">
        <f>P1599</f>
        <v>0</v>
      </c>
    </row>
    <row r="1600" spans="1:19" ht="15" hidden="1" customHeight="1" x14ac:dyDescent="0.2">
      <c r="A1600" s="790" t="s">
        <v>383</v>
      </c>
      <c r="B1600" s="776" t="s">
        <v>381</v>
      </c>
      <c r="C1600" s="777">
        <f>IF(E1600+G1600=0, 0, ROUND((P1600-Q1600)/(G1600+E1600)/12,0))</f>
        <v>0</v>
      </c>
      <c r="D1600" s="791">
        <f>IF(F1600=0,0,ROUND(Q1600/F1600,0))</f>
        <v>0</v>
      </c>
      <c r="E1600" s="796"/>
      <c r="F1600" s="797"/>
      <c r="G1600" s="798"/>
      <c r="H1600" s="799"/>
      <c r="I1600" s="797"/>
      <c r="J1600" s="779" t="s">
        <v>381</v>
      </c>
      <c r="K1600" s="779">
        <f>H1600</f>
        <v>0</v>
      </c>
      <c r="L1600" s="797"/>
      <c r="M1600" s="797"/>
      <c r="N1600" s="779" t="s">
        <v>381</v>
      </c>
      <c r="O1600" s="779">
        <f>L1600</f>
        <v>0</v>
      </c>
      <c r="P1600" s="779">
        <f>H1600+L1600</f>
        <v>0</v>
      </c>
      <c r="Q1600" s="779">
        <f>I1600+M1600</f>
        <v>0</v>
      </c>
      <c r="R1600" s="779" t="s">
        <v>381</v>
      </c>
      <c r="S1600" s="780">
        <f>P1600</f>
        <v>0</v>
      </c>
    </row>
    <row r="1601" spans="1:19" ht="15" hidden="1" customHeight="1" x14ac:dyDescent="0.2">
      <c r="A1601" s="790" t="s">
        <v>384</v>
      </c>
      <c r="B1601" s="776" t="s">
        <v>381</v>
      </c>
      <c r="C1601" s="777" t="s">
        <v>381</v>
      </c>
      <c r="D1601" s="791" t="s">
        <v>381</v>
      </c>
      <c r="E1601" s="778" t="s">
        <v>381</v>
      </c>
      <c r="F1601" s="779" t="s">
        <v>381</v>
      </c>
      <c r="G1601" s="780" t="s">
        <v>381</v>
      </c>
      <c r="H1601" s="781" t="s">
        <v>381</v>
      </c>
      <c r="I1601" s="779" t="s">
        <v>381</v>
      </c>
      <c r="J1601" s="797"/>
      <c r="K1601" s="779">
        <f>J1601</f>
        <v>0</v>
      </c>
      <c r="L1601" s="779" t="s">
        <v>381</v>
      </c>
      <c r="M1601" s="779" t="s">
        <v>381</v>
      </c>
      <c r="N1601" s="797"/>
      <c r="O1601" s="779">
        <f>N1601</f>
        <v>0</v>
      </c>
      <c r="P1601" s="779" t="s">
        <v>381</v>
      </c>
      <c r="Q1601" s="779" t="s">
        <v>381</v>
      </c>
      <c r="R1601" s="779">
        <f>J1601+N1601</f>
        <v>0</v>
      </c>
      <c r="S1601" s="780">
        <f>R1601</f>
        <v>0</v>
      </c>
    </row>
    <row r="1602" spans="1:19" ht="18" hidden="1" customHeight="1" x14ac:dyDescent="0.2">
      <c r="A1602" s="792" t="s">
        <v>1026</v>
      </c>
      <c r="B1602" s="793"/>
      <c r="C1602" s="777">
        <f>IF(E1602+G1602=0, 0, ROUND((P1602-Q1602)/(G1602+E1602)/12,0))</f>
        <v>0</v>
      </c>
      <c r="D1602" s="791">
        <f>IF(F1602=0,0,ROUND(Q1602/F1602,0))</f>
        <v>0</v>
      </c>
      <c r="E1602" s="778">
        <f>E1603+E1604</f>
        <v>0</v>
      </c>
      <c r="F1602" s="779">
        <f>F1603+F1604</f>
        <v>0</v>
      </c>
      <c r="G1602" s="780">
        <f>G1603+G1604</f>
        <v>0</v>
      </c>
      <c r="H1602" s="781">
        <f>H1603+H1604</f>
        <v>0</v>
      </c>
      <c r="I1602" s="779">
        <f>I1603+I1604</f>
        <v>0</v>
      </c>
      <c r="J1602" s="779">
        <f>J1605</f>
        <v>0</v>
      </c>
      <c r="K1602" s="779">
        <f>IF(H1602+J1602=K1603+K1604+K1605,H1602+J1602,"CHYBA")</f>
        <v>0</v>
      </c>
      <c r="L1602" s="779">
        <f>L1603+L1604</f>
        <v>0</v>
      </c>
      <c r="M1602" s="779">
        <f>M1603+M1604</f>
        <v>0</v>
      </c>
      <c r="N1602" s="779">
        <f>N1605</f>
        <v>0</v>
      </c>
      <c r="O1602" s="779">
        <f>IF(L1602+N1602=O1603+O1604+O1605,L1602+N1602,"CHYBA")</f>
        <v>0</v>
      </c>
      <c r="P1602" s="779">
        <f>P1603+P1604</f>
        <v>0</v>
      </c>
      <c r="Q1602" s="779">
        <f>Q1603+Q1604</f>
        <v>0</v>
      </c>
      <c r="R1602" s="779">
        <f>R1605</f>
        <v>0</v>
      </c>
      <c r="S1602" s="780">
        <f>IF(P1602+R1602=S1603+S1604+S1605,P1602+R1602,"CHYBA")</f>
        <v>0</v>
      </c>
    </row>
    <row r="1603" spans="1:19" ht="15" hidden="1" customHeight="1" x14ac:dyDescent="0.2">
      <c r="A1603" s="790" t="s">
        <v>382</v>
      </c>
      <c r="B1603" s="776" t="s">
        <v>381</v>
      </c>
      <c r="C1603" s="777">
        <f>IF(E1603+G1603=0, 0, ROUND((P1603-Q1603)/(G1603+E1603)/12,0))</f>
        <v>0</v>
      </c>
      <c r="D1603" s="791">
        <f>IF(F1603=0,0,ROUND(Q1603/F1603,0))</f>
        <v>0</v>
      </c>
      <c r="E1603" s="796"/>
      <c r="F1603" s="797"/>
      <c r="G1603" s="798"/>
      <c r="H1603" s="799"/>
      <c r="I1603" s="797"/>
      <c r="J1603" s="779" t="s">
        <v>381</v>
      </c>
      <c r="K1603" s="779">
        <f>H1603</f>
        <v>0</v>
      </c>
      <c r="L1603" s="797"/>
      <c r="M1603" s="797"/>
      <c r="N1603" s="779" t="s">
        <v>381</v>
      </c>
      <c r="O1603" s="779">
        <f>L1603</f>
        <v>0</v>
      </c>
      <c r="P1603" s="779">
        <f>H1603+L1603</f>
        <v>0</v>
      </c>
      <c r="Q1603" s="779">
        <f>I1603+M1603</f>
        <v>0</v>
      </c>
      <c r="R1603" s="779" t="s">
        <v>381</v>
      </c>
      <c r="S1603" s="780">
        <f>P1603</f>
        <v>0</v>
      </c>
    </row>
    <row r="1604" spans="1:19" ht="15" hidden="1" customHeight="1" x14ac:dyDescent="0.2">
      <c r="A1604" s="790" t="s">
        <v>383</v>
      </c>
      <c r="B1604" s="776" t="s">
        <v>381</v>
      </c>
      <c r="C1604" s="777">
        <f>IF(E1604+G1604=0, 0, ROUND((P1604-Q1604)/(G1604+E1604)/12,0))</f>
        <v>0</v>
      </c>
      <c r="D1604" s="791">
        <f>IF(F1604=0,0,ROUND(Q1604/F1604,0))</f>
        <v>0</v>
      </c>
      <c r="E1604" s="796"/>
      <c r="F1604" s="797"/>
      <c r="G1604" s="798"/>
      <c r="H1604" s="799"/>
      <c r="I1604" s="797"/>
      <c r="J1604" s="779" t="s">
        <v>381</v>
      </c>
      <c r="K1604" s="779">
        <f>H1604</f>
        <v>0</v>
      </c>
      <c r="L1604" s="797"/>
      <c r="M1604" s="797"/>
      <c r="N1604" s="779" t="s">
        <v>381</v>
      </c>
      <c r="O1604" s="779">
        <f>L1604</f>
        <v>0</v>
      </c>
      <c r="P1604" s="779">
        <f>H1604+L1604</f>
        <v>0</v>
      </c>
      <c r="Q1604" s="779">
        <f>I1604+M1604</f>
        <v>0</v>
      </c>
      <c r="R1604" s="779" t="s">
        <v>381</v>
      </c>
      <c r="S1604" s="780">
        <f>P1604</f>
        <v>0</v>
      </c>
    </row>
    <row r="1605" spans="1:19" ht="15" hidden="1" customHeight="1" x14ac:dyDescent="0.2">
      <c r="A1605" s="790" t="s">
        <v>384</v>
      </c>
      <c r="B1605" s="776" t="s">
        <v>381</v>
      </c>
      <c r="C1605" s="777" t="s">
        <v>381</v>
      </c>
      <c r="D1605" s="791" t="s">
        <v>381</v>
      </c>
      <c r="E1605" s="778" t="s">
        <v>381</v>
      </c>
      <c r="F1605" s="779" t="s">
        <v>381</v>
      </c>
      <c r="G1605" s="780" t="s">
        <v>381</v>
      </c>
      <c r="H1605" s="781" t="s">
        <v>381</v>
      </c>
      <c r="I1605" s="779" t="s">
        <v>381</v>
      </c>
      <c r="J1605" s="797"/>
      <c r="K1605" s="779">
        <f>J1605</f>
        <v>0</v>
      </c>
      <c r="L1605" s="779" t="s">
        <v>381</v>
      </c>
      <c r="M1605" s="779" t="s">
        <v>381</v>
      </c>
      <c r="N1605" s="797"/>
      <c r="O1605" s="779">
        <f>N1605</f>
        <v>0</v>
      </c>
      <c r="P1605" s="779" t="s">
        <v>381</v>
      </c>
      <c r="Q1605" s="779" t="s">
        <v>381</v>
      </c>
      <c r="R1605" s="779">
        <f>J1605+N1605</f>
        <v>0</v>
      </c>
      <c r="S1605" s="780">
        <f>R1605</f>
        <v>0</v>
      </c>
    </row>
    <row r="1606" spans="1:19" ht="18" hidden="1" customHeight="1" x14ac:dyDescent="0.2">
      <c r="A1606" s="792" t="s">
        <v>1026</v>
      </c>
      <c r="B1606" s="793"/>
      <c r="C1606" s="777">
        <f>IF(E1606+G1606=0, 0, ROUND((P1606-Q1606)/(G1606+E1606)/12,0))</f>
        <v>0</v>
      </c>
      <c r="D1606" s="791">
        <f>IF(F1606=0,0,ROUND(Q1606/F1606,0))</f>
        <v>0</v>
      </c>
      <c r="E1606" s="778">
        <f>E1607+E1608</f>
        <v>0</v>
      </c>
      <c r="F1606" s="779">
        <f>F1607+F1608</f>
        <v>0</v>
      </c>
      <c r="G1606" s="780">
        <f>G1607+G1608</f>
        <v>0</v>
      </c>
      <c r="H1606" s="781">
        <f>H1607+H1608</f>
        <v>0</v>
      </c>
      <c r="I1606" s="779">
        <f>I1607+I1608</f>
        <v>0</v>
      </c>
      <c r="J1606" s="779">
        <f>J1609</f>
        <v>0</v>
      </c>
      <c r="K1606" s="779">
        <f>IF(H1606+J1606=K1607+K1608+K1609,H1606+J1606,"CHYBA")</f>
        <v>0</v>
      </c>
      <c r="L1606" s="779">
        <f>L1607+L1608</f>
        <v>0</v>
      </c>
      <c r="M1606" s="779">
        <f>M1607+M1608</f>
        <v>0</v>
      </c>
      <c r="N1606" s="779">
        <f>N1609</f>
        <v>0</v>
      </c>
      <c r="O1606" s="779">
        <f>IF(L1606+N1606=O1607+O1608+O1609,L1606+N1606,"CHYBA")</f>
        <v>0</v>
      </c>
      <c r="P1606" s="779">
        <f>P1607+P1608</f>
        <v>0</v>
      </c>
      <c r="Q1606" s="779">
        <f>Q1607+Q1608</f>
        <v>0</v>
      </c>
      <c r="R1606" s="779">
        <f>R1609</f>
        <v>0</v>
      </c>
      <c r="S1606" s="780">
        <f>IF(P1606+R1606=S1607+S1608+S1609,P1606+R1606,"CHYBA")</f>
        <v>0</v>
      </c>
    </row>
    <row r="1607" spans="1:19" ht="15" hidden="1" customHeight="1" x14ac:dyDescent="0.2">
      <c r="A1607" s="790" t="s">
        <v>382</v>
      </c>
      <c r="B1607" s="776" t="s">
        <v>381</v>
      </c>
      <c r="C1607" s="777">
        <f>IF(E1607+G1607=0, 0, ROUND((P1607-Q1607)/(G1607+E1607)/12,0))</f>
        <v>0</v>
      </c>
      <c r="D1607" s="791">
        <f>IF(F1607=0,0,ROUND(Q1607/F1607,0))</f>
        <v>0</v>
      </c>
      <c r="E1607" s="796"/>
      <c r="F1607" s="797"/>
      <c r="G1607" s="798"/>
      <c r="H1607" s="799"/>
      <c r="I1607" s="797"/>
      <c r="J1607" s="779" t="s">
        <v>381</v>
      </c>
      <c r="K1607" s="779">
        <f>H1607</f>
        <v>0</v>
      </c>
      <c r="L1607" s="797"/>
      <c r="M1607" s="797"/>
      <c r="N1607" s="779" t="s">
        <v>381</v>
      </c>
      <c r="O1607" s="779">
        <f>L1607</f>
        <v>0</v>
      </c>
      <c r="P1607" s="779">
        <f>H1607+L1607</f>
        <v>0</v>
      </c>
      <c r="Q1607" s="779">
        <f>I1607+M1607</f>
        <v>0</v>
      </c>
      <c r="R1607" s="779" t="s">
        <v>381</v>
      </c>
      <c r="S1607" s="780">
        <f>P1607</f>
        <v>0</v>
      </c>
    </row>
    <row r="1608" spans="1:19" ht="15" hidden="1" customHeight="1" x14ac:dyDescent="0.2">
      <c r="A1608" s="790" t="s">
        <v>383</v>
      </c>
      <c r="B1608" s="776" t="s">
        <v>381</v>
      </c>
      <c r="C1608" s="777">
        <f>IF(E1608+G1608=0, 0, ROUND((P1608-Q1608)/(G1608+E1608)/12,0))</f>
        <v>0</v>
      </c>
      <c r="D1608" s="791">
        <f>IF(F1608=0,0,ROUND(Q1608/F1608,0))</f>
        <v>0</v>
      </c>
      <c r="E1608" s="796"/>
      <c r="F1608" s="797"/>
      <c r="G1608" s="798"/>
      <c r="H1608" s="799"/>
      <c r="I1608" s="797"/>
      <c r="J1608" s="779" t="s">
        <v>381</v>
      </c>
      <c r="K1608" s="779">
        <f>H1608</f>
        <v>0</v>
      </c>
      <c r="L1608" s="797"/>
      <c r="M1608" s="797"/>
      <c r="N1608" s="779" t="s">
        <v>381</v>
      </c>
      <c r="O1608" s="779">
        <f>L1608</f>
        <v>0</v>
      </c>
      <c r="P1608" s="779">
        <f>H1608+L1608</f>
        <v>0</v>
      </c>
      <c r="Q1608" s="779">
        <f>I1608+M1608</f>
        <v>0</v>
      </c>
      <c r="R1608" s="779" t="s">
        <v>381</v>
      </c>
      <c r="S1608" s="780">
        <f>P1608</f>
        <v>0</v>
      </c>
    </row>
    <row r="1609" spans="1:19" ht="15.75" hidden="1" customHeight="1" x14ac:dyDescent="0.2">
      <c r="A1609" s="808" t="s">
        <v>384</v>
      </c>
      <c r="B1609" s="809" t="s">
        <v>381</v>
      </c>
      <c r="C1609" s="810" t="s">
        <v>381</v>
      </c>
      <c r="D1609" s="834" t="s">
        <v>381</v>
      </c>
      <c r="E1609" s="811" t="s">
        <v>381</v>
      </c>
      <c r="F1609" s="812" t="s">
        <v>381</v>
      </c>
      <c r="G1609" s="813" t="s">
        <v>381</v>
      </c>
      <c r="H1609" s="814" t="s">
        <v>381</v>
      </c>
      <c r="I1609" s="812" t="s">
        <v>381</v>
      </c>
      <c r="J1609" s="815"/>
      <c r="K1609" s="812">
        <f>J1609</f>
        <v>0</v>
      </c>
      <c r="L1609" s="812" t="s">
        <v>381</v>
      </c>
      <c r="M1609" s="812" t="s">
        <v>381</v>
      </c>
      <c r="N1609" s="815"/>
      <c r="O1609" s="812">
        <f>N1609</f>
        <v>0</v>
      </c>
      <c r="P1609" s="812" t="s">
        <v>381</v>
      </c>
      <c r="Q1609" s="812" t="s">
        <v>381</v>
      </c>
      <c r="R1609" s="812">
        <f>J1609+N1609</f>
        <v>0</v>
      </c>
      <c r="S1609" s="813">
        <f>R1609</f>
        <v>0</v>
      </c>
    </row>
    <row r="1610" spans="1:19" ht="15.75" hidden="1" customHeight="1" x14ac:dyDescent="0.2">
      <c r="A1610" s="835" t="s">
        <v>389</v>
      </c>
      <c r="B1610" s="836" t="s">
        <v>381</v>
      </c>
      <c r="C1610" s="818">
        <f>IF(E1610+G1610=0, 0, ROUND((P1610-Q1610)/(G1610+E1610)/12,0))</f>
        <v>0</v>
      </c>
      <c r="D1610" s="837">
        <f>IF(F1610=0,0,ROUND(Q1610/F1610,0))</f>
        <v>0</v>
      </c>
      <c r="E1610" s="819">
        <f>E1611+E1612</f>
        <v>0</v>
      </c>
      <c r="F1610" s="820">
        <f>F1611+F1612</f>
        <v>0</v>
      </c>
      <c r="G1610" s="821">
        <f>G1611+G1612</f>
        <v>0</v>
      </c>
      <c r="H1610" s="822">
        <f>H1611+H1612</f>
        <v>0</v>
      </c>
      <c r="I1610" s="820">
        <f>I1611+I1612</f>
        <v>0</v>
      </c>
      <c r="J1610" s="820">
        <f>J1613</f>
        <v>0</v>
      </c>
      <c r="K1610" s="820">
        <f>IF(H1610+J1610=K1611+K1612+K1613,H1610+J1610,"CHYBA")</f>
        <v>0</v>
      </c>
      <c r="L1610" s="820">
        <f>L1611+L1612</f>
        <v>0</v>
      </c>
      <c r="M1610" s="820">
        <f>M1611+M1612</f>
        <v>0</v>
      </c>
      <c r="N1610" s="820">
        <f>N1613</f>
        <v>0</v>
      </c>
      <c r="O1610" s="820">
        <f>IF(L1610+N1610=O1611+O1612+O1613,L1610+N1610,"CHYBA")</f>
        <v>0</v>
      </c>
      <c r="P1610" s="820">
        <f>P1611+P1612</f>
        <v>0</v>
      </c>
      <c r="Q1610" s="820">
        <f>Q1611+Q1612</f>
        <v>0</v>
      </c>
      <c r="R1610" s="820">
        <f>R1613</f>
        <v>0</v>
      </c>
      <c r="S1610" s="821">
        <f>IF(P1610+R1610=S1611+S1612+S1613,P1610+R1610,"CHYBA")</f>
        <v>0</v>
      </c>
    </row>
    <row r="1611" spans="1:19" ht="15" hidden="1" customHeight="1" x14ac:dyDescent="0.2">
      <c r="A1611" s="790" t="s">
        <v>382</v>
      </c>
      <c r="B1611" s="776" t="s">
        <v>381</v>
      </c>
      <c r="C1611" s="777">
        <f>IF(E1611+G1611=0, 0, ROUND((P1611-Q1611)/(G1611+E1611)/12,0))</f>
        <v>0</v>
      </c>
      <c r="D1611" s="791">
        <f>IF(F1611=0,0,ROUND(Q1611/F1611,0))</f>
        <v>0</v>
      </c>
      <c r="E1611" s="778">
        <f>E1615+E1647+E1679+E1711+E1743+E1775</f>
        <v>0</v>
      </c>
      <c r="F1611" s="779">
        <f t="shared" ref="F1611:I1612" si="57">F1615+F1647+F1679+F1711+F1743+F1775</f>
        <v>0</v>
      </c>
      <c r="G1611" s="780">
        <f t="shared" si="57"/>
        <v>0</v>
      </c>
      <c r="H1611" s="781">
        <f t="shared" si="57"/>
        <v>0</v>
      </c>
      <c r="I1611" s="779">
        <f t="shared" si="57"/>
        <v>0</v>
      </c>
      <c r="J1611" s="779" t="s">
        <v>381</v>
      </c>
      <c r="K1611" s="779">
        <f>H1611</f>
        <v>0</v>
      </c>
      <c r="L1611" s="779">
        <f>L1615+L1647+L1679+L1711+L1743+L1775</f>
        <v>0</v>
      </c>
      <c r="M1611" s="779">
        <f>M1615+M1647+M1679+M1711+M1743+M1775</f>
        <v>0</v>
      </c>
      <c r="N1611" s="779" t="s">
        <v>381</v>
      </c>
      <c r="O1611" s="779">
        <f>L1611</f>
        <v>0</v>
      </c>
      <c r="P1611" s="779">
        <f>H1611+L1611</f>
        <v>0</v>
      </c>
      <c r="Q1611" s="779">
        <f>I1611+M1611</f>
        <v>0</v>
      </c>
      <c r="R1611" s="779" t="s">
        <v>381</v>
      </c>
      <c r="S1611" s="780">
        <f>P1611</f>
        <v>0</v>
      </c>
    </row>
    <row r="1612" spans="1:19" ht="15" hidden="1" customHeight="1" x14ac:dyDescent="0.2">
      <c r="A1612" s="790" t="s">
        <v>383</v>
      </c>
      <c r="B1612" s="776" t="s">
        <v>381</v>
      </c>
      <c r="C1612" s="777">
        <f>IF(E1612+G1612=0, 0, ROUND((P1612-Q1612)/(G1612+E1612)/12,0))</f>
        <v>0</v>
      </c>
      <c r="D1612" s="791">
        <f>IF(F1612=0,0,ROUND(Q1612/F1612,0))</f>
        <v>0</v>
      </c>
      <c r="E1612" s="778">
        <f>E1616+E1648+E1680+E1712+E1744+E1776</f>
        <v>0</v>
      </c>
      <c r="F1612" s="779">
        <f t="shared" si="57"/>
        <v>0</v>
      </c>
      <c r="G1612" s="780">
        <f t="shared" si="57"/>
        <v>0</v>
      </c>
      <c r="H1612" s="781">
        <f t="shared" si="57"/>
        <v>0</v>
      </c>
      <c r="I1612" s="779">
        <f t="shared" si="57"/>
        <v>0</v>
      </c>
      <c r="J1612" s="779" t="s">
        <v>381</v>
      </c>
      <c r="K1612" s="779">
        <f>H1612</f>
        <v>0</v>
      </c>
      <c r="L1612" s="779">
        <f>L1616+L1648+L1680+L1712+L1744+L1776</f>
        <v>0</v>
      </c>
      <c r="M1612" s="779">
        <f>M1616+M1648+M1680+M1712+M1744+M1776</f>
        <v>0</v>
      </c>
      <c r="N1612" s="779" t="s">
        <v>381</v>
      </c>
      <c r="O1612" s="779">
        <f>L1612</f>
        <v>0</v>
      </c>
      <c r="P1612" s="779">
        <f>H1612+L1612</f>
        <v>0</v>
      </c>
      <c r="Q1612" s="779">
        <f>I1612+M1612</f>
        <v>0</v>
      </c>
      <c r="R1612" s="779" t="s">
        <v>381</v>
      </c>
      <c r="S1612" s="780">
        <f>P1612</f>
        <v>0</v>
      </c>
    </row>
    <row r="1613" spans="1:19" ht="15" hidden="1" customHeight="1" x14ac:dyDescent="0.2">
      <c r="A1613" s="823" t="s">
        <v>384</v>
      </c>
      <c r="B1613" s="824" t="s">
        <v>381</v>
      </c>
      <c r="C1613" s="825" t="s">
        <v>381</v>
      </c>
      <c r="D1613" s="838" t="s">
        <v>381</v>
      </c>
      <c r="E1613" s="826" t="s">
        <v>381</v>
      </c>
      <c r="F1613" s="827" t="s">
        <v>381</v>
      </c>
      <c r="G1613" s="828" t="s">
        <v>381</v>
      </c>
      <c r="H1613" s="829" t="s">
        <v>381</v>
      </c>
      <c r="I1613" s="827" t="s">
        <v>381</v>
      </c>
      <c r="J1613" s="827">
        <f>J1617+J1649+J1681+J1713+J1745+J1777</f>
        <v>0</v>
      </c>
      <c r="K1613" s="827">
        <f>J1613</f>
        <v>0</v>
      </c>
      <c r="L1613" s="827" t="s">
        <v>381</v>
      </c>
      <c r="M1613" s="827" t="s">
        <v>381</v>
      </c>
      <c r="N1613" s="827">
        <f>N1617+N1649+N1681+N1713+N1745+N1777</f>
        <v>0</v>
      </c>
      <c r="O1613" s="827">
        <f>N1613</f>
        <v>0</v>
      </c>
      <c r="P1613" s="827" t="s">
        <v>381</v>
      </c>
      <c r="Q1613" s="827" t="s">
        <v>381</v>
      </c>
      <c r="R1613" s="827">
        <f>J1613+N1613</f>
        <v>0</v>
      </c>
      <c r="S1613" s="828">
        <f>R1613</f>
        <v>0</v>
      </c>
    </row>
    <row r="1614" spans="1:19" ht="15.75" hidden="1" customHeight="1" x14ac:dyDescent="0.2">
      <c r="A1614" s="830" t="s">
        <v>1028</v>
      </c>
      <c r="B1614" s="776" t="s">
        <v>381</v>
      </c>
      <c r="C1614" s="777">
        <f>IF(E1614+G1614=0, 0, ROUND((P1614-Q1614)/(G1614+E1614)/12,0))</f>
        <v>0</v>
      </c>
      <c r="D1614" s="791">
        <f>IF(F1614=0,0,ROUND(Q1614/F1614,0))</f>
        <v>0</v>
      </c>
      <c r="E1614" s="778">
        <f>E1615+E1616</f>
        <v>0</v>
      </c>
      <c r="F1614" s="779">
        <f>F1615+F1616</f>
        <v>0</v>
      </c>
      <c r="G1614" s="780">
        <f>G1615+G1616</f>
        <v>0</v>
      </c>
      <c r="H1614" s="781">
        <f>H1615+H1616</f>
        <v>0</v>
      </c>
      <c r="I1614" s="779">
        <f>I1615+I1616</f>
        <v>0</v>
      </c>
      <c r="J1614" s="779">
        <f>J1617</f>
        <v>0</v>
      </c>
      <c r="K1614" s="779">
        <f>IF(H1614+J1614=K1615+K1616+K1617,H1614+J1614,"CHYBA")</f>
        <v>0</v>
      </c>
      <c r="L1614" s="779">
        <f>L1615+L1616</f>
        <v>0</v>
      </c>
      <c r="M1614" s="779">
        <f>M1615+M1616</f>
        <v>0</v>
      </c>
      <c r="N1614" s="779">
        <f>N1617</f>
        <v>0</v>
      </c>
      <c r="O1614" s="779">
        <f>IF(L1614+N1614=O1615+O1616+O1617,L1614+N1614,"CHYBA")</f>
        <v>0</v>
      </c>
      <c r="P1614" s="779">
        <f>P1615+P1616</f>
        <v>0</v>
      </c>
      <c r="Q1614" s="779">
        <f>Q1615+Q1616</f>
        <v>0</v>
      </c>
      <c r="R1614" s="779">
        <f>R1617</f>
        <v>0</v>
      </c>
      <c r="S1614" s="780">
        <f>IF(P1614+R1614=S1615+S1616+S1617,P1614+R1614,"CHYBA")</f>
        <v>0</v>
      </c>
    </row>
    <row r="1615" spans="1:19" ht="15" hidden="1" customHeight="1" x14ac:dyDescent="0.2">
      <c r="A1615" s="790" t="s">
        <v>382</v>
      </c>
      <c r="B1615" s="776" t="s">
        <v>381</v>
      </c>
      <c r="C1615" s="777">
        <f>IF(E1615+G1615=0, 0, ROUND((P1615-Q1615)/(G1615+E1615)/12,0))</f>
        <v>0</v>
      </c>
      <c r="D1615" s="791">
        <f>IF(F1615=0,0,ROUND(Q1615/F1615,0))</f>
        <v>0</v>
      </c>
      <c r="E1615" s="778">
        <f t="shared" ref="E1615:I1616" si="58">E1619+E1623+E1627+E1631+E1635+E1639+E1643</f>
        <v>0</v>
      </c>
      <c r="F1615" s="779">
        <f t="shared" si="58"/>
        <v>0</v>
      </c>
      <c r="G1615" s="780">
        <f t="shared" si="58"/>
        <v>0</v>
      </c>
      <c r="H1615" s="781">
        <f t="shared" si="58"/>
        <v>0</v>
      </c>
      <c r="I1615" s="779">
        <f t="shared" si="58"/>
        <v>0</v>
      </c>
      <c r="J1615" s="779" t="s">
        <v>381</v>
      </c>
      <c r="K1615" s="779">
        <f>H1615</f>
        <v>0</v>
      </c>
      <c r="L1615" s="779">
        <f>L1619+L1623+L1627+L1631+L1635+L1639+L1643</f>
        <v>0</v>
      </c>
      <c r="M1615" s="779">
        <f>M1619+M1623+M1627+M1631+M1635+M1639+M1643</f>
        <v>0</v>
      </c>
      <c r="N1615" s="779" t="s">
        <v>381</v>
      </c>
      <c r="O1615" s="779">
        <f>L1615</f>
        <v>0</v>
      </c>
      <c r="P1615" s="779">
        <f>H1615+L1615</f>
        <v>0</v>
      </c>
      <c r="Q1615" s="779">
        <f>I1615+M1615</f>
        <v>0</v>
      </c>
      <c r="R1615" s="779" t="s">
        <v>381</v>
      </c>
      <c r="S1615" s="780">
        <f>P1615</f>
        <v>0</v>
      </c>
    </row>
    <row r="1616" spans="1:19" ht="15" hidden="1" customHeight="1" x14ac:dyDescent="0.2">
      <c r="A1616" s="790" t="s">
        <v>383</v>
      </c>
      <c r="B1616" s="776" t="s">
        <v>381</v>
      </c>
      <c r="C1616" s="777">
        <f>IF(E1616+G1616=0, 0, ROUND((P1616-Q1616)/(G1616+E1616)/12,0))</f>
        <v>0</v>
      </c>
      <c r="D1616" s="791">
        <f>IF(F1616=0,0,ROUND(Q1616/F1616,0))</f>
        <v>0</v>
      </c>
      <c r="E1616" s="778">
        <f t="shared" si="58"/>
        <v>0</v>
      </c>
      <c r="F1616" s="779">
        <f t="shared" si="58"/>
        <v>0</v>
      </c>
      <c r="G1616" s="780">
        <f t="shared" si="58"/>
        <v>0</v>
      </c>
      <c r="H1616" s="781">
        <f t="shared" si="58"/>
        <v>0</v>
      </c>
      <c r="I1616" s="779">
        <f t="shared" si="58"/>
        <v>0</v>
      </c>
      <c r="J1616" s="779" t="s">
        <v>381</v>
      </c>
      <c r="K1616" s="779">
        <f>H1616</f>
        <v>0</v>
      </c>
      <c r="L1616" s="779">
        <f>L1620+L1624+L1628+L1632+L1636+L1640+L1644</f>
        <v>0</v>
      </c>
      <c r="M1616" s="779">
        <f>M1620+M1624+M1628+M1632+M1636+M1640+M1644</f>
        <v>0</v>
      </c>
      <c r="N1616" s="779" t="s">
        <v>381</v>
      </c>
      <c r="O1616" s="779">
        <f>L1616</f>
        <v>0</v>
      </c>
      <c r="P1616" s="779">
        <f>H1616+L1616</f>
        <v>0</v>
      </c>
      <c r="Q1616" s="779">
        <f>I1616+M1616</f>
        <v>0</v>
      </c>
      <c r="R1616" s="779" t="s">
        <v>381</v>
      </c>
      <c r="S1616" s="780">
        <f>P1616</f>
        <v>0</v>
      </c>
    </row>
    <row r="1617" spans="1:19" ht="15" hidden="1" customHeight="1" x14ac:dyDescent="0.2">
      <c r="A1617" s="790" t="s">
        <v>384</v>
      </c>
      <c r="B1617" s="776" t="s">
        <v>381</v>
      </c>
      <c r="C1617" s="777" t="s">
        <v>381</v>
      </c>
      <c r="D1617" s="791" t="s">
        <v>381</v>
      </c>
      <c r="E1617" s="778" t="s">
        <v>381</v>
      </c>
      <c r="F1617" s="779" t="s">
        <v>381</v>
      </c>
      <c r="G1617" s="780" t="s">
        <v>381</v>
      </c>
      <c r="H1617" s="781" t="s">
        <v>381</v>
      </c>
      <c r="I1617" s="779" t="s">
        <v>381</v>
      </c>
      <c r="J1617" s="779">
        <f>J1621+J1625+J1629+J1633+J1637+J1641+J1645</f>
        <v>0</v>
      </c>
      <c r="K1617" s="779">
        <f>J1617</f>
        <v>0</v>
      </c>
      <c r="L1617" s="779" t="s">
        <v>381</v>
      </c>
      <c r="M1617" s="779" t="s">
        <v>381</v>
      </c>
      <c r="N1617" s="779">
        <f>N1621+N1625+N1629+N1633+N1637+N1641+N1645</f>
        <v>0</v>
      </c>
      <c r="O1617" s="779">
        <f>N1617</f>
        <v>0</v>
      </c>
      <c r="P1617" s="779" t="s">
        <v>381</v>
      </c>
      <c r="Q1617" s="779" t="s">
        <v>381</v>
      </c>
      <c r="R1617" s="779">
        <f>J1617+N1617</f>
        <v>0</v>
      </c>
      <c r="S1617" s="780">
        <f>R1617</f>
        <v>0</v>
      </c>
    </row>
    <row r="1618" spans="1:19" ht="18" hidden="1" customHeight="1" x14ac:dyDescent="0.2">
      <c r="A1618" s="792" t="s">
        <v>1026</v>
      </c>
      <c r="B1618" s="793"/>
      <c r="C1618" s="777">
        <f>IF(E1618+G1618=0, 0, ROUND((P1618-Q1618)/(G1618+E1618)/12,0))</f>
        <v>0</v>
      </c>
      <c r="D1618" s="791">
        <f>IF(F1618=0,0,ROUND(Q1618/F1618,0))</f>
        <v>0</v>
      </c>
      <c r="E1618" s="778">
        <f>E1619+E1620</f>
        <v>0</v>
      </c>
      <c r="F1618" s="779">
        <f>F1619+F1620</f>
        <v>0</v>
      </c>
      <c r="G1618" s="780">
        <f>G1619+G1620</f>
        <v>0</v>
      </c>
      <c r="H1618" s="794">
        <f>H1619+H1620</f>
        <v>0</v>
      </c>
      <c r="I1618" s="795">
        <f>I1619+I1620</f>
        <v>0</v>
      </c>
      <c r="J1618" s="795">
        <f>J1621</f>
        <v>0</v>
      </c>
      <c r="K1618" s="795">
        <f>IF(H1618+J1618=K1619+K1620+K1621,H1618+J1618,"CHYBA")</f>
        <v>0</v>
      </c>
      <c r="L1618" s="779">
        <f>L1619+L1620</f>
        <v>0</v>
      </c>
      <c r="M1618" s="779">
        <f>M1619+M1620</f>
        <v>0</v>
      </c>
      <c r="N1618" s="779">
        <f>N1621</f>
        <v>0</v>
      </c>
      <c r="O1618" s="779">
        <f>IF(L1618+N1618=O1619+O1620+O1621,L1618+N1618,"CHYBA")</f>
        <v>0</v>
      </c>
      <c r="P1618" s="779">
        <f>P1619+P1620</f>
        <v>0</v>
      </c>
      <c r="Q1618" s="779">
        <f>Q1619+Q1620</f>
        <v>0</v>
      </c>
      <c r="R1618" s="779">
        <f>R1621</f>
        <v>0</v>
      </c>
      <c r="S1618" s="780">
        <f>IF(P1618+R1618=S1619+S1620+S1621,P1618+R1618,"CHYBA")</f>
        <v>0</v>
      </c>
    </row>
    <row r="1619" spans="1:19" ht="15" hidden="1" customHeight="1" x14ac:dyDescent="0.2">
      <c r="A1619" s="790" t="s">
        <v>382</v>
      </c>
      <c r="B1619" s="776" t="s">
        <v>381</v>
      </c>
      <c r="C1619" s="777">
        <f>IF(E1619+G1619=0, 0, ROUND((P1619-Q1619)/(G1619+E1619)/12,0))</f>
        <v>0</v>
      </c>
      <c r="D1619" s="791">
        <f>IF(F1619=0,0,ROUND(Q1619/F1619,0))</f>
        <v>0</v>
      </c>
      <c r="E1619" s="796"/>
      <c r="F1619" s="797"/>
      <c r="G1619" s="798"/>
      <c r="H1619" s="799"/>
      <c r="I1619" s="797"/>
      <c r="J1619" s="795" t="s">
        <v>381</v>
      </c>
      <c r="K1619" s="795">
        <f>H1619</f>
        <v>0</v>
      </c>
      <c r="L1619" s="797"/>
      <c r="M1619" s="797"/>
      <c r="N1619" s="779" t="s">
        <v>381</v>
      </c>
      <c r="O1619" s="779">
        <f>L1619</f>
        <v>0</v>
      </c>
      <c r="P1619" s="779">
        <f>H1619+L1619</f>
        <v>0</v>
      </c>
      <c r="Q1619" s="779">
        <f>I1619+M1619</f>
        <v>0</v>
      </c>
      <c r="R1619" s="779" t="s">
        <v>381</v>
      </c>
      <c r="S1619" s="780">
        <f>P1619</f>
        <v>0</v>
      </c>
    </row>
    <row r="1620" spans="1:19" ht="15" hidden="1" customHeight="1" x14ac:dyDescent="0.2">
      <c r="A1620" s="790" t="s">
        <v>383</v>
      </c>
      <c r="B1620" s="776" t="s">
        <v>381</v>
      </c>
      <c r="C1620" s="777">
        <f>IF(E1620+G1620=0, 0, ROUND((P1620-Q1620)/(G1620+E1620)/12,0))</f>
        <v>0</v>
      </c>
      <c r="D1620" s="791">
        <f>IF(F1620=0,0,ROUND(Q1620/F1620,0))</f>
        <v>0</v>
      </c>
      <c r="E1620" s="796"/>
      <c r="F1620" s="797"/>
      <c r="G1620" s="798"/>
      <c r="H1620" s="799"/>
      <c r="I1620" s="797"/>
      <c r="J1620" s="795" t="s">
        <v>381</v>
      </c>
      <c r="K1620" s="795">
        <f>H1620</f>
        <v>0</v>
      </c>
      <c r="L1620" s="797"/>
      <c r="M1620" s="797"/>
      <c r="N1620" s="779" t="s">
        <v>381</v>
      </c>
      <c r="O1620" s="779">
        <f>L1620</f>
        <v>0</v>
      </c>
      <c r="P1620" s="779">
        <f>H1620+L1620</f>
        <v>0</v>
      </c>
      <c r="Q1620" s="779">
        <f>I1620+M1620</f>
        <v>0</v>
      </c>
      <c r="R1620" s="779" t="s">
        <v>381</v>
      </c>
      <c r="S1620" s="780">
        <f>P1620</f>
        <v>0</v>
      </c>
    </row>
    <row r="1621" spans="1:19" ht="15" hidden="1" customHeight="1" x14ac:dyDescent="0.2">
      <c r="A1621" s="790" t="s">
        <v>384</v>
      </c>
      <c r="B1621" s="776" t="s">
        <v>381</v>
      </c>
      <c r="C1621" s="777" t="s">
        <v>381</v>
      </c>
      <c r="D1621" s="791" t="s">
        <v>381</v>
      </c>
      <c r="E1621" s="778" t="s">
        <v>381</v>
      </c>
      <c r="F1621" s="779" t="s">
        <v>381</v>
      </c>
      <c r="G1621" s="780" t="s">
        <v>381</v>
      </c>
      <c r="H1621" s="781" t="s">
        <v>381</v>
      </c>
      <c r="I1621" s="779" t="s">
        <v>381</v>
      </c>
      <c r="J1621" s="797"/>
      <c r="K1621" s="795">
        <f>J1621</f>
        <v>0</v>
      </c>
      <c r="L1621" s="779" t="s">
        <v>381</v>
      </c>
      <c r="M1621" s="779" t="s">
        <v>381</v>
      </c>
      <c r="N1621" s="797"/>
      <c r="O1621" s="779">
        <f>N1621</f>
        <v>0</v>
      </c>
      <c r="P1621" s="779" t="s">
        <v>381</v>
      </c>
      <c r="Q1621" s="779" t="s">
        <v>381</v>
      </c>
      <c r="R1621" s="779">
        <f>J1621+N1621</f>
        <v>0</v>
      </c>
      <c r="S1621" s="780">
        <f>R1621</f>
        <v>0</v>
      </c>
    </row>
    <row r="1622" spans="1:19" ht="18" hidden="1" customHeight="1" x14ac:dyDescent="0.2">
      <c r="A1622" s="792" t="s">
        <v>1026</v>
      </c>
      <c r="B1622" s="793"/>
      <c r="C1622" s="777">
        <f>IF(E1622+G1622=0, 0, ROUND((P1622-Q1622)/(G1622+E1622)/12,0))</f>
        <v>0</v>
      </c>
      <c r="D1622" s="791">
        <f>IF(F1622=0,0,ROUND(Q1622/F1622,0))</f>
        <v>0</v>
      </c>
      <c r="E1622" s="778">
        <f>E1623+E1624</f>
        <v>0</v>
      </c>
      <c r="F1622" s="779">
        <f>F1623+F1624</f>
        <v>0</v>
      </c>
      <c r="G1622" s="780">
        <f>G1623+G1624</f>
        <v>0</v>
      </c>
      <c r="H1622" s="781">
        <f>H1623+H1624</f>
        <v>0</v>
      </c>
      <c r="I1622" s="779">
        <f>I1623+I1624</f>
        <v>0</v>
      </c>
      <c r="J1622" s="779">
        <f>J1625</f>
        <v>0</v>
      </c>
      <c r="K1622" s="779">
        <f>IF(H1622+J1622=K1623+K1624+K1625,H1622+J1622,"CHYBA")</f>
        <v>0</v>
      </c>
      <c r="L1622" s="779">
        <f>L1623+L1624</f>
        <v>0</v>
      </c>
      <c r="M1622" s="779">
        <f>M1623+M1624</f>
        <v>0</v>
      </c>
      <c r="N1622" s="779">
        <f>N1625</f>
        <v>0</v>
      </c>
      <c r="O1622" s="779">
        <f>IF(L1622+N1622=O1623+O1624+O1625,L1622+N1622,"CHYBA")</f>
        <v>0</v>
      </c>
      <c r="P1622" s="779">
        <f>P1623+P1624</f>
        <v>0</v>
      </c>
      <c r="Q1622" s="779">
        <f>Q1623+Q1624</f>
        <v>0</v>
      </c>
      <c r="R1622" s="779">
        <f>R1625</f>
        <v>0</v>
      </c>
      <c r="S1622" s="780">
        <f>IF(P1622+R1622=S1623+S1624+S1625,P1622+R1622,"CHYBA")</f>
        <v>0</v>
      </c>
    </row>
    <row r="1623" spans="1:19" ht="15" hidden="1" customHeight="1" x14ac:dyDescent="0.2">
      <c r="A1623" s="790" t="s">
        <v>382</v>
      </c>
      <c r="B1623" s="776" t="s">
        <v>381</v>
      </c>
      <c r="C1623" s="777">
        <f>IF(E1623+G1623=0, 0, ROUND((P1623-Q1623)/(G1623+E1623)/12,0))</f>
        <v>0</v>
      </c>
      <c r="D1623" s="791">
        <f>IF(F1623=0,0,ROUND(Q1623/F1623,0))</f>
        <v>0</v>
      </c>
      <c r="E1623" s="796"/>
      <c r="F1623" s="797"/>
      <c r="G1623" s="798"/>
      <c r="H1623" s="799"/>
      <c r="I1623" s="797"/>
      <c r="J1623" s="779" t="s">
        <v>381</v>
      </c>
      <c r="K1623" s="779">
        <f>H1623</f>
        <v>0</v>
      </c>
      <c r="L1623" s="797"/>
      <c r="M1623" s="797"/>
      <c r="N1623" s="779" t="s">
        <v>381</v>
      </c>
      <c r="O1623" s="779">
        <f>L1623</f>
        <v>0</v>
      </c>
      <c r="P1623" s="779">
        <f>H1623+L1623</f>
        <v>0</v>
      </c>
      <c r="Q1623" s="779">
        <f>I1623+M1623</f>
        <v>0</v>
      </c>
      <c r="R1623" s="779" t="s">
        <v>381</v>
      </c>
      <c r="S1623" s="780">
        <f>P1623</f>
        <v>0</v>
      </c>
    </row>
    <row r="1624" spans="1:19" ht="15" hidden="1" customHeight="1" x14ac:dyDescent="0.2">
      <c r="A1624" s="790" t="s">
        <v>383</v>
      </c>
      <c r="B1624" s="776" t="s">
        <v>381</v>
      </c>
      <c r="C1624" s="777">
        <f>IF(E1624+G1624=0, 0, ROUND((P1624-Q1624)/(G1624+E1624)/12,0))</f>
        <v>0</v>
      </c>
      <c r="D1624" s="791">
        <f>IF(F1624=0,0,ROUND(Q1624/F1624,0))</f>
        <v>0</v>
      </c>
      <c r="E1624" s="796"/>
      <c r="F1624" s="797"/>
      <c r="G1624" s="798"/>
      <c r="H1624" s="799"/>
      <c r="I1624" s="797"/>
      <c r="J1624" s="779" t="s">
        <v>381</v>
      </c>
      <c r="K1624" s="779">
        <f>H1624</f>
        <v>0</v>
      </c>
      <c r="L1624" s="797"/>
      <c r="M1624" s="797"/>
      <c r="N1624" s="779" t="s">
        <v>381</v>
      </c>
      <c r="O1624" s="779">
        <f>L1624</f>
        <v>0</v>
      </c>
      <c r="P1624" s="779">
        <f>H1624+L1624</f>
        <v>0</v>
      </c>
      <c r="Q1624" s="779">
        <f>I1624+M1624</f>
        <v>0</v>
      </c>
      <c r="R1624" s="779" t="s">
        <v>381</v>
      </c>
      <c r="S1624" s="780">
        <f>P1624</f>
        <v>0</v>
      </c>
    </row>
    <row r="1625" spans="1:19" ht="15" hidden="1" customHeight="1" x14ac:dyDescent="0.2">
      <c r="A1625" s="790" t="s">
        <v>384</v>
      </c>
      <c r="B1625" s="776" t="s">
        <v>381</v>
      </c>
      <c r="C1625" s="777" t="s">
        <v>381</v>
      </c>
      <c r="D1625" s="791" t="s">
        <v>381</v>
      </c>
      <c r="E1625" s="778" t="s">
        <v>381</v>
      </c>
      <c r="F1625" s="779" t="s">
        <v>381</v>
      </c>
      <c r="G1625" s="780" t="s">
        <v>381</v>
      </c>
      <c r="H1625" s="781" t="s">
        <v>381</v>
      </c>
      <c r="I1625" s="779" t="s">
        <v>381</v>
      </c>
      <c r="J1625" s="797"/>
      <c r="K1625" s="779">
        <f>J1625</f>
        <v>0</v>
      </c>
      <c r="L1625" s="779" t="s">
        <v>381</v>
      </c>
      <c r="M1625" s="779" t="s">
        <v>381</v>
      </c>
      <c r="N1625" s="797"/>
      <c r="O1625" s="779">
        <f>N1625</f>
        <v>0</v>
      </c>
      <c r="P1625" s="779" t="s">
        <v>381</v>
      </c>
      <c r="Q1625" s="779" t="s">
        <v>381</v>
      </c>
      <c r="R1625" s="779">
        <f>J1625+N1625</f>
        <v>0</v>
      </c>
      <c r="S1625" s="780">
        <f>R1625</f>
        <v>0</v>
      </c>
    </row>
    <row r="1626" spans="1:19" ht="18" hidden="1" customHeight="1" x14ac:dyDescent="0.2">
      <c r="A1626" s="792" t="s">
        <v>1026</v>
      </c>
      <c r="B1626" s="793"/>
      <c r="C1626" s="777">
        <f>IF(E1626+G1626=0, 0, ROUND((P1626-Q1626)/(G1626+E1626)/12,0))</f>
        <v>0</v>
      </c>
      <c r="D1626" s="791">
        <f>IF(F1626=0,0,ROUND(Q1626/F1626,0))</f>
        <v>0</v>
      </c>
      <c r="E1626" s="778">
        <f>E1627+E1628</f>
        <v>0</v>
      </c>
      <c r="F1626" s="779">
        <f>F1627+F1628</f>
        <v>0</v>
      </c>
      <c r="G1626" s="780">
        <f>G1627+G1628</f>
        <v>0</v>
      </c>
      <c r="H1626" s="781">
        <f>H1627+H1628</f>
        <v>0</v>
      </c>
      <c r="I1626" s="779">
        <f>I1627+I1628</f>
        <v>0</v>
      </c>
      <c r="J1626" s="779">
        <f>J1629</f>
        <v>0</v>
      </c>
      <c r="K1626" s="779">
        <f>IF(H1626+J1626=K1627+K1628+K1629,H1626+J1626,"CHYBA")</f>
        <v>0</v>
      </c>
      <c r="L1626" s="779">
        <f>L1627+L1628</f>
        <v>0</v>
      </c>
      <c r="M1626" s="779">
        <f>M1627+M1628</f>
        <v>0</v>
      </c>
      <c r="N1626" s="779">
        <f>N1629</f>
        <v>0</v>
      </c>
      <c r="O1626" s="779">
        <f>IF(L1626+N1626=O1627+O1628+O1629,L1626+N1626,"CHYBA")</f>
        <v>0</v>
      </c>
      <c r="P1626" s="779">
        <f>P1627+P1628</f>
        <v>0</v>
      </c>
      <c r="Q1626" s="779">
        <f>Q1627+Q1628</f>
        <v>0</v>
      </c>
      <c r="R1626" s="779">
        <f>R1629</f>
        <v>0</v>
      </c>
      <c r="S1626" s="780">
        <f>IF(P1626+R1626=S1627+S1628+S1629,P1626+R1626,"CHYBA")</f>
        <v>0</v>
      </c>
    </row>
    <row r="1627" spans="1:19" ht="15" hidden="1" customHeight="1" x14ac:dyDescent="0.2">
      <c r="A1627" s="790" t="s">
        <v>382</v>
      </c>
      <c r="B1627" s="776" t="s">
        <v>381</v>
      </c>
      <c r="C1627" s="777">
        <f>IF(E1627+G1627=0, 0, ROUND((P1627-Q1627)/(G1627+E1627)/12,0))</f>
        <v>0</v>
      </c>
      <c r="D1627" s="791">
        <f>IF(F1627=0,0,ROUND(Q1627/F1627,0))</f>
        <v>0</v>
      </c>
      <c r="E1627" s="796"/>
      <c r="F1627" s="797"/>
      <c r="G1627" s="798"/>
      <c r="H1627" s="799"/>
      <c r="I1627" s="797"/>
      <c r="J1627" s="779" t="s">
        <v>381</v>
      </c>
      <c r="K1627" s="779">
        <f>H1627</f>
        <v>0</v>
      </c>
      <c r="L1627" s="797"/>
      <c r="M1627" s="797"/>
      <c r="N1627" s="779" t="s">
        <v>381</v>
      </c>
      <c r="O1627" s="779">
        <f>L1627</f>
        <v>0</v>
      </c>
      <c r="P1627" s="779">
        <f>H1627+L1627</f>
        <v>0</v>
      </c>
      <c r="Q1627" s="779">
        <f>I1627+M1627</f>
        <v>0</v>
      </c>
      <c r="R1627" s="779" t="s">
        <v>381</v>
      </c>
      <c r="S1627" s="780">
        <f>P1627</f>
        <v>0</v>
      </c>
    </row>
    <row r="1628" spans="1:19" ht="15" hidden="1" customHeight="1" x14ac:dyDescent="0.2">
      <c r="A1628" s="790" t="s">
        <v>383</v>
      </c>
      <c r="B1628" s="776" t="s">
        <v>381</v>
      </c>
      <c r="C1628" s="777">
        <f>IF(E1628+G1628=0, 0, ROUND((P1628-Q1628)/(G1628+E1628)/12,0))</f>
        <v>0</v>
      </c>
      <c r="D1628" s="791">
        <f>IF(F1628=0,0,ROUND(Q1628/F1628,0))</f>
        <v>0</v>
      </c>
      <c r="E1628" s="796"/>
      <c r="F1628" s="797"/>
      <c r="G1628" s="798"/>
      <c r="H1628" s="799"/>
      <c r="I1628" s="797"/>
      <c r="J1628" s="779" t="s">
        <v>381</v>
      </c>
      <c r="K1628" s="779">
        <f>H1628</f>
        <v>0</v>
      </c>
      <c r="L1628" s="797"/>
      <c r="M1628" s="797"/>
      <c r="N1628" s="779" t="s">
        <v>381</v>
      </c>
      <c r="O1628" s="779">
        <f>L1628</f>
        <v>0</v>
      </c>
      <c r="P1628" s="779">
        <f>H1628+L1628</f>
        <v>0</v>
      </c>
      <c r="Q1628" s="779">
        <f>I1628+M1628</f>
        <v>0</v>
      </c>
      <c r="R1628" s="779" t="s">
        <v>381</v>
      </c>
      <c r="S1628" s="780">
        <f>P1628</f>
        <v>0</v>
      </c>
    </row>
    <row r="1629" spans="1:19" ht="15" hidden="1" customHeight="1" x14ac:dyDescent="0.2">
      <c r="A1629" s="790" t="s">
        <v>384</v>
      </c>
      <c r="B1629" s="776" t="s">
        <v>381</v>
      </c>
      <c r="C1629" s="777" t="s">
        <v>381</v>
      </c>
      <c r="D1629" s="791" t="s">
        <v>381</v>
      </c>
      <c r="E1629" s="778" t="s">
        <v>381</v>
      </c>
      <c r="F1629" s="779" t="s">
        <v>381</v>
      </c>
      <c r="G1629" s="780" t="s">
        <v>381</v>
      </c>
      <c r="H1629" s="781" t="s">
        <v>381</v>
      </c>
      <c r="I1629" s="779" t="s">
        <v>381</v>
      </c>
      <c r="J1629" s="797"/>
      <c r="K1629" s="779">
        <f>J1629</f>
        <v>0</v>
      </c>
      <c r="L1629" s="779" t="s">
        <v>381</v>
      </c>
      <c r="M1629" s="779" t="s">
        <v>381</v>
      </c>
      <c r="N1629" s="797"/>
      <c r="O1629" s="779">
        <f>N1629</f>
        <v>0</v>
      </c>
      <c r="P1629" s="779" t="s">
        <v>381</v>
      </c>
      <c r="Q1629" s="779" t="s">
        <v>381</v>
      </c>
      <c r="R1629" s="779">
        <f>J1629+N1629</f>
        <v>0</v>
      </c>
      <c r="S1629" s="780">
        <f>R1629</f>
        <v>0</v>
      </c>
    </row>
    <row r="1630" spans="1:19" ht="18" hidden="1" customHeight="1" x14ac:dyDescent="0.2">
      <c r="A1630" s="792" t="s">
        <v>1026</v>
      </c>
      <c r="B1630" s="793"/>
      <c r="C1630" s="777">
        <f>IF(E1630+G1630=0, 0, ROUND((P1630-Q1630)/(G1630+E1630)/12,0))</f>
        <v>0</v>
      </c>
      <c r="D1630" s="791">
        <f>IF(F1630=0,0,ROUND(Q1630/F1630,0))</f>
        <v>0</v>
      </c>
      <c r="E1630" s="778">
        <f>E1631+E1632</f>
        <v>0</v>
      </c>
      <c r="F1630" s="779">
        <f>F1631+F1632</f>
        <v>0</v>
      </c>
      <c r="G1630" s="780">
        <f>G1631+G1632</f>
        <v>0</v>
      </c>
      <c r="H1630" s="781">
        <f>H1631+H1632</f>
        <v>0</v>
      </c>
      <c r="I1630" s="779">
        <f>I1631+I1632</f>
        <v>0</v>
      </c>
      <c r="J1630" s="779">
        <f>J1633</f>
        <v>0</v>
      </c>
      <c r="K1630" s="779">
        <f>IF(H1630+J1630=K1631+K1632+K1633,H1630+J1630,"CHYBA")</f>
        <v>0</v>
      </c>
      <c r="L1630" s="779">
        <f>L1631+L1632</f>
        <v>0</v>
      </c>
      <c r="M1630" s="779">
        <f>M1631+M1632</f>
        <v>0</v>
      </c>
      <c r="N1630" s="779">
        <f>N1633</f>
        <v>0</v>
      </c>
      <c r="O1630" s="779">
        <f>IF(L1630+N1630=O1631+O1632+O1633,L1630+N1630,"CHYBA")</f>
        <v>0</v>
      </c>
      <c r="P1630" s="779">
        <f>P1631+P1632</f>
        <v>0</v>
      </c>
      <c r="Q1630" s="779">
        <f>Q1631+Q1632</f>
        <v>0</v>
      </c>
      <c r="R1630" s="779">
        <f>R1633</f>
        <v>0</v>
      </c>
      <c r="S1630" s="780">
        <f>IF(P1630+R1630=S1631+S1632+S1633,P1630+R1630,"CHYBA")</f>
        <v>0</v>
      </c>
    </row>
    <row r="1631" spans="1:19" ht="15" hidden="1" customHeight="1" x14ac:dyDescent="0.2">
      <c r="A1631" s="790" t="s">
        <v>382</v>
      </c>
      <c r="B1631" s="776" t="s">
        <v>381</v>
      </c>
      <c r="C1631" s="777">
        <f>IF(E1631+G1631=0, 0, ROUND((P1631-Q1631)/(G1631+E1631)/12,0))</f>
        <v>0</v>
      </c>
      <c r="D1631" s="791">
        <f>IF(F1631=0,0,ROUND(Q1631/F1631,0))</f>
        <v>0</v>
      </c>
      <c r="E1631" s="796"/>
      <c r="F1631" s="797"/>
      <c r="G1631" s="798"/>
      <c r="H1631" s="799"/>
      <c r="I1631" s="797"/>
      <c r="J1631" s="779" t="s">
        <v>381</v>
      </c>
      <c r="K1631" s="779">
        <f>H1631</f>
        <v>0</v>
      </c>
      <c r="L1631" s="797"/>
      <c r="M1631" s="797"/>
      <c r="N1631" s="779" t="s">
        <v>381</v>
      </c>
      <c r="O1631" s="779">
        <f>L1631</f>
        <v>0</v>
      </c>
      <c r="P1631" s="779">
        <f>H1631+L1631</f>
        <v>0</v>
      </c>
      <c r="Q1631" s="779">
        <f>I1631+M1631</f>
        <v>0</v>
      </c>
      <c r="R1631" s="779" t="s">
        <v>381</v>
      </c>
      <c r="S1631" s="780">
        <f>P1631</f>
        <v>0</v>
      </c>
    </row>
    <row r="1632" spans="1:19" ht="15" hidden="1" customHeight="1" x14ac:dyDescent="0.2">
      <c r="A1632" s="790" t="s">
        <v>383</v>
      </c>
      <c r="B1632" s="776" t="s">
        <v>381</v>
      </c>
      <c r="C1632" s="777">
        <f>IF(E1632+G1632=0, 0, ROUND((P1632-Q1632)/(G1632+E1632)/12,0))</f>
        <v>0</v>
      </c>
      <c r="D1632" s="791">
        <f>IF(F1632=0,0,ROUND(Q1632/F1632,0))</f>
        <v>0</v>
      </c>
      <c r="E1632" s="796"/>
      <c r="F1632" s="797"/>
      <c r="G1632" s="798"/>
      <c r="H1632" s="799"/>
      <c r="I1632" s="797"/>
      <c r="J1632" s="779" t="s">
        <v>381</v>
      </c>
      <c r="K1632" s="779">
        <f>H1632</f>
        <v>0</v>
      </c>
      <c r="L1632" s="797"/>
      <c r="M1632" s="797"/>
      <c r="N1632" s="779" t="s">
        <v>381</v>
      </c>
      <c r="O1632" s="779">
        <f>L1632</f>
        <v>0</v>
      </c>
      <c r="P1632" s="779">
        <f>H1632+L1632</f>
        <v>0</v>
      </c>
      <c r="Q1632" s="779">
        <f>I1632+M1632</f>
        <v>0</v>
      </c>
      <c r="R1632" s="779" t="s">
        <v>381</v>
      </c>
      <c r="S1632" s="780">
        <f>P1632</f>
        <v>0</v>
      </c>
    </row>
    <row r="1633" spans="1:19" ht="15" hidden="1" customHeight="1" x14ac:dyDescent="0.2">
      <c r="A1633" s="790" t="s">
        <v>384</v>
      </c>
      <c r="B1633" s="776" t="s">
        <v>381</v>
      </c>
      <c r="C1633" s="777" t="s">
        <v>381</v>
      </c>
      <c r="D1633" s="791" t="s">
        <v>381</v>
      </c>
      <c r="E1633" s="778" t="s">
        <v>381</v>
      </c>
      <c r="F1633" s="779" t="s">
        <v>381</v>
      </c>
      <c r="G1633" s="780" t="s">
        <v>381</v>
      </c>
      <c r="H1633" s="781" t="s">
        <v>381</v>
      </c>
      <c r="I1633" s="779" t="s">
        <v>381</v>
      </c>
      <c r="J1633" s="797"/>
      <c r="K1633" s="779">
        <f>J1633</f>
        <v>0</v>
      </c>
      <c r="L1633" s="779" t="s">
        <v>381</v>
      </c>
      <c r="M1633" s="779" t="s">
        <v>381</v>
      </c>
      <c r="N1633" s="797"/>
      <c r="O1633" s="779">
        <f>N1633</f>
        <v>0</v>
      </c>
      <c r="P1633" s="779" t="s">
        <v>381</v>
      </c>
      <c r="Q1633" s="779" t="s">
        <v>381</v>
      </c>
      <c r="R1633" s="779">
        <f>J1633+N1633</f>
        <v>0</v>
      </c>
      <c r="S1633" s="780">
        <f>R1633</f>
        <v>0</v>
      </c>
    </row>
    <row r="1634" spans="1:19" ht="18" hidden="1" customHeight="1" x14ac:dyDescent="0.2">
      <c r="A1634" s="792" t="s">
        <v>1026</v>
      </c>
      <c r="B1634" s="793"/>
      <c r="C1634" s="777">
        <f>IF(E1634+G1634=0, 0, ROUND((P1634-Q1634)/(G1634+E1634)/12,0))</f>
        <v>0</v>
      </c>
      <c r="D1634" s="791">
        <f>IF(F1634=0,0,ROUND(Q1634/F1634,0))</f>
        <v>0</v>
      </c>
      <c r="E1634" s="778">
        <f>E1635+E1636</f>
        <v>0</v>
      </c>
      <c r="F1634" s="779">
        <f>F1635+F1636</f>
        <v>0</v>
      </c>
      <c r="G1634" s="780">
        <f>G1635+G1636</f>
        <v>0</v>
      </c>
      <c r="H1634" s="781">
        <f>H1635+H1636</f>
        <v>0</v>
      </c>
      <c r="I1634" s="779">
        <f>I1635+I1636</f>
        <v>0</v>
      </c>
      <c r="J1634" s="779">
        <f>J1637</f>
        <v>0</v>
      </c>
      <c r="K1634" s="779">
        <f>IF(H1634+J1634=K1635+K1636+K1637,H1634+J1634,"CHYBA")</f>
        <v>0</v>
      </c>
      <c r="L1634" s="779">
        <f>L1635+L1636</f>
        <v>0</v>
      </c>
      <c r="M1634" s="779">
        <f>M1635+M1636</f>
        <v>0</v>
      </c>
      <c r="N1634" s="779">
        <f>N1637</f>
        <v>0</v>
      </c>
      <c r="O1634" s="779">
        <f>IF(L1634+N1634=O1635+O1636+O1637,L1634+N1634,"CHYBA")</f>
        <v>0</v>
      </c>
      <c r="P1634" s="779">
        <f>P1635+P1636</f>
        <v>0</v>
      </c>
      <c r="Q1634" s="779">
        <f>Q1635+Q1636</f>
        <v>0</v>
      </c>
      <c r="R1634" s="779">
        <f>R1637</f>
        <v>0</v>
      </c>
      <c r="S1634" s="780">
        <f>IF(P1634+R1634=S1635+S1636+S1637,P1634+R1634,"CHYBA")</f>
        <v>0</v>
      </c>
    </row>
    <row r="1635" spans="1:19" ht="15" hidden="1" customHeight="1" x14ac:dyDescent="0.2">
      <c r="A1635" s="790" t="s">
        <v>382</v>
      </c>
      <c r="B1635" s="776" t="s">
        <v>381</v>
      </c>
      <c r="C1635" s="777">
        <f>IF(E1635+G1635=0, 0, ROUND((P1635-Q1635)/(G1635+E1635)/12,0))</f>
        <v>0</v>
      </c>
      <c r="D1635" s="791">
        <f>IF(F1635=0,0,ROUND(Q1635/F1635,0))</f>
        <v>0</v>
      </c>
      <c r="E1635" s="796"/>
      <c r="F1635" s="797"/>
      <c r="G1635" s="798"/>
      <c r="H1635" s="799"/>
      <c r="I1635" s="797"/>
      <c r="J1635" s="779" t="s">
        <v>381</v>
      </c>
      <c r="K1635" s="779">
        <f>H1635</f>
        <v>0</v>
      </c>
      <c r="L1635" s="797"/>
      <c r="M1635" s="797"/>
      <c r="N1635" s="779" t="s">
        <v>381</v>
      </c>
      <c r="O1635" s="779">
        <f>L1635</f>
        <v>0</v>
      </c>
      <c r="P1635" s="779">
        <f>H1635+L1635</f>
        <v>0</v>
      </c>
      <c r="Q1635" s="779">
        <f>I1635+M1635</f>
        <v>0</v>
      </c>
      <c r="R1635" s="779" t="s">
        <v>381</v>
      </c>
      <c r="S1635" s="780">
        <f>P1635</f>
        <v>0</v>
      </c>
    </row>
    <row r="1636" spans="1:19" ht="15" hidden="1" customHeight="1" x14ac:dyDescent="0.2">
      <c r="A1636" s="790" t="s">
        <v>383</v>
      </c>
      <c r="B1636" s="776" t="s">
        <v>381</v>
      </c>
      <c r="C1636" s="777">
        <f>IF(E1636+G1636=0, 0, ROUND((P1636-Q1636)/(G1636+E1636)/12,0))</f>
        <v>0</v>
      </c>
      <c r="D1636" s="791">
        <f>IF(F1636=0,0,ROUND(Q1636/F1636,0))</f>
        <v>0</v>
      </c>
      <c r="E1636" s="796"/>
      <c r="F1636" s="797"/>
      <c r="G1636" s="798"/>
      <c r="H1636" s="799"/>
      <c r="I1636" s="797"/>
      <c r="J1636" s="779" t="s">
        <v>381</v>
      </c>
      <c r="K1636" s="779">
        <f>H1636</f>
        <v>0</v>
      </c>
      <c r="L1636" s="797"/>
      <c r="M1636" s="797"/>
      <c r="N1636" s="779" t="s">
        <v>381</v>
      </c>
      <c r="O1636" s="779">
        <f>L1636</f>
        <v>0</v>
      </c>
      <c r="P1636" s="779">
        <f>H1636+L1636</f>
        <v>0</v>
      </c>
      <c r="Q1636" s="779">
        <f>I1636+M1636</f>
        <v>0</v>
      </c>
      <c r="R1636" s="779" t="s">
        <v>381</v>
      </c>
      <c r="S1636" s="780">
        <f>P1636</f>
        <v>0</v>
      </c>
    </row>
    <row r="1637" spans="1:19" ht="15" hidden="1" customHeight="1" x14ac:dyDescent="0.2">
      <c r="A1637" s="790" t="s">
        <v>384</v>
      </c>
      <c r="B1637" s="776" t="s">
        <v>381</v>
      </c>
      <c r="C1637" s="777" t="s">
        <v>381</v>
      </c>
      <c r="D1637" s="791" t="s">
        <v>381</v>
      </c>
      <c r="E1637" s="778" t="s">
        <v>381</v>
      </c>
      <c r="F1637" s="779" t="s">
        <v>381</v>
      </c>
      <c r="G1637" s="780" t="s">
        <v>381</v>
      </c>
      <c r="H1637" s="781" t="s">
        <v>381</v>
      </c>
      <c r="I1637" s="779" t="s">
        <v>381</v>
      </c>
      <c r="J1637" s="797"/>
      <c r="K1637" s="779">
        <f>J1637</f>
        <v>0</v>
      </c>
      <c r="L1637" s="779" t="s">
        <v>381</v>
      </c>
      <c r="M1637" s="779" t="s">
        <v>381</v>
      </c>
      <c r="N1637" s="797"/>
      <c r="O1637" s="779">
        <f>N1637</f>
        <v>0</v>
      </c>
      <c r="P1637" s="779" t="s">
        <v>381</v>
      </c>
      <c r="Q1637" s="779" t="s">
        <v>381</v>
      </c>
      <c r="R1637" s="779">
        <f>J1637+N1637</f>
        <v>0</v>
      </c>
      <c r="S1637" s="780">
        <f>R1637</f>
        <v>0</v>
      </c>
    </row>
    <row r="1638" spans="1:19" ht="18" hidden="1" customHeight="1" x14ac:dyDescent="0.2">
      <c r="A1638" s="792" t="s">
        <v>1026</v>
      </c>
      <c r="B1638" s="793"/>
      <c r="C1638" s="777">
        <f>IF(E1638+G1638=0, 0, ROUND((P1638-Q1638)/(G1638+E1638)/12,0))</f>
        <v>0</v>
      </c>
      <c r="D1638" s="791">
        <f>IF(F1638=0,0,ROUND(Q1638/F1638,0))</f>
        <v>0</v>
      </c>
      <c r="E1638" s="778">
        <f>E1639+E1640</f>
        <v>0</v>
      </c>
      <c r="F1638" s="779">
        <f>F1639+F1640</f>
        <v>0</v>
      </c>
      <c r="G1638" s="780">
        <f>G1639+G1640</f>
        <v>0</v>
      </c>
      <c r="H1638" s="781">
        <f>H1639+H1640</f>
        <v>0</v>
      </c>
      <c r="I1638" s="779">
        <f>I1639+I1640</f>
        <v>0</v>
      </c>
      <c r="J1638" s="779">
        <f>J1641</f>
        <v>0</v>
      </c>
      <c r="K1638" s="779">
        <f>IF(H1638+J1638=K1639+K1640+K1641,H1638+J1638,"CHYBA")</f>
        <v>0</v>
      </c>
      <c r="L1638" s="779">
        <f>L1639+L1640</f>
        <v>0</v>
      </c>
      <c r="M1638" s="779">
        <f>M1639+M1640</f>
        <v>0</v>
      </c>
      <c r="N1638" s="779">
        <f>N1641</f>
        <v>0</v>
      </c>
      <c r="O1638" s="779">
        <f>IF(L1638+N1638=O1639+O1640+O1641,L1638+N1638,"CHYBA")</f>
        <v>0</v>
      </c>
      <c r="P1638" s="779">
        <f>P1639+P1640</f>
        <v>0</v>
      </c>
      <c r="Q1638" s="779">
        <f>Q1639+Q1640</f>
        <v>0</v>
      </c>
      <c r="R1638" s="779">
        <f>R1641</f>
        <v>0</v>
      </c>
      <c r="S1638" s="780">
        <f>IF(P1638+R1638=S1639+S1640+S1641,P1638+R1638,"CHYBA")</f>
        <v>0</v>
      </c>
    </row>
    <row r="1639" spans="1:19" ht="15" hidden="1" customHeight="1" x14ac:dyDescent="0.2">
      <c r="A1639" s="790" t="s">
        <v>382</v>
      </c>
      <c r="B1639" s="776" t="s">
        <v>381</v>
      </c>
      <c r="C1639" s="777">
        <f>IF(E1639+G1639=0, 0, ROUND((P1639-Q1639)/(G1639+E1639)/12,0))</f>
        <v>0</v>
      </c>
      <c r="D1639" s="791">
        <f>IF(F1639=0,0,ROUND(Q1639/F1639,0))</f>
        <v>0</v>
      </c>
      <c r="E1639" s="796"/>
      <c r="F1639" s="797"/>
      <c r="G1639" s="798"/>
      <c r="H1639" s="799"/>
      <c r="I1639" s="797"/>
      <c r="J1639" s="779" t="s">
        <v>381</v>
      </c>
      <c r="K1639" s="779">
        <f>H1639</f>
        <v>0</v>
      </c>
      <c r="L1639" s="797"/>
      <c r="M1639" s="797"/>
      <c r="N1639" s="779" t="s">
        <v>381</v>
      </c>
      <c r="O1639" s="779">
        <f>L1639</f>
        <v>0</v>
      </c>
      <c r="P1639" s="779">
        <f>H1639+L1639</f>
        <v>0</v>
      </c>
      <c r="Q1639" s="779">
        <f>I1639+M1639</f>
        <v>0</v>
      </c>
      <c r="R1639" s="779" t="s">
        <v>381</v>
      </c>
      <c r="S1639" s="780">
        <f>P1639</f>
        <v>0</v>
      </c>
    </row>
    <row r="1640" spans="1:19" ht="15" hidden="1" customHeight="1" x14ac:dyDescent="0.2">
      <c r="A1640" s="790" t="s">
        <v>383</v>
      </c>
      <c r="B1640" s="776" t="s">
        <v>381</v>
      </c>
      <c r="C1640" s="777">
        <f>IF(E1640+G1640=0, 0, ROUND((P1640-Q1640)/(G1640+E1640)/12,0))</f>
        <v>0</v>
      </c>
      <c r="D1640" s="791">
        <f>IF(F1640=0,0,ROUND(Q1640/F1640,0))</f>
        <v>0</v>
      </c>
      <c r="E1640" s="796"/>
      <c r="F1640" s="797"/>
      <c r="G1640" s="798"/>
      <c r="H1640" s="799"/>
      <c r="I1640" s="797"/>
      <c r="J1640" s="779" t="s">
        <v>381</v>
      </c>
      <c r="K1640" s="779">
        <f>H1640</f>
        <v>0</v>
      </c>
      <c r="L1640" s="797"/>
      <c r="M1640" s="797"/>
      <c r="N1640" s="779" t="s">
        <v>381</v>
      </c>
      <c r="O1640" s="779">
        <f>L1640</f>
        <v>0</v>
      </c>
      <c r="P1640" s="779">
        <f>H1640+L1640</f>
        <v>0</v>
      </c>
      <c r="Q1640" s="779">
        <f>I1640+M1640</f>
        <v>0</v>
      </c>
      <c r="R1640" s="779" t="s">
        <v>381</v>
      </c>
      <c r="S1640" s="780">
        <f>P1640</f>
        <v>0</v>
      </c>
    </row>
    <row r="1641" spans="1:19" ht="15" hidden="1" customHeight="1" x14ac:dyDescent="0.2">
      <c r="A1641" s="790" t="s">
        <v>384</v>
      </c>
      <c r="B1641" s="776" t="s">
        <v>381</v>
      </c>
      <c r="C1641" s="777" t="s">
        <v>381</v>
      </c>
      <c r="D1641" s="791" t="s">
        <v>381</v>
      </c>
      <c r="E1641" s="778" t="s">
        <v>381</v>
      </c>
      <c r="F1641" s="779" t="s">
        <v>381</v>
      </c>
      <c r="G1641" s="780" t="s">
        <v>381</v>
      </c>
      <c r="H1641" s="781" t="s">
        <v>381</v>
      </c>
      <c r="I1641" s="779" t="s">
        <v>381</v>
      </c>
      <c r="J1641" s="797"/>
      <c r="K1641" s="779">
        <f>J1641</f>
        <v>0</v>
      </c>
      <c r="L1641" s="779" t="s">
        <v>381</v>
      </c>
      <c r="M1641" s="779" t="s">
        <v>381</v>
      </c>
      <c r="N1641" s="797"/>
      <c r="O1641" s="779">
        <f>N1641</f>
        <v>0</v>
      </c>
      <c r="P1641" s="779" t="s">
        <v>381</v>
      </c>
      <c r="Q1641" s="779" t="s">
        <v>381</v>
      </c>
      <c r="R1641" s="779">
        <f>J1641+N1641</f>
        <v>0</v>
      </c>
      <c r="S1641" s="780">
        <f>R1641</f>
        <v>0</v>
      </c>
    </row>
    <row r="1642" spans="1:19" ht="18" hidden="1" customHeight="1" x14ac:dyDescent="0.2">
      <c r="A1642" s="792" t="s">
        <v>1026</v>
      </c>
      <c r="B1642" s="793"/>
      <c r="C1642" s="777">
        <f>IF(E1642+G1642=0, 0, ROUND((P1642-Q1642)/(G1642+E1642)/12,0))</f>
        <v>0</v>
      </c>
      <c r="D1642" s="791">
        <f>IF(F1642=0,0,ROUND(Q1642/F1642,0))</f>
        <v>0</v>
      </c>
      <c r="E1642" s="778">
        <f>E1643+E1644</f>
        <v>0</v>
      </c>
      <c r="F1642" s="779">
        <f>F1643+F1644</f>
        <v>0</v>
      </c>
      <c r="G1642" s="780">
        <f>G1643+G1644</f>
        <v>0</v>
      </c>
      <c r="H1642" s="781">
        <f>H1643+H1644</f>
        <v>0</v>
      </c>
      <c r="I1642" s="779">
        <f>I1643+I1644</f>
        <v>0</v>
      </c>
      <c r="J1642" s="779">
        <f>J1645</f>
        <v>0</v>
      </c>
      <c r="K1642" s="779">
        <f>IF(H1642+J1642=K1643+K1644+K1645,H1642+J1642,"CHYBA")</f>
        <v>0</v>
      </c>
      <c r="L1642" s="779">
        <f>L1643+L1644</f>
        <v>0</v>
      </c>
      <c r="M1642" s="779">
        <f>M1643+M1644</f>
        <v>0</v>
      </c>
      <c r="N1642" s="779">
        <f>N1645</f>
        <v>0</v>
      </c>
      <c r="O1642" s="779">
        <f>IF(L1642+N1642=O1643+O1644+O1645,L1642+N1642,"CHYBA")</f>
        <v>0</v>
      </c>
      <c r="P1642" s="779">
        <f>P1643+P1644</f>
        <v>0</v>
      </c>
      <c r="Q1642" s="779">
        <f>Q1643+Q1644</f>
        <v>0</v>
      </c>
      <c r="R1642" s="779">
        <f>R1645</f>
        <v>0</v>
      </c>
      <c r="S1642" s="780">
        <f>IF(P1642+R1642=S1643+S1644+S1645,P1642+R1642,"CHYBA")</f>
        <v>0</v>
      </c>
    </row>
    <row r="1643" spans="1:19" ht="15" hidden="1" customHeight="1" x14ac:dyDescent="0.2">
      <c r="A1643" s="790" t="s">
        <v>382</v>
      </c>
      <c r="B1643" s="776" t="s">
        <v>381</v>
      </c>
      <c r="C1643" s="777">
        <f>IF(E1643+G1643=0, 0, ROUND((P1643-Q1643)/(G1643+E1643)/12,0))</f>
        <v>0</v>
      </c>
      <c r="D1643" s="791">
        <f>IF(F1643=0,0,ROUND(Q1643/F1643,0))</f>
        <v>0</v>
      </c>
      <c r="E1643" s="796"/>
      <c r="F1643" s="797"/>
      <c r="G1643" s="798"/>
      <c r="H1643" s="799"/>
      <c r="I1643" s="797"/>
      <c r="J1643" s="779" t="s">
        <v>381</v>
      </c>
      <c r="K1643" s="779">
        <f>H1643</f>
        <v>0</v>
      </c>
      <c r="L1643" s="797"/>
      <c r="M1643" s="797"/>
      <c r="N1643" s="779" t="s">
        <v>381</v>
      </c>
      <c r="O1643" s="779">
        <f>L1643</f>
        <v>0</v>
      </c>
      <c r="P1643" s="779">
        <f>H1643+L1643</f>
        <v>0</v>
      </c>
      <c r="Q1643" s="779">
        <f>I1643+M1643</f>
        <v>0</v>
      </c>
      <c r="R1643" s="779" t="s">
        <v>381</v>
      </c>
      <c r="S1643" s="780">
        <f>P1643</f>
        <v>0</v>
      </c>
    </row>
    <row r="1644" spans="1:19" ht="15" hidden="1" customHeight="1" x14ac:dyDescent="0.2">
      <c r="A1644" s="790" t="s">
        <v>383</v>
      </c>
      <c r="B1644" s="776" t="s">
        <v>381</v>
      </c>
      <c r="C1644" s="777">
        <f>IF(E1644+G1644=0, 0, ROUND((P1644-Q1644)/(G1644+E1644)/12,0))</f>
        <v>0</v>
      </c>
      <c r="D1644" s="791">
        <f>IF(F1644=0,0,ROUND(Q1644/F1644,0))</f>
        <v>0</v>
      </c>
      <c r="E1644" s="796"/>
      <c r="F1644" s="797"/>
      <c r="G1644" s="798"/>
      <c r="H1644" s="799"/>
      <c r="I1644" s="797"/>
      <c r="J1644" s="779" t="s">
        <v>381</v>
      </c>
      <c r="K1644" s="779">
        <f>H1644</f>
        <v>0</v>
      </c>
      <c r="L1644" s="797"/>
      <c r="M1644" s="797"/>
      <c r="N1644" s="779" t="s">
        <v>381</v>
      </c>
      <c r="O1644" s="779">
        <f>L1644</f>
        <v>0</v>
      </c>
      <c r="P1644" s="779">
        <f>H1644+L1644</f>
        <v>0</v>
      </c>
      <c r="Q1644" s="779">
        <f>I1644+M1644</f>
        <v>0</v>
      </c>
      <c r="R1644" s="779" t="s">
        <v>381</v>
      </c>
      <c r="S1644" s="780">
        <f>P1644</f>
        <v>0</v>
      </c>
    </row>
    <row r="1645" spans="1:19" ht="15.75" hidden="1" customHeight="1" x14ac:dyDescent="0.2">
      <c r="A1645" s="808" t="s">
        <v>384</v>
      </c>
      <c r="B1645" s="809" t="s">
        <v>381</v>
      </c>
      <c r="C1645" s="810" t="s">
        <v>381</v>
      </c>
      <c r="D1645" s="834" t="s">
        <v>381</v>
      </c>
      <c r="E1645" s="811" t="s">
        <v>381</v>
      </c>
      <c r="F1645" s="812" t="s">
        <v>381</v>
      </c>
      <c r="G1645" s="813" t="s">
        <v>381</v>
      </c>
      <c r="H1645" s="814" t="s">
        <v>381</v>
      </c>
      <c r="I1645" s="812" t="s">
        <v>381</v>
      </c>
      <c r="J1645" s="815"/>
      <c r="K1645" s="812">
        <f>J1645</f>
        <v>0</v>
      </c>
      <c r="L1645" s="812" t="s">
        <v>381</v>
      </c>
      <c r="M1645" s="812" t="s">
        <v>381</v>
      </c>
      <c r="N1645" s="815"/>
      <c r="O1645" s="812">
        <f>N1645</f>
        <v>0</v>
      </c>
      <c r="P1645" s="812" t="s">
        <v>381</v>
      </c>
      <c r="Q1645" s="812" t="s">
        <v>381</v>
      </c>
      <c r="R1645" s="812">
        <f>J1645+N1645</f>
        <v>0</v>
      </c>
      <c r="S1645" s="813">
        <f>R1645</f>
        <v>0</v>
      </c>
    </row>
    <row r="1646" spans="1:19" ht="15.75" hidden="1" customHeight="1" x14ac:dyDescent="0.2">
      <c r="A1646" s="816" t="s">
        <v>390</v>
      </c>
      <c r="B1646" s="817" t="s">
        <v>381</v>
      </c>
      <c r="C1646" s="802">
        <f>IF(E1646+G1646=0, 0, ROUND((P1646-Q1646)/(G1646+E1646)/12,0))</f>
        <v>0</v>
      </c>
      <c r="D1646" s="833">
        <f>IF(F1646=0,0,ROUND(Q1646/F1646,0))</f>
        <v>0</v>
      </c>
      <c r="E1646" s="819">
        <f>E1647+E1648</f>
        <v>0</v>
      </c>
      <c r="F1646" s="820">
        <f>F1647+F1648</f>
        <v>0</v>
      </c>
      <c r="G1646" s="821">
        <f>G1647+G1648</f>
        <v>0</v>
      </c>
      <c r="H1646" s="822">
        <f>H1647+H1648</f>
        <v>0</v>
      </c>
      <c r="I1646" s="820">
        <f>I1647+I1648</f>
        <v>0</v>
      </c>
      <c r="J1646" s="820">
        <f>J1649</f>
        <v>0</v>
      </c>
      <c r="K1646" s="820">
        <f>IF(H1646+J1646=K1647+K1648+K1649,H1646+J1646,"CHYBA")</f>
        <v>0</v>
      </c>
      <c r="L1646" s="820">
        <f>L1647+L1648</f>
        <v>0</v>
      </c>
      <c r="M1646" s="820">
        <f>M1647+M1648</f>
        <v>0</v>
      </c>
      <c r="N1646" s="820">
        <f>N1649</f>
        <v>0</v>
      </c>
      <c r="O1646" s="820">
        <f>IF(L1646+N1646=O1647+O1648+O1649,L1646+N1646,"CHYBA")</f>
        <v>0</v>
      </c>
      <c r="P1646" s="820">
        <f>P1647+P1648</f>
        <v>0</v>
      </c>
      <c r="Q1646" s="820">
        <f>Q1647+Q1648</f>
        <v>0</v>
      </c>
      <c r="R1646" s="820">
        <f>R1649</f>
        <v>0</v>
      </c>
      <c r="S1646" s="821">
        <f>IF(P1646+R1646=S1647+S1648+S1649,P1646+R1646,"CHYBA")</f>
        <v>0</v>
      </c>
    </row>
    <row r="1647" spans="1:19" ht="15" hidden="1" customHeight="1" x14ac:dyDescent="0.2">
      <c r="A1647" s="790" t="s">
        <v>382</v>
      </c>
      <c r="B1647" s="776" t="s">
        <v>381</v>
      </c>
      <c r="C1647" s="777">
        <f>IF(E1647+G1647=0, 0, ROUND((P1647-Q1647)/(G1647+E1647)/12,0))</f>
        <v>0</v>
      </c>
      <c r="D1647" s="791">
        <f>IF(F1647=0,0,ROUND(Q1647/F1647,0))</f>
        <v>0</v>
      </c>
      <c r="E1647" s="778">
        <f t="shared" ref="E1647:I1648" si="59">E1651+E1655+E1659+E1663+E1667+E1671+E1675</f>
        <v>0</v>
      </c>
      <c r="F1647" s="779">
        <f t="shared" si="59"/>
        <v>0</v>
      </c>
      <c r="G1647" s="780">
        <f t="shared" si="59"/>
        <v>0</v>
      </c>
      <c r="H1647" s="781">
        <f t="shared" si="59"/>
        <v>0</v>
      </c>
      <c r="I1647" s="779">
        <f t="shared" si="59"/>
        <v>0</v>
      </c>
      <c r="J1647" s="779" t="s">
        <v>381</v>
      </c>
      <c r="K1647" s="779">
        <f>H1647</f>
        <v>0</v>
      </c>
      <c r="L1647" s="779">
        <f>L1651+L1655+L1659+L1663+L1667+L1671+L1675</f>
        <v>0</v>
      </c>
      <c r="M1647" s="779">
        <f>M1651+M1655+M1659+M1663+M1667+M1671+M1675</f>
        <v>0</v>
      </c>
      <c r="N1647" s="779" t="s">
        <v>381</v>
      </c>
      <c r="O1647" s="779">
        <f>L1647</f>
        <v>0</v>
      </c>
      <c r="P1647" s="779">
        <f>H1647+L1647</f>
        <v>0</v>
      </c>
      <c r="Q1647" s="779">
        <f>I1647+M1647</f>
        <v>0</v>
      </c>
      <c r="R1647" s="779" t="s">
        <v>381</v>
      </c>
      <c r="S1647" s="780">
        <f>P1647</f>
        <v>0</v>
      </c>
    </row>
    <row r="1648" spans="1:19" ht="15" hidden="1" customHeight="1" x14ac:dyDescent="0.2">
      <c r="A1648" s="790" t="s">
        <v>383</v>
      </c>
      <c r="B1648" s="776" t="s">
        <v>381</v>
      </c>
      <c r="C1648" s="777">
        <f>IF(E1648+G1648=0, 0, ROUND((P1648-Q1648)/(G1648+E1648)/12,0))</f>
        <v>0</v>
      </c>
      <c r="D1648" s="791">
        <f>IF(F1648=0,0,ROUND(Q1648/F1648,0))</f>
        <v>0</v>
      </c>
      <c r="E1648" s="778">
        <f t="shared" si="59"/>
        <v>0</v>
      </c>
      <c r="F1648" s="779">
        <f t="shared" si="59"/>
        <v>0</v>
      </c>
      <c r="G1648" s="780">
        <f t="shared" si="59"/>
        <v>0</v>
      </c>
      <c r="H1648" s="781">
        <f t="shared" si="59"/>
        <v>0</v>
      </c>
      <c r="I1648" s="779">
        <f t="shared" si="59"/>
        <v>0</v>
      </c>
      <c r="J1648" s="779" t="s">
        <v>381</v>
      </c>
      <c r="K1648" s="779">
        <f>H1648</f>
        <v>0</v>
      </c>
      <c r="L1648" s="779">
        <f>L1652+L1656+L1660+L1664+L1668+L1672+L1676</f>
        <v>0</v>
      </c>
      <c r="M1648" s="779">
        <f>M1652+M1656+M1660+M1664+M1668+M1672+M1676</f>
        <v>0</v>
      </c>
      <c r="N1648" s="779" t="s">
        <v>381</v>
      </c>
      <c r="O1648" s="779">
        <f>L1648</f>
        <v>0</v>
      </c>
      <c r="P1648" s="779">
        <f>H1648+L1648</f>
        <v>0</v>
      </c>
      <c r="Q1648" s="779">
        <f>I1648+M1648</f>
        <v>0</v>
      </c>
      <c r="R1648" s="779" t="s">
        <v>381</v>
      </c>
      <c r="S1648" s="780">
        <f>P1648</f>
        <v>0</v>
      </c>
    </row>
    <row r="1649" spans="1:19" ht="15" hidden="1" customHeight="1" x14ac:dyDescent="0.2">
      <c r="A1649" s="790" t="s">
        <v>384</v>
      </c>
      <c r="B1649" s="776" t="s">
        <v>381</v>
      </c>
      <c r="C1649" s="777" t="s">
        <v>381</v>
      </c>
      <c r="D1649" s="791" t="s">
        <v>381</v>
      </c>
      <c r="E1649" s="778" t="s">
        <v>381</v>
      </c>
      <c r="F1649" s="779" t="s">
        <v>381</v>
      </c>
      <c r="G1649" s="780" t="s">
        <v>381</v>
      </c>
      <c r="H1649" s="781" t="s">
        <v>381</v>
      </c>
      <c r="I1649" s="779" t="s">
        <v>381</v>
      </c>
      <c r="J1649" s="779">
        <f>J1653+J1657+J1661+J1665+J1669+J1673+J1677</f>
        <v>0</v>
      </c>
      <c r="K1649" s="779">
        <f>J1649</f>
        <v>0</v>
      </c>
      <c r="L1649" s="779" t="s">
        <v>381</v>
      </c>
      <c r="M1649" s="779" t="s">
        <v>381</v>
      </c>
      <c r="N1649" s="779">
        <f>N1653+N1657+N1661+N1665+N1669+N1673+N1677</f>
        <v>0</v>
      </c>
      <c r="O1649" s="779">
        <f>N1649</f>
        <v>0</v>
      </c>
      <c r="P1649" s="779" t="s">
        <v>381</v>
      </c>
      <c r="Q1649" s="779" t="s">
        <v>381</v>
      </c>
      <c r="R1649" s="779">
        <f>J1649+N1649</f>
        <v>0</v>
      </c>
      <c r="S1649" s="780">
        <f>R1649</f>
        <v>0</v>
      </c>
    </row>
    <row r="1650" spans="1:19" ht="18" hidden="1" customHeight="1" x14ac:dyDescent="0.2">
      <c r="A1650" s="792" t="s">
        <v>1026</v>
      </c>
      <c r="B1650" s="793"/>
      <c r="C1650" s="777">
        <f>IF(E1650+G1650=0, 0, ROUND((P1650-Q1650)/(G1650+E1650)/12,0))</f>
        <v>0</v>
      </c>
      <c r="D1650" s="791">
        <f>IF(F1650=0,0,ROUND(Q1650/F1650,0))</f>
        <v>0</v>
      </c>
      <c r="E1650" s="778">
        <f>E1651+E1652</f>
        <v>0</v>
      </c>
      <c r="F1650" s="779">
        <f>F1651+F1652</f>
        <v>0</v>
      </c>
      <c r="G1650" s="780">
        <f>G1651+G1652</f>
        <v>0</v>
      </c>
      <c r="H1650" s="794">
        <f>H1651+H1652</f>
        <v>0</v>
      </c>
      <c r="I1650" s="795">
        <f>I1651+I1652</f>
        <v>0</v>
      </c>
      <c r="J1650" s="795">
        <f>J1653</f>
        <v>0</v>
      </c>
      <c r="K1650" s="795">
        <f>IF(H1650+J1650=K1651+K1652+K1653,H1650+J1650,"CHYBA")</f>
        <v>0</v>
      </c>
      <c r="L1650" s="779">
        <f>L1651+L1652</f>
        <v>0</v>
      </c>
      <c r="M1650" s="779">
        <f>M1651+M1652</f>
        <v>0</v>
      </c>
      <c r="N1650" s="779">
        <f>N1653</f>
        <v>0</v>
      </c>
      <c r="O1650" s="779">
        <f>IF(L1650+N1650=O1651+O1652+O1653,L1650+N1650,"CHYBA")</f>
        <v>0</v>
      </c>
      <c r="P1650" s="779">
        <f>P1651+P1652</f>
        <v>0</v>
      </c>
      <c r="Q1650" s="779">
        <f>Q1651+Q1652</f>
        <v>0</v>
      </c>
      <c r="R1650" s="779">
        <f>R1653</f>
        <v>0</v>
      </c>
      <c r="S1650" s="780">
        <f>IF(P1650+R1650=S1651+S1652+S1653,P1650+R1650,"CHYBA")</f>
        <v>0</v>
      </c>
    </row>
    <row r="1651" spans="1:19" ht="15" hidden="1" customHeight="1" x14ac:dyDescent="0.2">
      <c r="A1651" s="790" t="s">
        <v>382</v>
      </c>
      <c r="B1651" s="776" t="s">
        <v>381</v>
      </c>
      <c r="C1651" s="777">
        <f>IF(E1651+G1651=0, 0, ROUND((P1651-Q1651)/(G1651+E1651)/12,0))</f>
        <v>0</v>
      </c>
      <c r="D1651" s="791">
        <f>IF(F1651=0,0,ROUND(Q1651/F1651,0))</f>
        <v>0</v>
      </c>
      <c r="E1651" s="796"/>
      <c r="F1651" s="797"/>
      <c r="G1651" s="798"/>
      <c r="H1651" s="799"/>
      <c r="I1651" s="797"/>
      <c r="J1651" s="795" t="s">
        <v>381</v>
      </c>
      <c r="K1651" s="795">
        <f>H1651</f>
        <v>0</v>
      </c>
      <c r="L1651" s="797"/>
      <c r="M1651" s="797"/>
      <c r="N1651" s="779" t="s">
        <v>381</v>
      </c>
      <c r="O1651" s="779">
        <f>L1651</f>
        <v>0</v>
      </c>
      <c r="P1651" s="779">
        <f>H1651+L1651</f>
        <v>0</v>
      </c>
      <c r="Q1651" s="779">
        <f>I1651+M1651</f>
        <v>0</v>
      </c>
      <c r="R1651" s="779" t="s">
        <v>381</v>
      </c>
      <c r="S1651" s="780">
        <f>P1651</f>
        <v>0</v>
      </c>
    </row>
    <row r="1652" spans="1:19" ht="15" hidden="1" customHeight="1" x14ac:dyDescent="0.2">
      <c r="A1652" s="790" t="s">
        <v>383</v>
      </c>
      <c r="B1652" s="776" t="s">
        <v>381</v>
      </c>
      <c r="C1652" s="777">
        <f>IF(E1652+G1652=0, 0, ROUND((P1652-Q1652)/(G1652+E1652)/12,0))</f>
        <v>0</v>
      </c>
      <c r="D1652" s="791">
        <f>IF(F1652=0,0,ROUND(Q1652/F1652,0))</f>
        <v>0</v>
      </c>
      <c r="E1652" s="796"/>
      <c r="F1652" s="797"/>
      <c r="G1652" s="798"/>
      <c r="H1652" s="799"/>
      <c r="I1652" s="797"/>
      <c r="J1652" s="795" t="s">
        <v>381</v>
      </c>
      <c r="K1652" s="795">
        <f>H1652</f>
        <v>0</v>
      </c>
      <c r="L1652" s="797"/>
      <c r="M1652" s="797"/>
      <c r="N1652" s="779" t="s">
        <v>381</v>
      </c>
      <c r="O1652" s="779">
        <f>L1652</f>
        <v>0</v>
      </c>
      <c r="P1652" s="779">
        <f>H1652+L1652</f>
        <v>0</v>
      </c>
      <c r="Q1652" s="779">
        <f>I1652+M1652</f>
        <v>0</v>
      </c>
      <c r="R1652" s="779" t="s">
        <v>381</v>
      </c>
      <c r="S1652" s="780">
        <f>P1652</f>
        <v>0</v>
      </c>
    </row>
    <row r="1653" spans="1:19" ht="15" hidden="1" customHeight="1" x14ac:dyDescent="0.2">
      <c r="A1653" s="790" t="s">
        <v>384</v>
      </c>
      <c r="B1653" s="776" t="s">
        <v>381</v>
      </c>
      <c r="C1653" s="777" t="s">
        <v>381</v>
      </c>
      <c r="D1653" s="791" t="s">
        <v>381</v>
      </c>
      <c r="E1653" s="778" t="s">
        <v>381</v>
      </c>
      <c r="F1653" s="779" t="s">
        <v>381</v>
      </c>
      <c r="G1653" s="780" t="s">
        <v>381</v>
      </c>
      <c r="H1653" s="781" t="s">
        <v>381</v>
      </c>
      <c r="I1653" s="779" t="s">
        <v>381</v>
      </c>
      <c r="J1653" s="797"/>
      <c r="K1653" s="795">
        <f>J1653</f>
        <v>0</v>
      </c>
      <c r="L1653" s="779" t="s">
        <v>381</v>
      </c>
      <c r="M1653" s="779" t="s">
        <v>381</v>
      </c>
      <c r="N1653" s="797"/>
      <c r="O1653" s="779">
        <f>N1653</f>
        <v>0</v>
      </c>
      <c r="P1653" s="779" t="s">
        <v>381</v>
      </c>
      <c r="Q1653" s="779" t="s">
        <v>381</v>
      </c>
      <c r="R1653" s="779">
        <f>J1653+N1653</f>
        <v>0</v>
      </c>
      <c r="S1653" s="780">
        <f>R1653</f>
        <v>0</v>
      </c>
    </row>
    <row r="1654" spans="1:19" ht="18" hidden="1" customHeight="1" x14ac:dyDescent="0.2">
      <c r="A1654" s="792" t="s">
        <v>1026</v>
      </c>
      <c r="B1654" s="793"/>
      <c r="C1654" s="777">
        <f>IF(E1654+G1654=0, 0, ROUND((P1654-Q1654)/(G1654+E1654)/12,0))</f>
        <v>0</v>
      </c>
      <c r="D1654" s="791">
        <f>IF(F1654=0,0,ROUND(Q1654/F1654,0))</f>
        <v>0</v>
      </c>
      <c r="E1654" s="778">
        <f>E1655+E1656</f>
        <v>0</v>
      </c>
      <c r="F1654" s="779">
        <f>F1655+F1656</f>
        <v>0</v>
      </c>
      <c r="G1654" s="780">
        <f>G1655+G1656</f>
        <v>0</v>
      </c>
      <c r="H1654" s="781">
        <f>H1655+H1656</f>
        <v>0</v>
      </c>
      <c r="I1654" s="779">
        <f>I1655+I1656</f>
        <v>0</v>
      </c>
      <c r="J1654" s="779">
        <f>J1657</f>
        <v>0</v>
      </c>
      <c r="K1654" s="779">
        <f>IF(H1654+J1654=K1655+K1656+K1657,H1654+J1654,"CHYBA")</f>
        <v>0</v>
      </c>
      <c r="L1654" s="779">
        <f>L1655+L1656</f>
        <v>0</v>
      </c>
      <c r="M1654" s="779">
        <f>M1655+M1656</f>
        <v>0</v>
      </c>
      <c r="N1654" s="779">
        <f>N1657</f>
        <v>0</v>
      </c>
      <c r="O1654" s="779">
        <f>IF(L1654+N1654=O1655+O1656+O1657,L1654+N1654,"CHYBA")</f>
        <v>0</v>
      </c>
      <c r="P1654" s="779">
        <f>P1655+P1656</f>
        <v>0</v>
      </c>
      <c r="Q1654" s="779">
        <f>Q1655+Q1656</f>
        <v>0</v>
      </c>
      <c r="R1654" s="779">
        <f>R1657</f>
        <v>0</v>
      </c>
      <c r="S1654" s="780">
        <f>IF(P1654+R1654=S1655+S1656+S1657,P1654+R1654,"CHYBA")</f>
        <v>0</v>
      </c>
    </row>
    <row r="1655" spans="1:19" ht="15" hidden="1" customHeight="1" x14ac:dyDescent="0.2">
      <c r="A1655" s="790" t="s">
        <v>382</v>
      </c>
      <c r="B1655" s="776" t="s">
        <v>381</v>
      </c>
      <c r="C1655" s="777">
        <f>IF(E1655+G1655=0, 0, ROUND((P1655-Q1655)/(G1655+E1655)/12,0))</f>
        <v>0</v>
      </c>
      <c r="D1655" s="791">
        <f>IF(F1655=0,0,ROUND(Q1655/F1655,0))</f>
        <v>0</v>
      </c>
      <c r="E1655" s="796"/>
      <c r="F1655" s="797"/>
      <c r="G1655" s="798"/>
      <c r="H1655" s="799"/>
      <c r="I1655" s="797"/>
      <c r="J1655" s="779" t="s">
        <v>381</v>
      </c>
      <c r="K1655" s="779">
        <f>H1655</f>
        <v>0</v>
      </c>
      <c r="L1655" s="797"/>
      <c r="M1655" s="797"/>
      <c r="N1655" s="779" t="s">
        <v>381</v>
      </c>
      <c r="O1655" s="779">
        <f>L1655</f>
        <v>0</v>
      </c>
      <c r="P1655" s="779">
        <f>H1655+L1655</f>
        <v>0</v>
      </c>
      <c r="Q1655" s="779">
        <f>I1655+M1655</f>
        <v>0</v>
      </c>
      <c r="R1655" s="779" t="s">
        <v>381</v>
      </c>
      <c r="S1655" s="780">
        <f>P1655</f>
        <v>0</v>
      </c>
    </row>
    <row r="1656" spans="1:19" ht="15" hidden="1" customHeight="1" x14ac:dyDescent="0.2">
      <c r="A1656" s="790" t="s">
        <v>383</v>
      </c>
      <c r="B1656" s="776" t="s">
        <v>381</v>
      </c>
      <c r="C1656" s="777">
        <f>IF(E1656+G1656=0, 0, ROUND((P1656-Q1656)/(G1656+E1656)/12,0))</f>
        <v>0</v>
      </c>
      <c r="D1656" s="791">
        <f>IF(F1656=0,0,ROUND(Q1656/F1656,0))</f>
        <v>0</v>
      </c>
      <c r="E1656" s="796"/>
      <c r="F1656" s="797"/>
      <c r="G1656" s="798"/>
      <c r="H1656" s="799"/>
      <c r="I1656" s="797"/>
      <c r="J1656" s="779" t="s">
        <v>381</v>
      </c>
      <c r="K1656" s="779">
        <f>H1656</f>
        <v>0</v>
      </c>
      <c r="L1656" s="797"/>
      <c r="M1656" s="797"/>
      <c r="N1656" s="779" t="s">
        <v>381</v>
      </c>
      <c r="O1656" s="779">
        <f>L1656</f>
        <v>0</v>
      </c>
      <c r="P1656" s="779">
        <f>H1656+L1656</f>
        <v>0</v>
      </c>
      <c r="Q1656" s="779">
        <f>I1656+M1656</f>
        <v>0</v>
      </c>
      <c r="R1656" s="779" t="s">
        <v>381</v>
      </c>
      <c r="S1656" s="780">
        <f>P1656</f>
        <v>0</v>
      </c>
    </row>
    <row r="1657" spans="1:19" ht="15" hidden="1" customHeight="1" x14ac:dyDescent="0.2">
      <c r="A1657" s="790" t="s">
        <v>384</v>
      </c>
      <c r="B1657" s="776" t="s">
        <v>381</v>
      </c>
      <c r="C1657" s="777" t="s">
        <v>381</v>
      </c>
      <c r="D1657" s="791" t="s">
        <v>381</v>
      </c>
      <c r="E1657" s="778" t="s">
        <v>381</v>
      </c>
      <c r="F1657" s="779" t="s">
        <v>381</v>
      </c>
      <c r="G1657" s="780" t="s">
        <v>381</v>
      </c>
      <c r="H1657" s="781" t="s">
        <v>381</v>
      </c>
      <c r="I1657" s="779" t="s">
        <v>381</v>
      </c>
      <c r="J1657" s="797"/>
      <c r="K1657" s="779">
        <f>J1657</f>
        <v>0</v>
      </c>
      <c r="L1657" s="779" t="s">
        <v>381</v>
      </c>
      <c r="M1657" s="779" t="s">
        <v>381</v>
      </c>
      <c r="N1657" s="797"/>
      <c r="O1657" s="779">
        <f>N1657</f>
        <v>0</v>
      </c>
      <c r="P1657" s="779" t="s">
        <v>381</v>
      </c>
      <c r="Q1657" s="779" t="s">
        <v>381</v>
      </c>
      <c r="R1657" s="779">
        <f>J1657+N1657</f>
        <v>0</v>
      </c>
      <c r="S1657" s="780">
        <f>R1657</f>
        <v>0</v>
      </c>
    </row>
    <row r="1658" spans="1:19" ht="18" hidden="1" customHeight="1" x14ac:dyDescent="0.2">
      <c r="A1658" s="792" t="s">
        <v>1026</v>
      </c>
      <c r="B1658" s="793"/>
      <c r="C1658" s="777">
        <f>IF(E1658+G1658=0, 0, ROUND((P1658-Q1658)/(G1658+E1658)/12,0))</f>
        <v>0</v>
      </c>
      <c r="D1658" s="791">
        <f>IF(F1658=0,0,ROUND(Q1658/F1658,0))</f>
        <v>0</v>
      </c>
      <c r="E1658" s="778">
        <f>E1659+E1660</f>
        <v>0</v>
      </c>
      <c r="F1658" s="779">
        <f>F1659+F1660</f>
        <v>0</v>
      </c>
      <c r="G1658" s="780">
        <f>G1659+G1660</f>
        <v>0</v>
      </c>
      <c r="H1658" s="781">
        <f>H1659+H1660</f>
        <v>0</v>
      </c>
      <c r="I1658" s="779">
        <f>I1659+I1660</f>
        <v>0</v>
      </c>
      <c r="J1658" s="779">
        <f>J1661</f>
        <v>0</v>
      </c>
      <c r="K1658" s="779">
        <f>IF(H1658+J1658=K1659+K1660+K1661,H1658+J1658,"CHYBA")</f>
        <v>0</v>
      </c>
      <c r="L1658" s="779">
        <f>L1659+L1660</f>
        <v>0</v>
      </c>
      <c r="M1658" s="779">
        <f>M1659+M1660</f>
        <v>0</v>
      </c>
      <c r="N1658" s="779">
        <f>N1661</f>
        <v>0</v>
      </c>
      <c r="O1658" s="779">
        <f>IF(L1658+N1658=O1659+O1660+O1661,L1658+N1658,"CHYBA")</f>
        <v>0</v>
      </c>
      <c r="P1658" s="779">
        <f>P1659+P1660</f>
        <v>0</v>
      </c>
      <c r="Q1658" s="779">
        <f>Q1659+Q1660</f>
        <v>0</v>
      </c>
      <c r="R1658" s="779">
        <f>R1661</f>
        <v>0</v>
      </c>
      <c r="S1658" s="780">
        <f>IF(P1658+R1658=S1659+S1660+S1661,P1658+R1658,"CHYBA")</f>
        <v>0</v>
      </c>
    </row>
    <row r="1659" spans="1:19" ht="15" hidden="1" customHeight="1" x14ac:dyDescent="0.2">
      <c r="A1659" s="790" t="s">
        <v>382</v>
      </c>
      <c r="B1659" s="776" t="s">
        <v>381</v>
      </c>
      <c r="C1659" s="777">
        <f>IF(E1659+G1659=0, 0, ROUND((P1659-Q1659)/(G1659+E1659)/12,0))</f>
        <v>0</v>
      </c>
      <c r="D1659" s="791">
        <f>IF(F1659=0,0,ROUND(Q1659/F1659,0))</f>
        <v>0</v>
      </c>
      <c r="E1659" s="796"/>
      <c r="F1659" s="797"/>
      <c r="G1659" s="798"/>
      <c r="H1659" s="799"/>
      <c r="I1659" s="797"/>
      <c r="J1659" s="779" t="s">
        <v>381</v>
      </c>
      <c r="K1659" s="779">
        <f>H1659</f>
        <v>0</v>
      </c>
      <c r="L1659" s="797"/>
      <c r="M1659" s="797"/>
      <c r="N1659" s="779" t="s">
        <v>381</v>
      </c>
      <c r="O1659" s="779">
        <f>L1659</f>
        <v>0</v>
      </c>
      <c r="P1659" s="779">
        <f>H1659+L1659</f>
        <v>0</v>
      </c>
      <c r="Q1659" s="779">
        <f>I1659+M1659</f>
        <v>0</v>
      </c>
      <c r="R1659" s="779" t="s">
        <v>381</v>
      </c>
      <c r="S1659" s="780">
        <f>P1659</f>
        <v>0</v>
      </c>
    </row>
    <row r="1660" spans="1:19" ht="15" hidden="1" customHeight="1" x14ac:dyDescent="0.2">
      <c r="A1660" s="790" t="s">
        <v>383</v>
      </c>
      <c r="B1660" s="776" t="s">
        <v>381</v>
      </c>
      <c r="C1660" s="777">
        <f>IF(E1660+G1660=0, 0, ROUND((P1660-Q1660)/(G1660+E1660)/12,0))</f>
        <v>0</v>
      </c>
      <c r="D1660" s="791">
        <f>IF(F1660=0,0,ROUND(Q1660/F1660,0))</f>
        <v>0</v>
      </c>
      <c r="E1660" s="796"/>
      <c r="F1660" s="797"/>
      <c r="G1660" s="798"/>
      <c r="H1660" s="799"/>
      <c r="I1660" s="797"/>
      <c r="J1660" s="779" t="s">
        <v>381</v>
      </c>
      <c r="K1660" s="779">
        <f>H1660</f>
        <v>0</v>
      </c>
      <c r="L1660" s="797"/>
      <c r="M1660" s="797"/>
      <c r="N1660" s="779" t="s">
        <v>381</v>
      </c>
      <c r="O1660" s="779">
        <f>L1660</f>
        <v>0</v>
      </c>
      <c r="P1660" s="779">
        <f>H1660+L1660</f>
        <v>0</v>
      </c>
      <c r="Q1660" s="779">
        <f>I1660+M1660</f>
        <v>0</v>
      </c>
      <c r="R1660" s="779" t="s">
        <v>381</v>
      </c>
      <c r="S1660" s="780">
        <f>P1660</f>
        <v>0</v>
      </c>
    </row>
    <row r="1661" spans="1:19" ht="15" hidden="1" customHeight="1" x14ac:dyDescent="0.2">
      <c r="A1661" s="790" t="s">
        <v>384</v>
      </c>
      <c r="B1661" s="776" t="s">
        <v>381</v>
      </c>
      <c r="C1661" s="777" t="s">
        <v>381</v>
      </c>
      <c r="D1661" s="791" t="s">
        <v>381</v>
      </c>
      <c r="E1661" s="778" t="s">
        <v>381</v>
      </c>
      <c r="F1661" s="779" t="s">
        <v>381</v>
      </c>
      <c r="G1661" s="780" t="s">
        <v>381</v>
      </c>
      <c r="H1661" s="781" t="s">
        <v>381</v>
      </c>
      <c r="I1661" s="779" t="s">
        <v>381</v>
      </c>
      <c r="J1661" s="797"/>
      <c r="K1661" s="779">
        <f>J1661</f>
        <v>0</v>
      </c>
      <c r="L1661" s="779" t="s">
        <v>381</v>
      </c>
      <c r="M1661" s="779" t="s">
        <v>381</v>
      </c>
      <c r="N1661" s="797"/>
      <c r="O1661" s="779">
        <f>N1661</f>
        <v>0</v>
      </c>
      <c r="P1661" s="779" t="s">
        <v>381</v>
      </c>
      <c r="Q1661" s="779" t="s">
        <v>381</v>
      </c>
      <c r="R1661" s="779">
        <f>J1661+N1661</f>
        <v>0</v>
      </c>
      <c r="S1661" s="780">
        <f>R1661</f>
        <v>0</v>
      </c>
    </row>
    <row r="1662" spans="1:19" ht="18" hidden="1" customHeight="1" x14ac:dyDescent="0.2">
      <c r="A1662" s="792" t="s">
        <v>1026</v>
      </c>
      <c r="B1662" s="793"/>
      <c r="C1662" s="777">
        <f>IF(E1662+G1662=0, 0, ROUND((P1662-Q1662)/(G1662+E1662)/12,0))</f>
        <v>0</v>
      </c>
      <c r="D1662" s="791">
        <f>IF(F1662=0,0,ROUND(Q1662/F1662,0))</f>
        <v>0</v>
      </c>
      <c r="E1662" s="778">
        <f>E1663+E1664</f>
        <v>0</v>
      </c>
      <c r="F1662" s="779">
        <f>F1663+F1664</f>
        <v>0</v>
      </c>
      <c r="G1662" s="780">
        <f>G1663+G1664</f>
        <v>0</v>
      </c>
      <c r="H1662" s="781">
        <f>H1663+H1664</f>
        <v>0</v>
      </c>
      <c r="I1662" s="779">
        <f>I1663+I1664</f>
        <v>0</v>
      </c>
      <c r="J1662" s="779">
        <f>J1665</f>
        <v>0</v>
      </c>
      <c r="K1662" s="779">
        <f>IF(H1662+J1662=K1663+K1664+K1665,H1662+J1662,"CHYBA")</f>
        <v>0</v>
      </c>
      <c r="L1662" s="779">
        <f>L1663+L1664</f>
        <v>0</v>
      </c>
      <c r="M1662" s="779">
        <f>M1663+M1664</f>
        <v>0</v>
      </c>
      <c r="N1662" s="779">
        <f>N1665</f>
        <v>0</v>
      </c>
      <c r="O1662" s="779">
        <f>IF(L1662+N1662=O1663+O1664+O1665,L1662+N1662,"CHYBA")</f>
        <v>0</v>
      </c>
      <c r="P1662" s="779">
        <f>P1663+P1664</f>
        <v>0</v>
      </c>
      <c r="Q1662" s="779">
        <f>Q1663+Q1664</f>
        <v>0</v>
      </c>
      <c r="R1662" s="779">
        <f>R1665</f>
        <v>0</v>
      </c>
      <c r="S1662" s="780">
        <f>IF(P1662+R1662=S1663+S1664+S1665,P1662+R1662,"CHYBA")</f>
        <v>0</v>
      </c>
    </row>
    <row r="1663" spans="1:19" ht="15" hidden="1" customHeight="1" x14ac:dyDescent="0.2">
      <c r="A1663" s="790" t="s">
        <v>382</v>
      </c>
      <c r="B1663" s="776" t="s">
        <v>381</v>
      </c>
      <c r="C1663" s="777">
        <f>IF(E1663+G1663=0, 0, ROUND((P1663-Q1663)/(G1663+E1663)/12,0))</f>
        <v>0</v>
      </c>
      <c r="D1663" s="791">
        <f>IF(F1663=0,0,ROUND(Q1663/F1663,0))</f>
        <v>0</v>
      </c>
      <c r="E1663" s="796"/>
      <c r="F1663" s="797"/>
      <c r="G1663" s="798"/>
      <c r="H1663" s="799"/>
      <c r="I1663" s="797"/>
      <c r="J1663" s="779" t="s">
        <v>381</v>
      </c>
      <c r="K1663" s="779">
        <f>H1663</f>
        <v>0</v>
      </c>
      <c r="L1663" s="797"/>
      <c r="M1663" s="797"/>
      <c r="N1663" s="779" t="s">
        <v>381</v>
      </c>
      <c r="O1663" s="779">
        <f>L1663</f>
        <v>0</v>
      </c>
      <c r="P1663" s="779">
        <f>H1663+L1663</f>
        <v>0</v>
      </c>
      <c r="Q1663" s="779">
        <f>I1663+M1663</f>
        <v>0</v>
      </c>
      <c r="R1663" s="779" t="s">
        <v>381</v>
      </c>
      <c r="S1663" s="780">
        <f>P1663</f>
        <v>0</v>
      </c>
    </row>
    <row r="1664" spans="1:19" ht="15" hidden="1" customHeight="1" x14ac:dyDescent="0.2">
      <c r="A1664" s="790" t="s">
        <v>383</v>
      </c>
      <c r="B1664" s="776" t="s">
        <v>381</v>
      </c>
      <c r="C1664" s="777">
        <f>IF(E1664+G1664=0, 0, ROUND((P1664-Q1664)/(G1664+E1664)/12,0))</f>
        <v>0</v>
      </c>
      <c r="D1664" s="791">
        <f>IF(F1664=0,0,ROUND(Q1664/F1664,0))</f>
        <v>0</v>
      </c>
      <c r="E1664" s="796"/>
      <c r="F1664" s="797"/>
      <c r="G1664" s="798"/>
      <c r="H1664" s="799"/>
      <c r="I1664" s="797"/>
      <c r="J1664" s="779" t="s">
        <v>381</v>
      </c>
      <c r="K1664" s="779">
        <f>H1664</f>
        <v>0</v>
      </c>
      <c r="L1664" s="797"/>
      <c r="M1664" s="797"/>
      <c r="N1664" s="779" t="s">
        <v>381</v>
      </c>
      <c r="O1664" s="779">
        <f>L1664</f>
        <v>0</v>
      </c>
      <c r="P1664" s="779">
        <f>H1664+L1664</f>
        <v>0</v>
      </c>
      <c r="Q1664" s="779">
        <f>I1664+M1664</f>
        <v>0</v>
      </c>
      <c r="R1664" s="779" t="s">
        <v>381</v>
      </c>
      <c r="S1664" s="780">
        <f>P1664</f>
        <v>0</v>
      </c>
    </row>
    <row r="1665" spans="1:19" ht="15" hidden="1" customHeight="1" x14ac:dyDescent="0.2">
      <c r="A1665" s="790" t="s">
        <v>384</v>
      </c>
      <c r="B1665" s="776" t="s">
        <v>381</v>
      </c>
      <c r="C1665" s="777" t="s">
        <v>381</v>
      </c>
      <c r="D1665" s="791" t="s">
        <v>381</v>
      </c>
      <c r="E1665" s="778" t="s">
        <v>381</v>
      </c>
      <c r="F1665" s="779" t="s">
        <v>381</v>
      </c>
      <c r="G1665" s="780" t="s">
        <v>381</v>
      </c>
      <c r="H1665" s="781" t="s">
        <v>381</v>
      </c>
      <c r="I1665" s="779" t="s">
        <v>381</v>
      </c>
      <c r="J1665" s="797"/>
      <c r="K1665" s="779">
        <f>J1665</f>
        <v>0</v>
      </c>
      <c r="L1665" s="779" t="s">
        <v>381</v>
      </c>
      <c r="M1665" s="779" t="s">
        <v>381</v>
      </c>
      <c r="N1665" s="797"/>
      <c r="O1665" s="779">
        <f>N1665</f>
        <v>0</v>
      </c>
      <c r="P1665" s="779" t="s">
        <v>381</v>
      </c>
      <c r="Q1665" s="779" t="s">
        <v>381</v>
      </c>
      <c r="R1665" s="779">
        <f>J1665+N1665</f>
        <v>0</v>
      </c>
      <c r="S1665" s="780">
        <f>R1665</f>
        <v>0</v>
      </c>
    </row>
    <row r="1666" spans="1:19" ht="18" hidden="1" customHeight="1" x14ac:dyDescent="0.2">
      <c r="A1666" s="792" t="s">
        <v>1026</v>
      </c>
      <c r="B1666" s="793"/>
      <c r="C1666" s="777">
        <f>IF(E1666+G1666=0, 0, ROUND((P1666-Q1666)/(G1666+E1666)/12,0))</f>
        <v>0</v>
      </c>
      <c r="D1666" s="791">
        <f>IF(F1666=0,0,ROUND(Q1666/F1666,0))</f>
        <v>0</v>
      </c>
      <c r="E1666" s="778">
        <f>E1667+E1668</f>
        <v>0</v>
      </c>
      <c r="F1666" s="779">
        <f>F1667+F1668</f>
        <v>0</v>
      </c>
      <c r="G1666" s="780">
        <f>G1667+G1668</f>
        <v>0</v>
      </c>
      <c r="H1666" s="781">
        <f>H1667+H1668</f>
        <v>0</v>
      </c>
      <c r="I1666" s="779">
        <f>I1667+I1668</f>
        <v>0</v>
      </c>
      <c r="J1666" s="779">
        <f>J1669</f>
        <v>0</v>
      </c>
      <c r="K1666" s="779">
        <f>IF(H1666+J1666=K1667+K1668+K1669,H1666+J1666,"CHYBA")</f>
        <v>0</v>
      </c>
      <c r="L1666" s="779">
        <f>L1667+L1668</f>
        <v>0</v>
      </c>
      <c r="M1666" s="779">
        <f>M1667+M1668</f>
        <v>0</v>
      </c>
      <c r="N1666" s="779">
        <f>N1669</f>
        <v>0</v>
      </c>
      <c r="O1666" s="779">
        <f>IF(L1666+N1666=O1667+O1668+O1669,L1666+N1666,"CHYBA")</f>
        <v>0</v>
      </c>
      <c r="P1666" s="779">
        <f>P1667+P1668</f>
        <v>0</v>
      </c>
      <c r="Q1666" s="779">
        <f>Q1667+Q1668</f>
        <v>0</v>
      </c>
      <c r="R1666" s="779">
        <f>R1669</f>
        <v>0</v>
      </c>
      <c r="S1666" s="780">
        <f>IF(P1666+R1666=S1667+S1668+S1669,P1666+R1666,"CHYBA")</f>
        <v>0</v>
      </c>
    </row>
    <row r="1667" spans="1:19" ht="15" hidden="1" customHeight="1" x14ac:dyDescent="0.2">
      <c r="A1667" s="790" t="s">
        <v>382</v>
      </c>
      <c r="B1667" s="776" t="s">
        <v>381</v>
      </c>
      <c r="C1667" s="777">
        <f>IF(E1667+G1667=0, 0, ROUND((P1667-Q1667)/(G1667+E1667)/12,0))</f>
        <v>0</v>
      </c>
      <c r="D1667" s="791">
        <f>IF(F1667=0,0,ROUND(Q1667/F1667,0))</f>
        <v>0</v>
      </c>
      <c r="E1667" s="796"/>
      <c r="F1667" s="797"/>
      <c r="G1667" s="798"/>
      <c r="H1667" s="799"/>
      <c r="I1667" s="797"/>
      <c r="J1667" s="779" t="s">
        <v>381</v>
      </c>
      <c r="K1667" s="779">
        <f>H1667</f>
        <v>0</v>
      </c>
      <c r="L1667" s="797"/>
      <c r="M1667" s="797"/>
      <c r="N1667" s="779" t="s">
        <v>381</v>
      </c>
      <c r="O1667" s="779">
        <f>L1667</f>
        <v>0</v>
      </c>
      <c r="P1667" s="779">
        <f>H1667+L1667</f>
        <v>0</v>
      </c>
      <c r="Q1667" s="779">
        <f>I1667+M1667</f>
        <v>0</v>
      </c>
      <c r="R1667" s="779" t="s">
        <v>381</v>
      </c>
      <c r="S1667" s="780">
        <f>P1667</f>
        <v>0</v>
      </c>
    </row>
    <row r="1668" spans="1:19" ht="15" hidden="1" customHeight="1" x14ac:dyDescent="0.2">
      <c r="A1668" s="790" t="s">
        <v>383</v>
      </c>
      <c r="B1668" s="776" t="s">
        <v>381</v>
      </c>
      <c r="C1668" s="777">
        <f>IF(E1668+G1668=0, 0, ROUND((P1668-Q1668)/(G1668+E1668)/12,0))</f>
        <v>0</v>
      </c>
      <c r="D1668" s="791">
        <f>IF(F1668=0,0,ROUND(Q1668/F1668,0))</f>
        <v>0</v>
      </c>
      <c r="E1668" s="796"/>
      <c r="F1668" s="797"/>
      <c r="G1668" s="798"/>
      <c r="H1668" s="799"/>
      <c r="I1668" s="797"/>
      <c r="J1668" s="779" t="s">
        <v>381</v>
      </c>
      <c r="K1668" s="779">
        <f>H1668</f>
        <v>0</v>
      </c>
      <c r="L1668" s="797"/>
      <c r="M1668" s="797"/>
      <c r="N1668" s="779" t="s">
        <v>381</v>
      </c>
      <c r="O1668" s="779">
        <f>L1668</f>
        <v>0</v>
      </c>
      <c r="P1668" s="779">
        <f>H1668+L1668</f>
        <v>0</v>
      </c>
      <c r="Q1668" s="779">
        <f>I1668+M1668</f>
        <v>0</v>
      </c>
      <c r="R1668" s="779" t="s">
        <v>381</v>
      </c>
      <c r="S1668" s="780">
        <f>P1668</f>
        <v>0</v>
      </c>
    </row>
    <row r="1669" spans="1:19" ht="15" hidden="1" customHeight="1" x14ac:dyDescent="0.2">
      <c r="A1669" s="790" t="s">
        <v>384</v>
      </c>
      <c r="B1669" s="776" t="s">
        <v>381</v>
      </c>
      <c r="C1669" s="777" t="s">
        <v>381</v>
      </c>
      <c r="D1669" s="791" t="s">
        <v>381</v>
      </c>
      <c r="E1669" s="778" t="s">
        <v>381</v>
      </c>
      <c r="F1669" s="779" t="s">
        <v>381</v>
      </c>
      <c r="G1669" s="780" t="s">
        <v>381</v>
      </c>
      <c r="H1669" s="781" t="s">
        <v>381</v>
      </c>
      <c r="I1669" s="779" t="s">
        <v>381</v>
      </c>
      <c r="J1669" s="797"/>
      <c r="K1669" s="779">
        <f>J1669</f>
        <v>0</v>
      </c>
      <c r="L1669" s="779" t="s">
        <v>381</v>
      </c>
      <c r="M1669" s="779" t="s">
        <v>381</v>
      </c>
      <c r="N1669" s="797"/>
      <c r="O1669" s="779">
        <f>N1669</f>
        <v>0</v>
      </c>
      <c r="P1669" s="779" t="s">
        <v>381</v>
      </c>
      <c r="Q1669" s="779" t="s">
        <v>381</v>
      </c>
      <c r="R1669" s="779">
        <f>J1669+N1669</f>
        <v>0</v>
      </c>
      <c r="S1669" s="780">
        <f>R1669</f>
        <v>0</v>
      </c>
    </row>
    <row r="1670" spans="1:19" ht="18" hidden="1" customHeight="1" x14ac:dyDescent="0.2">
      <c r="A1670" s="792" t="s">
        <v>1026</v>
      </c>
      <c r="B1670" s="793"/>
      <c r="C1670" s="777">
        <f>IF(E1670+G1670=0, 0, ROUND((P1670-Q1670)/(G1670+E1670)/12,0))</f>
        <v>0</v>
      </c>
      <c r="D1670" s="791">
        <f>IF(F1670=0,0,ROUND(Q1670/F1670,0))</f>
        <v>0</v>
      </c>
      <c r="E1670" s="778">
        <f>E1671+E1672</f>
        <v>0</v>
      </c>
      <c r="F1670" s="779">
        <f>F1671+F1672</f>
        <v>0</v>
      </c>
      <c r="G1670" s="780">
        <f>G1671+G1672</f>
        <v>0</v>
      </c>
      <c r="H1670" s="781">
        <f>H1671+H1672</f>
        <v>0</v>
      </c>
      <c r="I1670" s="779">
        <f>I1671+I1672</f>
        <v>0</v>
      </c>
      <c r="J1670" s="779">
        <f>J1673</f>
        <v>0</v>
      </c>
      <c r="K1670" s="779">
        <f>IF(H1670+J1670=K1671+K1672+K1673,H1670+J1670,"CHYBA")</f>
        <v>0</v>
      </c>
      <c r="L1670" s="779">
        <f>L1671+L1672</f>
        <v>0</v>
      </c>
      <c r="M1670" s="779">
        <f>M1671+M1672</f>
        <v>0</v>
      </c>
      <c r="N1670" s="779">
        <f>N1673</f>
        <v>0</v>
      </c>
      <c r="O1670" s="779">
        <f>IF(L1670+N1670=O1671+O1672+O1673,L1670+N1670,"CHYBA")</f>
        <v>0</v>
      </c>
      <c r="P1670" s="779">
        <f>P1671+P1672</f>
        <v>0</v>
      </c>
      <c r="Q1670" s="779">
        <f>Q1671+Q1672</f>
        <v>0</v>
      </c>
      <c r="R1670" s="779">
        <f>R1673</f>
        <v>0</v>
      </c>
      <c r="S1670" s="780">
        <f>IF(P1670+R1670=S1671+S1672+S1673,P1670+R1670,"CHYBA")</f>
        <v>0</v>
      </c>
    </row>
    <row r="1671" spans="1:19" ht="15" hidden="1" customHeight="1" x14ac:dyDescent="0.2">
      <c r="A1671" s="790" t="s">
        <v>382</v>
      </c>
      <c r="B1671" s="776" t="s">
        <v>381</v>
      </c>
      <c r="C1671" s="777">
        <f>IF(E1671+G1671=0, 0, ROUND((P1671-Q1671)/(G1671+E1671)/12,0))</f>
        <v>0</v>
      </c>
      <c r="D1671" s="791">
        <f>IF(F1671=0,0,ROUND(Q1671/F1671,0))</f>
        <v>0</v>
      </c>
      <c r="E1671" s="796"/>
      <c r="F1671" s="797"/>
      <c r="G1671" s="798"/>
      <c r="H1671" s="799"/>
      <c r="I1671" s="797"/>
      <c r="J1671" s="779" t="s">
        <v>381</v>
      </c>
      <c r="K1671" s="779">
        <f>H1671</f>
        <v>0</v>
      </c>
      <c r="L1671" s="797"/>
      <c r="M1671" s="797"/>
      <c r="N1671" s="779" t="s">
        <v>381</v>
      </c>
      <c r="O1671" s="779">
        <f>L1671</f>
        <v>0</v>
      </c>
      <c r="P1671" s="779">
        <f>H1671+L1671</f>
        <v>0</v>
      </c>
      <c r="Q1671" s="779">
        <f>I1671+M1671</f>
        <v>0</v>
      </c>
      <c r="R1671" s="779" t="s">
        <v>381</v>
      </c>
      <c r="S1671" s="780">
        <f>P1671</f>
        <v>0</v>
      </c>
    </row>
    <row r="1672" spans="1:19" ht="15" hidden="1" customHeight="1" x14ac:dyDescent="0.2">
      <c r="A1672" s="790" t="s">
        <v>383</v>
      </c>
      <c r="B1672" s="776" t="s">
        <v>381</v>
      </c>
      <c r="C1672" s="777">
        <f>IF(E1672+G1672=0, 0, ROUND((P1672-Q1672)/(G1672+E1672)/12,0))</f>
        <v>0</v>
      </c>
      <c r="D1672" s="791">
        <f>IF(F1672=0,0,ROUND(Q1672/F1672,0))</f>
        <v>0</v>
      </c>
      <c r="E1672" s="796"/>
      <c r="F1672" s="797"/>
      <c r="G1672" s="798"/>
      <c r="H1672" s="799"/>
      <c r="I1672" s="797"/>
      <c r="J1672" s="779" t="s">
        <v>381</v>
      </c>
      <c r="K1672" s="779">
        <f>H1672</f>
        <v>0</v>
      </c>
      <c r="L1672" s="797"/>
      <c r="M1672" s="797"/>
      <c r="N1672" s="779" t="s">
        <v>381</v>
      </c>
      <c r="O1672" s="779">
        <f>L1672</f>
        <v>0</v>
      </c>
      <c r="P1672" s="779">
        <f>H1672+L1672</f>
        <v>0</v>
      </c>
      <c r="Q1672" s="779">
        <f>I1672+M1672</f>
        <v>0</v>
      </c>
      <c r="R1672" s="779" t="s">
        <v>381</v>
      </c>
      <c r="S1672" s="780">
        <f>P1672</f>
        <v>0</v>
      </c>
    </row>
    <row r="1673" spans="1:19" ht="15" hidden="1" customHeight="1" x14ac:dyDescent="0.2">
      <c r="A1673" s="790" t="s">
        <v>384</v>
      </c>
      <c r="B1673" s="776" t="s">
        <v>381</v>
      </c>
      <c r="C1673" s="777" t="s">
        <v>381</v>
      </c>
      <c r="D1673" s="791" t="s">
        <v>381</v>
      </c>
      <c r="E1673" s="778" t="s">
        <v>381</v>
      </c>
      <c r="F1673" s="779" t="s">
        <v>381</v>
      </c>
      <c r="G1673" s="780" t="s">
        <v>381</v>
      </c>
      <c r="H1673" s="781" t="s">
        <v>381</v>
      </c>
      <c r="I1673" s="779" t="s">
        <v>381</v>
      </c>
      <c r="J1673" s="797"/>
      <c r="K1673" s="779">
        <f>J1673</f>
        <v>0</v>
      </c>
      <c r="L1673" s="779" t="s">
        <v>381</v>
      </c>
      <c r="M1673" s="779" t="s">
        <v>381</v>
      </c>
      <c r="N1673" s="797"/>
      <c r="O1673" s="779">
        <f>N1673</f>
        <v>0</v>
      </c>
      <c r="P1673" s="779" t="s">
        <v>381</v>
      </c>
      <c r="Q1673" s="779" t="s">
        <v>381</v>
      </c>
      <c r="R1673" s="779">
        <f>J1673+N1673</f>
        <v>0</v>
      </c>
      <c r="S1673" s="780">
        <f>R1673</f>
        <v>0</v>
      </c>
    </row>
    <row r="1674" spans="1:19" ht="18" hidden="1" customHeight="1" x14ac:dyDescent="0.2">
      <c r="A1674" s="792" t="s">
        <v>1026</v>
      </c>
      <c r="B1674" s="793"/>
      <c r="C1674" s="777">
        <f>IF(E1674+G1674=0, 0, ROUND((P1674-Q1674)/(G1674+E1674)/12,0))</f>
        <v>0</v>
      </c>
      <c r="D1674" s="791">
        <f>IF(F1674=0,0,ROUND(Q1674/F1674,0))</f>
        <v>0</v>
      </c>
      <c r="E1674" s="778">
        <f>E1675+E1676</f>
        <v>0</v>
      </c>
      <c r="F1674" s="779">
        <f>F1675+F1676</f>
        <v>0</v>
      </c>
      <c r="G1674" s="780">
        <f>G1675+G1676</f>
        <v>0</v>
      </c>
      <c r="H1674" s="781">
        <f>H1675+H1676</f>
        <v>0</v>
      </c>
      <c r="I1674" s="779">
        <f>I1675+I1676</f>
        <v>0</v>
      </c>
      <c r="J1674" s="779">
        <f>J1677</f>
        <v>0</v>
      </c>
      <c r="K1674" s="779">
        <f>IF(H1674+J1674=K1675+K1676+K1677,H1674+J1674,"CHYBA")</f>
        <v>0</v>
      </c>
      <c r="L1674" s="779">
        <f>L1675+L1676</f>
        <v>0</v>
      </c>
      <c r="M1674" s="779">
        <f>M1675+M1676</f>
        <v>0</v>
      </c>
      <c r="N1674" s="779">
        <f>N1677</f>
        <v>0</v>
      </c>
      <c r="O1674" s="779">
        <f>IF(L1674+N1674=O1675+O1676+O1677,L1674+N1674,"CHYBA")</f>
        <v>0</v>
      </c>
      <c r="P1674" s="779">
        <f>P1675+P1676</f>
        <v>0</v>
      </c>
      <c r="Q1674" s="779">
        <f>Q1675+Q1676</f>
        <v>0</v>
      </c>
      <c r="R1674" s="779">
        <f>R1677</f>
        <v>0</v>
      </c>
      <c r="S1674" s="780">
        <f>IF(P1674+R1674=S1675+S1676+S1677,P1674+R1674,"CHYBA")</f>
        <v>0</v>
      </c>
    </row>
    <row r="1675" spans="1:19" ht="15" hidden="1" customHeight="1" x14ac:dyDescent="0.2">
      <c r="A1675" s="790" t="s">
        <v>382</v>
      </c>
      <c r="B1675" s="776" t="s">
        <v>381</v>
      </c>
      <c r="C1675" s="777">
        <f>IF(E1675+G1675=0, 0, ROUND((P1675-Q1675)/(G1675+E1675)/12,0))</f>
        <v>0</v>
      </c>
      <c r="D1675" s="791">
        <f>IF(F1675=0,0,ROUND(Q1675/F1675,0))</f>
        <v>0</v>
      </c>
      <c r="E1675" s="796"/>
      <c r="F1675" s="797"/>
      <c r="G1675" s="798"/>
      <c r="H1675" s="799"/>
      <c r="I1675" s="797"/>
      <c r="J1675" s="779" t="s">
        <v>381</v>
      </c>
      <c r="K1675" s="779">
        <f>H1675</f>
        <v>0</v>
      </c>
      <c r="L1675" s="797"/>
      <c r="M1675" s="797"/>
      <c r="N1675" s="779" t="s">
        <v>381</v>
      </c>
      <c r="O1675" s="779">
        <f>L1675</f>
        <v>0</v>
      </c>
      <c r="P1675" s="779">
        <f>H1675+L1675</f>
        <v>0</v>
      </c>
      <c r="Q1675" s="779">
        <f>I1675+M1675</f>
        <v>0</v>
      </c>
      <c r="R1675" s="779" t="s">
        <v>381</v>
      </c>
      <c r="S1675" s="780">
        <f>P1675</f>
        <v>0</v>
      </c>
    </row>
    <row r="1676" spans="1:19" ht="15" hidden="1" customHeight="1" x14ac:dyDescent="0.2">
      <c r="A1676" s="790" t="s">
        <v>383</v>
      </c>
      <c r="B1676" s="776" t="s">
        <v>381</v>
      </c>
      <c r="C1676" s="777">
        <f>IF(E1676+G1676=0, 0, ROUND((P1676-Q1676)/(G1676+E1676)/12,0))</f>
        <v>0</v>
      </c>
      <c r="D1676" s="791">
        <f>IF(F1676=0,0,ROUND(Q1676/F1676,0))</f>
        <v>0</v>
      </c>
      <c r="E1676" s="796"/>
      <c r="F1676" s="797"/>
      <c r="G1676" s="798"/>
      <c r="H1676" s="799"/>
      <c r="I1676" s="797"/>
      <c r="J1676" s="779" t="s">
        <v>381</v>
      </c>
      <c r="K1676" s="779">
        <f>H1676</f>
        <v>0</v>
      </c>
      <c r="L1676" s="797"/>
      <c r="M1676" s="797"/>
      <c r="N1676" s="779" t="s">
        <v>381</v>
      </c>
      <c r="O1676" s="779">
        <f>L1676</f>
        <v>0</v>
      </c>
      <c r="P1676" s="779">
        <f>H1676+L1676</f>
        <v>0</v>
      </c>
      <c r="Q1676" s="779">
        <f>I1676+M1676</f>
        <v>0</v>
      </c>
      <c r="R1676" s="779" t="s">
        <v>381</v>
      </c>
      <c r="S1676" s="780">
        <f>P1676</f>
        <v>0</v>
      </c>
    </row>
    <row r="1677" spans="1:19" ht="15.75" hidden="1" customHeight="1" x14ac:dyDescent="0.2">
      <c r="A1677" s="808" t="s">
        <v>384</v>
      </c>
      <c r="B1677" s="809" t="s">
        <v>381</v>
      </c>
      <c r="C1677" s="810" t="s">
        <v>381</v>
      </c>
      <c r="D1677" s="834" t="s">
        <v>381</v>
      </c>
      <c r="E1677" s="811" t="s">
        <v>381</v>
      </c>
      <c r="F1677" s="812" t="s">
        <v>381</v>
      </c>
      <c r="G1677" s="813" t="s">
        <v>381</v>
      </c>
      <c r="H1677" s="814" t="s">
        <v>381</v>
      </c>
      <c r="I1677" s="812" t="s">
        <v>381</v>
      </c>
      <c r="J1677" s="815"/>
      <c r="K1677" s="812">
        <f>J1677</f>
        <v>0</v>
      </c>
      <c r="L1677" s="812" t="s">
        <v>381</v>
      </c>
      <c r="M1677" s="812" t="s">
        <v>381</v>
      </c>
      <c r="N1677" s="815"/>
      <c r="O1677" s="812">
        <f>N1677</f>
        <v>0</v>
      </c>
      <c r="P1677" s="812" t="s">
        <v>381</v>
      </c>
      <c r="Q1677" s="812" t="s">
        <v>381</v>
      </c>
      <c r="R1677" s="812">
        <f>J1677+N1677</f>
        <v>0</v>
      </c>
      <c r="S1677" s="813">
        <f>R1677</f>
        <v>0</v>
      </c>
    </row>
    <row r="1678" spans="1:19" ht="15.75" hidden="1" customHeight="1" x14ac:dyDescent="0.2">
      <c r="A1678" s="816" t="s">
        <v>390</v>
      </c>
      <c r="B1678" s="817" t="s">
        <v>381</v>
      </c>
      <c r="C1678" s="802">
        <f>IF(E1678+G1678=0, 0, ROUND((P1678-Q1678)/(G1678+E1678)/12,0))</f>
        <v>0</v>
      </c>
      <c r="D1678" s="833">
        <f>IF(F1678=0,0,ROUND(Q1678/F1678,0))</f>
        <v>0</v>
      </c>
      <c r="E1678" s="819">
        <f>E1679+E1680</f>
        <v>0</v>
      </c>
      <c r="F1678" s="820">
        <f>F1679+F1680</f>
        <v>0</v>
      </c>
      <c r="G1678" s="821">
        <f>G1679+G1680</f>
        <v>0</v>
      </c>
      <c r="H1678" s="822">
        <f>H1679+H1680</f>
        <v>0</v>
      </c>
      <c r="I1678" s="820">
        <f>I1679+I1680</f>
        <v>0</v>
      </c>
      <c r="J1678" s="820">
        <f>J1681</f>
        <v>0</v>
      </c>
      <c r="K1678" s="820">
        <f>IF(H1678+J1678=K1679+K1680+K1681,H1678+J1678,"CHYBA")</f>
        <v>0</v>
      </c>
      <c r="L1678" s="820">
        <f>L1679+L1680</f>
        <v>0</v>
      </c>
      <c r="M1678" s="820">
        <f>M1679+M1680</f>
        <v>0</v>
      </c>
      <c r="N1678" s="820">
        <f>N1681</f>
        <v>0</v>
      </c>
      <c r="O1678" s="820">
        <f>IF(L1678+N1678=O1679+O1680+O1681,L1678+N1678,"CHYBA")</f>
        <v>0</v>
      </c>
      <c r="P1678" s="820">
        <f>P1679+P1680</f>
        <v>0</v>
      </c>
      <c r="Q1678" s="820">
        <f>Q1679+Q1680</f>
        <v>0</v>
      </c>
      <c r="R1678" s="820">
        <f>R1681</f>
        <v>0</v>
      </c>
      <c r="S1678" s="821">
        <f>IF(P1678+R1678=S1679+S1680+S1681,P1678+R1678,"CHYBA")</f>
        <v>0</v>
      </c>
    </row>
    <row r="1679" spans="1:19" ht="15" hidden="1" customHeight="1" x14ac:dyDescent="0.2">
      <c r="A1679" s="790" t="s">
        <v>382</v>
      </c>
      <c r="B1679" s="776" t="s">
        <v>381</v>
      </c>
      <c r="C1679" s="777">
        <f>IF(E1679+G1679=0, 0, ROUND((P1679-Q1679)/(G1679+E1679)/12,0))</f>
        <v>0</v>
      </c>
      <c r="D1679" s="791">
        <f>IF(F1679=0,0,ROUND(Q1679/F1679,0))</f>
        <v>0</v>
      </c>
      <c r="E1679" s="778">
        <f t="shared" ref="E1679:I1680" si="60">E1683+E1687+E1691+E1695+E1699+E1703+E1707</f>
        <v>0</v>
      </c>
      <c r="F1679" s="779">
        <f t="shared" si="60"/>
        <v>0</v>
      </c>
      <c r="G1679" s="780">
        <f t="shared" si="60"/>
        <v>0</v>
      </c>
      <c r="H1679" s="781">
        <f t="shared" si="60"/>
        <v>0</v>
      </c>
      <c r="I1679" s="779">
        <f t="shared" si="60"/>
        <v>0</v>
      </c>
      <c r="J1679" s="779" t="s">
        <v>381</v>
      </c>
      <c r="K1679" s="779">
        <f>H1679</f>
        <v>0</v>
      </c>
      <c r="L1679" s="779">
        <f>L1683+L1687+L1691+L1695+L1699+L1703+L1707</f>
        <v>0</v>
      </c>
      <c r="M1679" s="779">
        <f>M1683+M1687+M1691+M1695+M1699+M1703+M1707</f>
        <v>0</v>
      </c>
      <c r="N1679" s="779" t="s">
        <v>381</v>
      </c>
      <c r="O1679" s="779">
        <f>L1679</f>
        <v>0</v>
      </c>
      <c r="P1679" s="779">
        <f>H1679+L1679</f>
        <v>0</v>
      </c>
      <c r="Q1679" s="779">
        <f>I1679+M1679</f>
        <v>0</v>
      </c>
      <c r="R1679" s="779" t="s">
        <v>381</v>
      </c>
      <c r="S1679" s="780">
        <f>P1679</f>
        <v>0</v>
      </c>
    </row>
    <row r="1680" spans="1:19" ht="15" hidden="1" customHeight="1" x14ac:dyDescent="0.2">
      <c r="A1680" s="790" t="s">
        <v>383</v>
      </c>
      <c r="B1680" s="776" t="s">
        <v>381</v>
      </c>
      <c r="C1680" s="777">
        <f>IF(E1680+G1680=0, 0, ROUND((P1680-Q1680)/(G1680+E1680)/12,0))</f>
        <v>0</v>
      </c>
      <c r="D1680" s="791">
        <f>IF(F1680=0,0,ROUND(Q1680/F1680,0))</f>
        <v>0</v>
      </c>
      <c r="E1680" s="778">
        <f t="shared" si="60"/>
        <v>0</v>
      </c>
      <c r="F1680" s="779">
        <f t="shared" si="60"/>
        <v>0</v>
      </c>
      <c r="G1680" s="780">
        <f t="shared" si="60"/>
        <v>0</v>
      </c>
      <c r="H1680" s="781">
        <f t="shared" si="60"/>
        <v>0</v>
      </c>
      <c r="I1680" s="779">
        <f t="shared" si="60"/>
        <v>0</v>
      </c>
      <c r="J1680" s="779" t="s">
        <v>381</v>
      </c>
      <c r="K1680" s="779">
        <f>H1680</f>
        <v>0</v>
      </c>
      <c r="L1680" s="779">
        <f>L1684+L1688+L1692+L1696+L1700+L1704+L1708</f>
        <v>0</v>
      </c>
      <c r="M1680" s="779">
        <f>M1684+M1688+M1692+M1696+M1700+M1704+M1708</f>
        <v>0</v>
      </c>
      <c r="N1680" s="779" t="s">
        <v>381</v>
      </c>
      <c r="O1680" s="779">
        <f>L1680</f>
        <v>0</v>
      </c>
      <c r="P1680" s="779">
        <f>H1680+L1680</f>
        <v>0</v>
      </c>
      <c r="Q1680" s="779">
        <f>I1680+M1680</f>
        <v>0</v>
      </c>
      <c r="R1680" s="779" t="s">
        <v>381</v>
      </c>
      <c r="S1680" s="780">
        <f>P1680</f>
        <v>0</v>
      </c>
    </row>
    <row r="1681" spans="1:19" ht="15" hidden="1" customHeight="1" x14ac:dyDescent="0.2">
      <c r="A1681" s="790" t="s">
        <v>384</v>
      </c>
      <c r="B1681" s="776" t="s">
        <v>381</v>
      </c>
      <c r="C1681" s="777" t="s">
        <v>381</v>
      </c>
      <c r="D1681" s="791" t="s">
        <v>381</v>
      </c>
      <c r="E1681" s="778" t="s">
        <v>381</v>
      </c>
      <c r="F1681" s="779" t="s">
        <v>381</v>
      </c>
      <c r="G1681" s="780" t="s">
        <v>381</v>
      </c>
      <c r="H1681" s="781" t="s">
        <v>381</v>
      </c>
      <c r="I1681" s="779" t="s">
        <v>381</v>
      </c>
      <c r="J1681" s="779">
        <f>J1685+J1689+J1693+J1697+J1701+J1705+J1709</f>
        <v>0</v>
      </c>
      <c r="K1681" s="779">
        <f>J1681</f>
        <v>0</v>
      </c>
      <c r="L1681" s="779" t="s">
        <v>381</v>
      </c>
      <c r="M1681" s="779" t="s">
        <v>381</v>
      </c>
      <c r="N1681" s="779">
        <f>N1685+N1689+N1693+N1697+N1701+N1705+N1709</f>
        <v>0</v>
      </c>
      <c r="O1681" s="779">
        <f>N1681</f>
        <v>0</v>
      </c>
      <c r="P1681" s="779" t="s">
        <v>381</v>
      </c>
      <c r="Q1681" s="779" t="s">
        <v>381</v>
      </c>
      <c r="R1681" s="779">
        <f>J1681+N1681</f>
        <v>0</v>
      </c>
      <c r="S1681" s="780">
        <f>R1681</f>
        <v>0</v>
      </c>
    </row>
    <row r="1682" spans="1:19" ht="18" hidden="1" customHeight="1" x14ac:dyDescent="0.2">
      <c r="A1682" s="792" t="s">
        <v>1026</v>
      </c>
      <c r="B1682" s="793"/>
      <c r="C1682" s="777">
        <f>IF(E1682+G1682=0, 0, ROUND((P1682-Q1682)/(G1682+E1682)/12,0))</f>
        <v>0</v>
      </c>
      <c r="D1682" s="791">
        <f>IF(F1682=0,0,ROUND(Q1682/F1682,0))</f>
        <v>0</v>
      </c>
      <c r="E1682" s="778">
        <f>E1683+E1684</f>
        <v>0</v>
      </c>
      <c r="F1682" s="779">
        <f>F1683+F1684</f>
        <v>0</v>
      </c>
      <c r="G1682" s="780">
        <f>G1683+G1684</f>
        <v>0</v>
      </c>
      <c r="H1682" s="794">
        <f>H1683+H1684</f>
        <v>0</v>
      </c>
      <c r="I1682" s="795">
        <f>I1683+I1684</f>
        <v>0</v>
      </c>
      <c r="J1682" s="795">
        <f>J1685</f>
        <v>0</v>
      </c>
      <c r="K1682" s="795">
        <f>IF(H1682+J1682=K1683+K1684+K1685,H1682+J1682,"CHYBA")</f>
        <v>0</v>
      </c>
      <c r="L1682" s="779">
        <f>L1683+L1684</f>
        <v>0</v>
      </c>
      <c r="M1682" s="779">
        <f>M1683+M1684</f>
        <v>0</v>
      </c>
      <c r="N1682" s="779">
        <f>N1685</f>
        <v>0</v>
      </c>
      <c r="O1682" s="779">
        <f>IF(L1682+N1682=O1683+O1684+O1685,L1682+N1682,"CHYBA")</f>
        <v>0</v>
      </c>
      <c r="P1682" s="779">
        <f>P1683+P1684</f>
        <v>0</v>
      </c>
      <c r="Q1682" s="779">
        <f>Q1683+Q1684</f>
        <v>0</v>
      </c>
      <c r="R1682" s="779">
        <f>R1685</f>
        <v>0</v>
      </c>
      <c r="S1682" s="780">
        <f>IF(P1682+R1682=S1683+S1684+S1685,P1682+R1682,"CHYBA")</f>
        <v>0</v>
      </c>
    </row>
    <row r="1683" spans="1:19" ht="15" hidden="1" customHeight="1" x14ac:dyDescent="0.2">
      <c r="A1683" s="790" t="s">
        <v>382</v>
      </c>
      <c r="B1683" s="776" t="s">
        <v>381</v>
      </c>
      <c r="C1683" s="777">
        <f>IF(E1683+G1683=0, 0, ROUND((P1683-Q1683)/(G1683+E1683)/12,0))</f>
        <v>0</v>
      </c>
      <c r="D1683" s="791">
        <f>IF(F1683=0,0,ROUND(Q1683/F1683,0))</f>
        <v>0</v>
      </c>
      <c r="E1683" s="796"/>
      <c r="F1683" s="797"/>
      <c r="G1683" s="798"/>
      <c r="H1683" s="799"/>
      <c r="I1683" s="797"/>
      <c r="J1683" s="795" t="s">
        <v>381</v>
      </c>
      <c r="K1683" s="795">
        <f>H1683</f>
        <v>0</v>
      </c>
      <c r="L1683" s="797"/>
      <c r="M1683" s="797"/>
      <c r="N1683" s="779" t="s">
        <v>381</v>
      </c>
      <c r="O1683" s="779">
        <f>L1683</f>
        <v>0</v>
      </c>
      <c r="P1683" s="779">
        <f>H1683+L1683</f>
        <v>0</v>
      </c>
      <c r="Q1683" s="779">
        <f>I1683+M1683</f>
        <v>0</v>
      </c>
      <c r="R1683" s="779" t="s">
        <v>381</v>
      </c>
      <c r="S1683" s="780">
        <f>P1683</f>
        <v>0</v>
      </c>
    </row>
    <row r="1684" spans="1:19" ht="15" hidden="1" customHeight="1" x14ac:dyDescent="0.2">
      <c r="A1684" s="790" t="s">
        <v>383</v>
      </c>
      <c r="B1684" s="776" t="s">
        <v>381</v>
      </c>
      <c r="C1684" s="777">
        <f>IF(E1684+G1684=0, 0, ROUND((P1684-Q1684)/(G1684+E1684)/12,0))</f>
        <v>0</v>
      </c>
      <c r="D1684" s="791">
        <f>IF(F1684=0,0,ROUND(Q1684/F1684,0))</f>
        <v>0</v>
      </c>
      <c r="E1684" s="796"/>
      <c r="F1684" s="797"/>
      <c r="G1684" s="798"/>
      <c r="H1684" s="799"/>
      <c r="I1684" s="797"/>
      <c r="J1684" s="795" t="s">
        <v>381</v>
      </c>
      <c r="K1684" s="795">
        <f>H1684</f>
        <v>0</v>
      </c>
      <c r="L1684" s="797"/>
      <c r="M1684" s="797"/>
      <c r="N1684" s="779" t="s">
        <v>381</v>
      </c>
      <c r="O1684" s="779">
        <f>L1684</f>
        <v>0</v>
      </c>
      <c r="P1684" s="779">
        <f>H1684+L1684</f>
        <v>0</v>
      </c>
      <c r="Q1684" s="779">
        <f>I1684+M1684</f>
        <v>0</v>
      </c>
      <c r="R1684" s="779" t="s">
        <v>381</v>
      </c>
      <c r="S1684" s="780">
        <f>P1684</f>
        <v>0</v>
      </c>
    </row>
    <row r="1685" spans="1:19" ht="15" hidden="1" customHeight="1" x14ac:dyDescent="0.2">
      <c r="A1685" s="790" t="s">
        <v>384</v>
      </c>
      <c r="B1685" s="776" t="s">
        <v>381</v>
      </c>
      <c r="C1685" s="777" t="s">
        <v>381</v>
      </c>
      <c r="D1685" s="791" t="s">
        <v>381</v>
      </c>
      <c r="E1685" s="778" t="s">
        <v>381</v>
      </c>
      <c r="F1685" s="779" t="s">
        <v>381</v>
      </c>
      <c r="G1685" s="780" t="s">
        <v>381</v>
      </c>
      <c r="H1685" s="781" t="s">
        <v>381</v>
      </c>
      <c r="I1685" s="779" t="s">
        <v>381</v>
      </c>
      <c r="J1685" s="797"/>
      <c r="K1685" s="795">
        <f>J1685</f>
        <v>0</v>
      </c>
      <c r="L1685" s="779" t="s">
        <v>381</v>
      </c>
      <c r="M1685" s="779" t="s">
        <v>381</v>
      </c>
      <c r="N1685" s="797"/>
      <c r="O1685" s="779">
        <f>N1685</f>
        <v>0</v>
      </c>
      <c r="P1685" s="779" t="s">
        <v>381</v>
      </c>
      <c r="Q1685" s="779" t="s">
        <v>381</v>
      </c>
      <c r="R1685" s="779">
        <f>J1685+N1685</f>
        <v>0</v>
      </c>
      <c r="S1685" s="780">
        <f>R1685</f>
        <v>0</v>
      </c>
    </row>
    <row r="1686" spans="1:19" ht="18" hidden="1" customHeight="1" x14ac:dyDescent="0.2">
      <c r="A1686" s="792" t="s">
        <v>1026</v>
      </c>
      <c r="B1686" s="793"/>
      <c r="C1686" s="777">
        <f>IF(E1686+G1686=0, 0, ROUND((P1686-Q1686)/(G1686+E1686)/12,0))</f>
        <v>0</v>
      </c>
      <c r="D1686" s="791">
        <f>IF(F1686=0,0,ROUND(Q1686/F1686,0))</f>
        <v>0</v>
      </c>
      <c r="E1686" s="778">
        <f>E1687+E1688</f>
        <v>0</v>
      </c>
      <c r="F1686" s="779">
        <f>F1687+F1688</f>
        <v>0</v>
      </c>
      <c r="G1686" s="780">
        <f>G1687+G1688</f>
        <v>0</v>
      </c>
      <c r="H1686" s="781">
        <f>H1687+H1688</f>
        <v>0</v>
      </c>
      <c r="I1686" s="779">
        <f>I1687+I1688</f>
        <v>0</v>
      </c>
      <c r="J1686" s="779">
        <f>J1689</f>
        <v>0</v>
      </c>
      <c r="K1686" s="779">
        <f>IF(H1686+J1686=K1687+K1688+K1689,H1686+J1686,"CHYBA")</f>
        <v>0</v>
      </c>
      <c r="L1686" s="779">
        <f>L1687+L1688</f>
        <v>0</v>
      </c>
      <c r="M1686" s="779">
        <f>M1687+M1688</f>
        <v>0</v>
      </c>
      <c r="N1686" s="779">
        <f>N1689</f>
        <v>0</v>
      </c>
      <c r="O1686" s="779">
        <f>IF(L1686+N1686=O1687+O1688+O1689,L1686+N1686,"CHYBA")</f>
        <v>0</v>
      </c>
      <c r="P1686" s="779">
        <f>P1687+P1688</f>
        <v>0</v>
      </c>
      <c r="Q1686" s="779">
        <f>Q1687+Q1688</f>
        <v>0</v>
      </c>
      <c r="R1686" s="779">
        <f>R1689</f>
        <v>0</v>
      </c>
      <c r="S1686" s="780">
        <f>IF(P1686+R1686=S1687+S1688+S1689,P1686+R1686,"CHYBA")</f>
        <v>0</v>
      </c>
    </row>
    <row r="1687" spans="1:19" ht="15" hidden="1" customHeight="1" x14ac:dyDescent="0.2">
      <c r="A1687" s="790" t="s">
        <v>382</v>
      </c>
      <c r="B1687" s="776" t="s">
        <v>381</v>
      </c>
      <c r="C1687" s="777">
        <f>IF(E1687+G1687=0, 0, ROUND((P1687-Q1687)/(G1687+E1687)/12,0))</f>
        <v>0</v>
      </c>
      <c r="D1687" s="791">
        <f>IF(F1687=0,0,ROUND(Q1687/F1687,0))</f>
        <v>0</v>
      </c>
      <c r="E1687" s="796"/>
      <c r="F1687" s="797"/>
      <c r="G1687" s="798"/>
      <c r="H1687" s="799"/>
      <c r="I1687" s="797"/>
      <c r="J1687" s="779" t="s">
        <v>381</v>
      </c>
      <c r="K1687" s="779">
        <f>H1687</f>
        <v>0</v>
      </c>
      <c r="L1687" s="797"/>
      <c r="M1687" s="797"/>
      <c r="N1687" s="779" t="s">
        <v>381</v>
      </c>
      <c r="O1687" s="779">
        <f>L1687</f>
        <v>0</v>
      </c>
      <c r="P1687" s="779">
        <f>H1687+L1687</f>
        <v>0</v>
      </c>
      <c r="Q1687" s="779">
        <f>I1687+M1687</f>
        <v>0</v>
      </c>
      <c r="R1687" s="779" t="s">
        <v>381</v>
      </c>
      <c r="S1687" s="780">
        <f>P1687</f>
        <v>0</v>
      </c>
    </row>
    <row r="1688" spans="1:19" ht="15" hidden="1" customHeight="1" x14ac:dyDescent="0.2">
      <c r="A1688" s="790" t="s">
        <v>383</v>
      </c>
      <c r="B1688" s="776" t="s">
        <v>381</v>
      </c>
      <c r="C1688" s="777">
        <f>IF(E1688+G1688=0, 0, ROUND((P1688-Q1688)/(G1688+E1688)/12,0))</f>
        <v>0</v>
      </c>
      <c r="D1688" s="791">
        <f>IF(F1688=0,0,ROUND(Q1688/F1688,0))</f>
        <v>0</v>
      </c>
      <c r="E1688" s="796"/>
      <c r="F1688" s="797"/>
      <c r="G1688" s="798"/>
      <c r="H1688" s="799"/>
      <c r="I1688" s="797"/>
      <c r="J1688" s="779" t="s">
        <v>381</v>
      </c>
      <c r="K1688" s="779">
        <f>H1688</f>
        <v>0</v>
      </c>
      <c r="L1688" s="797"/>
      <c r="M1688" s="797"/>
      <c r="N1688" s="779" t="s">
        <v>381</v>
      </c>
      <c r="O1688" s="779">
        <f>L1688</f>
        <v>0</v>
      </c>
      <c r="P1688" s="779">
        <f>H1688+L1688</f>
        <v>0</v>
      </c>
      <c r="Q1688" s="779">
        <f>I1688+M1688</f>
        <v>0</v>
      </c>
      <c r="R1688" s="779" t="s">
        <v>381</v>
      </c>
      <c r="S1688" s="780">
        <f>P1688</f>
        <v>0</v>
      </c>
    </row>
    <row r="1689" spans="1:19" ht="15" hidden="1" customHeight="1" x14ac:dyDescent="0.2">
      <c r="A1689" s="790" t="s">
        <v>384</v>
      </c>
      <c r="B1689" s="776" t="s">
        <v>381</v>
      </c>
      <c r="C1689" s="777" t="s">
        <v>381</v>
      </c>
      <c r="D1689" s="791" t="s">
        <v>381</v>
      </c>
      <c r="E1689" s="778" t="s">
        <v>381</v>
      </c>
      <c r="F1689" s="779" t="s">
        <v>381</v>
      </c>
      <c r="G1689" s="780" t="s">
        <v>381</v>
      </c>
      <c r="H1689" s="781" t="s">
        <v>381</v>
      </c>
      <c r="I1689" s="779" t="s">
        <v>381</v>
      </c>
      <c r="J1689" s="797"/>
      <c r="K1689" s="779">
        <f>J1689</f>
        <v>0</v>
      </c>
      <c r="L1689" s="779" t="s">
        <v>381</v>
      </c>
      <c r="M1689" s="779" t="s">
        <v>381</v>
      </c>
      <c r="N1689" s="797"/>
      <c r="O1689" s="779">
        <f>N1689</f>
        <v>0</v>
      </c>
      <c r="P1689" s="779" t="s">
        <v>381</v>
      </c>
      <c r="Q1689" s="779" t="s">
        <v>381</v>
      </c>
      <c r="R1689" s="779">
        <f>J1689+N1689</f>
        <v>0</v>
      </c>
      <c r="S1689" s="780">
        <f>R1689</f>
        <v>0</v>
      </c>
    </row>
    <row r="1690" spans="1:19" ht="18" hidden="1" customHeight="1" x14ac:dyDescent="0.2">
      <c r="A1690" s="792" t="s">
        <v>1026</v>
      </c>
      <c r="B1690" s="793"/>
      <c r="C1690" s="777">
        <f>IF(E1690+G1690=0, 0, ROUND((P1690-Q1690)/(G1690+E1690)/12,0))</f>
        <v>0</v>
      </c>
      <c r="D1690" s="791">
        <f>IF(F1690=0,0,ROUND(Q1690/F1690,0))</f>
        <v>0</v>
      </c>
      <c r="E1690" s="778">
        <f>E1691+E1692</f>
        <v>0</v>
      </c>
      <c r="F1690" s="779">
        <f>F1691+F1692</f>
        <v>0</v>
      </c>
      <c r="G1690" s="780">
        <f>G1691+G1692</f>
        <v>0</v>
      </c>
      <c r="H1690" s="781">
        <f>H1691+H1692</f>
        <v>0</v>
      </c>
      <c r="I1690" s="779">
        <f>I1691+I1692</f>
        <v>0</v>
      </c>
      <c r="J1690" s="779">
        <f>J1693</f>
        <v>0</v>
      </c>
      <c r="K1690" s="779">
        <f>IF(H1690+J1690=K1691+K1692+K1693,H1690+J1690,"CHYBA")</f>
        <v>0</v>
      </c>
      <c r="L1690" s="779">
        <f>L1691+L1692</f>
        <v>0</v>
      </c>
      <c r="M1690" s="779">
        <f>M1691+M1692</f>
        <v>0</v>
      </c>
      <c r="N1690" s="779">
        <f>N1693</f>
        <v>0</v>
      </c>
      <c r="O1690" s="779">
        <f>IF(L1690+N1690=O1691+O1692+O1693,L1690+N1690,"CHYBA")</f>
        <v>0</v>
      </c>
      <c r="P1690" s="779">
        <f>P1691+P1692</f>
        <v>0</v>
      </c>
      <c r="Q1690" s="779">
        <f>Q1691+Q1692</f>
        <v>0</v>
      </c>
      <c r="R1690" s="779">
        <f>R1693</f>
        <v>0</v>
      </c>
      <c r="S1690" s="780">
        <f>IF(P1690+R1690=S1691+S1692+S1693,P1690+R1690,"CHYBA")</f>
        <v>0</v>
      </c>
    </row>
    <row r="1691" spans="1:19" ht="15" hidden="1" customHeight="1" x14ac:dyDescent="0.2">
      <c r="A1691" s="790" t="s">
        <v>382</v>
      </c>
      <c r="B1691" s="776" t="s">
        <v>381</v>
      </c>
      <c r="C1691" s="777">
        <f>IF(E1691+G1691=0, 0, ROUND((P1691-Q1691)/(G1691+E1691)/12,0))</f>
        <v>0</v>
      </c>
      <c r="D1691" s="791">
        <f>IF(F1691=0,0,ROUND(Q1691/F1691,0))</f>
        <v>0</v>
      </c>
      <c r="E1691" s="796"/>
      <c r="F1691" s="797"/>
      <c r="G1691" s="798"/>
      <c r="H1691" s="799"/>
      <c r="I1691" s="797"/>
      <c r="J1691" s="779" t="s">
        <v>381</v>
      </c>
      <c r="K1691" s="779">
        <f>H1691</f>
        <v>0</v>
      </c>
      <c r="L1691" s="797"/>
      <c r="M1691" s="797"/>
      <c r="N1691" s="779" t="s">
        <v>381</v>
      </c>
      <c r="O1691" s="779">
        <f>L1691</f>
        <v>0</v>
      </c>
      <c r="P1691" s="779">
        <f>H1691+L1691</f>
        <v>0</v>
      </c>
      <c r="Q1691" s="779">
        <f>I1691+M1691</f>
        <v>0</v>
      </c>
      <c r="R1691" s="779" t="s">
        <v>381</v>
      </c>
      <c r="S1691" s="780">
        <f>P1691</f>
        <v>0</v>
      </c>
    </row>
    <row r="1692" spans="1:19" ht="15" hidden="1" customHeight="1" x14ac:dyDescent="0.2">
      <c r="A1692" s="790" t="s">
        <v>383</v>
      </c>
      <c r="B1692" s="776" t="s">
        <v>381</v>
      </c>
      <c r="C1692" s="777">
        <f>IF(E1692+G1692=0, 0, ROUND((P1692-Q1692)/(G1692+E1692)/12,0))</f>
        <v>0</v>
      </c>
      <c r="D1692" s="791">
        <f>IF(F1692=0,0,ROUND(Q1692/F1692,0))</f>
        <v>0</v>
      </c>
      <c r="E1692" s="796"/>
      <c r="F1692" s="797"/>
      <c r="G1692" s="798"/>
      <c r="H1692" s="799"/>
      <c r="I1692" s="797"/>
      <c r="J1692" s="779" t="s">
        <v>381</v>
      </c>
      <c r="K1692" s="779">
        <f>H1692</f>
        <v>0</v>
      </c>
      <c r="L1692" s="797"/>
      <c r="M1692" s="797"/>
      <c r="N1692" s="779" t="s">
        <v>381</v>
      </c>
      <c r="O1692" s="779">
        <f>L1692</f>
        <v>0</v>
      </c>
      <c r="P1692" s="779">
        <f>H1692+L1692</f>
        <v>0</v>
      </c>
      <c r="Q1692" s="779">
        <f>I1692+M1692</f>
        <v>0</v>
      </c>
      <c r="R1692" s="779" t="s">
        <v>381</v>
      </c>
      <c r="S1692" s="780">
        <f>P1692</f>
        <v>0</v>
      </c>
    </row>
    <row r="1693" spans="1:19" ht="15" hidden="1" customHeight="1" x14ac:dyDescent="0.2">
      <c r="A1693" s="790" t="s">
        <v>384</v>
      </c>
      <c r="B1693" s="776" t="s">
        <v>381</v>
      </c>
      <c r="C1693" s="777" t="s">
        <v>381</v>
      </c>
      <c r="D1693" s="791" t="s">
        <v>381</v>
      </c>
      <c r="E1693" s="778" t="s">
        <v>381</v>
      </c>
      <c r="F1693" s="779" t="s">
        <v>381</v>
      </c>
      <c r="G1693" s="780" t="s">
        <v>381</v>
      </c>
      <c r="H1693" s="781" t="s">
        <v>381</v>
      </c>
      <c r="I1693" s="779" t="s">
        <v>381</v>
      </c>
      <c r="J1693" s="797"/>
      <c r="K1693" s="779">
        <f>J1693</f>
        <v>0</v>
      </c>
      <c r="L1693" s="779" t="s">
        <v>381</v>
      </c>
      <c r="M1693" s="779" t="s">
        <v>381</v>
      </c>
      <c r="N1693" s="797"/>
      <c r="O1693" s="779">
        <f>N1693</f>
        <v>0</v>
      </c>
      <c r="P1693" s="779" t="s">
        <v>381</v>
      </c>
      <c r="Q1693" s="779" t="s">
        <v>381</v>
      </c>
      <c r="R1693" s="779">
        <f>J1693+N1693</f>
        <v>0</v>
      </c>
      <c r="S1693" s="780">
        <f>R1693</f>
        <v>0</v>
      </c>
    </row>
    <row r="1694" spans="1:19" ht="18" hidden="1" customHeight="1" x14ac:dyDescent="0.2">
      <c r="A1694" s="792" t="s">
        <v>1026</v>
      </c>
      <c r="B1694" s="793"/>
      <c r="C1694" s="777">
        <f>IF(E1694+G1694=0, 0, ROUND((P1694-Q1694)/(G1694+E1694)/12,0))</f>
        <v>0</v>
      </c>
      <c r="D1694" s="791">
        <f>IF(F1694=0,0,ROUND(Q1694/F1694,0))</f>
        <v>0</v>
      </c>
      <c r="E1694" s="778">
        <f>E1695+E1696</f>
        <v>0</v>
      </c>
      <c r="F1694" s="779">
        <f>F1695+F1696</f>
        <v>0</v>
      </c>
      <c r="G1694" s="780">
        <f>G1695+G1696</f>
        <v>0</v>
      </c>
      <c r="H1694" s="781">
        <f>H1695+H1696</f>
        <v>0</v>
      </c>
      <c r="I1694" s="779">
        <f>I1695+I1696</f>
        <v>0</v>
      </c>
      <c r="J1694" s="779">
        <f>J1697</f>
        <v>0</v>
      </c>
      <c r="K1694" s="779">
        <f>IF(H1694+J1694=K1695+K1696+K1697,H1694+J1694,"CHYBA")</f>
        <v>0</v>
      </c>
      <c r="L1694" s="779">
        <f>L1695+L1696</f>
        <v>0</v>
      </c>
      <c r="M1694" s="779">
        <f>M1695+M1696</f>
        <v>0</v>
      </c>
      <c r="N1694" s="779">
        <f>N1697</f>
        <v>0</v>
      </c>
      <c r="O1694" s="779">
        <f>IF(L1694+N1694=O1695+O1696+O1697,L1694+N1694,"CHYBA")</f>
        <v>0</v>
      </c>
      <c r="P1694" s="779">
        <f>P1695+P1696</f>
        <v>0</v>
      </c>
      <c r="Q1694" s="779">
        <f>Q1695+Q1696</f>
        <v>0</v>
      </c>
      <c r="R1694" s="779">
        <f>R1697</f>
        <v>0</v>
      </c>
      <c r="S1694" s="780">
        <f>IF(P1694+R1694=S1695+S1696+S1697,P1694+R1694,"CHYBA")</f>
        <v>0</v>
      </c>
    </row>
    <row r="1695" spans="1:19" ht="15" hidden="1" customHeight="1" x14ac:dyDescent="0.2">
      <c r="A1695" s="790" t="s">
        <v>382</v>
      </c>
      <c r="B1695" s="776" t="s">
        <v>381</v>
      </c>
      <c r="C1695" s="777">
        <f>IF(E1695+G1695=0, 0, ROUND((P1695-Q1695)/(G1695+E1695)/12,0))</f>
        <v>0</v>
      </c>
      <c r="D1695" s="791">
        <f>IF(F1695=0,0,ROUND(Q1695/F1695,0))</f>
        <v>0</v>
      </c>
      <c r="E1695" s="796"/>
      <c r="F1695" s="797"/>
      <c r="G1695" s="798"/>
      <c r="H1695" s="799"/>
      <c r="I1695" s="797"/>
      <c r="J1695" s="779" t="s">
        <v>381</v>
      </c>
      <c r="K1695" s="779">
        <f>H1695</f>
        <v>0</v>
      </c>
      <c r="L1695" s="797"/>
      <c r="M1695" s="797"/>
      <c r="N1695" s="779" t="s">
        <v>381</v>
      </c>
      <c r="O1695" s="779">
        <f>L1695</f>
        <v>0</v>
      </c>
      <c r="P1695" s="779">
        <f>H1695+L1695</f>
        <v>0</v>
      </c>
      <c r="Q1695" s="779">
        <f>I1695+M1695</f>
        <v>0</v>
      </c>
      <c r="R1695" s="779" t="s">
        <v>381</v>
      </c>
      <c r="S1695" s="780">
        <f>P1695</f>
        <v>0</v>
      </c>
    </row>
    <row r="1696" spans="1:19" ht="15" hidden="1" customHeight="1" x14ac:dyDescent="0.2">
      <c r="A1696" s="790" t="s">
        <v>383</v>
      </c>
      <c r="B1696" s="776" t="s">
        <v>381</v>
      </c>
      <c r="C1696" s="777">
        <f>IF(E1696+G1696=0, 0, ROUND((P1696-Q1696)/(G1696+E1696)/12,0))</f>
        <v>0</v>
      </c>
      <c r="D1696" s="791">
        <f>IF(F1696=0,0,ROUND(Q1696/F1696,0))</f>
        <v>0</v>
      </c>
      <c r="E1696" s="796"/>
      <c r="F1696" s="797"/>
      <c r="G1696" s="798"/>
      <c r="H1696" s="799"/>
      <c r="I1696" s="797"/>
      <c r="J1696" s="779" t="s">
        <v>381</v>
      </c>
      <c r="K1696" s="779">
        <f>H1696</f>
        <v>0</v>
      </c>
      <c r="L1696" s="797"/>
      <c r="M1696" s="797"/>
      <c r="N1696" s="779" t="s">
        <v>381</v>
      </c>
      <c r="O1696" s="779">
        <f>L1696</f>
        <v>0</v>
      </c>
      <c r="P1696" s="779">
        <f>H1696+L1696</f>
        <v>0</v>
      </c>
      <c r="Q1696" s="779">
        <f>I1696+M1696</f>
        <v>0</v>
      </c>
      <c r="R1696" s="779" t="s">
        <v>381</v>
      </c>
      <c r="S1696" s="780">
        <f>P1696</f>
        <v>0</v>
      </c>
    </row>
    <row r="1697" spans="1:19" ht="15" hidden="1" customHeight="1" x14ac:dyDescent="0.2">
      <c r="A1697" s="790" t="s">
        <v>384</v>
      </c>
      <c r="B1697" s="776" t="s">
        <v>381</v>
      </c>
      <c r="C1697" s="777" t="s">
        <v>381</v>
      </c>
      <c r="D1697" s="791" t="s">
        <v>381</v>
      </c>
      <c r="E1697" s="778" t="s">
        <v>381</v>
      </c>
      <c r="F1697" s="779" t="s">
        <v>381</v>
      </c>
      <c r="G1697" s="780" t="s">
        <v>381</v>
      </c>
      <c r="H1697" s="781" t="s">
        <v>381</v>
      </c>
      <c r="I1697" s="779" t="s">
        <v>381</v>
      </c>
      <c r="J1697" s="797"/>
      <c r="K1697" s="779">
        <f>J1697</f>
        <v>0</v>
      </c>
      <c r="L1697" s="779" t="s">
        <v>381</v>
      </c>
      <c r="M1697" s="779" t="s">
        <v>381</v>
      </c>
      <c r="N1697" s="797"/>
      <c r="O1697" s="779">
        <f>N1697</f>
        <v>0</v>
      </c>
      <c r="P1697" s="779" t="s">
        <v>381</v>
      </c>
      <c r="Q1697" s="779" t="s">
        <v>381</v>
      </c>
      <c r="R1697" s="779">
        <f>J1697+N1697</f>
        <v>0</v>
      </c>
      <c r="S1697" s="780">
        <f>R1697</f>
        <v>0</v>
      </c>
    </row>
    <row r="1698" spans="1:19" ht="18" hidden="1" customHeight="1" x14ac:dyDescent="0.2">
      <c r="A1698" s="792" t="s">
        <v>1026</v>
      </c>
      <c r="B1698" s="793"/>
      <c r="C1698" s="777">
        <f>IF(E1698+G1698=0, 0, ROUND((P1698-Q1698)/(G1698+E1698)/12,0))</f>
        <v>0</v>
      </c>
      <c r="D1698" s="791">
        <f>IF(F1698=0,0,ROUND(Q1698/F1698,0))</f>
        <v>0</v>
      </c>
      <c r="E1698" s="778">
        <f>E1699+E1700</f>
        <v>0</v>
      </c>
      <c r="F1698" s="779">
        <f>F1699+F1700</f>
        <v>0</v>
      </c>
      <c r="G1698" s="780">
        <f>G1699+G1700</f>
        <v>0</v>
      </c>
      <c r="H1698" s="781">
        <f>H1699+H1700</f>
        <v>0</v>
      </c>
      <c r="I1698" s="779">
        <f>I1699+I1700</f>
        <v>0</v>
      </c>
      <c r="J1698" s="779">
        <f>J1701</f>
        <v>0</v>
      </c>
      <c r="K1698" s="779">
        <f>IF(H1698+J1698=K1699+K1700+K1701,H1698+J1698,"CHYBA")</f>
        <v>0</v>
      </c>
      <c r="L1698" s="779">
        <f>L1699+L1700</f>
        <v>0</v>
      </c>
      <c r="M1698" s="779">
        <f>M1699+M1700</f>
        <v>0</v>
      </c>
      <c r="N1698" s="779">
        <f>N1701</f>
        <v>0</v>
      </c>
      <c r="O1698" s="779">
        <f>IF(L1698+N1698=O1699+O1700+O1701,L1698+N1698,"CHYBA")</f>
        <v>0</v>
      </c>
      <c r="P1698" s="779">
        <f>P1699+P1700</f>
        <v>0</v>
      </c>
      <c r="Q1698" s="779">
        <f>Q1699+Q1700</f>
        <v>0</v>
      </c>
      <c r="R1698" s="779">
        <f>R1701</f>
        <v>0</v>
      </c>
      <c r="S1698" s="780">
        <f>IF(P1698+R1698=S1699+S1700+S1701,P1698+R1698,"CHYBA")</f>
        <v>0</v>
      </c>
    </row>
    <row r="1699" spans="1:19" ht="15" hidden="1" customHeight="1" x14ac:dyDescent="0.2">
      <c r="A1699" s="790" t="s">
        <v>382</v>
      </c>
      <c r="B1699" s="776" t="s">
        <v>381</v>
      </c>
      <c r="C1699" s="777">
        <f>IF(E1699+G1699=0, 0, ROUND((P1699-Q1699)/(G1699+E1699)/12,0))</f>
        <v>0</v>
      </c>
      <c r="D1699" s="791">
        <f>IF(F1699=0,0,ROUND(Q1699/F1699,0))</f>
        <v>0</v>
      </c>
      <c r="E1699" s="796"/>
      <c r="F1699" s="797"/>
      <c r="G1699" s="798"/>
      <c r="H1699" s="799"/>
      <c r="I1699" s="797"/>
      <c r="J1699" s="779" t="s">
        <v>381</v>
      </c>
      <c r="K1699" s="779">
        <f>H1699</f>
        <v>0</v>
      </c>
      <c r="L1699" s="797"/>
      <c r="M1699" s="797"/>
      <c r="N1699" s="779" t="s">
        <v>381</v>
      </c>
      <c r="O1699" s="779">
        <f>L1699</f>
        <v>0</v>
      </c>
      <c r="P1699" s="779">
        <f>H1699+L1699</f>
        <v>0</v>
      </c>
      <c r="Q1699" s="779">
        <f>I1699+M1699</f>
        <v>0</v>
      </c>
      <c r="R1699" s="779" t="s">
        <v>381</v>
      </c>
      <c r="S1699" s="780">
        <f>P1699</f>
        <v>0</v>
      </c>
    </row>
    <row r="1700" spans="1:19" ht="15" hidden="1" customHeight="1" x14ac:dyDescent="0.2">
      <c r="A1700" s="790" t="s">
        <v>383</v>
      </c>
      <c r="B1700" s="776" t="s">
        <v>381</v>
      </c>
      <c r="C1700" s="777">
        <f>IF(E1700+G1700=0, 0, ROUND((P1700-Q1700)/(G1700+E1700)/12,0))</f>
        <v>0</v>
      </c>
      <c r="D1700" s="791">
        <f>IF(F1700=0,0,ROUND(Q1700/F1700,0))</f>
        <v>0</v>
      </c>
      <c r="E1700" s="796"/>
      <c r="F1700" s="797"/>
      <c r="G1700" s="798"/>
      <c r="H1700" s="799"/>
      <c r="I1700" s="797"/>
      <c r="J1700" s="779" t="s">
        <v>381</v>
      </c>
      <c r="K1700" s="779">
        <f>H1700</f>
        <v>0</v>
      </c>
      <c r="L1700" s="797"/>
      <c r="M1700" s="797"/>
      <c r="N1700" s="779" t="s">
        <v>381</v>
      </c>
      <c r="O1700" s="779">
        <f>L1700</f>
        <v>0</v>
      </c>
      <c r="P1700" s="779">
        <f>H1700+L1700</f>
        <v>0</v>
      </c>
      <c r="Q1700" s="779">
        <f>I1700+M1700</f>
        <v>0</v>
      </c>
      <c r="R1700" s="779" t="s">
        <v>381</v>
      </c>
      <c r="S1700" s="780">
        <f>P1700</f>
        <v>0</v>
      </c>
    </row>
    <row r="1701" spans="1:19" ht="15" hidden="1" customHeight="1" x14ac:dyDescent="0.2">
      <c r="A1701" s="790" t="s">
        <v>384</v>
      </c>
      <c r="B1701" s="776" t="s">
        <v>381</v>
      </c>
      <c r="C1701" s="777" t="s">
        <v>381</v>
      </c>
      <c r="D1701" s="791" t="s">
        <v>381</v>
      </c>
      <c r="E1701" s="778" t="s">
        <v>381</v>
      </c>
      <c r="F1701" s="779" t="s">
        <v>381</v>
      </c>
      <c r="G1701" s="780" t="s">
        <v>381</v>
      </c>
      <c r="H1701" s="781" t="s">
        <v>381</v>
      </c>
      <c r="I1701" s="779" t="s">
        <v>381</v>
      </c>
      <c r="J1701" s="797"/>
      <c r="K1701" s="779">
        <f>J1701</f>
        <v>0</v>
      </c>
      <c r="L1701" s="779" t="s">
        <v>381</v>
      </c>
      <c r="M1701" s="779" t="s">
        <v>381</v>
      </c>
      <c r="N1701" s="797"/>
      <c r="O1701" s="779">
        <f>N1701</f>
        <v>0</v>
      </c>
      <c r="P1701" s="779" t="s">
        <v>381</v>
      </c>
      <c r="Q1701" s="779" t="s">
        <v>381</v>
      </c>
      <c r="R1701" s="779">
        <f>J1701+N1701</f>
        <v>0</v>
      </c>
      <c r="S1701" s="780">
        <f>R1701</f>
        <v>0</v>
      </c>
    </row>
    <row r="1702" spans="1:19" ht="18" hidden="1" customHeight="1" x14ac:dyDescent="0.2">
      <c r="A1702" s="792" t="s">
        <v>1026</v>
      </c>
      <c r="B1702" s="793"/>
      <c r="C1702" s="777">
        <f>IF(E1702+G1702=0, 0, ROUND((P1702-Q1702)/(G1702+E1702)/12,0))</f>
        <v>0</v>
      </c>
      <c r="D1702" s="791">
        <f>IF(F1702=0,0,ROUND(Q1702/F1702,0))</f>
        <v>0</v>
      </c>
      <c r="E1702" s="778">
        <f>E1703+E1704</f>
        <v>0</v>
      </c>
      <c r="F1702" s="779">
        <f>F1703+F1704</f>
        <v>0</v>
      </c>
      <c r="G1702" s="780">
        <f>G1703+G1704</f>
        <v>0</v>
      </c>
      <c r="H1702" s="781">
        <f>H1703+H1704</f>
        <v>0</v>
      </c>
      <c r="I1702" s="779">
        <f>I1703+I1704</f>
        <v>0</v>
      </c>
      <c r="J1702" s="779">
        <f>J1705</f>
        <v>0</v>
      </c>
      <c r="K1702" s="779">
        <f>IF(H1702+J1702=K1703+K1704+K1705,H1702+J1702,"CHYBA")</f>
        <v>0</v>
      </c>
      <c r="L1702" s="779">
        <f>L1703+L1704</f>
        <v>0</v>
      </c>
      <c r="M1702" s="779">
        <f>M1703+M1704</f>
        <v>0</v>
      </c>
      <c r="N1702" s="779">
        <f>N1705</f>
        <v>0</v>
      </c>
      <c r="O1702" s="779">
        <f>IF(L1702+N1702=O1703+O1704+O1705,L1702+N1702,"CHYBA")</f>
        <v>0</v>
      </c>
      <c r="P1702" s="779">
        <f>P1703+P1704</f>
        <v>0</v>
      </c>
      <c r="Q1702" s="779">
        <f>Q1703+Q1704</f>
        <v>0</v>
      </c>
      <c r="R1702" s="779">
        <f>R1705</f>
        <v>0</v>
      </c>
      <c r="S1702" s="780">
        <f>IF(P1702+R1702=S1703+S1704+S1705,P1702+R1702,"CHYBA")</f>
        <v>0</v>
      </c>
    </row>
    <row r="1703" spans="1:19" ht="15" hidden="1" customHeight="1" x14ac:dyDescent="0.2">
      <c r="A1703" s="790" t="s">
        <v>382</v>
      </c>
      <c r="B1703" s="776" t="s">
        <v>381</v>
      </c>
      <c r="C1703" s="777">
        <f>IF(E1703+G1703=0, 0, ROUND((P1703-Q1703)/(G1703+E1703)/12,0))</f>
        <v>0</v>
      </c>
      <c r="D1703" s="791">
        <f>IF(F1703=0,0,ROUND(Q1703/F1703,0))</f>
        <v>0</v>
      </c>
      <c r="E1703" s="796"/>
      <c r="F1703" s="797"/>
      <c r="G1703" s="798"/>
      <c r="H1703" s="799"/>
      <c r="I1703" s="797"/>
      <c r="J1703" s="779" t="s">
        <v>381</v>
      </c>
      <c r="K1703" s="779">
        <f>H1703</f>
        <v>0</v>
      </c>
      <c r="L1703" s="797"/>
      <c r="M1703" s="797"/>
      <c r="N1703" s="779" t="s">
        <v>381</v>
      </c>
      <c r="O1703" s="779">
        <f>L1703</f>
        <v>0</v>
      </c>
      <c r="P1703" s="779">
        <f>H1703+L1703</f>
        <v>0</v>
      </c>
      <c r="Q1703" s="779">
        <f>I1703+M1703</f>
        <v>0</v>
      </c>
      <c r="R1703" s="779" t="s">
        <v>381</v>
      </c>
      <c r="S1703" s="780">
        <f>P1703</f>
        <v>0</v>
      </c>
    </row>
    <row r="1704" spans="1:19" ht="15" hidden="1" customHeight="1" x14ac:dyDescent="0.2">
      <c r="A1704" s="790" t="s">
        <v>383</v>
      </c>
      <c r="B1704" s="776" t="s">
        <v>381</v>
      </c>
      <c r="C1704" s="777">
        <f>IF(E1704+G1704=0, 0, ROUND((P1704-Q1704)/(G1704+E1704)/12,0))</f>
        <v>0</v>
      </c>
      <c r="D1704" s="791">
        <f>IF(F1704=0,0,ROUND(Q1704/F1704,0))</f>
        <v>0</v>
      </c>
      <c r="E1704" s="796"/>
      <c r="F1704" s="797"/>
      <c r="G1704" s="798"/>
      <c r="H1704" s="799"/>
      <c r="I1704" s="797"/>
      <c r="J1704" s="779" t="s">
        <v>381</v>
      </c>
      <c r="K1704" s="779">
        <f>H1704</f>
        <v>0</v>
      </c>
      <c r="L1704" s="797"/>
      <c r="M1704" s="797"/>
      <c r="N1704" s="779" t="s">
        <v>381</v>
      </c>
      <c r="O1704" s="779">
        <f>L1704</f>
        <v>0</v>
      </c>
      <c r="P1704" s="779">
        <f>H1704+L1704</f>
        <v>0</v>
      </c>
      <c r="Q1704" s="779">
        <f>I1704+M1704</f>
        <v>0</v>
      </c>
      <c r="R1704" s="779" t="s">
        <v>381</v>
      </c>
      <c r="S1704" s="780">
        <f>P1704</f>
        <v>0</v>
      </c>
    </row>
    <row r="1705" spans="1:19" ht="15" hidden="1" customHeight="1" x14ac:dyDescent="0.2">
      <c r="A1705" s="790" t="s">
        <v>384</v>
      </c>
      <c r="B1705" s="776" t="s">
        <v>381</v>
      </c>
      <c r="C1705" s="777" t="s">
        <v>381</v>
      </c>
      <c r="D1705" s="791" t="s">
        <v>381</v>
      </c>
      <c r="E1705" s="778" t="s">
        <v>381</v>
      </c>
      <c r="F1705" s="779" t="s">
        <v>381</v>
      </c>
      <c r="G1705" s="780" t="s">
        <v>381</v>
      </c>
      <c r="H1705" s="781" t="s">
        <v>381</v>
      </c>
      <c r="I1705" s="779" t="s">
        <v>381</v>
      </c>
      <c r="J1705" s="797"/>
      <c r="K1705" s="779">
        <f>J1705</f>
        <v>0</v>
      </c>
      <c r="L1705" s="779" t="s">
        <v>381</v>
      </c>
      <c r="M1705" s="779" t="s">
        <v>381</v>
      </c>
      <c r="N1705" s="797"/>
      <c r="O1705" s="779">
        <f>N1705</f>
        <v>0</v>
      </c>
      <c r="P1705" s="779" t="s">
        <v>381</v>
      </c>
      <c r="Q1705" s="779" t="s">
        <v>381</v>
      </c>
      <c r="R1705" s="779">
        <f>J1705+N1705</f>
        <v>0</v>
      </c>
      <c r="S1705" s="780">
        <f>R1705</f>
        <v>0</v>
      </c>
    </row>
    <row r="1706" spans="1:19" ht="18" hidden="1" customHeight="1" x14ac:dyDescent="0.2">
      <c r="A1706" s="792" t="s">
        <v>1026</v>
      </c>
      <c r="B1706" s="793"/>
      <c r="C1706" s="777">
        <f>IF(E1706+G1706=0, 0, ROUND((P1706-Q1706)/(G1706+E1706)/12,0))</f>
        <v>0</v>
      </c>
      <c r="D1706" s="791">
        <f>IF(F1706=0,0,ROUND(Q1706/F1706,0))</f>
        <v>0</v>
      </c>
      <c r="E1706" s="778">
        <f>E1707+E1708</f>
        <v>0</v>
      </c>
      <c r="F1706" s="779">
        <f>F1707+F1708</f>
        <v>0</v>
      </c>
      <c r="G1706" s="780">
        <f>G1707+G1708</f>
        <v>0</v>
      </c>
      <c r="H1706" s="781">
        <f>H1707+H1708</f>
        <v>0</v>
      </c>
      <c r="I1706" s="779">
        <f>I1707+I1708</f>
        <v>0</v>
      </c>
      <c r="J1706" s="779">
        <f>J1709</f>
        <v>0</v>
      </c>
      <c r="K1706" s="779">
        <f>IF(H1706+J1706=K1707+K1708+K1709,H1706+J1706,"CHYBA")</f>
        <v>0</v>
      </c>
      <c r="L1706" s="779">
        <f>L1707+L1708</f>
        <v>0</v>
      </c>
      <c r="M1706" s="779">
        <f>M1707+M1708</f>
        <v>0</v>
      </c>
      <c r="N1706" s="779">
        <f>N1709</f>
        <v>0</v>
      </c>
      <c r="O1706" s="779">
        <f>IF(L1706+N1706=O1707+O1708+O1709,L1706+N1706,"CHYBA")</f>
        <v>0</v>
      </c>
      <c r="P1706" s="779">
        <f>P1707+P1708</f>
        <v>0</v>
      </c>
      <c r="Q1706" s="779">
        <f>Q1707+Q1708</f>
        <v>0</v>
      </c>
      <c r="R1706" s="779">
        <f>R1709</f>
        <v>0</v>
      </c>
      <c r="S1706" s="780">
        <f>IF(P1706+R1706=S1707+S1708+S1709,P1706+R1706,"CHYBA")</f>
        <v>0</v>
      </c>
    </row>
    <row r="1707" spans="1:19" ht="15" hidden="1" customHeight="1" x14ac:dyDescent="0.2">
      <c r="A1707" s="790" t="s">
        <v>382</v>
      </c>
      <c r="B1707" s="776" t="s">
        <v>381</v>
      </c>
      <c r="C1707" s="777">
        <f>IF(E1707+G1707=0, 0, ROUND((P1707-Q1707)/(G1707+E1707)/12,0))</f>
        <v>0</v>
      </c>
      <c r="D1707" s="791">
        <f>IF(F1707=0,0,ROUND(Q1707/F1707,0))</f>
        <v>0</v>
      </c>
      <c r="E1707" s="796"/>
      <c r="F1707" s="797"/>
      <c r="G1707" s="798"/>
      <c r="H1707" s="799"/>
      <c r="I1707" s="797"/>
      <c r="J1707" s="779" t="s">
        <v>381</v>
      </c>
      <c r="K1707" s="779">
        <f>H1707</f>
        <v>0</v>
      </c>
      <c r="L1707" s="797"/>
      <c r="M1707" s="797"/>
      <c r="N1707" s="779" t="s">
        <v>381</v>
      </c>
      <c r="O1707" s="779">
        <f>L1707</f>
        <v>0</v>
      </c>
      <c r="P1707" s="779">
        <f>H1707+L1707</f>
        <v>0</v>
      </c>
      <c r="Q1707" s="779">
        <f>I1707+M1707</f>
        <v>0</v>
      </c>
      <c r="R1707" s="779" t="s">
        <v>381</v>
      </c>
      <c r="S1707" s="780">
        <f>P1707</f>
        <v>0</v>
      </c>
    </row>
    <row r="1708" spans="1:19" ht="15" hidden="1" customHeight="1" x14ac:dyDescent="0.2">
      <c r="A1708" s="790" t="s">
        <v>383</v>
      </c>
      <c r="B1708" s="776" t="s">
        <v>381</v>
      </c>
      <c r="C1708" s="777">
        <f>IF(E1708+G1708=0, 0, ROUND((P1708-Q1708)/(G1708+E1708)/12,0))</f>
        <v>0</v>
      </c>
      <c r="D1708" s="791">
        <f>IF(F1708=0,0,ROUND(Q1708/F1708,0))</f>
        <v>0</v>
      </c>
      <c r="E1708" s="796"/>
      <c r="F1708" s="797"/>
      <c r="G1708" s="798"/>
      <c r="H1708" s="799"/>
      <c r="I1708" s="797"/>
      <c r="J1708" s="779" t="s">
        <v>381</v>
      </c>
      <c r="K1708" s="779">
        <f>H1708</f>
        <v>0</v>
      </c>
      <c r="L1708" s="797"/>
      <c r="M1708" s="797"/>
      <c r="N1708" s="779" t="s">
        <v>381</v>
      </c>
      <c r="O1708" s="779">
        <f>L1708</f>
        <v>0</v>
      </c>
      <c r="P1708" s="779">
        <f>H1708+L1708</f>
        <v>0</v>
      </c>
      <c r="Q1708" s="779">
        <f>I1708+M1708</f>
        <v>0</v>
      </c>
      <c r="R1708" s="779" t="s">
        <v>381</v>
      </c>
      <c r="S1708" s="780">
        <f>P1708</f>
        <v>0</v>
      </c>
    </row>
    <row r="1709" spans="1:19" ht="15.75" hidden="1" customHeight="1" x14ac:dyDescent="0.2">
      <c r="A1709" s="808" t="s">
        <v>384</v>
      </c>
      <c r="B1709" s="809" t="s">
        <v>381</v>
      </c>
      <c r="C1709" s="810" t="s">
        <v>381</v>
      </c>
      <c r="D1709" s="834" t="s">
        <v>381</v>
      </c>
      <c r="E1709" s="811" t="s">
        <v>381</v>
      </c>
      <c r="F1709" s="812" t="s">
        <v>381</v>
      </c>
      <c r="G1709" s="813" t="s">
        <v>381</v>
      </c>
      <c r="H1709" s="814" t="s">
        <v>381</v>
      </c>
      <c r="I1709" s="812" t="s">
        <v>381</v>
      </c>
      <c r="J1709" s="815"/>
      <c r="K1709" s="812">
        <f>J1709</f>
        <v>0</v>
      </c>
      <c r="L1709" s="812" t="s">
        <v>381</v>
      </c>
      <c r="M1709" s="812" t="s">
        <v>381</v>
      </c>
      <c r="N1709" s="815"/>
      <c r="O1709" s="812">
        <f>N1709</f>
        <v>0</v>
      </c>
      <c r="P1709" s="812" t="s">
        <v>381</v>
      </c>
      <c r="Q1709" s="812" t="s">
        <v>381</v>
      </c>
      <c r="R1709" s="812">
        <f>J1709+N1709</f>
        <v>0</v>
      </c>
      <c r="S1709" s="813">
        <f>R1709</f>
        <v>0</v>
      </c>
    </row>
    <row r="1710" spans="1:19" ht="15.75" hidden="1" customHeight="1" x14ac:dyDescent="0.2">
      <c r="A1710" s="816" t="s">
        <v>390</v>
      </c>
      <c r="B1710" s="817" t="s">
        <v>381</v>
      </c>
      <c r="C1710" s="802">
        <f>IF(E1710+G1710=0, 0, ROUND((P1710-Q1710)/(G1710+E1710)/12,0))</f>
        <v>0</v>
      </c>
      <c r="D1710" s="833">
        <f>IF(F1710=0,0,ROUND(Q1710/F1710,0))</f>
        <v>0</v>
      </c>
      <c r="E1710" s="819">
        <f>E1711+E1712</f>
        <v>0</v>
      </c>
      <c r="F1710" s="820">
        <f>F1711+F1712</f>
        <v>0</v>
      </c>
      <c r="G1710" s="821">
        <f>G1711+G1712</f>
        <v>0</v>
      </c>
      <c r="H1710" s="822">
        <f>H1711+H1712</f>
        <v>0</v>
      </c>
      <c r="I1710" s="820">
        <f>I1711+I1712</f>
        <v>0</v>
      </c>
      <c r="J1710" s="820">
        <f>J1713</f>
        <v>0</v>
      </c>
      <c r="K1710" s="820">
        <f>IF(H1710+J1710=K1711+K1712+K1713,H1710+J1710,"CHYBA")</f>
        <v>0</v>
      </c>
      <c r="L1710" s="820">
        <f>L1711+L1712</f>
        <v>0</v>
      </c>
      <c r="M1710" s="820">
        <f>M1711+M1712</f>
        <v>0</v>
      </c>
      <c r="N1710" s="820">
        <f>N1713</f>
        <v>0</v>
      </c>
      <c r="O1710" s="820">
        <f>IF(L1710+N1710=O1711+O1712+O1713,L1710+N1710,"CHYBA")</f>
        <v>0</v>
      </c>
      <c r="P1710" s="820">
        <f>P1711+P1712</f>
        <v>0</v>
      </c>
      <c r="Q1710" s="820">
        <f>Q1711+Q1712</f>
        <v>0</v>
      </c>
      <c r="R1710" s="820">
        <f>R1713</f>
        <v>0</v>
      </c>
      <c r="S1710" s="821">
        <f>IF(P1710+R1710=S1711+S1712+S1713,P1710+R1710,"CHYBA")</f>
        <v>0</v>
      </c>
    </row>
    <row r="1711" spans="1:19" ht="15" hidden="1" customHeight="1" x14ac:dyDescent="0.2">
      <c r="A1711" s="790" t="s">
        <v>382</v>
      </c>
      <c r="B1711" s="776" t="s">
        <v>381</v>
      </c>
      <c r="C1711" s="777">
        <f>IF(E1711+G1711=0, 0, ROUND((P1711-Q1711)/(G1711+E1711)/12,0))</f>
        <v>0</v>
      </c>
      <c r="D1711" s="791">
        <f>IF(F1711=0,0,ROUND(Q1711/F1711,0))</f>
        <v>0</v>
      </c>
      <c r="E1711" s="778">
        <f t="shared" ref="E1711:I1712" si="61">E1715+E1719+E1723+E1727+E1731+E1735+E1739</f>
        <v>0</v>
      </c>
      <c r="F1711" s="779">
        <f t="shared" si="61"/>
        <v>0</v>
      </c>
      <c r="G1711" s="780">
        <f t="shared" si="61"/>
        <v>0</v>
      </c>
      <c r="H1711" s="781">
        <f t="shared" si="61"/>
        <v>0</v>
      </c>
      <c r="I1711" s="779">
        <f t="shared" si="61"/>
        <v>0</v>
      </c>
      <c r="J1711" s="779" t="s">
        <v>381</v>
      </c>
      <c r="K1711" s="779">
        <f>H1711</f>
        <v>0</v>
      </c>
      <c r="L1711" s="779">
        <f>L1715+L1719+L1723+L1727+L1731+L1735+L1739</f>
        <v>0</v>
      </c>
      <c r="M1711" s="779">
        <f>M1715+M1719+M1723+M1727+M1731+M1735+M1739</f>
        <v>0</v>
      </c>
      <c r="N1711" s="779" t="s">
        <v>381</v>
      </c>
      <c r="O1711" s="779">
        <f>L1711</f>
        <v>0</v>
      </c>
      <c r="P1711" s="779">
        <f>H1711+L1711</f>
        <v>0</v>
      </c>
      <c r="Q1711" s="779">
        <f>I1711+M1711</f>
        <v>0</v>
      </c>
      <c r="R1711" s="779" t="s">
        <v>381</v>
      </c>
      <c r="S1711" s="780">
        <f>P1711</f>
        <v>0</v>
      </c>
    </row>
    <row r="1712" spans="1:19" ht="15" hidden="1" customHeight="1" x14ac:dyDescent="0.2">
      <c r="A1712" s="790" t="s">
        <v>383</v>
      </c>
      <c r="B1712" s="776" t="s">
        <v>381</v>
      </c>
      <c r="C1712" s="777">
        <f>IF(E1712+G1712=0, 0, ROUND((P1712-Q1712)/(G1712+E1712)/12,0))</f>
        <v>0</v>
      </c>
      <c r="D1712" s="791">
        <f>IF(F1712=0,0,ROUND(Q1712/F1712,0))</f>
        <v>0</v>
      </c>
      <c r="E1712" s="778">
        <f t="shared" si="61"/>
        <v>0</v>
      </c>
      <c r="F1712" s="779">
        <f t="shared" si="61"/>
        <v>0</v>
      </c>
      <c r="G1712" s="780">
        <f t="shared" si="61"/>
        <v>0</v>
      </c>
      <c r="H1712" s="781">
        <f t="shared" si="61"/>
        <v>0</v>
      </c>
      <c r="I1712" s="779">
        <f t="shared" si="61"/>
        <v>0</v>
      </c>
      <c r="J1712" s="779" t="s">
        <v>381</v>
      </c>
      <c r="K1712" s="779">
        <f>H1712</f>
        <v>0</v>
      </c>
      <c r="L1712" s="779">
        <f>L1716+L1720+L1724+L1728+L1732+L1736+L1740</f>
        <v>0</v>
      </c>
      <c r="M1712" s="779">
        <f>M1716+M1720+M1724+M1728+M1732+M1736+M1740</f>
        <v>0</v>
      </c>
      <c r="N1712" s="779" t="s">
        <v>381</v>
      </c>
      <c r="O1712" s="779">
        <f>L1712</f>
        <v>0</v>
      </c>
      <c r="P1712" s="779">
        <f>H1712+L1712</f>
        <v>0</v>
      </c>
      <c r="Q1712" s="779">
        <f>I1712+M1712</f>
        <v>0</v>
      </c>
      <c r="R1712" s="779" t="s">
        <v>381</v>
      </c>
      <c r="S1712" s="780">
        <f>P1712</f>
        <v>0</v>
      </c>
    </row>
    <row r="1713" spans="1:19" ht="15" hidden="1" customHeight="1" x14ac:dyDescent="0.2">
      <c r="A1713" s="790" t="s">
        <v>384</v>
      </c>
      <c r="B1713" s="776" t="s">
        <v>381</v>
      </c>
      <c r="C1713" s="777" t="s">
        <v>381</v>
      </c>
      <c r="D1713" s="791" t="s">
        <v>381</v>
      </c>
      <c r="E1713" s="778" t="s">
        <v>381</v>
      </c>
      <c r="F1713" s="779" t="s">
        <v>381</v>
      </c>
      <c r="G1713" s="780" t="s">
        <v>381</v>
      </c>
      <c r="H1713" s="781" t="s">
        <v>381</v>
      </c>
      <c r="I1713" s="779" t="s">
        <v>381</v>
      </c>
      <c r="J1713" s="779">
        <f>J1717+J1721+J1725+J1729+J1733+J1737+J1741</f>
        <v>0</v>
      </c>
      <c r="K1713" s="779">
        <f>J1713</f>
        <v>0</v>
      </c>
      <c r="L1713" s="779" t="s">
        <v>381</v>
      </c>
      <c r="M1713" s="779" t="s">
        <v>381</v>
      </c>
      <c r="N1713" s="779">
        <f>N1717+N1721+N1725+N1729+N1733+N1737+N1741</f>
        <v>0</v>
      </c>
      <c r="O1713" s="779">
        <f>N1713</f>
        <v>0</v>
      </c>
      <c r="P1713" s="779" t="s">
        <v>381</v>
      </c>
      <c r="Q1713" s="779" t="s">
        <v>381</v>
      </c>
      <c r="R1713" s="779">
        <f>J1713+N1713</f>
        <v>0</v>
      </c>
      <c r="S1713" s="780">
        <f>R1713</f>
        <v>0</v>
      </c>
    </row>
    <row r="1714" spans="1:19" ht="18" hidden="1" customHeight="1" x14ac:dyDescent="0.2">
      <c r="A1714" s="792" t="s">
        <v>1026</v>
      </c>
      <c r="B1714" s="793"/>
      <c r="C1714" s="777">
        <f>IF(E1714+G1714=0, 0, ROUND((P1714-Q1714)/(G1714+E1714)/12,0))</f>
        <v>0</v>
      </c>
      <c r="D1714" s="791">
        <f>IF(F1714=0,0,ROUND(Q1714/F1714,0))</f>
        <v>0</v>
      </c>
      <c r="E1714" s="778">
        <f>E1715+E1716</f>
        <v>0</v>
      </c>
      <c r="F1714" s="779">
        <f>F1715+F1716</f>
        <v>0</v>
      </c>
      <c r="G1714" s="780">
        <f>G1715+G1716</f>
        <v>0</v>
      </c>
      <c r="H1714" s="794">
        <f>H1715+H1716</f>
        <v>0</v>
      </c>
      <c r="I1714" s="795">
        <f>I1715+I1716</f>
        <v>0</v>
      </c>
      <c r="J1714" s="795">
        <f>J1717</f>
        <v>0</v>
      </c>
      <c r="K1714" s="795">
        <f>IF(H1714+J1714=K1715+K1716+K1717,H1714+J1714,"CHYBA")</f>
        <v>0</v>
      </c>
      <c r="L1714" s="779">
        <f>L1715+L1716</f>
        <v>0</v>
      </c>
      <c r="M1714" s="779">
        <f>M1715+M1716</f>
        <v>0</v>
      </c>
      <c r="N1714" s="779">
        <f>N1717</f>
        <v>0</v>
      </c>
      <c r="O1714" s="779">
        <f>IF(L1714+N1714=O1715+O1716+O1717,L1714+N1714,"CHYBA")</f>
        <v>0</v>
      </c>
      <c r="P1714" s="779">
        <f>P1715+P1716</f>
        <v>0</v>
      </c>
      <c r="Q1714" s="779">
        <f>Q1715+Q1716</f>
        <v>0</v>
      </c>
      <c r="R1714" s="779">
        <f>R1717</f>
        <v>0</v>
      </c>
      <c r="S1714" s="780">
        <f>IF(P1714+R1714=S1715+S1716+S1717,P1714+R1714,"CHYBA")</f>
        <v>0</v>
      </c>
    </row>
    <row r="1715" spans="1:19" ht="15" hidden="1" customHeight="1" x14ac:dyDescent="0.2">
      <c r="A1715" s="790" t="s">
        <v>382</v>
      </c>
      <c r="B1715" s="776" t="s">
        <v>381</v>
      </c>
      <c r="C1715" s="777">
        <f>IF(E1715+G1715=0, 0, ROUND((P1715-Q1715)/(G1715+E1715)/12,0))</f>
        <v>0</v>
      </c>
      <c r="D1715" s="791">
        <f>IF(F1715=0,0,ROUND(Q1715/F1715,0))</f>
        <v>0</v>
      </c>
      <c r="E1715" s="796"/>
      <c r="F1715" s="797"/>
      <c r="G1715" s="798"/>
      <c r="H1715" s="799"/>
      <c r="I1715" s="797"/>
      <c r="J1715" s="795" t="s">
        <v>381</v>
      </c>
      <c r="K1715" s="795">
        <f>H1715</f>
        <v>0</v>
      </c>
      <c r="L1715" s="797"/>
      <c r="M1715" s="797"/>
      <c r="N1715" s="779" t="s">
        <v>381</v>
      </c>
      <c r="O1715" s="779">
        <f>L1715</f>
        <v>0</v>
      </c>
      <c r="P1715" s="779">
        <f>H1715+L1715</f>
        <v>0</v>
      </c>
      <c r="Q1715" s="779">
        <f>I1715+M1715</f>
        <v>0</v>
      </c>
      <c r="R1715" s="779" t="s">
        <v>381</v>
      </c>
      <c r="S1715" s="780">
        <f>P1715</f>
        <v>0</v>
      </c>
    </row>
    <row r="1716" spans="1:19" ht="15" hidden="1" customHeight="1" x14ac:dyDescent="0.2">
      <c r="A1716" s="790" t="s">
        <v>383</v>
      </c>
      <c r="B1716" s="776" t="s">
        <v>381</v>
      </c>
      <c r="C1716" s="777">
        <f>IF(E1716+G1716=0, 0, ROUND((P1716-Q1716)/(G1716+E1716)/12,0))</f>
        <v>0</v>
      </c>
      <c r="D1716" s="791">
        <f>IF(F1716=0,0,ROUND(Q1716/F1716,0))</f>
        <v>0</v>
      </c>
      <c r="E1716" s="796"/>
      <c r="F1716" s="797"/>
      <c r="G1716" s="798"/>
      <c r="H1716" s="799"/>
      <c r="I1716" s="797"/>
      <c r="J1716" s="795" t="s">
        <v>381</v>
      </c>
      <c r="K1716" s="795">
        <f>H1716</f>
        <v>0</v>
      </c>
      <c r="L1716" s="797"/>
      <c r="M1716" s="797"/>
      <c r="N1716" s="779" t="s">
        <v>381</v>
      </c>
      <c r="O1716" s="779">
        <f>L1716</f>
        <v>0</v>
      </c>
      <c r="P1716" s="779">
        <f>H1716+L1716</f>
        <v>0</v>
      </c>
      <c r="Q1716" s="779">
        <f>I1716+M1716</f>
        <v>0</v>
      </c>
      <c r="R1716" s="779" t="s">
        <v>381</v>
      </c>
      <c r="S1716" s="780">
        <f>P1716</f>
        <v>0</v>
      </c>
    </row>
    <row r="1717" spans="1:19" ht="15" hidden="1" customHeight="1" x14ac:dyDescent="0.2">
      <c r="A1717" s="790" t="s">
        <v>384</v>
      </c>
      <c r="B1717" s="776" t="s">
        <v>381</v>
      </c>
      <c r="C1717" s="777" t="s">
        <v>381</v>
      </c>
      <c r="D1717" s="791" t="s">
        <v>381</v>
      </c>
      <c r="E1717" s="778" t="s">
        <v>381</v>
      </c>
      <c r="F1717" s="779" t="s">
        <v>381</v>
      </c>
      <c r="G1717" s="780" t="s">
        <v>381</v>
      </c>
      <c r="H1717" s="781" t="s">
        <v>381</v>
      </c>
      <c r="I1717" s="779" t="s">
        <v>381</v>
      </c>
      <c r="J1717" s="797"/>
      <c r="K1717" s="795">
        <f>J1717</f>
        <v>0</v>
      </c>
      <c r="L1717" s="779" t="s">
        <v>381</v>
      </c>
      <c r="M1717" s="779" t="s">
        <v>381</v>
      </c>
      <c r="N1717" s="797"/>
      <c r="O1717" s="779">
        <f>N1717</f>
        <v>0</v>
      </c>
      <c r="P1717" s="779" t="s">
        <v>381</v>
      </c>
      <c r="Q1717" s="779" t="s">
        <v>381</v>
      </c>
      <c r="R1717" s="779">
        <f>J1717+N1717</f>
        <v>0</v>
      </c>
      <c r="S1717" s="780">
        <f>R1717</f>
        <v>0</v>
      </c>
    </row>
    <row r="1718" spans="1:19" ht="18" hidden="1" customHeight="1" x14ac:dyDescent="0.2">
      <c r="A1718" s="792" t="s">
        <v>1026</v>
      </c>
      <c r="B1718" s="793"/>
      <c r="C1718" s="777">
        <f>IF(E1718+G1718=0, 0, ROUND((P1718-Q1718)/(G1718+E1718)/12,0))</f>
        <v>0</v>
      </c>
      <c r="D1718" s="791">
        <f>IF(F1718=0,0,ROUND(Q1718/F1718,0))</f>
        <v>0</v>
      </c>
      <c r="E1718" s="778">
        <f>E1719+E1720</f>
        <v>0</v>
      </c>
      <c r="F1718" s="779">
        <f>F1719+F1720</f>
        <v>0</v>
      </c>
      <c r="G1718" s="780">
        <f>G1719+G1720</f>
        <v>0</v>
      </c>
      <c r="H1718" s="781">
        <f>H1719+H1720</f>
        <v>0</v>
      </c>
      <c r="I1718" s="779">
        <f>I1719+I1720</f>
        <v>0</v>
      </c>
      <c r="J1718" s="779">
        <f>J1721</f>
        <v>0</v>
      </c>
      <c r="K1718" s="779">
        <f>IF(H1718+J1718=K1719+K1720+K1721,H1718+J1718,"CHYBA")</f>
        <v>0</v>
      </c>
      <c r="L1718" s="779">
        <f>L1719+L1720</f>
        <v>0</v>
      </c>
      <c r="M1718" s="779">
        <f>M1719+M1720</f>
        <v>0</v>
      </c>
      <c r="N1718" s="779">
        <f>N1721</f>
        <v>0</v>
      </c>
      <c r="O1718" s="779">
        <f>IF(L1718+N1718=O1719+O1720+O1721,L1718+N1718,"CHYBA")</f>
        <v>0</v>
      </c>
      <c r="P1718" s="779">
        <f>P1719+P1720</f>
        <v>0</v>
      </c>
      <c r="Q1718" s="779">
        <f>Q1719+Q1720</f>
        <v>0</v>
      </c>
      <c r="R1718" s="779">
        <f>R1721</f>
        <v>0</v>
      </c>
      <c r="S1718" s="780">
        <f>IF(P1718+R1718=S1719+S1720+S1721,P1718+R1718,"CHYBA")</f>
        <v>0</v>
      </c>
    </row>
    <row r="1719" spans="1:19" ht="15" hidden="1" customHeight="1" x14ac:dyDescent="0.2">
      <c r="A1719" s="790" t="s">
        <v>382</v>
      </c>
      <c r="B1719" s="776" t="s">
        <v>381</v>
      </c>
      <c r="C1719" s="777">
        <f>IF(E1719+G1719=0, 0, ROUND((P1719-Q1719)/(G1719+E1719)/12,0))</f>
        <v>0</v>
      </c>
      <c r="D1719" s="791">
        <f>IF(F1719=0,0,ROUND(Q1719/F1719,0))</f>
        <v>0</v>
      </c>
      <c r="E1719" s="796"/>
      <c r="F1719" s="797"/>
      <c r="G1719" s="798"/>
      <c r="H1719" s="799"/>
      <c r="I1719" s="797"/>
      <c r="J1719" s="779" t="s">
        <v>381</v>
      </c>
      <c r="K1719" s="779">
        <f>H1719</f>
        <v>0</v>
      </c>
      <c r="L1719" s="797"/>
      <c r="M1719" s="797"/>
      <c r="N1719" s="779" t="s">
        <v>381</v>
      </c>
      <c r="O1719" s="779">
        <f>L1719</f>
        <v>0</v>
      </c>
      <c r="P1719" s="779">
        <f>H1719+L1719</f>
        <v>0</v>
      </c>
      <c r="Q1719" s="779">
        <f>I1719+M1719</f>
        <v>0</v>
      </c>
      <c r="R1719" s="779" t="s">
        <v>381</v>
      </c>
      <c r="S1719" s="780">
        <f>P1719</f>
        <v>0</v>
      </c>
    </row>
    <row r="1720" spans="1:19" ht="15" hidden="1" customHeight="1" x14ac:dyDescent="0.2">
      <c r="A1720" s="790" t="s">
        <v>383</v>
      </c>
      <c r="B1720" s="776" t="s">
        <v>381</v>
      </c>
      <c r="C1720" s="777">
        <f>IF(E1720+G1720=0, 0, ROUND((P1720-Q1720)/(G1720+E1720)/12,0))</f>
        <v>0</v>
      </c>
      <c r="D1720" s="791">
        <f>IF(F1720=0,0,ROUND(Q1720/F1720,0))</f>
        <v>0</v>
      </c>
      <c r="E1720" s="796"/>
      <c r="F1720" s="797"/>
      <c r="G1720" s="798"/>
      <c r="H1720" s="799"/>
      <c r="I1720" s="797"/>
      <c r="J1720" s="779" t="s">
        <v>381</v>
      </c>
      <c r="K1720" s="779">
        <f>H1720</f>
        <v>0</v>
      </c>
      <c r="L1720" s="797"/>
      <c r="M1720" s="797"/>
      <c r="N1720" s="779" t="s">
        <v>381</v>
      </c>
      <c r="O1720" s="779">
        <f>L1720</f>
        <v>0</v>
      </c>
      <c r="P1720" s="779">
        <f>H1720+L1720</f>
        <v>0</v>
      </c>
      <c r="Q1720" s="779">
        <f>I1720+M1720</f>
        <v>0</v>
      </c>
      <c r="R1720" s="779" t="s">
        <v>381</v>
      </c>
      <c r="S1720" s="780">
        <f>P1720</f>
        <v>0</v>
      </c>
    </row>
    <row r="1721" spans="1:19" ht="15" hidden="1" customHeight="1" x14ac:dyDescent="0.2">
      <c r="A1721" s="790" t="s">
        <v>384</v>
      </c>
      <c r="B1721" s="776" t="s">
        <v>381</v>
      </c>
      <c r="C1721" s="777" t="s">
        <v>381</v>
      </c>
      <c r="D1721" s="791" t="s">
        <v>381</v>
      </c>
      <c r="E1721" s="778" t="s">
        <v>381</v>
      </c>
      <c r="F1721" s="779" t="s">
        <v>381</v>
      </c>
      <c r="G1721" s="780" t="s">
        <v>381</v>
      </c>
      <c r="H1721" s="781" t="s">
        <v>381</v>
      </c>
      <c r="I1721" s="779" t="s">
        <v>381</v>
      </c>
      <c r="J1721" s="797"/>
      <c r="K1721" s="779">
        <f>J1721</f>
        <v>0</v>
      </c>
      <c r="L1721" s="779" t="s">
        <v>381</v>
      </c>
      <c r="M1721" s="779" t="s">
        <v>381</v>
      </c>
      <c r="N1721" s="797"/>
      <c r="O1721" s="779">
        <f>N1721</f>
        <v>0</v>
      </c>
      <c r="P1721" s="779" t="s">
        <v>381</v>
      </c>
      <c r="Q1721" s="779" t="s">
        <v>381</v>
      </c>
      <c r="R1721" s="779">
        <f>J1721+N1721</f>
        <v>0</v>
      </c>
      <c r="S1721" s="780">
        <f>R1721</f>
        <v>0</v>
      </c>
    </row>
    <row r="1722" spans="1:19" ht="18" hidden="1" customHeight="1" x14ac:dyDescent="0.2">
      <c r="A1722" s="792" t="s">
        <v>1026</v>
      </c>
      <c r="B1722" s="793"/>
      <c r="C1722" s="777">
        <f>IF(E1722+G1722=0, 0, ROUND((P1722-Q1722)/(G1722+E1722)/12,0))</f>
        <v>0</v>
      </c>
      <c r="D1722" s="791">
        <f>IF(F1722=0,0,ROUND(Q1722/F1722,0))</f>
        <v>0</v>
      </c>
      <c r="E1722" s="778">
        <f>E1723+E1724</f>
        <v>0</v>
      </c>
      <c r="F1722" s="779">
        <f>F1723+F1724</f>
        <v>0</v>
      </c>
      <c r="G1722" s="780">
        <f>G1723+G1724</f>
        <v>0</v>
      </c>
      <c r="H1722" s="781">
        <f>H1723+H1724</f>
        <v>0</v>
      </c>
      <c r="I1722" s="779">
        <f>I1723+I1724</f>
        <v>0</v>
      </c>
      <c r="J1722" s="779">
        <f>J1725</f>
        <v>0</v>
      </c>
      <c r="K1722" s="779">
        <f>IF(H1722+J1722=K1723+K1724+K1725,H1722+J1722,"CHYBA")</f>
        <v>0</v>
      </c>
      <c r="L1722" s="779">
        <f>L1723+L1724</f>
        <v>0</v>
      </c>
      <c r="M1722" s="779">
        <f>M1723+M1724</f>
        <v>0</v>
      </c>
      <c r="N1722" s="779">
        <f>N1725</f>
        <v>0</v>
      </c>
      <c r="O1722" s="779">
        <f>IF(L1722+N1722=O1723+O1724+O1725,L1722+N1722,"CHYBA")</f>
        <v>0</v>
      </c>
      <c r="P1722" s="779">
        <f>P1723+P1724</f>
        <v>0</v>
      </c>
      <c r="Q1722" s="779">
        <f>Q1723+Q1724</f>
        <v>0</v>
      </c>
      <c r="R1722" s="779">
        <f>R1725</f>
        <v>0</v>
      </c>
      <c r="S1722" s="780">
        <f>IF(P1722+R1722=S1723+S1724+S1725,P1722+R1722,"CHYBA")</f>
        <v>0</v>
      </c>
    </row>
    <row r="1723" spans="1:19" ht="15" hidden="1" customHeight="1" x14ac:dyDescent="0.2">
      <c r="A1723" s="790" t="s">
        <v>382</v>
      </c>
      <c r="B1723" s="776" t="s">
        <v>381</v>
      </c>
      <c r="C1723" s="777">
        <f>IF(E1723+G1723=0, 0, ROUND((P1723-Q1723)/(G1723+E1723)/12,0))</f>
        <v>0</v>
      </c>
      <c r="D1723" s="791">
        <f>IF(F1723=0,0,ROUND(Q1723/F1723,0))</f>
        <v>0</v>
      </c>
      <c r="E1723" s="796"/>
      <c r="F1723" s="797"/>
      <c r="G1723" s="798"/>
      <c r="H1723" s="799"/>
      <c r="I1723" s="797"/>
      <c r="J1723" s="779" t="s">
        <v>381</v>
      </c>
      <c r="K1723" s="779">
        <f>H1723</f>
        <v>0</v>
      </c>
      <c r="L1723" s="797"/>
      <c r="M1723" s="797"/>
      <c r="N1723" s="779" t="s">
        <v>381</v>
      </c>
      <c r="O1723" s="779">
        <f>L1723</f>
        <v>0</v>
      </c>
      <c r="P1723" s="779">
        <f>H1723+L1723</f>
        <v>0</v>
      </c>
      <c r="Q1723" s="779">
        <f>I1723+M1723</f>
        <v>0</v>
      </c>
      <c r="R1723" s="779" t="s">
        <v>381</v>
      </c>
      <c r="S1723" s="780">
        <f>P1723</f>
        <v>0</v>
      </c>
    </row>
    <row r="1724" spans="1:19" ht="15" hidden="1" customHeight="1" x14ac:dyDescent="0.2">
      <c r="A1724" s="790" t="s">
        <v>383</v>
      </c>
      <c r="B1724" s="776" t="s">
        <v>381</v>
      </c>
      <c r="C1724" s="777">
        <f>IF(E1724+G1724=0, 0, ROUND((P1724-Q1724)/(G1724+E1724)/12,0))</f>
        <v>0</v>
      </c>
      <c r="D1724" s="791">
        <f>IF(F1724=0,0,ROUND(Q1724/F1724,0))</f>
        <v>0</v>
      </c>
      <c r="E1724" s="796"/>
      <c r="F1724" s="797"/>
      <c r="G1724" s="798"/>
      <c r="H1724" s="799"/>
      <c r="I1724" s="797"/>
      <c r="J1724" s="779" t="s">
        <v>381</v>
      </c>
      <c r="K1724" s="779">
        <f>H1724</f>
        <v>0</v>
      </c>
      <c r="L1724" s="797"/>
      <c r="M1724" s="797"/>
      <c r="N1724" s="779" t="s">
        <v>381</v>
      </c>
      <c r="O1724" s="779">
        <f>L1724</f>
        <v>0</v>
      </c>
      <c r="P1724" s="779">
        <f>H1724+L1724</f>
        <v>0</v>
      </c>
      <c r="Q1724" s="779">
        <f>I1724+M1724</f>
        <v>0</v>
      </c>
      <c r="R1724" s="779" t="s">
        <v>381</v>
      </c>
      <c r="S1724" s="780">
        <f>P1724</f>
        <v>0</v>
      </c>
    </row>
    <row r="1725" spans="1:19" ht="15" hidden="1" customHeight="1" x14ac:dyDescent="0.2">
      <c r="A1725" s="790" t="s">
        <v>384</v>
      </c>
      <c r="B1725" s="776" t="s">
        <v>381</v>
      </c>
      <c r="C1725" s="777" t="s">
        <v>381</v>
      </c>
      <c r="D1725" s="791" t="s">
        <v>381</v>
      </c>
      <c r="E1725" s="778" t="s">
        <v>381</v>
      </c>
      <c r="F1725" s="779" t="s">
        <v>381</v>
      </c>
      <c r="G1725" s="780" t="s">
        <v>381</v>
      </c>
      <c r="H1725" s="781" t="s">
        <v>381</v>
      </c>
      <c r="I1725" s="779" t="s">
        <v>381</v>
      </c>
      <c r="J1725" s="797"/>
      <c r="K1725" s="779">
        <f>J1725</f>
        <v>0</v>
      </c>
      <c r="L1725" s="779" t="s">
        <v>381</v>
      </c>
      <c r="M1725" s="779" t="s">
        <v>381</v>
      </c>
      <c r="N1725" s="797"/>
      <c r="O1725" s="779">
        <f>N1725</f>
        <v>0</v>
      </c>
      <c r="P1725" s="779" t="s">
        <v>381</v>
      </c>
      <c r="Q1725" s="779" t="s">
        <v>381</v>
      </c>
      <c r="R1725" s="779">
        <f>J1725+N1725</f>
        <v>0</v>
      </c>
      <c r="S1725" s="780">
        <f>R1725</f>
        <v>0</v>
      </c>
    </row>
    <row r="1726" spans="1:19" ht="18" hidden="1" customHeight="1" x14ac:dyDescent="0.2">
      <c r="A1726" s="792" t="s">
        <v>1026</v>
      </c>
      <c r="B1726" s="793"/>
      <c r="C1726" s="777">
        <f>IF(E1726+G1726=0, 0, ROUND((P1726-Q1726)/(G1726+E1726)/12,0))</f>
        <v>0</v>
      </c>
      <c r="D1726" s="791">
        <f>IF(F1726=0,0,ROUND(Q1726/F1726,0))</f>
        <v>0</v>
      </c>
      <c r="E1726" s="778">
        <f>E1727+E1728</f>
        <v>0</v>
      </c>
      <c r="F1726" s="779">
        <f>F1727+F1728</f>
        <v>0</v>
      </c>
      <c r="G1726" s="780">
        <f>G1727+G1728</f>
        <v>0</v>
      </c>
      <c r="H1726" s="781">
        <f>H1727+H1728</f>
        <v>0</v>
      </c>
      <c r="I1726" s="779">
        <f>I1727+I1728</f>
        <v>0</v>
      </c>
      <c r="J1726" s="779">
        <f>J1729</f>
        <v>0</v>
      </c>
      <c r="K1726" s="779">
        <f>IF(H1726+J1726=K1727+K1728+K1729,H1726+J1726,"CHYBA")</f>
        <v>0</v>
      </c>
      <c r="L1726" s="779">
        <f>L1727+L1728</f>
        <v>0</v>
      </c>
      <c r="M1726" s="779">
        <f>M1727+M1728</f>
        <v>0</v>
      </c>
      <c r="N1726" s="779">
        <f>N1729</f>
        <v>0</v>
      </c>
      <c r="O1726" s="779">
        <f>IF(L1726+N1726=O1727+O1728+O1729,L1726+N1726,"CHYBA")</f>
        <v>0</v>
      </c>
      <c r="P1726" s="779">
        <f>P1727+P1728</f>
        <v>0</v>
      </c>
      <c r="Q1726" s="779">
        <f>Q1727+Q1728</f>
        <v>0</v>
      </c>
      <c r="R1726" s="779">
        <f>R1729</f>
        <v>0</v>
      </c>
      <c r="S1726" s="780">
        <f>IF(P1726+R1726=S1727+S1728+S1729,P1726+R1726,"CHYBA")</f>
        <v>0</v>
      </c>
    </row>
    <row r="1727" spans="1:19" ht="15" hidden="1" customHeight="1" x14ac:dyDescent="0.2">
      <c r="A1727" s="790" t="s">
        <v>382</v>
      </c>
      <c r="B1727" s="776" t="s">
        <v>381</v>
      </c>
      <c r="C1727" s="777">
        <f>IF(E1727+G1727=0, 0, ROUND((P1727-Q1727)/(G1727+E1727)/12,0))</f>
        <v>0</v>
      </c>
      <c r="D1727" s="791">
        <f>IF(F1727=0,0,ROUND(Q1727/F1727,0))</f>
        <v>0</v>
      </c>
      <c r="E1727" s="796"/>
      <c r="F1727" s="797"/>
      <c r="G1727" s="798"/>
      <c r="H1727" s="799"/>
      <c r="I1727" s="797"/>
      <c r="J1727" s="779" t="s">
        <v>381</v>
      </c>
      <c r="K1727" s="779">
        <f>H1727</f>
        <v>0</v>
      </c>
      <c r="L1727" s="797"/>
      <c r="M1727" s="797"/>
      <c r="N1727" s="779" t="s">
        <v>381</v>
      </c>
      <c r="O1727" s="779">
        <f>L1727</f>
        <v>0</v>
      </c>
      <c r="P1727" s="779">
        <f>H1727+L1727</f>
        <v>0</v>
      </c>
      <c r="Q1727" s="779">
        <f>I1727+M1727</f>
        <v>0</v>
      </c>
      <c r="R1727" s="779" t="s">
        <v>381</v>
      </c>
      <c r="S1727" s="780">
        <f>P1727</f>
        <v>0</v>
      </c>
    </row>
    <row r="1728" spans="1:19" ht="15" hidden="1" customHeight="1" x14ac:dyDescent="0.2">
      <c r="A1728" s="790" t="s">
        <v>383</v>
      </c>
      <c r="B1728" s="776" t="s">
        <v>381</v>
      </c>
      <c r="C1728" s="777">
        <f>IF(E1728+G1728=0, 0, ROUND((P1728-Q1728)/(G1728+E1728)/12,0))</f>
        <v>0</v>
      </c>
      <c r="D1728" s="791">
        <f>IF(F1728=0,0,ROUND(Q1728/F1728,0))</f>
        <v>0</v>
      </c>
      <c r="E1728" s="796"/>
      <c r="F1728" s="797"/>
      <c r="G1728" s="798"/>
      <c r="H1728" s="799"/>
      <c r="I1728" s="797"/>
      <c r="J1728" s="779" t="s">
        <v>381</v>
      </c>
      <c r="K1728" s="779">
        <f>H1728</f>
        <v>0</v>
      </c>
      <c r="L1728" s="797"/>
      <c r="M1728" s="797"/>
      <c r="N1728" s="779" t="s">
        <v>381</v>
      </c>
      <c r="O1728" s="779">
        <f>L1728</f>
        <v>0</v>
      </c>
      <c r="P1728" s="779">
        <f>H1728+L1728</f>
        <v>0</v>
      </c>
      <c r="Q1728" s="779">
        <f>I1728+M1728</f>
        <v>0</v>
      </c>
      <c r="R1728" s="779" t="s">
        <v>381</v>
      </c>
      <c r="S1728" s="780">
        <f>P1728</f>
        <v>0</v>
      </c>
    </row>
    <row r="1729" spans="1:19" ht="15" hidden="1" customHeight="1" x14ac:dyDescent="0.2">
      <c r="A1729" s="790" t="s">
        <v>384</v>
      </c>
      <c r="B1729" s="776" t="s">
        <v>381</v>
      </c>
      <c r="C1729" s="777" t="s">
        <v>381</v>
      </c>
      <c r="D1729" s="791" t="s">
        <v>381</v>
      </c>
      <c r="E1729" s="778" t="s">
        <v>381</v>
      </c>
      <c r="F1729" s="779" t="s">
        <v>381</v>
      </c>
      <c r="G1729" s="780" t="s">
        <v>381</v>
      </c>
      <c r="H1729" s="781" t="s">
        <v>381</v>
      </c>
      <c r="I1729" s="779" t="s">
        <v>381</v>
      </c>
      <c r="J1729" s="797"/>
      <c r="K1729" s="779">
        <f>J1729</f>
        <v>0</v>
      </c>
      <c r="L1729" s="779" t="s">
        <v>381</v>
      </c>
      <c r="M1729" s="779" t="s">
        <v>381</v>
      </c>
      <c r="N1729" s="797"/>
      <c r="O1729" s="779">
        <f>N1729</f>
        <v>0</v>
      </c>
      <c r="P1729" s="779" t="s">
        <v>381</v>
      </c>
      <c r="Q1729" s="779" t="s">
        <v>381</v>
      </c>
      <c r="R1729" s="779">
        <f>J1729+N1729</f>
        <v>0</v>
      </c>
      <c r="S1729" s="780">
        <f>R1729</f>
        <v>0</v>
      </c>
    </row>
    <row r="1730" spans="1:19" ht="18" hidden="1" customHeight="1" x14ac:dyDescent="0.2">
      <c r="A1730" s="792" t="s">
        <v>1026</v>
      </c>
      <c r="B1730" s="793"/>
      <c r="C1730" s="777">
        <f>IF(E1730+G1730=0, 0, ROUND((P1730-Q1730)/(G1730+E1730)/12,0))</f>
        <v>0</v>
      </c>
      <c r="D1730" s="791">
        <f>IF(F1730=0,0,ROUND(Q1730/F1730,0))</f>
        <v>0</v>
      </c>
      <c r="E1730" s="778">
        <f>E1731+E1732</f>
        <v>0</v>
      </c>
      <c r="F1730" s="779">
        <f>F1731+F1732</f>
        <v>0</v>
      </c>
      <c r="G1730" s="780">
        <f>G1731+G1732</f>
        <v>0</v>
      </c>
      <c r="H1730" s="781">
        <f>H1731+H1732</f>
        <v>0</v>
      </c>
      <c r="I1730" s="779">
        <f>I1731+I1732</f>
        <v>0</v>
      </c>
      <c r="J1730" s="779">
        <f>J1733</f>
        <v>0</v>
      </c>
      <c r="K1730" s="779">
        <f>IF(H1730+J1730=K1731+K1732+K1733,H1730+J1730,"CHYBA")</f>
        <v>0</v>
      </c>
      <c r="L1730" s="779">
        <f>L1731+L1732</f>
        <v>0</v>
      </c>
      <c r="M1730" s="779">
        <f>M1731+M1732</f>
        <v>0</v>
      </c>
      <c r="N1730" s="779">
        <f>N1733</f>
        <v>0</v>
      </c>
      <c r="O1730" s="779">
        <f>IF(L1730+N1730=O1731+O1732+O1733,L1730+N1730,"CHYBA")</f>
        <v>0</v>
      </c>
      <c r="P1730" s="779">
        <f>P1731+P1732</f>
        <v>0</v>
      </c>
      <c r="Q1730" s="779">
        <f>Q1731+Q1732</f>
        <v>0</v>
      </c>
      <c r="R1730" s="779">
        <f>R1733</f>
        <v>0</v>
      </c>
      <c r="S1730" s="780">
        <f>IF(P1730+R1730=S1731+S1732+S1733,P1730+R1730,"CHYBA")</f>
        <v>0</v>
      </c>
    </row>
    <row r="1731" spans="1:19" ht="15" hidden="1" customHeight="1" x14ac:dyDescent="0.2">
      <c r="A1731" s="790" t="s">
        <v>382</v>
      </c>
      <c r="B1731" s="776" t="s">
        <v>381</v>
      </c>
      <c r="C1731" s="777">
        <f>IF(E1731+G1731=0, 0, ROUND((P1731-Q1731)/(G1731+E1731)/12,0))</f>
        <v>0</v>
      </c>
      <c r="D1731" s="791">
        <f>IF(F1731=0,0,ROUND(Q1731/F1731,0))</f>
        <v>0</v>
      </c>
      <c r="E1731" s="796"/>
      <c r="F1731" s="797"/>
      <c r="G1731" s="798"/>
      <c r="H1731" s="799"/>
      <c r="I1731" s="797"/>
      <c r="J1731" s="779" t="s">
        <v>381</v>
      </c>
      <c r="K1731" s="779">
        <f>H1731</f>
        <v>0</v>
      </c>
      <c r="L1731" s="797"/>
      <c r="M1731" s="797"/>
      <c r="N1731" s="779" t="s">
        <v>381</v>
      </c>
      <c r="O1731" s="779">
        <f>L1731</f>
        <v>0</v>
      </c>
      <c r="P1731" s="779">
        <f>H1731+L1731</f>
        <v>0</v>
      </c>
      <c r="Q1731" s="779">
        <f>I1731+M1731</f>
        <v>0</v>
      </c>
      <c r="R1731" s="779" t="s">
        <v>381</v>
      </c>
      <c r="S1731" s="780">
        <f>P1731</f>
        <v>0</v>
      </c>
    </row>
    <row r="1732" spans="1:19" ht="15" hidden="1" customHeight="1" x14ac:dyDescent="0.2">
      <c r="A1732" s="790" t="s">
        <v>383</v>
      </c>
      <c r="B1732" s="776" t="s">
        <v>381</v>
      </c>
      <c r="C1732" s="777">
        <f>IF(E1732+G1732=0, 0, ROUND((P1732-Q1732)/(G1732+E1732)/12,0))</f>
        <v>0</v>
      </c>
      <c r="D1732" s="791">
        <f>IF(F1732=0,0,ROUND(Q1732/F1732,0))</f>
        <v>0</v>
      </c>
      <c r="E1732" s="796"/>
      <c r="F1732" s="797"/>
      <c r="G1732" s="798"/>
      <c r="H1732" s="799"/>
      <c r="I1732" s="797"/>
      <c r="J1732" s="779" t="s">
        <v>381</v>
      </c>
      <c r="K1732" s="779">
        <f>H1732</f>
        <v>0</v>
      </c>
      <c r="L1732" s="797"/>
      <c r="M1732" s="797"/>
      <c r="N1732" s="779" t="s">
        <v>381</v>
      </c>
      <c r="O1732" s="779">
        <f>L1732</f>
        <v>0</v>
      </c>
      <c r="P1732" s="779">
        <f>H1732+L1732</f>
        <v>0</v>
      </c>
      <c r="Q1732" s="779">
        <f>I1732+M1732</f>
        <v>0</v>
      </c>
      <c r="R1732" s="779" t="s">
        <v>381</v>
      </c>
      <c r="S1732" s="780">
        <f>P1732</f>
        <v>0</v>
      </c>
    </row>
    <row r="1733" spans="1:19" ht="15" hidden="1" customHeight="1" x14ac:dyDescent="0.2">
      <c r="A1733" s="790" t="s">
        <v>384</v>
      </c>
      <c r="B1733" s="776" t="s">
        <v>381</v>
      </c>
      <c r="C1733" s="777" t="s">
        <v>381</v>
      </c>
      <c r="D1733" s="791" t="s">
        <v>381</v>
      </c>
      <c r="E1733" s="778" t="s">
        <v>381</v>
      </c>
      <c r="F1733" s="779" t="s">
        <v>381</v>
      </c>
      <c r="G1733" s="780" t="s">
        <v>381</v>
      </c>
      <c r="H1733" s="781" t="s">
        <v>381</v>
      </c>
      <c r="I1733" s="779" t="s">
        <v>381</v>
      </c>
      <c r="J1733" s="797"/>
      <c r="K1733" s="779">
        <f>J1733</f>
        <v>0</v>
      </c>
      <c r="L1733" s="779" t="s">
        <v>381</v>
      </c>
      <c r="M1733" s="779" t="s">
        <v>381</v>
      </c>
      <c r="N1733" s="797"/>
      <c r="O1733" s="779">
        <f>N1733</f>
        <v>0</v>
      </c>
      <c r="P1733" s="779" t="s">
        <v>381</v>
      </c>
      <c r="Q1733" s="779" t="s">
        <v>381</v>
      </c>
      <c r="R1733" s="779">
        <f>J1733+N1733</f>
        <v>0</v>
      </c>
      <c r="S1733" s="780">
        <f>R1733</f>
        <v>0</v>
      </c>
    </row>
    <row r="1734" spans="1:19" ht="18" hidden="1" customHeight="1" x14ac:dyDescent="0.2">
      <c r="A1734" s="792" t="s">
        <v>1026</v>
      </c>
      <c r="B1734" s="793"/>
      <c r="C1734" s="777">
        <f>IF(E1734+G1734=0, 0, ROUND((P1734-Q1734)/(G1734+E1734)/12,0))</f>
        <v>0</v>
      </c>
      <c r="D1734" s="791">
        <f>IF(F1734=0,0,ROUND(Q1734/F1734,0))</f>
        <v>0</v>
      </c>
      <c r="E1734" s="778">
        <f>E1735+E1736</f>
        <v>0</v>
      </c>
      <c r="F1734" s="779">
        <f>F1735+F1736</f>
        <v>0</v>
      </c>
      <c r="G1734" s="780">
        <f>G1735+G1736</f>
        <v>0</v>
      </c>
      <c r="H1734" s="781">
        <f>H1735+H1736</f>
        <v>0</v>
      </c>
      <c r="I1734" s="779">
        <f>I1735+I1736</f>
        <v>0</v>
      </c>
      <c r="J1734" s="779">
        <f>J1737</f>
        <v>0</v>
      </c>
      <c r="K1734" s="779">
        <f>IF(H1734+J1734=K1735+K1736+K1737,H1734+J1734,"CHYBA")</f>
        <v>0</v>
      </c>
      <c r="L1734" s="779">
        <f>L1735+L1736</f>
        <v>0</v>
      </c>
      <c r="M1734" s="779">
        <f>M1735+M1736</f>
        <v>0</v>
      </c>
      <c r="N1734" s="779">
        <f>N1737</f>
        <v>0</v>
      </c>
      <c r="O1734" s="779">
        <f>IF(L1734+N1734=O1735+O1736+O1737,L1734+N1734,"CHYBA")</f>
        <v>0</v>
      </c>
      <c r="P1734" s="779">
        <f>P1735+P1736</f>
        <v>0</v>
      </c>
      <c r="Q1734" s="779">
        <f>Q1735+Q1736</f>
        <v>0</v>
      </c>
      <c r="R1734" s="779">
        <f>R1737</f>
        <v>0</v>
      </c>
      <c r="S1734" s="780">
        <f>IF(P1734+R1734=S1735+S1736+S1737,P1734+R1734,"CHYBA")</f>
        <v>0</v>
      </c>
    </row>
    <row r="1735" spans="1:19" ht="15" hidden="1" customHeight="1" x14ac:dyDescent="0.2">
      <c r="A1735" s="790" t="s">
        <v>382</v>
      </c>
      <c r="B1735" s="776" t="s">
        <v>381</v>
      </c>
      <c r="C1735" s="777">
        <f>IF(E1735+G1735=0, 0, ROUND((P1735-Q1735)/(G1735+E1735)/12,0))</f>
        <v>0</v>
      </c>
      <c r="D1735" s="791">
        <f>IF(F1735=0,0,ROUND(Q1735/F1735,0))</f>
        <v>0</v>
      </c>
      <c r="E1735" s="796"/>
      <c r="F1735" s="797"/>
      <c r="G1735" s="798"/>
      <c r="H1735" s="799"/>
      <c r="I1735" s="797"/>
      <c r="J1735" s="779" t="s">
        <v>381</v>
      </c>
      <c r="K1735" s="779">
        <f>H1735</f>
        <v>0</v>
      </c>
      <c r="L1735" s="797"/>
      <c r="M1735" s="797"/>
      <c r="N1735" s="779" t="s">
        <v>381</v>
      </c>
      <c r="O1735" s="779">
        <f>L1735</f>
        <v>0</v>
      </c>
      <c r="P1735" s="779">
        <f>H1735+L1735</f>
        <v>0</v>
      </c>
      <c r="Q1735" s="779">
        <f>I1735+M1735</f>
        <v>0</v>
      </c>
      <c r="R1735" s="779" t="s">
        <v>381</v>
      </c>
      <c r="S1735" s="780">
        <f>P1735</f>
        <v>0</v>
      </c>
    </row>
    <row r="1736" spans="1:19" ht="15" hidden="1" customHeight="1" x14ac:dyDescent="0.2">
      <c r="A1736" s="790" t="s">
        <v>383</v>
      </c>
      <c r="B1736" s="776" t="s">
        <v>381</v>
      </c>
      <c r="C1736" s="777">
        <f>IF(E1736+G1736=0, 0, ROUND((P1736-Q1736)/(G1736+E1736)/12,0))</f>
        <v>0</v>
      </c>
      <c r="D1736" s="791">
        <f>IF(F1736=0,0,ROUND(Q1736/F1736,0))</f>
        <v>0</v>
      </c>
      <c r="E1736" s="796"/>
      <c r="F1736" s="797"/>
      <c r="G1736" s="798"/>
      <c r="H1736" s="799"/>
      <c r="I1736" s="797"/>
      <c r="J1736" s="779" t="s">
        <v>381</v>
      </c>
      <c r="K1736" s="779">
        <f>H1736</f>
        <v>0</v>
      </c>
      <c r="L1736" s="797"/>
      <c r="M1736" s="797"/>
      <c r="N1736" s="779" t="s">
        <v>381</v>
      </c>
      <c r="O1736" s="779">
        <f>L1736</f>
        <v>0</v>
      </c>
      <c r="P1736" s="779">
        <f>H1736+L1736</f>
        <v>0</v>
      </c>
      <c r="Q1736" s="779">
        <f>I1736+M1736</f>
        <v>0</v>
      </c>
      <c r="R1736" s="779" t="s">
        <v>381</v>
      </c>
      <c r="S1736" s="780">
        <f>P1736</f>
        <v>0</v>
      </c>
    </row>
    <row r="1737" spans="1:19" ht="15" hidden="1" customHeight="1" x14ac:dyDescent="0.2">
      <c r="A1737" s="790" t="s">
        <v>384</v>
      </c>
      <c r="B1737" s="776" t="s">
        <v>381</v>
      </c>
      <c r="C1737" s="777" t="s">
        <v>381</v>
      </c>
      <c r="D1737" s="791" t="s">
        <v>381</v>
      </c>
      <c r="E1737" s="778" t="s">
        <v>381</v>
      </c>
      <c r="F1737" s="779" t="s">
        <v>381</v>
      </c>
      <c r="G1737" s="780" t="s">
        <v>381</v>
      </c>
      <c r="H1737" s="781" t="s">
        <v>381</v>
      </c>
      <c r="I1737" s="779" t="s">
        <v>381</v>
      </c>
      <c r="J1737" s="797"/>
      <c r="K1737" s="779">
        <f>J1737</f>
        <v>0</v>
      </c>
      <c r="L1737" s="779" t="s">
        <v>381</v>
      </c>
      <c r="M1737" s="779" t="s">
        <v>381</v>
      </c>
      <c r="N1737" s="797"/>
      <c r="O1737" s="779">
        <f>N1737</f>
        <v>0</v>
      </c>
      <c r="P1737" s="779" t="s">
        <v>381</v>
      </c>
      <c r="Q1737" s="779" t="s">
        <v>381</v>
      </c>
      <c r="R1737" s="779">
        <f>J1737+N1737</f>
        <v>0</v>
      </c>
      <c r="S1737" s="780">
        <f>R1737</f>
        <v>0</v>
      </c>
    </row>
    <row r="1738" spans="1:19" ht="18" hidden="1" customHeight="1" x14ac:dyDescent="0.2">
      <c r="A1738" s="792" t="s">
        <v>1026</v>
      </c>
      <c r="B1738" s="793"/>
      <c r="C1738" s="777">
        <f>IF(E1738+G1738=0, 0, ROUND((P1738-Q1738)/(G1738+E1738)/12,0))</f>
        <v>0</v>
      </c>
      <c r="D1738" s="791">
        <f>IF(F1738=0,0,ROUND(Q1738/F1738,0))</f>
        <v>0</v>
      </c>
      <c r="E1738" s="778">
        <f>E1739+E1740</f>
        <v>0</v>
      </c>
      <c r="F1738" s="779">
        <f>F1739+F1740</f>
        <v>0</v>
      </c>
      <c r="G1738" s="780">
        <f>G1739+G1740</f>
        <v>0</v>
      </c>
      <c r="H1738" s="781">
        <f>H1739+H1740</f>
        <v>0</v>
      </c>
      <c r="I1738" s="779">
        <f>I1739+I1740</f>
        <v>0</v>
      </c>
      <c r="J1738" s="779">
        <f>J1741</f>
        <v>0</v>
      </c>
      <c r="K1738" s="779">
        <f>IF(H1738+J1738=K1739+K1740+K1741,H1738+J1738,"CHYBA")</f>
        <v>0</v>
      </c>
      <c r="L1738" s="779">
        <f>L1739+L1740</f>
        <v>0</v>
      </c>
      <c r="M1738" s="779">
        <f>M1739+M1740</f>
        <v>0</v>
      </c>
      <c r="N1738" s="779">
        <f>N1741</f>
        <v>0</v>
      </c>
      <c r="O1738" s="779">
        <f>IF(L1738+N1738=O1739+O1740+O1741,L1738+N1738,"CHYBA")</f>
        <v>0</v>
      </c>
      <c r="P1738" s="779">
        <f>P1739+P1740</f>
        <v>0</v>
      </c>
      <c r="Q1738" s="779">
        <f>Q1739+Q1740</f>
        <v>0</v>
      </c>
      <c r="R1738" s="779">
        <f>R1741</f>
        <v>0</v>
      </c>
      <c r="S1738" s="780">
        <f>IF(P1738+R1738=S1739+S1740+S1741,P1738+R1738,"CHYBA")</f>
        <v>0</v>
      </c>
    </row>
    <row r="1739" spans="1:19" ht="15" hidden="1" customHeight="1" x14ac:dyDescent="0.2">
      <c r="A1739" s="790" t="s">
        <v>382</v>
      </c>
      <c r="B1739" s="776" t="s">
        <v>381</v>
      </c>
      <c r="C1739" s="777">
        <f>IF(E1739+G1739=0, 0, ROUND((P1739-Q1739)/(G1739+E1739)/12,0))</f>
        <v>0</v>
      </c>
      <c r="D1739" s="791">
        <f>IF(F1739=0,0,ROUND(Q1739/F1739,0))</f>
        <v>0</v>
      </c>
      <c r="E1739" s="796"/>
      <c r="F1739" s="797"/>
      <c r="G1739" s="798"/>
      <c r="H1739" s="799"/>
      <c r="I1739" s="797"/>
      <c r="J1739" s="779" t="s">
        <v>381</v>
      </c>
      <c r="K1739" s="779">
        <f>H1739</f>
        <v>0</v>
      </c>
      <c r="L1739" s="797"/>
      <c r="M1739" s="797"/>
      <c r="N1739" s="779" t="s">
        <v>381</v>
      </c>
      <c r="O1739" s="779">
        <f>L1739</f>
        <v>0</v>
      </c>
      <c r="P1739" s="779">
        <f>H1739+L1739</f>
        <v>0</v>
      </c>
      <c r="Q1739" s="779">
        <f>I1739+M1739</f>
        <v>0</v>
      </c>
      <c r="R1739" s="779" t="s">
        <v>381</v>
      </c>
      <c r="S1739" s="780">
        <f>P1739</f>
        <v>0</v>
      </c>
    </row>
    <row r="1740" spans="1:19" ht="15" hidden="1" customHeight="1" x14ac:dyDescent="0.2">
      <c r="A1740" s="790" t="s">
        <v>383</v>
      </c>
      <c r="B1740" s="776" t="s">
        <v>381</v>
      </c>
      <c r="C1740" s="777">
        <f>IF(E1740+G1740=0, 0, ROUND((P1740-Q1740)/(G1740+E1740)/12,0))</f>
        <v>0</v>
      </c>
      <c r="D1740" s="791">
        <f>IF(F1740=0,0,ROUND(Q1740/F1740,0))</f>
        <v>0</v>
      </c>
      <c r="E1740" s="796"/>
      <c r="F1740" s="797"/>
      <c r="G1740" s="798"/>
      <c r="H1740" s="799"/>
      <c r="I1740" s="797"/>
      <c r="J1740" s="779" t="s">
        <v>381</v>
      </c>
      <c r="K1740" s="779">
        <f>H1740</f>
        <v>0</v>
      </c>
      <c r="L1740" s="797"/>
      <c r="M1740" s="797"/>
      <c r="N1740" s="779" t="s">
        <v>381</v>
      </c>
      <c r="O1740" s="779">
        <f>L1740</f>
        <v>0</v>
      </c>
      <c r="P1740" s="779">
        <f>H1740+L1740</f>
        <v>0</v>
      </c>
      <c r="Q1740" s="779">
        <f>I1740+M1740</f>
        <v>0</v>
      </c>
      <c r="R1740" s="779" t="s">
        <v>381</v>
      </c>
      <c r="S1740" s="780">
        <f>P1740</f>
        <v>0</v>
      </c>
    </row>
    <row r="1741" spans="1:19" ht="15.75" hidden="1" customHeight="1" x14ac:dyDescent="0.2">
      <c r="A1741" s="808" t="s">
        <v>384</v>
      </c>
      <c r="B1741" s="809" t="s">
        <v>381</v>
      </c>
      <c r="C1741" s="810" t="s">
        <v>381</v>
      </c>
      <c r="D1741" s="834" t="s">
        <v>381</v>
      </c>
      <c r="E1741" s="811" t="s">
        <v>381</v>
      </c>
      <c r="F1741" s="812" t="s">
        <v>381</v>
      </c>
      <c r="G1741" s="813" t="s">
        <v>381</v>
      </c>
      <c r="H1741" s="814" t="s">
        <v>381</v>
      </c>
      <c r="I1741" s="812" t="s">
        <v>381</v>
      </c>
      <c r="J1741" s="815"/>
      <c r="K1741" s="812">
        <f>J1741</f>
        <v>0</v>
      </c>
      <c r="L1741" s="812" t="s">
        <v>381</v>
      </c>
      <c r="M1741" s="812" t="s">
        <v>381</v>
      </c>
      <c r="N1741" s="815"/>
      <c r="O1741" s="812">
        <f>N1741</f>
        <v>0</v>
      </c>
      <c r="P1741" s="812" t="s">
        <v>381</v>
      </c>
      <c r="Q1741" s="812" t="s">
        <v>381</v>
      </c>
      <c r="R1741" s="812">
        <f>J1741+N1741</f>
        <v>0</v>
      </c>
      <c r="S1741" s="813">
        <f>R1741</f>
        <v>0</v>
      </c>
    </row>
    <row r="1742" spans="1:19" ht="15.75" hidden="1" customHeight="1" x14ac:dyDescent="0.2">
      <c r="A1742" s="816" t="s">
        <v>390</v>
      </c>
      <c r="B1742" s="817" t="s">
        <v>381</v>
      </c>
      <c r="C1742" s="802">
        <f>IF(E1742+G1742=0, 0, ROUND((P1742-Q1742)/(G1742+E1742)/12,0))</f>
        <v>0</v>
      </c>
      <c r="D1742" s="833">
        <f>IF(F1742=0,0,ROUND(Q1742/F1742,0))</f>
        <v>0</v>
      </c>
      <c r="E1742" s="819">
        <f>E1743+E1744</f>
        <v>0</v>
      </c>
      <c r="F1742" s="820">
        <f>F1743+F1744</f>
        <v>0</v>
      </c>
      <c r="G1742" s="821">
        <f>G1743+G1744</f>
        <v>0</v>
      </c>
      <c r="H1742" s="822">
        <f>H1743+H1744</f>
        <v>0</v>
      </c>
      <c r="I1742" s="820">
        <f>I1743+I1744</f>
        <v>0</v>
      </c>
      <c r="J1742" s="820">
        <f>J1745</f>
        <v>0</v>
      </c>
      <c r="K1742" s="820">
        <f>IF(H1742+J1742=K1743+K1744+K1745,H1742+J1742,"CHYBA")</f>
        <v>0</v>
      </c>
      <c r="L1742" s="820">
        <f>L1743+L1744</f>
        <v>0</v>
      </c>
      <c r="M1742" s="820">
        <f>M1743+M1744</f>
        <v>0</v>
      </c>
      <c r="N1742" s="820">
        <f>N1745</f>
        <v>0</v>
      </c>
      <c r="O1742" s="820">
        <f>IF(L1742+N1742=O1743+O1744+O1745,L1742+N1742,"CHYBA")</f>
        <v>0</v>
      </c>
      <c r="P1742" s="820">
        <f>P1743+P1744</f>
        <v>0</v>
      </c>
      <c r="Q1742" s="820">
        <f>Q1743+Q1744</f>
        <v>0</v>
      </c>
      <c r="R1742" s="820">
        <f>R1745</f>
        <v>0</v>
      </c>
      <c r="S1742" s="821">
        <f>IF(P1742+R1742=S1743+S1744+S1745,P1742+R1742,"CHYBA")</f>
        <v>0</v>
      </c>
    </row>
    <row r="1743" spans="1:19" ht="15" hidden="1" customHeight="1" x14ac:dyDescent="0.2">
      <c r="A1743" s="790" t="s">
        <v>382</v>
      </c>
      <c r="B1743" s="776" t="s">
        <v>381</v>
      </c>
      <c r="C1743" s="777">
        <f>IF(E1743+G1743=0, 0, ROUND((P1743-Q1743)/(G1743+E1743)/12,0))</f>
        <v>0</v>
      </c>
      <c r="D1743" s="791">
        <f>IF(F1743=0,0,ROUND(Q1743/F1743,0))</f>
        <v>0</v>
      </c>
      <c r="E1743" s="778">
        <f t="shared" ref="E1743:I1744" si="62">E1747+E1751+E1755+E1759+E1763+E1767+E1771</f>
        <v>0</v>
      </c>
      <c r="F1743" s="779">
        <f t="shared" si="62"/>
        <v>0</v>
      </c>
      <c r="G1743" s="780">
        <f t="shared" si="62"/>
        <v>0</v>
      </c>
      <c r="H1743" s="781">
        <f t="shared" si="62"/>
        <v>0</v>
      </c>
      <c r="I1743" s="779">
        <f t="shared" si="62"/>
        <v>0</v>
      </c>
      <c r="J1743" s="779" t="s">
        <v>381</v>
      </c>
      <c r="K1743" s="779">
        <f>H1743</f>
        <v>0</v>
      </c>
      <c r="L1743" s="779">
        <f>L1747+L1751+L1755+L1759+L1763+L1767+L1771</f>
        <v>0</v>
      </c>
      <c r="M1743" s="779">
        <f>M1747+M1751+M1755+M1759+M1763+M1767+M1771</f>
        <v>0</v>
      </c>
      <c r="N1743" s="779" t="s">
        <v>381</v>
      </c>
      <c r="O1743" s="779">
        <f>L1743</f>
        <v>0</v>
      </c>
      <c r="P1743" s="779">
        <f>H1743+L1743</f>
        <v>0</v>
      </c>
      <c r="Q1743" s="779">
        <f>I1743+M1743</f>
        <v>0</v>
      </c>
      <c r="R1743" s="779" t="s">
        <v>381</v>
      </c>
      <c r="S1743" s="780">
        <f>P1743</f>
        <v>0</v>
      </c>
    </row>
    <row r="1744" spans="1:19" ht="15" hidden="1" customHeight="1" x14ac:dyDescent="0.2">
      <c r="A1744" s="790" t="s">
        <v>383</v>
      </c>
      <c r="B1744" s="776" t="s">
        <v>381</v>
      </c>
      <c r="C1744" s="777">
        <f>IF(E1744+G1744=0, 0, ROUND((P1744-Q1744)/(G1744+E1744)/12,0))</f>
        <v>0</v>
      </c>
      <c r="D1744" s="791">
        <f>IF(F1744=0,0,ROUND(Q1744/F1744,0))</f>
        <v>0</v>
      </c>
      <c r="E1744" s="778">
        <f t="shared" si="62"/>
        <v>0</v>
      </c>
      <c r="F1744" s="779">
        <f t="shared" si="62"/>
        <v>0</v>
      </c>
      <c r="G1744" s="780">
        <f t="shared" si="62"/>
        <v>0</v>
      </c>
      <c r="H1744" s="781">
        <f t="shared" si="62"/>
        <v>0</v>
      </c>
      <c r="I1744" s="779">
        <f t="shared" si="62"/>
        <v>0</v>
      </c>
      <c r="J1744" s="779" t="s">
        <v>381</v>
      </c>
      <c r="K1744" s="779">
        <f>H1744</f>
        <v>0</v>
      </c>
      <c r="L1744" s="779">
        <f>L1748+L1752+L1756+L1760+L1764+L1768+L1772</f>
        <v>0</v>
      </c>
      <c r="M1744" s="779">
        <f>M1748+M1752+M1756+M1760+M1764+M1768+M1772</f>
        <v>0</v>
      </c>
      <c r="N1744" s="779" t="s">
        <v>381</v>
      </c>
      <c r="O1744" s="779">
        <f>L1744</f>
        <v>0</v>
      </c>
      <c r="P1744" s="779">
        <f>H1744+L1744</f>
        <v>0</v>
      </c>
      <c r="Q1744" s="779">
        <f>I1744+M1744</f>
        <v>0</v>
      </c>
      <c r="R1744" s="779" t="s">
        <v>381</v>
      </c>
      <c r="S1744" s="780">
        <f>P1744</f>
        <v>0</v>
      </c>
    </row>
    <row r="1745" spans="1:19" ht="15" hidden="1" customHeight="1" x14ac:dyDescent="0.2">
      <c r="A1745" s="790" t="s">
        <v>384</v>
      </c>
      <c r="B1745" s="776" t="s">
        <v>381</v>
      </c>
      <c r="C1745" s="777" t="s">
        <v>381</v>
      </c>
      <c r="D1745" s="791" t="s">
        <v>381</v>
      </c>
      <c r="E1745" s="778" t="s">
        <v>381</v>
      </c>
      <c r="F1745" s="779" t="s">
        <v>381</v>
      </c>
      <c r="G1745" s="780" t="s">
        <v>381</v>
      </c>
      <c r="H1745" s="781" t="s">
        <v>381</v>
      </c>
      <c r="I1745" s="779" t="s">
        <v>381</v>
      </c>
      <c r="J1745" s="779">
        <f>J1749+J1753+J1757+J1761+J1765+J1769+J1773</f>
        <v>0</v>
      </c>
      <c r="K1745" s="779">
        <f>J1745</f>
        <v>0</v>
      </c>
      <c r="L1745" s="779" t="s">
        <v>381</v>
      </c>
      <c r="M1745" s="779" t="s">
        <v>381</v>
      </c>
      <c r="N1745" s="779">
        <f>N1749+N1753+N1757+N1761+N1765+N1769+N1773</f>
        <v>0</v>
      </c>
      <c r="O1745" s="779">
        <f>N1745</f>
        <v>0</v>
      </c>
      <c r="P1745" s="779" t="s">
        <v>381</v>
      </c>
      <c r="Q1745" s="779" t="s">
        <v>381</v>
      </c>
      <c r="R1745" s="779">
        <f>J1745+N1745</f>
        <v>0</v>
      </c>
      <c r="S1745" s="780">
        <f>R1745</f>
        <v>0</v>
      </c>
    </row>
    <row r="1746" spans="1:19" ht="18" hidden="1" customHeight="1" x14ac:dyDescent="0.2">
      <c r="A1746" s="792" t="s">
        <v>1026</v>
      </c>
      <c r="B1746" s="793"/>
      <c r="C1746" s="777">
        <f>IF(E1746+G1746=0, 0, ROUND((P1746-Q1746)/(G1746+E1746)/12,0))</f>
        <v>0</v>
      </c>
      <c r="D1746" s="791">
        <f>IF(F1746=0,0,ROUND(Q1746/F1746,0))</f>
        <v>0</v>
      </c>
      <c r="E1746" s="778">
        <f>E1747+E1748</f>
        <v>0</v>
      </c>
      <c r="F1746" s="779">
        <f>F1747+F1748</f>
        <v>0</v>
      </c>
      <c r="G1746" s="780">
        <f>G1747+G1748</f>
        <v>0</v>
      </c>
      <c r="H1746" s="794">
        <f>H1747+H1748</f>
        <v>0</v>
      </c>
      <c r="I1746" s="795">
        <f>I1747+I1748</f>
        <v>0</v>
      </c>
      <c r="J1746" s="795">
        <f>J1749</f>
        <v>0</v>
      </c>
      <c r="K1746" s="795">
        <f>IF(H1746+J1746=K1747+K1748+K1749,H1746+J1746,"CHYBA")</f>
        <v>0</v>
      </c>
      <c r="L1746" s="779">
        <f>L1747+L1748</f>
        <v>0</v>
      </c>
      <c r="M1746" s="779">
        <f>M1747+M1748</f>
        <v>0</v>
      </c>
      <c r="N1746" s="779">
        <f>N1749</f>
        <v>0</v>
      </c>
      <c r="O1746" s="779">
        <f>IF(L1746+N1746=O1747+O1748+O1749,L1746+N1746,"CHYBA")</f>
        <v>0</v>
      </c>
      <c r="P1746" s="779">
        <f>P1747+P1748</f>
        <v>0</v>
      </c>
      <c r="Q1746" s="779">
        <f>Q1747+Q1748</f>
        <v>0</v>
      </c>
      <c r="R1746" s="779">
        <f>R1749</f>
        <v>0</v>
      </c>
      <c r="S1746" s="780">
        <f>IF(P1746+R1746=S1747+S1748+S1749,P1746+R1746,"CHYBA")</f>
        <v>0</v>
      </c>
    </row>
    <row r="1747" spans="1:19" ht="15" hidden="1" customHeight="1" x14ac:dyDescent="0.2">
      <c r="A1747" s="790" t="s">
        <v>382</v>
      </c>
      <c r="B1747" s="776" t="s">
        <v>381</v>
      </c>
      <c r="C1747" s="777">
        <f>IF(E1747+G1747=0, 0, ROUND((P1747-Q1747)/(G1747+E1747)/12,0))</f>
        <v>0</v>
      </c>
      <c r="D1747" s="791">
        <f>IF(F1747=0,0,ROUND(Q1747/F1747,0))</f>
        <v>0</v>
      </c>
      <c r="E1747" s="796"/>
      <c r="F1747" s="797"/>
      <c r="G1747" s="798"/>
      <c r="H1747" s="799"/>
      <c r="I1747" s="797"/>
      <c r="J1747" s="795" t="s">
        <v>381</v>
      </c>
      <c r="K1747" s="795">
        <f>H1747</f>
        <v>0</v>
      </c>
      <c r="L1747" s="797"/>
      <c r="M1747" s="797"/>
      <c r="N1747" s="779" t="s">
        <v>381</v>
      </c>
      <c r="O1747" s="779">
        <f>L1747</f>
        <v>0</v>
      </c>
      <c r="P1747" s="779">
        <f>H1747+L1747</f>
        <v>0</v>
      </c>
      <c r="Q1747" s="779">
        <f>I1747+M1747</f>
        <v>0</v>
      </c>
      <c r="R1747" s="779" t="s">
        <v>381</v>
      </c>
      <c r="S1747" s="780">
        <f>P1747</f>
        <v>0</v>
      </c>
    </row>
    <row r="1748" spans="1:19" ht="15" hidden="1" customHeight="1" x14ac:dyDescent="0.2">
      <c r="A1748" s="790" t="s">
        <v>383</v>
      </c>
      <c r="B1748" s="776" t="s">
        <v>381</v>
      </c>
      <c r="C1748" s="777">
        <f>IF(E1748+G1748=0, 0, ROUND((P1748-Q1748)/(G1748+E1748)/12,0))</f>
        <v>0</v>
      </c>
      <c r="D1748" s="791">
        <f>IF(F1748=0,0,ROUND(Q1748/F1748,0))</f>
        <v>0</v>
      </c>
      <c r="E1748" s="796"/>
      <c r="F1748" s="797"/>
      <c r="G1748" s="798"/>
      <c r="H1748" s="799"/>
      <c r="I1748" s="797"/>
      <c r="J1748" s="795" t="s">
        <v>381</v>
      </c>
      <c r="K1748" s="795">
        <f>H1748</f>
        <v>0</v>
      </c>
      <c r="L1748" s="797"/>
      <c r="M1748" s="797"/>
      <c r="N1748" s="779" t="s">
        <v>381</v>
      </c>
      <c r="O1748" s="779">
        <f>L1748</f>
        <v>0</v>
      </c>
      <c r="P1748" s="779">
        <f>H1748+L1748</f>
        <v>0</v>
      </c>
      <c r="Q1748" s="779">
        <f>I1748+M1748</f>
        <v>0</v>
      </c>
      <c r="R1748" s="779" t="s">
        <v>381</v>
      </c>
      <c r="S1748" s="780">
        <f>P1748</f>
        <v>0</v>
      </c>
    </row>
    <row r="1749" spans="1:19" ht="15" hidden="1" customHeight="1" x14ac:dyDescent="0.2">
      <c r="A1749" s="790" t="s">
        <v>384</v>
      </c>
      <c r="B1749" s="776" t="s">
        <v>381</v>
      </c>
      <c r="C1749" s="777" t="s">
        <v>381</v>
      </c>
      <c r="D1749" s="791" t="s">
        <v>381</v>
      </c>
      <c r="E1749" s="778" t="s">
        <v>381</v>
      </c>
      <c r="F1749" s="779" t="s">
        <v>381</v>
      </c>
      <c r="G1749" s="780" t="s">
        <v>381</v>
      </c>
      <c r="H1749" s="781" t="s">
        <v>381</v>
      </c>
      <c r="I1749" s="779" t="s">
        <v>381</v>
      </c>
      <c r="J1749" s="797"/>
      <c r="K1749" s="795">
        <f>J1749</f>
        <v>0</v>
      </c>
      <c r="L1749" s="779" t="s">
        <v>381</v>
      </c>
      <c r="M1749" s="779" t="s">
        <v>381</v>
      </c>
      <c r="N1749" s="797"/>
      <c r="O1749" s="779">
        <f>N1749</f>
        <v>0</v>
      </c>
      <c r="P1749" s="779" t="s">
        <v>381</v>
      </c>
      <c r="Q1749" s="779" t="s">
        <v>381</v>
      </c>
      <c r="R1749" s="779">
        <f>J1749+N1749</f>
        <v>0</v>
      </c>
      <c r="S1749" s="780">
        <f>R1749</f>
        <v>0</v>
      </c>
    </row>
    <row r="1750" spans="1:19" ht="18" hidden="1" customHeight="1" x14ac:dyDescent="0.2">
      <c r="A1750" s="792" t="s">
        <v>1026</v>
      </c>
      <c r="B1750" s="793"/>
      <c r="C1750" s="777">
        <f>IF(E1750+G1750=0, 0, ROUND((P1750-Q1750)/(G1750+E1750)/12,0))</f>
        <v>0</v>
      </c>
      <c r="D1750" s="791">
        <f>IF(F1750=0,0,ROUND(Q1750/F1750,0))</f>
        <v>0</v>
      </c>
      <c r="E1750" s="778">
        <f>E1751+E1752</f>
        <v>0</v>
      </c>
      <c r="F1750" s="779">
        <f>F1751+F1752</f>
        <v>0</v>
      </c>
      <c r="G1750" s="780">
        <f>G1751+G1752</f>
        <v>0</v>
      </c>
      <c r="H1750" s="781">
        <f>H1751+H1752</f>
        <v>0</v>
      </c>
      <c r="I1750" s="779">
        <f>I1751+I1752</f>
        <v>0</v>
      </c>
      <c r="J1750" s="779">
        <f>J1753</f>
        <v>0</v>
      </c>
      <c r="K1750" s="779">
        <f>IF(H1750+J1750=K1751+K1752+K1753,H1750+J1750,"CHYBA")</f>
        <v>0</v>
      </c>
      <c r="L1750" s="779">
        <f>L1751+L1752</f>
        <v>0</v>
      </c>
      <c r="M1750" s="779">
        <f>M1751+M1752</f>
        <v>0</v>
      </c>
      <c r="N1750" s="779">
        <f>N1753</f>
        <v>0</v>
      </c>
      <c r="O1750" s="779">
        <f>IF(L1750+N1750=O1751+O1752+O1753,L1750+N1750,"CHYBA")</f>
        <v>0</v>
      </c>
      <c r="P1750" s="779">
        <f>P1751+P1752</f>
        <v>0</v>
      </c>
      <c r="Q1750" s="779">
        <f>Q1751+Q1752</f>
        <v>0</v>
      </c>
      <c r="R1750" s="779">
        <f>R1753</f>
        <v>0</v>
      </c>
      <c r="S1750" s="780">
        <f>IF(P1750+R1750=S1751+S1752+S1753,P1750+R1750,"CHYBA")</f>
        <v>0</v>
      </c>
    </row>
    <row r="1751" spans="1:19" ht="15" hidden="1" customHeight="1" x14ac:dyDescent="0.2">
      <c r="A1751" s="790" t="s">
        <v>382</v>
      </c>
      <c r="B1751" s="776" t="s">
        <v>381</v>
      </c>
      <c r="C1751" s="777">
        <f>IF(E1751+G1751=0, 0, ROUND((P1751-Q1751)/(G1751+E1751)/12,0))</f>
        <v>0</v>
      </c>
      <c r="D1751" s="791">
        <f>IF(F1751=0,0,ROUND(Q1751/F1751,0))</f>
        <v>0</v>
      </c>
      <c r="E1751" s="796"/>
      <c r="F1751" s="797"/>
      <c r="G1751" s="798"/>
      <c r="H1751" s="799"/>
      <c r="I1751" s="797"/>
      <c r="J1751" s="779" t="s">
        <v>381</v>
      </c>
      <c r="K1751" s="779">
        <f>H1751</f>
        <v>0</v>
      </c>
      <c r="L1751" s="797"/>
      <c r="M1751" s="797"/>
      <c r="N1751" s="779" t="s">
        <v>381</v>
      </c>
      <c r="O1751" s="779">
        <f>L1751</f>
        <v>0</v>
      </c>
      <c r="P1751" s="779">
        <f>H1751+L1751</f>
        <v>0</v>
      </c>
      <c r="Q1751" s="779">
        <f>I1751+M1751</f>
        <v>0</v>
      </c>
      <c r="R1751" s="779" t="s">
        <v>381</v>
      </c>
      <c r="S1751" s="780">
        <f>P1751</f>
        <v>0</v>
      </c>
    </row>
    <row r="1752" spans="1:19" ht="15" hidden="1" customHeight="1" x14ac:dyDescent="0.2">
      <c r="A1752" s="790" t="s">
        <v>383</v>
      </c>
      <c r="B1752" s="776" t="s">
        <v>381</v>
      </c>
      <c r="C1752" s="777">
        <f>IF(E1752+G1752=0, 0, ROUND((P1752-Q1752)/(G1752+E1752)/12,0))</f>
        <v>0</v>
      </c>
      <c r="D1752" s="791">
        <f>IF(F1752=0,0,ROUND(Q1752/F1752,0))</f>
        <v>0</v>
      </c>
      <c r="E1752" s="796"/>
      <c r="F1752" s="797"/>
      <c r="G1752" s="798"/>
      <c r="H1752" s="799"/>
      <c r="I1752" s="797"/>
      <c r="J1752" s="779" t="s">
        <v>381</v>
      </c>
      <c r="K1752" s="779">
        <f>H1752</f>
        <v>0</v>
      </c>
      <c r="L1752" s="797"/>
      <c r="M1752" s="797"/>
      <c r="N1752" s="779" t="s">
        <v>381</v>
      </c>
      <c r="O1752" s="779">
        <f>L1752</f>
        <v>0</v>
      </c>
      <c r="P1752" s="779">
        <f>H1752+L1752</f>
        <v>0</v>
      </c>
      <c r="Q1752" s="779">
        <f>I1752+M1752</f>
        <v>0</v>
      </c>
      <c r="R1752" s="779" t="s">
        <v>381</v>
      </c>
      <c r="S1752" s="780">
        <f>P1752</f>
        <v>0</v>
      </c>
    </row>
    <row r="1753" spans="1:19" ht="15" hidden="1" customHeight="1" x14ac:dyDescent="0.2">
      <c r="A1753" s="790" t="s">
        <v>384</v>
      </c>
      <c r="B1753" s="776" t="s">
        <v>381</v>
      </c>
      <c r="C1753" s="777" t="s">
        <v>381</v>
      </c>
      <c r="D1753" s="791" t="s">
        <v>381</v>
      </c>
      <c r="E1753" s="778" t="s">
        <v>381</v>
      </c>
      <c r="F1753" s="779" t="s">
        <v>381</v>
      </c>
      <c r="G1753" s="780" t="s">
        <v>381</v>
      </c>
      <c r="H1753" s="781" t="s">
        <v>381</v>
      </c>
      <c r="I1753" s="779" t="s">
        <v>381</v>
      </c>
      <c r="J1753" s="797"/>
      <c r="K1753" s="779">
        <f>J1753</f>
        <v>0</v>
      </c>
      <c r="L1753" s="779" t="s">
        <v>381</v>
      </c>
      <c r="M1753" s="779" t="s">
        <v>381</v>
      </c>
      <c r="N1753" s="797"/>
      <c r="O1753" s="779">
        <f>N1753</f>
        <v>0</v>
      </c>
      <c r="P1753" s="779" t="s">
        <v>381</v>
      </c>
      <c r="Q1753" s="779" t="s">
        <v>381</v>
      </c>
      <c r="R1753" s="779">
        <f>J1753+N1753</f>
        <v>0</v>
      </c>
      <c r="S1753" s="780">
        <f>R1753</f>
        <v>0</v>
      </c>
    </row>
    <row r="1754" spans="1:19" ht="18" hidden="1" customHeight="1" x14ac:dyDescent="0.2">
      <c r="A1754" s="792" t="s">
        <v>1026</v>
      </c>
      <c r="B1754" s="793"/>
      <c r="C1754" s="777">
        <f>IF(E1754+G1754=0, 0, ROUND((P1754-Q1754)/(G1754+E1754)/12,0))</f>
        <v>0</v>
      </c>
      <c r="D1754" s="791">
        <f>IF(F1754=0,0,ROUND(Q1754/F1754,0))</f>
        <v>0</v>
      </c>
      <c r="E1754" s="778">
        <f>E1755+E1756</f>
        <v>0</v>
      </c>
      <c r="F1754" s="779">
        <f>F1755+F1756</f>
        <v>0</v>
      </c>
      <c r="G1754" s="780">
        <f>G1755+G1756</f>
        <v>0</v>
      </c>
      <c r="H1754" s="781">
        <f>H1755+H1756</f>
        <v>0</v>
      </c>
      <c r="I1754" s="779">
        <f>I1755+I1756</f>
        <v>0</v>
      </c>
      <c r="J1754" s="779">
        <f>J1757</f>
        <v>0</v>
      </c>
      <c r="K1754" s="779">
        <f>IF(H1754+J1754=K1755+K1756+K1757,H1754+J1754,"CHYBA")</f>
        <v>0</v>
      </c>
      <c r="L1754" s="779">
        <f>L1755+L1756</f>
        <v>0</v>
      </c>
      <c r="M1754" s="779">
        <f>M1755+M1756</f>
        <v>0</v>
      </c>
      <c r="N1754" s="779">
        <f>N1757</f>
        <v>0</v>
      </c>
      <c r="O1754" s="779">
        <f>IF(L1754+N1754=O1755+O1756+O1757,L1754+N1754,"CHYBA")</f>
        <v>0</v>
      </c>
      <c r="P1754" s="779">
        <f>P1755+P1756</f>
        <v>0</v>
      </c>
      <c r="Q1754" s="779">
        <f>Q1755+Q1756</f>
        <v>0</v>
      </c>
      <c r="R1754" s="779">
        <f>R1757</f>
        <v>0</v>
      </c>
      <c r="S1754" s="780">
        <f>IF(P1754+R1754=S1755+S1756+S1757,P1754+R1754,"CHYBA")</f>
        <v>0</v>
      </c>
    </row>
    <row r="1755" spans="1:19" ht="15" hidden="1" customHeight="1" x14ac:dyDescent="0.2">
      <c r="A1755" s="790" t="s">
        <v>382</v>
      </c>
      <c r="B1755" s="776" t="s">
        <v>381</v>
      </c>
      <c r="C1755" s="777">
        <f>IF(E1755+G1755=0, 0, ROUND((P1755-Q1755)/(G1755+E1755)/12,0))</f>
        <v>0</v>
      </c>
      <c r="D1755" s="791">
        <f>IF(F1755=0,0,ROUND(Q1755/F1755,0))</f>
        <v>0</v>
      </c>
      <c r="E1755" s="796"/>
      <c r="F1755" s="797"/>
      <c r="G1755" s="798"/>
      <c r="H1755" s="799"/>
      <c r="I1755" s="797"/>
      <c r="J1755" s="779" t="s">
        <v>381</v>
      </c>
      <c r="K1755" s="779">
        <f>H1755</f>
        <v>0</v>
      </c>
      <c r="L1755" s="797"/>
      <c r="M1755" s="797"/>
      <c r="N1755" s="779" t="s">
        <v>381</v>
      </c>
      <c r="O1755" s="779">
        <f>L1755</f>
        <v>0</v>
      </c>
      <c r="P1755" s="779">
        <f>H1755+L1755</f>
        <v>0</v>
      </c>
      <c r="Q1755" s="779">
        <f>I1755+M1755</f>
        <v>0</v>
      </c>
      <c r="R1755" s="779" t="s">
        <v>381</v>
      </c>
      <c r="S1755" s="780">
        <f>P1755</f>
        <v>0</v>
      </c>
    </row>
    <row r="1756" spans="1:19" ht="15" hidden="1" customHeight="1" x14ac:dyDescent="0.2">
      <c r="A1756" s="790" t="s">
        <v>383</v>
      </c>
      <c r="B1756" s="776" t="s">
        <v>381</v>
      </c>
      <c r="C1756" s="777">
        <f>IF(E1756+G1756=0, 0, ROUND((P1756-Q1756)/(G1756+E1756)/12,0))</f>
        <v>0</v>
      </c>
      <c r="D1756" s="791">
        <f>IF(F1756=0,0,ROUND(Q1756/F1756,0))</f>
        <v>0</v>
      </c>
      <c r="E1756" s="796"/>
      <c r="F1756" s="797"/>
      <c r="G1756" s="798"/>
      <c r="H1756" s="799"/>
      <c r="I1756" s="797"/>
      <c r="J1756" s="779" t="s">
        <v>381</v>
      </c>
      <c r="K1756" s="779">
        <f>H1756</f>
        <v>0</v>
      </c>
      <c r="L1756" s="797"/>
      <c r="M1756" s="797"/>
      <c r="N1756" s="779" t="s">
        <v>381</v>
      </c>
      <c r="O1756" s="779">
        <f>L1756</f>
        <v>0</v>
      </c>
      <c r="P1756" s="779">
        <f>H1756+L1756</f>
        <v>0</v>
      </c>
      <c r="Q1756" s="779">
        <f>I1756+M1756</f>
        <v>0</v>
      </c>
      <c r="R1756" s="779" t="s">
        <v>381</v>
      </c>
      <c r="S1756" s="780">
        <f>P1756</f>
        <v>0</v>
      </c>
    </row>
    <row r="1757" spans="1:19" ht="15" hidden="1" customHeight="1" x14ac:dyDescent="0.2">
      <c r="A1757" s="790" t="s">
        <v>384</v>
      </c>
      <c r="B1757" s="776" t="s">
        <v>381</v>
      </c>
      <c r="C1757" s="777" t="s">
        <v>381</v>
      </c>
      <c r="D1757" s="791" t="s">
        <v>381</v>
      </c>
      <c r="E1757" s="778" t="s">
        <v>381</v>
      </c>
      <c r="F1757" s="779" t="s">
        <v>381</v>
      </c>
      <c r="G1757" s="780" t="s">
        <v>381</v>
      </c>
      <c r="H1757" s="781" t="s">
        <v>381</v>
      </c>
      <c r="I1757" s="779" t="s">
        <v>381</v>
      </c>
      <c r="J1757" s="797"/>
      <c r="K1757" s="779">
        <f>J1757</f>
        <v>0</v>
      </c>
      <c r="L1757" s="779" t="s">
        <v>381</v>
      </c>
      <c r="M1757" s="779" t="s">
        <v>381</v>
      </c>
      <c r="N1757" s="797"/>
      <c r="O1757" s="779">
        <f>N1757</f>
        <v>0</v>
      </c>
      <c r="P1757" s="779" t="s">
        <v>381</v>
      </c>
      <c r="Q1757" s="779" t="s">
        <v>381</v>
      </c>
      <c r="R1757" s="779">
        <f>J1757+N1757</f>
        <v>0</v>
      </c>
      <c r="S1757" s="780">
        <f>R1757</f>
        <v>0</v>
      </c>
    </row>
    <row r="1758" spans="1:19" ht="18" hidden="1" customHeight="1" x14ac:dyDescent="0.2">
      <c r="A1758" s="792" t="s">
        <v>1026</v>
      </c>
      <c r="B1758" s="793"/>
      <c r="C1758" s="777">
        <f>IF(E1758+G1758=0, 0, ROUND((P1758-Q1758)/(G1758+E1758)/12,0))</f>
        <v>0</v>
      </c>
      <c r="D1758" s="791">
        <f>IF(F1758=0,0,ROUND(Q1758/F1758,0))</f>
        <v>0</v>
      </c>
      <c r="E1758" s="778">
        <f>E1759+E1760</f>
        <v>0</v>
      </c>
      <c r="F1758" s="779">
        <f>F1759+F1760</f>
        <v>0</v>
      </c>
      <c r="G1758" s="780">
        <f>G1759+G1760</f>
        <v>0</v>
      </c>
      <c r="H1758" s="781">
        <f>H1759+H1760</f>
        <v>0</v>
      </c>
      <c r="I1758" s="779">
        <f>I1759+I1760</f>
        <v>0</v>
      </c>
      <c r="J1758" s="779">
        <f>J1761</f>
        <v>0</v>
      </c>
      <c r="K1758" s="779">
        <f>IF(H1758+J1758=K1759+K1760+K1761,H1758+J1758,"CHYBA")</f>
        <v>0</v>
      </c>
      <c r="L1758" s="779">
        <f>L1759+L1760</f>
        <v>0</v>
      </c>
      <c r="M1758" s="779">
        <f>M1759+M1760</f>
        <v>0</v>
      </c>
      <c r="N1758" s="779">
        <f>N1761</f>
        <v>0</v>
      </c>
      <c r="O1758" s="779">
        <f>IF(L1758+N1758=O1759+O1760+O1761,L1758+N1758,"CHYBA")</f>
        <v>0</v>
      </c>
      <c r="P1758" s="779">
        <f>P1759+P1760</f>
        <v>0</v>
      </c>
      <c r="Q1758" s="779">
        <f>Q1759+Q1760</f>
        <v>0</v>
      </c>
      <c r="R1758" s="779">
        <f>R1761</f>
        <v>0</v>
      </c>
      <c r="S1758" s="780">
        <f>IF(P1758+R1758=S1759+S1760+S1761,P1758+R1758,"CHYBA")</f>
        <v>0</v>
      </c>
    </row>
    <row r="1759" spans="1:19" ht="15" hidden="1" customHeight="1" x14ac:dyDescent="0.2">
      <c r="A1759" s="790" t="s">
        <v>382</v>
      </c>
      <c r="B1759" s="776" t="s">
        <v>381</v>
      </c>
      <c r="C1759" s="777">
        <f>IF(E1759+G1759=0, 0, ROUND((P1759-Q1759)/(G1759+E1759)/12,0))</f>
        <v>0</v>
      </c>
      <c r="D1759" s="791">
        <f>IF(F1759=0,0,ROUND(Q1759/F1759,0))</f>
        <v>0</v>
      </c>
      <c r="E1759" s="796"/>
      <c r="F1759" s="797"/>
      <c r="G1759" s="798"/>
      <c r="H1759" s="799"/>
      <c r="I1759" s="797"/>
      <c r="J1759" s="779" t="s">
        <v>381</v>
      </c>
      <c r="K1759" s="779">
        <f>H1759</f>
        <v>0</v>
      </c>
      <c r="L1759" s="797"/>
      <c r="M1759" s="797"/>
      <c r="N1759" s="779" t="s">
        <v>381</v>
      </c>
      <c r="O1759" s="779">
        <f>L1759</f>
        <v>0</v>
      </c>
      <c r="P1759" s="779">
        <f>H1759+L1759</f>
        <v>0</v>
      </c>
      <c r="Q1759" s="779">
        <f>I1759+M1759</f>
        <v>0</v>
      </c>
      <c r="R1759" s="779" t="s">
        <v>381</v>
      </c>
      <c r="S1759" s="780">
        <f>P1759</f>
        <v>0</v>
      </c>
    </row>
    <row r="1760" spans="1:19" ht="15" hidden="1" customHeight="1" x14ac:dyDescent="0.2">
      <c r="A1760" s="790" t="s">
        <v>383</v>
      </c>
      <c r="B1760" s="776" t="s">
        <v>381</v>
      </c>
      <c r="C1760" s="777">
        <f>IF(E1760+G1760=0, 0, ROUND((P1760-Q1760)/(G1760+E1760)/12,0))</f>
        <v>0</v>
      </c>
      <c r="D1760" s="791">
        <f>IF(F1760=0,0,ROUND(Q1760/F1760,0))</f>
        <v>0</v>
      </c>
      <c r="E1760" s="796"/>
      <c r="F1760" s="797"/>
      <c r="G1760" s="798"/>
      <c r="H1760" s="799"/>
      <c r="I1760" s="797"/>
      <c r="J1760" s="779" t="s">
        <v>381</v>
      </c>
      <c r="K1760" s="779">
        <f>H1760</f>
        <v>0</v>
      </c>
      <c r="L1760" s="797"/>
      <c r="M1760" s="797"/>
      <c r="N1760" s="779" t="s">
        <v>381</v>
      </c>
      <c r="O1760" s="779">
        <f>L1760</f>
        <v>0</v>
      </c>
      <c r="P1760" s="779">
        <f>H1760+L1760</f>
        <v>0</v>
      </c>
      <c r="Q1760" s="779">
        <f>I1760+M1760</f>
        <v>0</v>
      </c>
      <c r="R1760" s="779" t="s">
        <v>381</v>
      </c>
      <c r="S1760" s="780">
        <f>P1760</f>
        <v>0</v>
      </c>
    </row>
    <row r="1761" spans="1:19" ht="15" hidden="1" customHeight="1" x14ac:dyDescent="0.2">
      <c r="A1761" s="790" t="s">
        <v>384</v>
      </c>
      <c r="B1761" s="776" t="s">
        <v>381</v>
      </c>
      <c r="C1761" s="777" t="s">
        <v>381</v>
      </c>
      <c r="D1761" s="791" t="s">
        <v>381</v>
      </c>
      <c r="E1761" s="778" t="s">
        <v>381</v>
      </c>
      <c r="F1761" s="779" t="s">
        <v>381</v>
      </c>
      <c r="G1761" s="780" t="s">
        <v>381</v>
      </c>
      <c r="H1761" s="781" t="s">
        <v>381</v>
      </c>
      <c r="I1761" s="779" t="s">
        <v>381</v>
      </c>
      <c r="J1761" s="797"/>
      <c r="K1761" s="779">
        <f>J1761</f>
        <v>0</v>
      </c>
      <c r="L1761" s="779" t="s">
        <v>381</v>
      </c>
      <c r="M1761" s="779" t="s">
        <v>381</v>
      </c>
      <c r="N1761" s="797"/>
      <c r="O1761" s="779">
        <f>N1761</f>
        <v>0</v>
      </c>
      <c r="P1761" s="779" t="s">
        <v>381</v>
      </c>
      <c r="Q1761" s="779" t="s">
        <v>381</v>
      </c>
      <c r="R1761" s="779">
        <f>J1761+N1761</f>
        <v>0</v>
      </c>
      <c r="S1761" s="780">
        <f>R1761</f>
        <v>0</v>
      </c>
    </row>
    <row r="1762" spans="1:19" ht="18" hidden="1" customHeight="1" x14ac:dyDescent="0.2">
      <c r="A1762" s="792" t="s">
        <v>1026</v>
      </c>
      <c r="B1762" s="793"/>
      <c r="C1762" s="777">
        <f>IF(E1762+G1762=0, 0, ROUND((P1762-Q1762)/(G1762+E1762)/12,0))</f>
        <v>0</v>
      </c>
      <c r="D1762" s="791">
        <f>IF(F1762=0,0,ROUND(Q1762/F1762,0))</f>
        <v>0</v>
      </c>
      <c r="E1762" s="778">
        <f>E1763+E1764</f>
        <v>0</v>
      </c>
      <c r="F1762" s="779">
        <f>F1763+F1764</f>
        <v>0</v>
      </c>
      <c r="G1762" s="780">
        <f>G1763+G1764</f>
        <v>0</v>
      </c>
      <c r="H1762" s="781">
        <f>H1763+H1764</f>
        <v>0</v>
      </c>
      <c r="I1762" s="779">
        <f>I1763+I1764</f>
        <v>0</v>
      </c>
      <c r="J1762" s="779">
        <f>J1765</f>
        <v>0</v>
      </c>
      <c r="K1762" s="779">
        <f>IF(H1762+J1762=K1763+K1764+K1765,H1762+J1762,"CHYBA")</f>
        <v>0</v>
      </c>
      <c r="L1762" s="779">
        <f>L1763+L1764</f>
        <v>0</v>
      </c>
      <c r="M1762" s="779">
        <f>M1763+M1764</f>
        <v>0</v>
      </c>
      <c r="N1762" s="779">
        <f>N1765</f>
        <v>0</v>
      </c>
      <c r="O1762" s="779">
        <f>IF(L1762+N1762=O1763+O1764+O1765,L1762+N1762,"CHYBA")</f>
        <v>0</v>
      </c>
      <c r="P1762" s="779">
        <f>P1763+P1764</f>
        <v>0</v>
      </c>
      <c r="Q1762" s="779">
        <f>Q1763+Q1764</f>
        <v>0</v>
      </c>
      <c r="R1762" s="779">
        <f>R1765</f>
        <v>0</v>
      </c>
      <c r="S1762" s="780">
        <f>IF(P1762+R1762=S1763+S1764+S1765,P1762+R1762,"CHYBA")</f>
        <v>0</v>
      </c>
    </row>
    <row r="1763" spans="1:19" ht="15" hidden="1" customHeight="1" x14ac:dyDescent="0.2">
      <c r="A1763" s="790" t="s">
        <v>382</v>
      </c>
      <c r="B1763" s="776" t="s">
        <v>381</v>
      </c>
      <c r="C1763" s="777">
        <f>IF(E1763+G1763=0, 0, ROUND((P1763-Q1763)/(G1763+E1763)/12,0))</f>
        <v>0</v>
      </c>
      <c r="D1763" s="791">
        <f>IF(F1763=0,0,ROUND(Q1763/F1763,0))</f>
        <v>0</v>
      </c>
      <c r="E1763" s="796"/>
      <c r="F1763" s="797"/>
      <c r="G1763" s="798"/>
      <c r="H1763" s="799"/>
      <c r="I1763" s="797"/>
      <c r="J1763" s="779" t="s">
        <v>381</v>
      </c>
      <c r="K1763" s="779">
        <f>H1763</f>
        <v>0</v>
      </c>
      <c r="L1763" s="797"/>
      <c r="M1763" s="797"/>
      <c r="N1763" s="779" t="s">
        <v>381</v>
      </c>
      <c r="O1763" s="779">
        <f>L1763</f>
        <v>0</v>
      </c>
      <c r="P1763" s="779">
        <f>H1763+L1763</f>
        <v>0</v>
      </c>
      <c r="Q1763" s="779">
        <f>I1763+M1763</f>
        <v>0</v>
      </c>
      <c r="R1763" s="779" t="s">
        <v>381</v>
      </c>
      <c r="S1763" s="780">
        <f>P1763</f>
        <v>0</v>
      </c>
    </row>
    <row r="1764" spans="1:19" ht="15" hidden="1" customHeight="1" x14ac:dyDescent="0.2">
      <c r="A1764" s="790" t="s">
        <v>383</v>
      </c>
      <c r="B1764" s="776" t="s">
        <v>381</v>
      </c>
      <c r="C1764" s="777">
        <f>IF(E1764+G1764=0, 0, ROUND((P1764-Q1764)/(G1764+E1764)/12,0))</f>
        <v>0</v>
      </c>
      <c r="D1764" s="791">
        <f>IF(F1764=0,0,ROUND(Q1764/F1764,0))</f>
        <v>0</v>
      </c>
      <c r="E1764" s="796"/>
      <c r="F1764" s="797"/>
      <c r="G1764" s="798"/>
      <c r="H1764" s="799"/>
      <c r="I1764" s="797"/>
      <c r="J1764" s="779" t="s">
        <v>381</v>
      </c>
      <c r="K1764" s="779">
        <f>H1764</f>
        <v>0</v>
      </c>
      <c r="L1764" s="797"/>
      <c r="M1764" s="797"/>
      <c r="N1764" s="779" t="s">
        <v>381</v>
      </c>
      <c r="O1764" s="779">
        <f>L1764</f>
        <v>0</v>
      </c>
      <c r="P1764" s="779">
        <f>H1764+L1764</f>
        <v>0</v>
      </c>
      <c r="Q1764" s="779">
        <f>I1764+M1764</f>
        <v>0</v>
      </c>
      <c r="R1764" s="779" t="s">
        <v>381</v>
      </c>
      <c r="S1764" s="780">
        <f>P1764</f>
        <v>0</v>
      </c>
    </row>
    <row r="1765" spans="1:19" ht="15" hidden="1" customHeight="1" x14ac:dyDescent="0.2">
      <c r="A1765" s="790" t="s">
        <v>384</v>
      </c>
      <c r="B1765" s="776" t="s">
        <v>381</v>
      </c>
      <c r="C1765" s="777" t="s">
        <v>381</v>
      </c>
      <c r="D1765" s="791" t="s">
        <v>381</v>
      </c>
      <c r="E1765" s="778" t="s">
        <v>381</v>
      </c>
      <c r="F1765" s="779" t="s">
        <v>381</v>
      </c>
      <c r="G1765" s="780" t="s">
        <v>381</v>
      </c>
      <c r="H1765" s="781" t="s">
        <v>381</v>
      </c>
      <c r="I1765" s="779" t="s">
        <v>381</v>
      </c>
      <c r="J1765" s="797"/>
      <c r="K1765" s="779">
        <f>J1765</f>
        <v>0</v>
      </c>
      <c r="L1765" s="779" t="s">
        <v>381</v>
      </c>
      <c r="M1765" s="779" t="s">
        <v>381</v>
      </c>
      <c r="N1765" s="797"/>
      <c r="O1765" s="779">
        <f>N1765</f>
        <v>0</v>
      </c>
      <c r="P1765" s="779" t="s">
        <v>381</v>
      </c>
      <c r="Q1765" s="779" t="s">
        <v>381</v>
      </c>
      <c r="R1765" s="779">
        <f>J1765+N1765</f>
        <v>0</v>
      </c>
      <c r="S1765" s="780">
        <f>R1765</f>
        <v>0</v>
      </c>
    </row>
    <row r="1766" spans="1:19" ht="18" hidden="1" customHeight="1" x14ac:dyDescent="0.2">
      <c r="A1766" s="792" t="s">
        <v>1026</v>
      </c>
      <c r="B1766" s="793"/>
      <c r="C1766" s="777">
        <f>IF(E1766+G1766=0, 0, ROUND((P1766-Q1766)/(G1766+E1766)/12,0))</f>
        <v>0</v>
      </c>
      <c r="D1766" s="791">
        <f>IF(F1766=0,0,ROUND(Q1766/F1766,0))</f>
        <v>0</v>
      </c>
      <c r="E1766" s="778">
        <f>E1767+E1768</f>
        <v>0</v>
      </c>
      <c r="F1766" s="779">
        <f>F1767+F1768</f>
        <v>0</v>
      </c>
      <c r="G1766" s="780">
        <f>G1767+G1768</f>
        <v>0</v>
      </c>
      <c r="H1766" s="781">
        <f>H1767+H1768</f>
        <v>0</v>
      </c>
      <c r="I1766" s="779">
        <f>I1767+I1768</f>
        <v>0</v>
      </c>
      <c r="J1766" s="779">
        <f>J1769</f>
        <v>0</v>
      </c>
      <c r="K1766" s="779">
        <f>IF(H1766+J1766=K1767+K1768+K1769,H1766+J1766,"CHYBA")</f>
        <v>0</v>
      </c>
      <c r="L1766" s="779">
        <f>L1767+L1768</f>
        <v>0</v>
      </c>
      <c r="M1766" s="779">
        <f>M1767+M1768</f>
        <v>0</v>
      </c>
      <c r="N1766" s="779">
        <f>N1769</f>
        <v>0</v>
      </c>
      <c r="O1766" s="779">
        <f>IF(L1766+N1766=O1767+O1768+O1769,L1766+N1766,"CHYBA")</f>
        <v>0</v>
      </c>
      <c r="P1766" s="779">
        <f>P1767+P1768</f>
        <v>0</v>
      </c>
      <c r="Q1766" s="779">
        <f>Q1767+Q1768</f>
        <v>0</v>
      </c>
      <c r="R1766" s="779">
        <f>R1769</f>
        <v>0</v>
      </c>
      <c r="S1766" s="780">
        <f>IF(P1766+R1766=S1767+S1768+S1769,P1766+R1766,"CHYBA")</f>
        <v>0</v>
      </c>
    </row>
    <row r="1767" spans="1:19" ht="15" hidden="1" customHeight="1" x14ac:dyDescent="0.2">
      <c r="A1767" s="790" t="s">
        <v>382</v>
      </c>
      <c r="B1767" s="776" t="s">
        <v>381</v>
      </c>
      <c r="C1767" s="777">
        <f>IF(E1767+G1767=0, 0, ROUND((P1767-Q1767)/(G1767+E1767)/12,0))</f>
        <v>0</v>
      </c>
      <c r="D1767" s="791">
        <f>IF(F1767=0,0,ROUND(Q1767/F1767,0))</f>
        <v>0</v>
      </c>
      <c r="E1767" s="796"/>
      <c r="F1767" s="797"/>
      <c r="G1767" s="798"/>
      <c r="H1767" s="799"/>
      <c r="I1767" s="797"/>
      <c r="J1767" s="779" t="s">
        <v>381</v>
      </c>
      <c r="K1767" s="779">
        <f>H1767</f>
        <v>0</v>
      </c>
      <c r="L1767" s="797"/>
      <c r="M1767" s="797"/>
      <c r="N1767" s="779" t="s">
        <v>381</v>
      </c>
      <c r="O1767" s="779">
        <f>L1767</f>
        <v>0</v>
      </c>
      <c r="P1767" s="779">
        <f>H1767+L1767</f>
        <v>0</v>
      </c>
      <c r="Q1767" s="779">
        <f>I1767+M1767</f>
        <v>0</v>
      </c>
      <c r="R1767" s="779" t="s">
        <v>381</v>
      </c>
      <c r="S1767" s="780">
        <f>P1767</f>
        <v>0</v>
      </c>
    </row>
    <row r="1768" spans="1:19" ht="15" hidden="1" customHeight="1" x14ac:dyDescent="0.2">
      <c r="A1768" s="790" t="s">
        <v>383</v>
      </c>
      <c r="B1768" s="776" t="s">
        <v>381</v>
      </c>
      <c r="C1768" s="777">
        <f>IF(E1768+G1768=0, 0, ROUND((P1768-Q1768)/(G1768+E1768)/12,0))</f>
        <v>0</v>
      </c>
      <c r="D1768" s="791">
        <f>IF(F1768=0,0,ROUND(Q1768/F1768,0))</f>
        <v>0</v>
      </c>
      <c r="E1768" s="796"/>
      <c r="F1768" s="797"/>
      <c r="G1768" s="798"/>
      <c r="H1768" s="799"/>
      <c r="I1768" s="797"/>
      <c r="J1768" s="779" t="s">
        <v>381</v>
      </c>
      <c r="K1768" s="779">
        <f>H1768</f>
        <v>0</v>
      </c>
      <c r="L1768" s="797"/>
      <c r="M1768" s="797"/>
      <c r="N1768" s="779" t="s">
        <v>381</v>
      </c>
      <c r="O1768" s="779">
        <f>L1768</f>
        <v>0</v>
      </c>
      <c r="P1768" s="779">
        <f>H1768+L1768</f>
        <v>0</v>
      </c>
      <c r="Q1768" s="779">
        <f>I1768+M1768</f>
        <v>0</v>
      </c>
      <c r="R1768" s="779" t="s">
        <v>381</v>
      </c>
      <c r="S1768" s="780">
        <f>P1768</f>
        <v>0</v>
      </c>
    </row>
    <row r="1769" spans="1:19" ht="15" hidden="1" customHeight="1" x14ac:dyDescent="0.2">
      <c r="A1769" s="790" t="s">
        <v>384</v>
      </c>
      <c r="B1769" s="776" t="s">
        <v>381</v>
      </c>
      <c r="C1769" s="777" t="s">
        <v>381</v>
      </c>
      <c r="D1769" s="791" t="s">
        <v>381</v>
      </c>
      <c r="E1769" s="778" t="s">
        <v>381</v>
      </c>
      <c r="F1769" s="779" t="s">
        <v>381</v>
      </c>
      <c r="G1769" s="780" t="s">
        <v>381</v>
      </c>
      <c r="H1769" s="781" t="s">
        <v>381</v>
      </c>
      <c r="I1769" s="779" t="s">
        <v>381</v>
      </c>
      <c r="J1769" s="797"/>
      <c r="K1769" s="779">
        <f>J1769</f>
        <v>0</v>
      </c>
      <c r="L1769" s="779" t="s">
        <v>381</v>
      </c>
      <c r="M1769" s="779" t="s">
        <v>381</v>
      </c>
      <c r="N1769" s="797"/>
      <c r="O1769" s="779">
        <f>N1769</f>
        <v>0</v>
      </c>
      <c r="P1769" s="779" t="s">
        <v>381</v>
      </c>
      <c r="Q1769" s="779" t="s">
        <v>381</v>
      </c>
      <c r="R1769" s="779">
        <f>J1769+N1769</f>
        <v>0</v>
      </c>
      <c r="S1769" s="780">
        <f>R1769</f>
        <v>0</v>
      </c>
    </row>
    <row r="1770" spans="1:19" ht="18" hidden="1" customHeight="1" x14ac:dyDescent="0.2">
      <c r="A1770" s="792" t="s">
        <v>1026</v>
      </c>
      <c r="B1770" s="793"/>
      <c r="C1770" s="777">
        <f>IF(E1770+G1770=0, 0, ROUND((P1770-Q1770)/(G1770+E1770)/12,0))</f>
        <v>0</v>
      </c>
      <c r="D1770" s="791">
        <f>IF(F1770=0,0,ROUND(Q1770/F1770,0))</f>
        <v>0</v>
      </c>
      <c r="E1770" s="778">
        <f>E1771+E1772</f>
        <v>0</v>
      </c>
      <c r="F1770" s="779">
        <f>F1771+F1772</f>
        <v>0</v>
      </c>
      <c r="G1770" s="780">
        <f>G1771+G1772</f>
        <v>0</v>
      </c>
      <c r="H1770" s="781">
        <f>H1771+H1772</f>
        <v>0</v>
      </c>
      <c r="I1770" s="779">
        <f>I1771+I1772</f>
        <v>0</v>
      </c>
      <c r="J1770" s="779">
        <f>J1773</f>
        <v>0</v>
      </c>
      <c r="K1770" s="779">
        <f>IF(H1770+J1770=K1771+K1772+K1773,H1770+J1770,"CHYBA")</f>
        <v>0</v>
      </c>
      <c r="L1770" s="779">
        <f>L1771+L1772</f>
        <v>0</v>
      </c>
      <c r="M1770" s="779">
        <f>M1771+M1772</f>
        <v>0</v>
      </c>
      <c r="N1770" s="779">
        <f>N1773</f>
        <v>0</v>
      </c>
      <c r="O1770" s="779">
        <f>IF(L1770+N1770=O1771+O1772+O1773,L1770+N1770,"CHYBA")</f>
        <v>0</v>
      </c>
      <c r="P1770" s="779">
        <f>P1771+P1772</f>
        <v>0</v>
      </c>
      <c r="Q1770" s="779">
        <f>Q1771+Q1772</f>
        <v>0</v>
      </c>
      <c r="R1770" s="779">
        <f>R1773</f>
        <v>0</v>
      </c>
      <c r="S1770" s="780">
        <f>IF(P1770+R1770=S1771+S1772+S1773,P1770+R1770,"CHYBA")</f>
        <v>0</v>
      </c>
    </row>
    <row r="1771" spans="1:19" ht="15" hidden="1" customHeight="1" x14ac:dyDescent="0.2">
      <c r="A1771" s="790" t="s">
        <v>382</v>
      </c>
      <c r="B1771" s="776" t="s">
        <v>381</v>
      </c>
      <c r="C1771" s="777">
        <f>IF(E1771+G1771=0, 0, ROUND((P1771-Q1771)/(G1771+E1771)/12,0))</f>
        <v>0</v>
      </c>
      <c r="D1771" s="791">
        <f>IF(F1771=0,0,ROUND(Q1771/F1771,0))</f>
        <v>0</v>
      </c>
      <c r="E1771" s="796"/>
      <c r="F1771" s="797"/>
      <c r="G1771" s="798"/>
      <c r="H1771" s="799"/>
      <c r="I1771" s="797"/>
      <c r="J1771" s="779" t="s">
        <v>381</v>
      </c>
      <c r="K1771" s="779">
        <f>H1771</f>
        <v>0</v>
      </c>
      <c r="L1771" s="797"/>
      <c r="M1771" s="797"/>
      <c r="N1771" s="779" t="s">
        <v>381</v>
      </c>
      <c r="O1771" s="779">
        <f>L1771</f>
        <v>0</v>
      </c>
      <c r="P1771" s="779">
        <f>H1771+L1771</f>
        <v>0</v>
      </c>
      <c r="Q1771" s="779">
        <f>I1771+M1771</f>
        <v>0</v>
      </c>
      <c r="R1771" s="779" t="s">
        <v>381</v>
      </c>
      <c r="S1771" s="780">
        <f>P1771</f>
        <v>0</v>
      </c>
    </row>
    <row r="1772" spans="1:19" ht="15" hidden="1" customHeight="1" x14ac:dyDescent="0.2">
      <c r="A1772" s="790" t="s">
        <v>383</v>
      </c>
      <c r="B1772" s="776" t="s">
        <v>381</v>
      </c>
      <c r="C1772" s="777">
        <f>IF(E1772+G1772=0, 0, ROUND((P1772-Q1772)/(G1772+E1772)/12,0))</f>
        <v>0</v>
      </c>
      <c r="D1772" s="791">
        <f>IF(F1772=0,0,ROUND(Q1772/F1772,0))</f>
        <v>0</v>
      </c>
      <c r="E1772" s="796"/>
      <c r="F1772" s="797"/>
      <c r="G1772" s="798"/>
      <c r="H1772" s="799"/>
      <c r="I1772" s="797"/>
      <c r="J1772" s="779" t="s">
        <v>381</v>
      </c>
      <c r="K1772" s="779">
        <f>H1772</f>
        <v>0</v>
      </c>
      <c r="L1772" s="797"/>
      <c r="M1772" s="797"/>
      <c r="N1772" s="779" t="s">
        <v>381</v>
      </c>
      <c r="O1772" s="779">
        <f>L1772</f>
        <v>0</v>
      </c>
      <c r="P1772" s="779">
        <f>H1772+L1772</f>
        <v>0</v>
      </c>
      <c r="Q1772" s="779">
        <f>I1772+M1772</f>
        <v>0</v>
      </c>
      <c r="R1772" s="779" t="s">
        <v>381</v>
      </c>
      <c r="S1772" s="780">
        <f>P1772</f>
        <v>0</v>
      </c>
    </row>
    <row r="1773" spans="1:19" ht="15.75" hidden="1" customHeight="1" x14ac:dyDescent="0.2">
      <c r="A1773" s="808" t="s">
        <v>384</v>
      </c>
      <c r="B1773" s="809" t="s">
        <v>381</v>
      </c>
      <c r="C1773" s="810" t="s">
        <v>381</v>
      </c>
      <c r="D1773" s="834" t="s">
        <v>381</v>
      </c>
      <c r="E1773" s="811" t="s">
        <v>381</v>
      </c>
      <c r="F1773" s="812" t="s">
        <v>381</v>
      </c>
      <c r="G1773" s="813" t="s">
        <v>381</v>
      </c>
      <c r="H1773" s="814" t="s">
        <v>381</v>
      </c>
      <c r="I1773" s="812" t="s">
        <v>381</v>
      </c>
      <c r="J1773" s="815"/>
      <c r="K1773" s="812">
        <f>J1773</f>
        <v>0</v>
      </c>
      <c r="L1773" s="812" t="s">
        <v>381</v>
      </c>
      <c r="M1773" s="812" t="s">
        <v>381</v>
      </c>
      <c r="N1773" s="815"/>
      <c r="O1773" s="812">
        <f>N1773</f>
        <v>0</v>
      </c>
      <c r="P1773" s="812" t="s">
        <v>381</v>
      </c>
      <c r="Q1773" s="812" t="s">
        <v>381</v>
      </c>
      <c r="R1773" s="812">
        <f>J1773+N1773</f>
        <v>0</v>
      </c>
      <c r="S1773" s="813">
        <f>R1773</f>
        <v>0</v>
      </c>
    </row>
    <row r="1774" spans="1:19" ht="15.75" hidden="1" customHeight="1" x14ac:dyDescent="0.2">
      <c r="A1774" s="816" t="s">
        <v>390</v>
      </c>
      <c r="B1774" s="817" t="s">
        <v>381</v>
      </c>
      <c r="C1774" s="802">
        <f>IF(E1774+G1774=0, 0, ROUND((P1774-Q1774)/(G1774+E1774)/12,0))</f>
        <v>0</v>
      </c>
      <c r="D1774" s="833">
        <f>IF(F1774=0,0,ROUND(Q1774/F1774,0))</f>
        <v>0</v>
      </c>
      <c r="E1774" s="819">
        <f>E1775+E1776</f>
        <v>0</v>
      </c>
      <c r="F1774" s="820">
        <f>F1775+F1776</f>
        <v>0</v>
      </c>
      <c r="G1774" s="821">
        <f>G1775+G1776</f>
        <v>0</v>
      </c>
      <c r="H1774" s="822">
        <f>H1775+H1776</f>
        <v>0</v>
      </c>
      <c r="I1774" s="820">
        <f>I1775+I1776</f>
        <v>0</v>
      </c>
      <c r="J1774" s="820">
        <f>J1777</f>
        <v>0</v>
      </c>
      <c r="K1774" s="820">
        <f>IF(H1774+J1774=K1775+K1776+K1777,H1774+J1774,"CHYBA")</f>
        <v>0</v>
      </c>
      <c r="L1774" s="820">
        <f>L1775+L1776</f>
        <v>0</v>
      </c>
      <c r="M1774" s="820">
        <f>M1775+M1776</f>
        <v>0</v>
      </c>
      <c r="N1774" s="820">
        <f>N1777</f>
        <v>0</v>
      </c>
      <c r="O1774" s="820">
        <f>IF(L1774+N1774=O1775+O1776+O1777,L1774+N1774,"CHYBA")</f>
        <v>0</v>
      </c>
      <c r="P1774" s="820">
        <f>P1775+P1776</f>
        <v>0</v>
      </c>
      <c r="Q1774" s="820">
        <f>Q1775+Q1776</f>
        <v>0</v>
      </c>
      <c r="R1774" s="820">
        <f>R1777</f>
        <v>0</v>
      </c>
      <c r="S1774" s="821">
        <f>IF(P1774+R1774=S1775+S1776+S1777,P1774+R1774,"CHYBA")</f>
        <v>0</v>
      </c>
    </row>
    <row r="1775" spans="1:19" ht="15" hidden="1" customHeight="1" x14ac:dyDescent="0.2">
      <c r="A1775" s="790" t="s">
        <v>382</v>
      </c>
      <c r="B1775" s="776" t="s">
        <v>381</v>
      </c>
      <c r="C1775" s="777">
        <f>IF(E1775+G1775=0, 0, ROUND((P1775-Q1775)/(G1775+E1775)/12,0))</f>
        <v>0</v>
      </c>
      <c r="D1775" s="791">
        <f>IF(F1775=0,0,ROUND(Q1775/F1775,0))</f>
        <v>0</v>
      </c>
      <c r="E1775" s="778">
        <f t="shared" ref="E1775:I1776" si="63">E1779+E1783+E1787+E1791+E1795+E1799+E1803</f>
        <v>0</v>
      </c>
      <c r="F1775" s="779">
        <f t="shared" si="63"/>
        <v>0</v>
      </c>
      <c r="G1775" s="780">
        <f t="shared" si="63"/>
        <v>0</v>
      </c>
      <c r="H1775" s="781">
        <f t="shared" si="63"/>
        <v>0</v>
      </c>
      <c r="I1775" s="779">
        <f t="shared" si="63"/>
        <v>0</v>
      </c>
      <c r="J1775" s="779" t="s">
        <v>381</v>
      </c>
      <c r="K1775" s="779">
        <f>H1775</f>
        <v>0</v>
      </c>
      <c r="L1775" s="779">
        <f>L1779+L1783+L1787+L1791+L1795+L1799+L1803</f>
        <v>0</v>
      </c>
      <c r="M1775" s="779">
        <f>M1779+M1783+M1787+M1791+M1795+M1799+M1803</f>
        <v>0</v>
      </c>
      <c r="N1775" s="779" t="s">
        <v>381</v>
      </c>
      <c r="O1775" s="779">
        <f>L1775</f>
        <v>0</v>
      </c>
      <c r="P1775" s="779">
        <f>H1775+L1775</f>
        <v>0</v>
      </c>
      <c r="Q1775" s="779">
        <f>I1775+M1775</f>
        <v>0</v>
      </c>
      <c r="R1775" s="779" t="s">
        <v>381</v>
      </c>
      <c r="S1775" s="780">
        <f>P1775</f>
        <v>0</v>
      </c>
    </row>
    <row r="1776" spans="1:19" ht="15" hidden="1" customHeight="1" x14ac:dyDescent="0.2">
      <c r="A1776" s="790" t="s">
        <v>383</v>
      </c>
      <c r="B1776" s="776" t="s">
        <v>381</v>
      </c>
      <c r="C1776" s="777">
        <f>IF(E1776+G1776=0, 0, ROUND((P1776-Q1776)/(G1776+E1776)/12,0))</f>
        <v>0</v>
      </c>
      <c r="D1776" s="791">
        <f>IF(F1776=0,0,ROUND(Q1776/F1776,0))</f>
        <v>0</v>
      </c>
      <c r="E1776" s="778">
        <f t="shared" si="63"/>
        <v>0</v>
      </c>
      <c r="F1776" s="779">
        <f t="shared" si="63"/>
        <v>0</v>
      </c>
      <c r="G1776" s="780">
        <f t="shared" si="63"/>
        <v>0</v>
      </c>
      <c r="H1776" s="781">
        <f t="shared" si="63"/>
        <v>0</v>
      </c>
      <c r="I1776" s="779">
        <f t="shared" si="63"/>
        <v>0</v>
      </c>
      <c r="J1776" s="779" t="s">
        <v>381</v>
      </c>
      <c r="K1776" s="779">
        <f>H1776</f>
        <v>0</v>
      </c>
      <c r="L1776" s="779">
        <f>L1780+L1784+L1788+L1792+L1796+L1800+L1804</f>
        <v>0</v>
      </c>
      <c r="M1776" s="779">
        <f>M1780+M1784+M1788+M1792+M1796+M1800+M1804</f>
        <v>0</v>
      </c>
      <c r="N1776" s="779" t="s">
        <v>381</v>
      </c>
      <c r="O1776" s="779">
        <f>L1776</f>
        <v>0</v>
      </c>
      <c r="P1776" s="779">
        <f>H1776+L1776</f>
        <v>0</v>
      </c>
      <c r="Q1776" s="779">
        <f>I1776+M1776</f>
        <v>0</v>
      </c>
      <c r="R1776" s="779" t="s">
        <v>381</v>
      </c>
      <c r="S1776" s="780">
        <f>P1776</f>
        <v>0</v>
      </c>
    </row>
    <row r="1777" spans="1:19" ht="15" hidden="1" customHeight="1" x14ac:dyDescent="0.2">
      <c r="A1777" s="790" t="s">
        <v>384</v>
      </c>
      <c r="B1777" s="776" t="s">
        <v>381</v>
      </c>
      <c r="C1777" s="777" t="s">
        <v>381</v>
      </c>
      <c r="D1777" s="791" t="s">
        <v>381</v>
      </c>
      <c r="E1777" s="778" t="s">
        <v>381</v>
      </c>
      <c r="F1777" s="779" t="s">
        <v>381</v>
      </c>
      <c r="G1777" s="780" t="s">
        <v>381</v>
      </c>
      <c r="H1777" s="781" t="s">
        <v>381</v>
      </c>
      <c r="I1777" s="779" t="s">
        <v>381</v>
      </c>
      <c r="J1777" s="779">
        <f>J1781+J1785+J1789+J1793+J1797+J1801+J1805</f>
        <v>0</v>
      </c>
      <c r="K1777" s="779">
        <f>J1777</f>
        <v>0</v>
      </c>
      <c r="L1777" s="779" t="s">
        <v>381</v>
      </c>
      <c r="M1777" s="779" t="s">
        <v>381</v>
      </c>
      <c r="N1777" s="779">
        <f>N1781+N1785+N1789+N1793+N1797+N1801+N1805</f>
        <v>0</v>
      </c>
      <c r="O1777" s="779">
        <f>N1777</f>
        <v>0</v>
      </c>
      <c r="P1777" s="779" t="s">
        <v>381</v>
      </c>
      <c r="Q1777" s="779" t="s">
        <v>381</v>
      </c>
      <c r="R1777" s="779">
        <f>J1777+N1777</f>
        <v>0</v>
      </c>
      <c r="S1777" s="780">
        <f>R1777</f>
        <v>0</v>
      </c>
    </row>
    <row r="1778" spans="1:19" ht="18" hidden="1" customHeight="1" x14ac:dyDescent="0.2">
      <c r="A1778" s="792" t="s">
        <v>1026</v>
      </c>
      <c r="B1778" s="793"/>
      <c r="C1778" s="777">
        <f>IF(E1778+G1778=0, 0, ROUND((P1778-Q1778)/(G1778+E1778)/12,0))</f>
        <v>0</v>
      </c>
      <c r="D1778" s="791">
        <f>IF(F1778=0,0,ROUND(Q1778/F1778,0))</f>
        <v>0</v>
      </c>
      <c r="E1778" s="778">
        <f>E1779+E1780</f>
        <v>0</v>
      </c>
      <c r="F1778" s="779">
        <f>F1779+F1780</f>
        <v>0</v>
      </c>
      <c r="G1778" s="780">
        <f>G1779+G1780</f>
        <v>0</v>
      </c>
      <c r="H1778" s="794">
        <f>H1779+H1780</f>
        <v>0</v>
      </c>
      <c r="I1778" s="795">
        <f>I1779+I1780</f>
        <v>0</v>
      </c>
      <c r="J1778" s="795">
        <f>J1781</f>
        <v>0</v>
      </c>
      <c r="K1778" s="795">
        <f>IF(H1778+J1778=K1779+K1780+K1781,H1778+J1778,"CHYBA")</f>
        <v>0</v>
      </c>
      <c r="L1778" s="779">
        <f>L1779+L1780</f>
        <v>0</v>
      </c>
      <c r="M1778" s="779">
        <f>M1779+M1780</f>
        <v>0</v>
      </c>
      <c r="N1778" s="779">
        <f>N1781</f>
        <v>0</v>
      </c>
      <c r="O1778" s="779">
        <f>IF(L1778+N1778=O1779+O1780+O1781,L1778+N1778,"CHYBA")</f>
        <v>0</v>
      </c>
      <c r="P1778" s="779">
        <f>P1779+P1780</f>
        <v>0</v>
      </c>
      <c r="Q1778" s="779">
        <f>Q1779+Q1780</f>
        <v>0</v>
      </c>
      <c r="R1778" s="779">
        <f>R1781</f>
        <v>0</v>
      </c>
      <c r="S1778" s="780">
        <f>IF(P1778+R1778=S1779+S1780+S1781,P1778+R1778,"CHYBA")</f>
        <v>0</v>
      </c>
    </row>
    <row r="1779" spans="1:19" ht="15" hidden="1" customHeight="1" x14ac:dyDescent="0.2">
      <c r="A1779" s="790" t="s">
        <v>382</v>
      </c>
      <c r="B1779" s="776" t="s">
        <v>381</v>
      </c>
      <c r="C1779" s="777">
        <f>IF(E1779+G1779=0, 0, ROUND((P1779-Q1779)/(G1779+E1779)/12,0))</f>
        <v>0</v>
      </c>
      <c r="D1779" s="791">
        <f>IF(F1779=0,0,ROUND(Q1779/F1779,0))</f>
        <v>0</v>
      </c>
      <c r="E1779" s="796"/>
      <c r="F1779" s="797"/>
      <c r="G1779" s="798"/>
      <c r="H1779" s="799"/>
      <c r="I1779" s="797"/>
      <c r="J1779" s="795" t="s">
        <v>381</v>
      </c>
      <c r="K1779" s="795">
        <f>H1779</f>
        <v>0</v>
      </c>
      <c r="L1779" s="797"/>
      <c r="M1779" s="797"/>
      <c r="N1779" s="779" t="s">
        <v>381</v>
      </c>
      <c r="O1779" s="779">
        <f>L1779</f>
        <v>0</v>
      </c>
      <c r="P1779" s="779">
        <f>H1779+L1779</f>
        <v>0</v>
      </c>
      <c r="Q1779" s="779">
        <f>I1779+M1779</f>
        <v>0</v>
      </c>
      <c r="R1779" s="779" t="s">
        <v>381</v>
      </c>
      <c r="S1779" s="780">
        <f>P1779</f>
        <v>0</v>
      </c>
    </row>
    <row r="1780" spans="1:19" ht="15" hidden="1" customHeight="1" x14ac:dyDescent="0.2">
      <c r="A1780" s="790" t="s">
        <v>383</v>
      </c>
      <c r="B1780" s="776" t="s">
        <v>381</v>
      </c>
      <c r="C1780" s="777">
        <f>IF(E1780+G1780=0, 0, ROUND((P1780-Q1780)/(G1780+E1780)/12,0))</f>
        <v>0</v>
      </c>
      <c r="D1780" s="791">
        <f>IF(F1780=0,0,ROUND(Q1780/F1780,0))</f>
        <v>0</v>
      </c>
      <c r="E1780" s="796"/>
      <c r="F1780" s="797"/>
      <c r="G1780" s="798"/>
      <c r="H1780" s="799"/>
      <c r="I1780" s="797"/>
      <c r="J1780" s="795" t="s">
        <v>381</v>
      </c>
      <c r="K1780" s="795">
        <f>H1780</f>
        <v>0</v>
      </c>
      <c r="L1780" s="797"/>
      <c r="M1780" s="797"/>
      <c r="N1780" s="779" t="s">
        <v>381</v>
      </c>
      <c r="O1780" s="779">
        <f>L1780</f>
        <v>0</v>
      </c>
      <c r="P1780" s="779">
        <f>H1780+L1780</f>
        <v>0</v>
      </c>
      <c r="Q1780" s="779">
        <f>I1780+M1780</f>
        <v>0</v>
      </c>
      <c r="R1780" s="779" t="s">
        <v>381</v>
      </c>
      <c r="S1780" s="780">
        <f>P1780</f>
        <v>0</v>
      </c>
    </row>
    <row r="1781" spans="1:19" ht="15" hidden="1" customHeight="1" x14ac:dyDescent="0.2">
      <c r="A1781" s="790" t="s">
        <v>384</v>
      </c>
      <c r="B1781" s="776" t="s">
        <v>381</v>
      </c>
      <c r="C1781" s="777" t="s">
        <v>381</v>
      </c>
      <c r="D1781" s="791" t="s">
        <v>381</v>
      </c>
      <c r="E1781" s="778" t="s">
        <v>381</v>
      </c>
      <c r="F1781" s="779" t="s">
        <v>381</v>
      </c>
      <c r="G1781" s="780" t="s">
        <v>381</v>
      </c>
      <c r="H1781" s="781" t="s">
        <v>381</v>
      </c>
      <c r="I1781" s="779" t="s">
        <v>381</v>
      </c>
      <c r="J1781" s="797"/>
      <c r="K1781" s="795">
        <f>J1781</f>
        <v>0</v>
      </c>
      <c r="L1781" s="779" t="s">
        <v>381</v>
      </c>
      <c r="M1781" s="779" t="s">
        <v>381</v>
      </c>
      <c r="N1781" s="797"/>
      <c r="O1781" s="779">
        <f>N1781</f>
        <v>0</v>
      </c>
      <c r="P1781" s="779" t="s">
        <v>381</v>
      </c>
      <c r="Q1781" s="779" t="s">
        <v>381</v>
      </c>
      <c r="R1781" s="779">
        <f>J1781+N1781</f>
        <v>0</v>
      </c>
      <c r="S1781" s="780">
        <f>R1781</f>
        <v>0</v>
      </c>
    </row>
    <row r="1782" spans="1:19" ht="18" hidden="1" customHeight="1" x14ac:dyDescent="0.2">
      <c r="A1782" s="792" t="s">
        <v>1026</v>
      </c>
      <c r="B1782" s="793"/>
      <c r="C1782" s="777">
        <f>IF(E1782+G1782=0, 0, ROUND((P1782-Q1782)/(G1782+E1782)/12,0))</f>
        <v>0</v>
      </c>
      <c r="D1782" s="791">
        <f>IF(F1782=0,0,ROUND(Q1782/F1782,0))</f>
        <v>0</v>
      </c>
      <c r="E1782" s="778">
        <f>E1783+E1784</f>
        <v>0</v>
      </c>
      <c r="F1782" s="779">
        <f>F1783+F1784</f>
        <v>0</v>
      </c>
      <c r="G1782" s="780">
        <f>G1783+G1784</f>
        <v>0</v>
      </c>
      <c r="H1782" s="781">
        <f>H1783+H1784</f>
        <v>0</v>
      </c>
      <c r="I1782" s="779">
        <f>I1783+I1784</f>
        <v>0</v>
      </c>
      <c r="J1782" s="779">
        <f>J1785</f>
        <v>0</v>
      </c>
      <c r="K1782" s="779">
        <f>IF(H1782+J1782=K1783+K1784+K1785,H1782+J1782,"CHYBA")</f>
        <v>0</v>
      </c>
      <c r="L1782" s="779">
        <f>L1783+L1784</f>
        <v>0</v>
      </c>
      <c r="M1782" s="779">
        <f>M1783+M1784</f>
        <v>0</v>
      </c>
      <c r="N1782" s="779">
        <f>N1785</f>
        <v>0</v>
      </c>
      <c r="O1782" s="779">
        <f>IF(L1782+N1782=O1783+O1784+O1785,L1782+N1782,"CHYBA")</f>
        <v>0</v>
      </c>
      <c r="P1782" s="779">
        <f>P1783+P1784</f>
        <v>0</v>
      </c>
      <c r="Q1782" s="779">
        <f>Q1783+Q1784</f>
        <v>0</v>
      </c>
      <c r="R1782" s="779">
        <f>R1785</f>
        <v>0</v>
      </c>
      <c r="S1782" s="780">
        <f>IF(P1782+R1782=S1783+S1784+S1785,P1782+R1782,"CHYBA")</f>
        <v>0</v>
      </c>
    </row>
    <row r="1783" spans="1:19" ht="15" hidden="1" customHeight="1" x14ac:dyDescent="0.2">
      <c r="A1783" s="790" t="s">
        <v>382</v>
      </c>
      <c r="B1783" s="776" t="s">
        <v>381</v>
      </c>
      <c r="C1783" s="777">
        <f>IF(E1783+G1783=0, 0, ROUND((P1783-Q1783)/(G1783+E1783)/12,0))</f>
        <v>0</v>
      </c>
      <c r="D1783" s="791">
        <f>IF(F1783=0,0,ROUND(Q1783/F1783,0))</f>
        <v>0</v>
      </c>
      <c r="E1783" s="796"/>
      <c r="F1783" s="797"/>
      <c r="G1783" s="798"/>
      <c r="H1783" s="799"/>
      <c r="I1783" s="797"/>
      <c r="J1783" s="779" t="s">
        <v>381</v>
      </c>
      <c r="K1783" s="779">
        <f>H1783</f>
        <v>0</v>
      </c>
      <c r="L1783" s="797"/>
      <c r="M1783" s="797"/>
      <c r="N1783" s="779" t="s">
        <v>381</v>
      </c>
      <c r="O1783" s="779">
        <f>L1783</f>
        <v>0</v>
      </c>
      <c r="P1783" s="779">
        <f>H1783+L1783</f>
        <v>0</v>
      </c>
      <c r="Q1783" s="779">
        <f>I1783+M1783</f>
        <v>0</v>
      </c>
      <c r="R1783" s="779" t="s">
        <v>381</v>
      </c>
      <c r="S1783" s="780">
        <f>P1783</f>
        <v>0</v>
      </c>
    </row>
    <row r="1784" spans="1:19" ht="15" hidden="1" customHeight="1" x14ac:dyDescent="0.2">
      <c r="A1784" s="790" t="s">
        <v>383</v>
      </c>
      <c r="B1784" s="776" t="s">
        <v>381</v>
      </c>
      <c r="C1784" s="777">
        <f>IF(E1784+G1784=0, 0, ROUND((P1784-Q1784)/(G1784+E1784)/12,0))</f>
        <v>0</v>
      </c>
      <c r="D1784" s="791">
        <f>IF(F1784=0,0,ROUND(Q1784/F1784,0))</f>
        <v>0</v>
      </c>
      <c r="E1784" s="796"/>
      <c r="F1784" s="797"/>
      <c r="G1784" s="798"/>
      <c r="H1784" s="799"/>
      <c r="I1784" s="797"/>
      <c r="J1784" s="779" t="s">
        <v>381</v>
      </c>
      <c r="K1784" s="779">
        <f>H1784</f>
        <v>0</v>
      </c>
      <c r="L1784" s="797"/>
      <c r="M1784" s="797"/>
      <c r="N1784" s="779" t="s">
        <v>381</v>
      </c>
      <c r="O1784" s="779">
        <f>L1784</f>
        <v>0</v>
      </c>
      <c r="P1784" s="779">
        <f>H1784+L1784</f>
        <v>0</v>
      </c>
      <c r="Q1784" s="779">
        <f>I1784+M1784</f>
        <v>0</v>
      </c>
      <c r="R1784" s="779" t="s">
        <v>381</v>
      </c>
      <c r="S1784" s="780">
        <f>P1784</f>
        <v>0</v>
      </c>
    </row>
    <row r="1785" spans="1:19" ht="15" hidden="1" customHeight="1" x14ac:dyDescent="0.2">
      <c r="A1785" s="790" t="s">
        <v>384</v>
      </c>
      <c r="B1785" s="776" t="s">
        <v>381</v>
      </c>
      <c r="C1785" s="777" t="s">
        <v>381</v>
      </c>
      <c r="D1785" s="791" t="s">
        <v>381</v>
      </c>
      <c r="E1785" s="778" t="s">
        <v>381</v>
      </c>
      <c r="F1785" s="779" t="s">
        <v>381</v>
      </c>
      <c r="G1785" s="780" t="s">
        <v>381</v>
      </c>
      <c r="H1785" s="781" t="s">
        <v>381</v>
      </c>
      <c r="I1785" s="779" t="s">
        <v>381</v>
      </c>
      <c r="J1785" s="797"/>
      <c r="K1785" s="779">
        <f>J1785</f>
        <v>0</v>
      </c>
      <c r="L1785" s="779" t="s">
        <v>381</v>
      </c>
      <c r="M1785" s="779" t="s">
        <v>381</v>
      </c>
      <c r="N1785" s="797"/>
      <c r="O1785" s="779">
        <f>N1785</f>
        <v>0</v>
      </c>
      <c r="P1785" s="779" t="s">
        <v>381</v>
      </c>
      <c r="Q1785" s="779" t="s">
        <v>381</v>
      </c>
      <c r="R1785" s="779">
        <f>J1785+N1785</f>
        <v>0</v>
      </c>
      <c r="S1785" s="780">
        <f>R1785</f>
        <v>0</v>
      </c>
    </row>
    <row r="1786" spans="1:19" ht="18" hidden="1" customHeight="1" x14ac:dyDescent="0.2">
      <c r="A1786" s="792" t="s">
        <v>1026</v>
      </c>
      <c r="B1786" s="793"/>
      <c r="C1786" s="777">
        <f>IF(E1786+G1786=0, 0, ROUND((P1786-Q1786)/(G1786+E1786)/12,0))</f>
        <v>0</v>
      </c>
      <c r="D1786" s="791">
        <f>IF(F1786=0,0,ROUND(Q1786/F1786,0))</f>
        <v>0</v>
      </c>
      <c r="E1786" s="778">
        <f>E1787+E1788</f>
        <v>0</v>
      </c>
      <c r="F1786" s="779">
        <f>F1787+F1788</f>
        <v>0</v>
      </c>
      <c r="G1786" s="780">
        <f>G1787+G1788</f>
        <v>0</v>
      </c>
      <c r="H1786" s="781">
        <f>H1787+H1788</f>
        <v>0</v>
      </c>
      <c r="I1786" s="779">
        <f>I1787+I1788</f>
        <v>0</v>
      </c>
      <c r="J1786" s="779">
        <f>J1789</f>
        <v>0</v>
      </c>
      <c r="K1786" s="779">
        <f>IF(H1786+J1786=K1787+K1788+K1789,H1786+J1786,"CHYBA")</f>
        <v>0</v>
      </c>
      <c r="L1786" s="779">
        <f>L1787+L1788</f>
        <v>0</v>
      </c>
      <c r="M1786" s="779">
        <f>M1787+M1788</f>
        <v>0</v>
      </c>
      <c r="N1786" s="779">
        <f>N1789</f>
        <v>0</v>
      </c>
      <c r="O1786" s="779">
        <f>IF(L1786+N1786=O1787+O1788+O1789,L1786+N1786,"CHYBA")</f>
        <v>0</v>
      </c>
      <c r="P1786" s="779">
        <f>P1787+P1788</f>
        <v>0</v>
      </c>
      <c r="Q1786" s="779">
        <f>Q1787+Q1788</f>
        <v>0</v>
      </c>
      <c r="R1786" s="779">
        <f>R1789</f>
        <v>0</v>
      </c>
      <c r="S1786" s="780">
        <f>IF(P1786+R1786=S1787+S1788+S1789,P1786+R1786,"CHYBA")</f>
        <v>0</v>
      </c>
    </row>
    <row r="1787" spans="1:19" ht="15" hidden="1" customHeight="1" x14ac:dyDescent="0.2">
      <c r="A1787" s="790" t="s">
        <v>382</v>
      </c>
      <c r="B1787" s="776" t="s">
        <v>381</v>
      </c>
      <c r="C1787" s="777">
        <f>IF(E1787+G1787=0, 0, ROUND((P1787-Q1787)/(G1787+E1787)/12,0))</f>
        <v>0</v>
      </c>
      <c r="D1787" s="791">
        <f>IF(F1787=0,0,ROUND(Q1787/F1787,0))</f>
        <v>0</v>
      </c>
      <c r="E1787" s="796"/>
      <c r="F1787" s="797"/>
      <c r="G1787" s="798"/>
      <c r="H1787" s="799"/>
      <c r="I1787" s="797"/>
      <c r="J1787" s="779" t="s">
        <v>381</v>
      </c>
      <c r="K1787" s="779">
        <f>H1787</f>
        <v>0</v>
      </c>
      <c r="L1787" s="797"/>
      <c r="M1787" s="797"/>
      <c r="N1787" s="779" t="s">
        <v>381</v>
      </c>
      <c r="O1787" s="779">
        <f>L1787</f>
        <v>0</v>
      </c>
      <c r="P1787" s="779">
        <f>H1787+L1787</f>
        <v>0</v>
      </c>
      <c r="Q1787" s="779">
        <f>I1787+M1787</f>
        <v>0</v>
      </c>
      <c r="R1787" s="779" t="s">
        <v>381</v>
      </c>
      <c r="S1787" s="780">
        <f>P1787</f>
        <v>0</v>
      </c>
    </row>
    <row r="1788" spans="1:19" ht="15" hidden="1" customHeight="1" x14ac:dyDescent="0.2">
      <c r="A1788" s="790" t="s">
        <v>383</v>
      </c>
      <c r="B1788" s="776" t="s">
        <v>381</v>
      </c>
      <c r="C1788" s="777">
        <f>IF(E1788+G1788=0, 0, ROUND((P1788-Q1788)/(G1788+E1788)/12,0))</f>
        <v>0</v>
      </c>
      <c r="D1788" s="791">
        <f>IF(F1788=0,0,ROUND(Q1788/F1788,0))</f>
        <v>0</v>
      </c>
      <c r="E1788" s="796"/>
      <c r="F1788" s="797"/>
      <c r="G1788" s="798"/>
      <c r="H1788" s="799"/>
      <c r="I1788" s="797"/>
      <c r="J1788" s="779" t="s">
        <v>381</v>
      </c>
      <c r="K1788" s="779">
        <f>H1788</f>
        <v>0</v>
      </c>
      <c r="L1788" s="797"/>
      <c r="M1788" s="797"/>
      <c r="N1788" s="779" t="s">
        <v>381</v>
      </c>
      <c r="O1788" s="779">
        <f>L1788</f>
        <v>0</v>
      </c>
      <c r="P1788" s="779">
        <f>H1788+L1788</f>
        <v>0</v>
      </c>
      <c r="Q1788" s="779">
        <f>I1788+M1788</f>
        <v>0</v>
      </c>
      <c r="R1788" s="779" t="s">
        <v>381</v>
      </c>
      <c r="S1788" s="780">
        <f>P1788</f>
        <v>0</v>
      </c>
    </row>
    <row r="1789" spans="1:19" ht="15" hidden="1" customHeight="1" x14ac:dyDescent="0.2">
      <c r="A1789" s="790" t="s">
        <v>384</v>
      </c>
      <c r="B1789" s="776" t="s">
        <v>381</v>
      </c>
      <c r="C1789" s="777" t="s">
        <v>381</v>
      </c>
      <c r="D1789" s="791" t="s">
        <v>381</v>
      </c>
      <c r="E1789" s="778" t="s">
        <v>381</v>
      </c>
      <c r="F1789" s="779" t="s">
        <v>381</v>
      </c>
      <c r="G1789" s="780" t="s">
        <v>381</v>
      </c>
      <c r="H1789" s="781" t="s">
        <v>381</v>
      </c>
      <c r="I1789" s="779" t="s">
        <v>381</v>
      </c>
      <c r="J1789" s="797"/>
      <c r="K1789" s="779">
        <f>J1789</f>
        <v>0</v>
      </c>
      <c r="L1789" s="779" t="s">
        <v>381</v>
      </c>
      <c r="M1789" s="779" t="s">
        <v>381</v>
      </c>
      <c r="N1789" s="797"/>
      <c r="O1789" s="779">
        <f>N1789</f>
        <v>0</v>
      </c>
      <c r="P1789" s="779" t="s">
        <v>381</v>
      </c>
      <c r="Q1789" s="779" t="s">
        <v>381</v>
      </c>
      <c r="R1789" s="779">
        <f>J1789+N1789</f>
        <v>0</v>
      </c>
      <c r="S1789" s="780">
        <f>R1789</f>
        <v>0</v>
      </c>
    </row>
    <row r="1790" spans="1:19" ht="18" hidden="1" customHeight="1" x14ac:dyDescent="0.2">
      <c r="A1790" s="792" t="s">
        <v>1026</v>
      </c>
      <c r="B1790" s="793"/>
      <c r="C1790" s="777">
        <f>IF(E1790+G1790=0, 0, ROUND((P1790-Q1790)/(G1790+E1790)/12,0))</f>
        <v>0</v>
      </c>
      <c r="D1790" s="791">
        <f>IF(F1790=0,0,ROUND(Q1790/F1790,0))</f>
        <v>0</v>
      </c>
      <c r="E1790" s="778">
        <f>E1791+E1792</f>
        <v>0</v>
      </c>
      <c r="F1790" s="779">
        <f>F1791+F1792</f>
        <v>0</v>
      </c>
      <c r="G1790" s="780">
        <f>G1791+G1792</f>
        <v>0</v>
      </c>
      <c r="H1790" s="781">
        <f>H1791+H1792</f>
        <v>0</v>
      </c>
      <c r="I1790" s="779">
        <f>I1791+I1792</f>
        <v>0</v>
      </c>
      <c r="J1790" s="779">
        <f>J1793</f>
        <v>0</v>
      </c>
      <c r="K1790" s="779">
        <f>IF(H1790+J1790=K1791+K1792+K1793,H1790+J1790,"CHYBA")</f>
        <v>0</v>
      </c>
      <c r="L1790" s="779">
        <f>L1791+L1792</f>
        <v>0</v>
      </c>
      <c r="M1790" s="779">
        <f>M1791+M1792</f>
        <v>0</v>
      </c>
      <c r="N1790" s="779">
        <f>N1793</f>
        <v>0</v>
      </c>
      <c r="O1790" s="779">
        <f>IF(L1790+N1790=O1791+O1792+O1793,L1790+N1790,"CHYBA")</f>
        <v>0</v>
      </c>
      <c r="P1790" s="779">
        <f>P1791+P1792</f>
        <v>0</v>
      </c>
      <c r="Q1790" s="779">
        <f>Q1791+Q1792</f>
        <v>0</v>
      </c>
      <c r="R1790" s="779">
        <f>R1793</f>
        <v>0</v>
      </c>
      <c r="S1790" s="780">
        <f>IF(P1790+R1790=S1791+S1792+S1793,P1790+R1790,"CHYBA")</f>
        <v>0</v>
      </c>
    </row>
    <row r="1791" spans="1:19" ht="15" hidden="1" customHeight="1" x14ac:dyDescent="0.2">
      <c r="A1791" s="790" t="s">
        <v>382</v>
      </c>
      <c r="B1791" s="776" t="s">
        <v>381</v>
      </c>
      <c r="C1791" s="777">
        <f>IF(E1791+G1791=0, 0, ROUND((P1791-Q1791)/(G1791+E1791)/12,0))</f>
        <v>0</v>
      </c>
      <c r="D1791" s="791">
        <f>IF(F1791=0,0,ROUND(Q1791/F1791,0))</f>
        <v>0</v>
      </c>
      <c r="E1791" s="796"/>
      <c r="F1791" s="797"/>
      <c r="G1791" s="798"/>
      <c r="H1791" s="799"/>
      <c r="I1791" s="797"/>
      <c r="J1791" s="779" t="s">
        <v>381</v>
      </c>
      <c r="K1791" s="779">
        <f>H1791</f>
        <v>0</v>
      </c>
      <c r="L1791" s="797"/>
      <c r="M1791" s="797"/>
      <c r="N1791" s="779" t="s">
        <v>381</v>
      </c>
      <c r="O1791" s="779">
        <f>L1791</f>
        <v>0</v>
      </c>
      <c r="P1791" s="779">
        <f>H1791+L1791</f>
        <v>0</v>
      </c>
      <c r="Q1791" s="779">
        <f>I1791+M1791</f>
        <v>0</v>
      </c>
      <c r="R1791" s="779" t="s">
        <v>381</v>
      </c>
      <c r="S1791" s="780">
        <f>P1791</f>
        <v>0</v>
      </c>
    </row>
    <row r="1792" spans="1:19" ht="15" hidden="1" customHeight="1" x14ac:dyDescent="0.2">
      <c r="A1792" s="790" t="s">
        <v>383</v>
      </c>
      <c r="B1792" s="776" t="s">
        <v>381</v>
      </c>
      <c r="C1792" s="777">
        <f>IF(E1792+G1792=0, 0, ROUND((P1792-Q1792)/(G1792+E1792)/12,0))</f>
        <v>0</v>
      </c>
      <c r="D1792" s="791">
        <f>IF(F1792=0,0,ROUND(Q1792/F1792,0))</f>
        <v>0</v>
      </c>
      <c r="E1792" s="796"/>
      <c r="F1792" s="797"/>
      <c r="G1792" s="798"/>
      <c r="H1792" s="799"/>
      <c r="I1792" s="797"/>
      <c r="J1792" s="779" t="s">
        <v>381</v>
      </c>
      <c r="K1792" s="779">
        <f>H1792</f>
        <v>0</v>
      </c>
      <c r="L1792" s="797"/>
      <c r="M1792" s="797"/>
      <c r="N1792" s="779" t="s">
        <v>381</v>
      </c>
      <c r="O1792" s="779">
        <f>L1792</f>
        <v>0</v>
      </c>
      <c r="P1792" s="779">
        <f>H1792+L1792</f>
        <v>0</v>
      </c>
      <c r="Q1792" s="779">
        <f>I1792+M1792</f>
        <v>0</v>
      </c>
      <c r="R1792" s="779" t="s">
        <v>381</v>
      </c>
      <c r="S1792" s="780">
        <f>P1792</f>
        <v>0</v>
      </c>
    </row>
    <row r="1793" spans="1:19" ht="15" hidden="1" customHeight="1" x14ac:dyDescent="0.2">
      <c r="A1793" s="790" t="s">
        <v>384</v>
      </c>
      <c r="B1793" s="776" t="s">
        <v>381</v>
      </c>
      <c r="C1793" s="777" t="s">
        <v>381</v>
      </c>
      <c r="D1793" s="791" t="s">
        <v>381</v>
      </c>
      <c r="E1793" s="778" t="s">
        <v>381</v>
      </c>
      <c r="F1793" s="779" t="s">
        <v>381</v>
      </c>
      <c r="G1793" s="780" t="s">
        <v>381</v>
      </c>
      <c r="H1793" s="781" t="s">
        <v>381</v>
      </c>
      <c r="I1793" s="779" t="s">
        <v>381</v>
      </c>
      <c r="J1793" s="797"/>
      <c r="K1793" s="779">
        <f>J1793</f>
        <v>0</v>
      </c>
      <c r="L1793" s="779" t="s">
        <v>381</v>
      </c>
      <c r="M1793" s="779" t="s">
        <v>381</v>
      </c>
      <c r="N1793" s="797"/>
      <c r="O1793" s="779">
        <f>N1793</f>
        <v>0</v>
      </c>
      <c r="P1793" s="779" t="s">
        <v>381</v>
      </c>
      <c r="Q1793" s="779" t="s">
        <v>381</v>
      </c>
      <c r="R1793" s="779">
        <f>J1793+N1793</f>
        <v>0</v>
      </c>
      <c r="S1793" s="780">
        <f>R1793</f>
        <v>0</v>
      </c>
    </row>
    <row r="1794" spans="1:19" ht="18" hidden="1" customHeight="1" x14ac:dyDescent="0.2">
      <c r="A1794" s="792" t="s">
        <v>1026</v>
      </c>
      <c r="B1794" s="793"/>
      <c r="C1794" s="777">
        <f>IF(E1794+G1794=0, 0, ROUND((P1794-Q1794)/(G1794+E1794)/12,0))</f>
        <v>0</v>
      </c>
      <c r="D1794" s="791">
        <f>IF(F1794=0,0,ROUND(Q1794/F1794,0))</f>
        <v>0</v>
      </c>
      <c r="E1794" s="778">
        <f>E1795+E1796</f>
        <v>0</v>
      </c>
      <c r="F1794" s="779">
        <f>F1795+F1796</f>
        <v>0</v>
      </c>
      <c r="G1794" s="780">
        <f>G1795+G1796</f>
        <v>0</v>
      </c>
      <c r="H1794" s="781">
        <f>H1795+H1796</f>
        <v>0</v>
      </c>
      <c r="I1794" s="779">
        <f>I1795+I1796</f>
        <v>0</v>
      </c>
      <c r="J1794" s="779">
        <f>J1797</f>
        <v>0</v>
      </c>
      <c r="K1794" s="779">
        <f>IF(H1794+J1794=K1795+K1796+K1797,H1794+J1794,"CHYBA")</f>
        <v>0</v>
      </c>
      <c r="L1794" s="779">
        <f>L1795+L1796</f>
        <v>0</v>
      </c>
      <c r="M1794" s="779">
        <f>M1795+M1796</f>
        <v>0</v>
      </c>
      <c r="N1794" s="779">
        <f>N1797</f>
        <v>0</v>
      </c>
      <c r="O1794" s="779">
        <f>IF(L1794+N1794=O1795+O1796+O1797,L1794+N1794,"CHYBA")</f>
        <v>0</v>
      </c>
      <c r="P1794" s="779">
        <f>P1795+P1796</f>
        <v>0</v>
      </c>
      <c r="Q1794" s="779">
        <f>Q1795+Q1796</f>
        <v>0</v>
      </c>
      <c r="R1794" s="779">
        <f>R1797</f>
        <v>0</v>
      </c>
      <c r="S1794" s="780">
        <f>IF(P1794+R1794=S1795+S1796+S1797,P1794+R1794,"CHYBA")</f>
        <v>0</v>
      </c>
    </row>
    <row r="1795" spans="1:19" ht="15" hidden="1" customHeight="1" x14ac:dyDescent="0.2">
      <c r="A1795" s="790" t="s">
        <v>382</v>
      </c>
      <c r="B1795" s="776" t="s">
        <v>381</v>
      </c>
      <c r="C1795" s="777">
        <f>IF(E1795+G1795=0, 0, ROUND((P1795-Q1795)/(G1795+E1795)/12,0))</f>
        <v>0</v>
      </c>
      <c r="D1795" s="791">
        <f>IF(F1795=0,0,ROUND(Q1795/F1795,0))</f>
        <v>0</v>
      </c>
      <c r="E1795" s="796"/>
      <c r="F1795" s="797"/>
      <c r="G1795" s="798"/>
      <c r="H1795" s="799"/>
      <c r="I1795" s="797"/>
      <c r="J1795" s="779" t="s">
        <v>381</v>
      </c>
      <c r="K1795" s="779">
        <f>H1795</f>
        <v>0</v>
      </c>
      <c r="L1795" s="797"/>
      <c r="M1795" s="797"/>
      <c r="N1795" s="779" t="s">
        <v>381</v>
      </c>
      <c r="O1795" s="779">
        <f>L1795</f>
        <v>0</v>
      </c>
      <c r="P1795" s="779">
        <f>H1795+L1795</f>
        <v>0</v>
      </c>
      <c r="Q1795" s="779">
        <f>I1795+M1795</f>
        <v>0</v>
      </c>
      <c r="R1795" s="779" t="s">
        <v>381</v>
      </c>
      <c r="S1795" s="780">
        <f>P1795</f>
        <v>0</v>
      </c>
    </row>
    <row r="1796" spans="1:19" ht="15" hidden="1" customHeight="1" x14ac:dyDescent="0.2">
      <c r="A1796" s="790" t="s">
        <v>383</v>
      </c>
      <c r="B1796" s="776" t="s">
        <v>381</v>
      </c>
      <c r="C1796" s="777">
        <f>IF(E1796+G1796=0, 0, ROUND((P1796-Q1796)/(G1796+E1796)/12,0))</f>
        <v>0</v>
      </c>
      <c r="D1796" s="791">
        <f>IF(F1796=0,0,ROUND(Q1796/F1796,0))</f>
        <v>0</v>
      </c>
      <c r="E1796" s="796"/>
      <c r="F1796" s="797"/>
      <c r="G1796" s="798"/>
      <c r="H1796" s="799"/>
      <c r="I1796" s="797"/>
      <c r="J1796" s="779" t="s">
        <v>381</v>
      </c>
      <c r="K1796" s="779">
        <f>H1796</f>
        <v>0</v>
      </c>
      <c r="L1796" s="797"/>
      <c r="M1796" s="797"/>
      <c r="N1796" s="779" t="s">
        <v>381</v>
      </c>
      <c r="O1796" s="779">
        <f>L1796</f>
        <v>0</v>
      </c>
      <c r="P1796" s="779">
        <f>H1796+L1796</f>
        <v>0</v>
      </c>
      <c r="Q1796" s="779">
        <f>I1796+M1796</f>
        <v>0</v>
      </c>
      <c r="R1796" s="779" t="s">
        <v>381</v>
      </c>
      <c r="S1796" s="780">
        <f>P1796</f>
        <v>0</v>
      </c>
    </row>
    <row r="1797" spans="1:19" ht="15" hidden="1" customHeight="1" x14ac:dyDescent="0.2">
      <c r="A1797" s="790" t="s">
        <v>384</v>
      </c>
      <c r="B1797" s="776" t="s">
        <v>381</v>
      </c>
      <c r="C1797" s="777" t="s">
        <v>381</v>
      </c>
      <c r="D1797" s="791" t="s">
        <v>381</v>
      </c>
      <c r="E1797" s="778" t="s">
        <v>381</v>
      </c>
      <c r="F1797" s="779" t="s">
        <v>381</v>
      </c>
      <c r="G1797" s="780" t="s">
        <v>381</v>
      </c>
      <c r="H1797" s="781" t="s">
        <v>381</v>
      </c>
      <c r="I1797" s="779" t="s">
        <v>381</v>
      </c>
      <c r="J1797" s="797"/>
      <c r="K1797" s="779">
        <f>J1797</f>
        <v>0</v>
      </c>
      <c r="L1797" s="779" t="s">
        <v>381</v>
      </c>
      <c r="M1797" s="779" t="s">
        <v>381</v>
      </c>
      <c r="N1797" s="797"/>
      <c r="O1797" s="779">
        <f>N1797</f>
        <v>0</v>
      </c>
      <c r="P1797" s="779" t="s">
        <v>381</v>
      </c>
      <c r="Q1797" s="779" t="s">
        <v>381</v>
      </c>
      <c r="R1797" s="779">
        <f>J1797+N1797</f>
        <v>0</v>
      </c>
      <c r="S1797" s="780">
        <f>R1797</f>
        <v>0</v>
      </c>
    </row>
    <row r="1798" spans="1:19" ht="18" hidden="1" customHeight="1" x14ac:dyDescent="0.2">
      <c r="A1798" s="792" t="s">
        <v>1026</v>
      </c>
      <c r="B1798" s="793"/>
      <c r="C1798" s="777">
        <f>IF(E1798+G1798=0, 0, ROUND((P1798-Q1798)/(G1798+E1798)/12,0))</f>
        <v>0</v>
      </c>
      <c r="D1798" s="791">
        <f>IF(F1798=0,0,ROUND(Q1798/F1798,0))</f>
        <v>0</v>
      </c>
      <c r="E1798" s="778">
        <f>E1799+E1800</f>
        <v>0</v>
      </c>
      <c r="F1798" s="779">
        <f>F1799+F1800</f>
        <v>0</v>
      </c>
      <c r="G1798" s="780">
        <f>G1799+G1800</f>
        <v>0</v>
      </c>
      <c r="H1798" s="781">
        <f>H1799+H1800</f>
        <v>0</v>
      </c>
      <c r="I1798" s="779">
        <f>I1799+I1800</f>
        <v>0</v>
      </c>
      <c r="J1798" s="779">
        <f>J1801</f>
        <v>0</v>
      </c>
      <c r="K1798" s="779">
        <f>IF(H1798+J1798=K1799+K1800+K1801,H1798+J1798,"CHYBA")</f>
        <v>0</v>
      </c>
      <c r="L1798" s="779">
        <f>L1799+L1800</f>
        <v>0</v>
      </c>
      <c r="M1798" s="779">
        <f>M1799+M1800</f>
        <v>0</v>
      </c>
      <c r="N1798" s="779">
        <f>N1801</f>
        <v>0</v>
      </c>
      <c r="O1798" s="779">
        <f>IF(L1798+N1798=O1799+O1800+O1801,L1798+N1798,"CHYBA")</f>
        <v>0</v>
      </c>
      <c r="P1798" s="779">
        <f>P1799+P1800</f>
        <v>0</v>
      </c>
      <c r="Q1798" s="779">
        <f>Q1799+Q1800</f>
        <v>0</v>
      </c>
      <c r="R1798" s="779">
        <f>R1801</f>
        <v>0</v>
      </c>
      <c r="S1798" s="780">
        <f>IF(P1798+R1798=S1799+S1800+S1801,P1798+R1798,"CHYBA")</f>
        <v>0</v>
      </c>
    </row>
    <row r="1799" spans="1:19" ht="15" hidden="1" customHeight="1" x14ac:dyDescent="0.2">
      <c r="A1799" s="790" t="s">
        <v>382</v>
      </c>
      <c r="B1799" s="776" t="s">
        <v>381</v>
      </c>
      <c r="C1799" s="777">
        <f>IF(E1799+G1799=0, 0, ROUND((P1799-Q1799)/(G1799+E1799)/12,0))</f>
        <v>0</v>
      </c>
      <c r="D1799" s="791">
        <f>IF(F1799=0,0,ROUND(Q1799/F1799,0))</f>
        <v>0</v>
      </c>
      <c r="E1799" s="796"/>
      <c r="F1799" s="797"/>
      <c r="G1799" s="798"/>
      <c r="H1799" s="799"/>
      <c r="I1799" s="797"/>
      <c r="J1799" s="779" t="s">
        <v>381</v>
      </c>
      <c r="K1799" s="779">
        <f>H1799</f>
        <v>0</v>
      </c>
      <c r="L1799" s="797"/>
      <c r="M1799" s="797"/>
      <c r="N1799" s="779" t="s">
        <v>381</v>
      </c>
      <c r="O1799" s="779">
        <f>L1799</f>
        <v>0</v>
      </c>
      <c r="P1799" s="779">
        <f>H1799+L1799</f>
        <v>0</v>
      </c>
      <c r="Q1799" s="779">
        <f>I1799+M1799</f>
        <v>0</v>
      </c>
      <c r="R1799" s="779" t="s">
        <v>381</v>
      </c>
      <c r="S1799" s="780">
        <f>P1799</f>
        <v>0</v>
      </c>
    </row>
    <row r="1800" spans="1:19" ht="15" hidden="1" customHeight="1" x14ac:dyDescent="0.2">
      <c r="A1800" s="790" t="s">
        <v>383</v>
      </c>
      <c r="B1800" s="776" t="s">
        <v>381</v>
      </c>
      <c r="C1800" s="777">
        <f>IF(E1800+G1800=0, 0, ROUND((P1800-Q1800)/(G1800+E1800)/12,0))</f>
        <v>0</v>
      </c>
      <c r="D1800" s="791">
        <f>IF(F1800=0,0,ROUND(Q1800/F1800,0))</f>
        <v>0</v>
      </c>
      <c r="E1800" s="796"/>
      <c r="F1800" s="797"/>
      <c r="G1800" s="798"/>
      <c r="H1800" s="799"/>
      <c r="I1800" s="797"/>
      <c r="J1800" s="779" t="s">
        <v>381</v>
      </c>
      <c r="K1800" s="779">
        <f>H1800</f>
        <v>0</v>
      </c>
      <c r="L1800" s="797"/>
      <c r="M1800" s="797"/>
      <c r="N1800" s="779" t="s">
        <v>381</v>
      </c>
      <c r="O1800" s="779">
        <f>L1800</f>
        <v>0</v>
      </c>
      <c r="P1800" s="779">
        <f>H1800+L1800</f>
        <v>0</v>
      </c>
      <c r="Q1800" s="779">
        <f>I1800+M1800</f>
        <v>0</v>
      </c>
      <c r="R1800" s="779" t="s">
        <v>381</v>
      </c>
      <c r="S1800" s="780">
        <f>P1800</f>
        <v>0</v>
      </c>
    </row>
    <row r="1801" spans="1:19" ht="15" hidden="1" customHeight="1" x14ac:dyDescent="0.2">
      <c r="A1801" s="790" t="s">
        <v>384</v>
      </c>
      <c r="B1801" s="776" t="s">
        <v>381</v>
      </c>
      <c r="C1801" s="777" t="s">
        <v>381</v>
      </c>
      <c r="D1801" s="791" t="s">
        <v>381</v>
      </c>
      <c r="E1801" s="778" t="s">
        <v>381</v>
      </c>
      <c r="F1801" s="779" t="s">
        <v>381</v>
      </c>
      <c r="G1801" s="780" t="s">
        <v>381</v>
      </c>
      <c r="H1801" s="781" t="s">
        <v>381</v>
      </c>
      <c r="I1801" s="779" t="s">
        <v>381</v>
      </c>
      <c r="J1801" s="797"/>
      <c r="K1801" s="779">
        <f>J1801</f>
        <v>0</v>
      </c>
      <c r="L1801" s="779" t="s">
        <v>381</v>
      </c>
      <c r="M1801" s="779" t="s">
        <v>381</v>
      </c>
      <c r="N1801" s="797"/>
      <c r="O1801" s="779">
        <f>N1801</f>
        <v>0</v>
      </c>
      <c r="P1801" s="779" t="s">
        <v>381</v>
      </c>
      <c r="Q1801" s="779" t="s">
        <v>381</v>
      </c>
      <c r="R1801" s="779">
        <f>J1801+N1801</f>
        <v>0</v>
      </c>
      <c r="S1801" s="780">
        <f>R1801</f>
        <v>0</v>
      </c>
    </row>
    <row r="1802" spans="1:19" ht="18" hidden="1" customHeight="1" x14ac:dyDescent="0.2">
      <c r="A1802" s="792" t="s">
        <v>1026</v>
      </c>
      <c r="B1802" s="793"/>
      <c r="C1802" s="777">
        <f>IF(E1802+G1802=0, 0, ROUND((P1802-Q1802)/(G1802+E1802)/12,0))</f>
        <v>0</v>
      </c>
      <c r="D1802" s="791">
        <f>IF(F1802=0,0,ROUND(Q1802/F1802,0))</f>
        <v>0</v>
      </c>
      <c r="E1802" s="778">
        <f>E1803+E1804</f>
        <v>0</v>
      </c>
      <c r="F1802" s="779">
        <f>F1803+F1804</f>
        <v>0</v>
      </c>
      <c r="G1802" s="780">
        <f>G1803+G1804</f>
        <v>0</v>
      </c>
      <c r="H1802" s="781">
        <f>H1803+H1804</f>
        <v>0</v>
      </c>
      <c r="I1802" s="779">
        <f>I1803+I1804</f>
        <v>0</v>
      </c>
      <c r="J1802" s="779">
        <f>J1805</f>
        <v>0</v>
      </c>
      <c r="K1802" s="779">
        <f>IF(H1802+J1802=K1803+K1804+K1805,H1802+J1802,"CHYBA")</f>
        <v>0</v>
      </c>
      <c r="L1802" s="779">
        <f>L1803+L1804</f>
        <v>0</v>
      </c>
      <c r="M1802" s="779">
        <f>M1803+M1804</f>
        <v>0</v>
      </c>
      <c r="N1802" s="779">
        <f>N1805</f>
        <v>0</v>
      </c>
      <c r="O1802" s="779">
        <f>IF(L1802+N1802=O1803+O1804+O1805,L1802+N1802,"CHYBA")</f>
        <v>0</v>
      </c>
      <c r="P1802" s="779">
        <f>P1803+P1804</f>
        <v>0</v>
      </c>
      <c r="Q1802" s="779">
        <f>Q1803+Q1804</f>
        <v>0</v>
      </c>
      <c r="R1802" s="779">
        <f>R1805</f>
        <v>0</v>
      </c>
      <c r="S1802" s="780">
        <f>IF(P1802+R1802=S1803+S1804+S1805,P1802+R1802,"CHYBA")</f>
        <v>0</v>
      </c>
    </row>
    <row r="1803" spans="1:19" ht="15" hidden="1" customHeight="1" x14ac:dyDescent="0.2">
      <c r="A1803" s="790" t="s">
        <v>382</v>
      </c>
      <c r="B1803" s="776" t="s">
        <v>381</v>
      </c>
      <c r="C1803" s="777">
        <f>IF(E1803+G1803=0, 0, ROUND((P1803-Q1803)/(G1803+E1803)/12,0))</f>
        <v>0</v>
      </c>
      <c r="D1803" s="791">
        <f>IF(F1803=0,0,ROUND(Q1803/F1803,0))</f>
        <v>0</v>
      </c>
      <c r="E1803" s="796"/>
      <c r="F1803" s="797"/>
      <c r="G1803" s="798"/>
      <c r="H1803" s="799"/>
      <c r="I1803" s="797"/>
      <c r="J1803" s="779" t="s">
        <v>381</v>
      </c>
      <c r="K1803" s="779">
        <f>H1803</f>
        <v>0</v>
      </c>
      <c r="L1803" s="797"/>
      <c r="M1803" s="797"/>
      <c r="N1803" s="779" t="s">
        <v>381</v>
      </c>
      <c r="O1803" s="779">
        <f>L1803</f>
        <v>0</v>
      </c>
      <c r="P1803" s="779">
        <f>H1803+L1803</f>
        <v>0</v>
      </c>
      <c r="Q1803" s="779">
        <f>I1803+M1803</f>
        <v>0</v>
      </c>
      <c r="R1803" s="779" t="s">
        <v>381</v>
      </c>
      <c r="S1803" s="780">
        <f>P1803</f>
        <v>0</v>
      </c>
    </row>
    <row r="1804" spans="1:19" ht="15" hidden="1" customHeight="1" x14ac:dyDescent="0.2">
      <c r="A1804" s="790" t="s">
        <v>383</v>
      </c>
      <c r="B1804" s="776" t="s">
        <v>381</v>
      </c>
      <c r="C1804" s="777">
        <f>IF(E1804+G1804=0, 0, ROUND((P1804-Q1804)/(G1804+E1804)/12,0))</f>
        <v>0</v>
      </c>
      <c r="D1804" s="791">
        <f>IF(F1804=0,0,ROUND(Q1804/F1804,0))</f>
        <v>0</v>
      </c>
      <c r="E1804" s="796"/>
      <c r="F1804" s="797"/>
      <c r="G1804" s="798"/>
      <c r="H1804" s="799"/>
      <c r="I1804" s="797"/>
      <c r="J1804" s="779" t="s">
        <v>381</v>
      </c>
      <c r="K1804" s="779">
        <f>H1804</f>
        <v>0</v>
      </c>
      <c r="L1804" s="797"/>
      <c r="M1804" s="797"/>
      <c r="N1804" s="779" t="s">
        <v>381</v>
      </c>
      <c r="O1804" s="779">
        <f>L1804</f>
        <v>0</v>
      </c>
      <c r="P1804" s="779">
        <f>H1804+L1804</f>
        <v>0</v>
      </c>
      <c r="Q1804" s="779">
        <f>I1804+M1804</f>
        <v>0</v>
      </c>
      <c r="R1804" s="779" t="s">
        <v>381</v>
      </c>
      <c r="S1804" s="780">
        <f>P1804</f>
        <v>0</v>
      </c>
    </row>
    <row r="1805" spans="1:19" ht="15.75" hidden="1" customHeight="1" x14ac:dyDescent="0.2">
      <c r="A1805" s="808" t="s">
        <v>384</v>
      </c>
      <c r="B1805" s="809" t="s">
        <v>381</v>
      </c>
      <c r="C1805" s="810" t="s">
        <v>381</v>
      </c>
      <c r="D1805" s="834" t="s">
        <v>381</v>
      </c>
      <c r="E1805" s="811" t="s">
        <v>381</v>
      </c>
      <c r="F1805" s="812" t="s">
        <v>381</v>
      </c>
      <c r="G1805" s="813" t="s">
        <v>381</v>
      </c>
      <c r="H1805" s="814" t="s">
        <v>381</v>
      </c>
      <c r="I1805" s="812" t="s">
        <v>381</v>
      </c>
      <c r="J1805" s="815"/>
      <c r="K1805" s="812">
        <f>J1805</f>
        <v>0</v>
      </c>
      <c r="L1805" s="812" t="s">
        <v>381</v>
      </c>
      <c r="M1805" s="812" t="s">
        <v>381</v>
      </c>
      <c r="N1805" s="815"/>
      <c r="O1805" s="812">
        <f>N1805</f>
        <v>0</v>
      </c>
      <c r="P1805" s="812" t="s">
        <v>381</v>
      </c>
      <c r="Q1805" s="812" t="s">
        <v>381</v>
      </c>
      <c r="R1805" s="812">
        <f>J1805+N1805</f>
        <v>0</v>
      </c>
      <c r="S1805" s="813">
        <f>R1805</f>
        <v>0</v>
      </c>
    </row>
    <row r="1806" spans="1:19" ht="33.75" hidden="1" customHeight="1" x14ac:dyDescent="0.2">
      <c r="A1806" s="884" t="s">
        <v>1034</v>
      </c>
      <c r="B1806" s="817" t="s">
        <v>381</v>
      </c>
      <c r="C1806" s="818">
        <f>IF(E1806+G1806=0, 0, ROUND((P1806-Q1806)/(G1806+E1806)/12,0))</f>
        <v>0</v>
      </c>
      <c r="D1806" s="837">
        <f>IF(F1806=0,0,ROUND(Q1806/F1806,0))</f>
        <v>0</v>
      </c>
      <c r="E1806" s="819">
        <f>E1807+E1808</f>
        <v>0</v>
      </c>
      <c r="F1806" s="820">
        <f>F1807+F1808</f>
        <v>0</v>
      </c>
      <c r="G1806" s="821">
        <f>G1807+G1808</f>
        <v>0</v>
      </c>
      <c r="H1806" s="822">
        <f>H1807+H1808</f>
        <v>0</v>
      </c>
      <c r="I1806" s="820">
        <f>I1807+I1808</f>
        <v>0</v>
      </c>
      <c r="J1806" s="820">
        <f>J1809</f>
        <v>0</v>
      </c>
      <c r="K1806" s="820">
        <f>IF(H1806+J1806=K1807+K1808+K1809,H1806+J1806,"CHYBA")</f>
        <v>0</v>
      </c>
      <c r="L1806" s="820">
        <f>L1807+L1808</f>
        <v>0</v>
      </c>
      <c r="M1806" s="820">
        <f>M1807+M1808</f>
        <v>0</v>
      </c>
      <c r="N1806" s="820">
        <f>N1809</f>
        <v>0</v>
      </c>
      <c r="O1806" s="820">
        <f>IF(L1806+N1806=O1807+O1808+O1809,L1806+N1806,"CHYBA")</f>
        <v>0</v>
      </c>
      <c r="P1806" s="820">
        <f>P1807+P1808</f>
        <v>0</v>
      </c>
      <c r="Q1806" s="820">
        <f>Q1807+Q1808</f>
        <v>0</v>
      </c>
      <c r="R1806" s="820">
        <f>R1809</f>
        <v>0</v>
      </c>
      <c r="S1806" s="821">
        <f>IF(P1806+R1806=S1807+S1808+S1809,P1806+R1806,"CHYBA")</f>
        <v>0</v>
      </c>
    </row>
    <row r="1807" spans="1:19" ht="15.75" hidden="1" thickBot="1" x14ac:dyDescent="0.25">
      <c r="A1807" s="790" t="s">
        <v>382</v>
      </c>
      <c r="B1807" s="776" t="s">
        <v>381</v>
      </c>
      <c r="C1807" s="777">
        <f>IF(E1807+G1807=0, 0, ROUND((P1807-Q1807)/(G1807+E1807)/12,0))</f>
        <v>0</v>
      </c>
      <c r="D1807" s="791">
        <f>IF(F1807=0,0,ROUND(Q1807/F1807,0))</f>
        <v>0</v>
      </c>
      <c r="E1807" s="778">
        <f>E1811+E1843+E1875+E1907+E1939+E1971</f>
        <v>0</v>
      </c>
      <c r="F1807" s="779">
        <f>F1811+F1843+F1875+F1907+F1939+F1971</f>
        <v>0</v>
      </c>
      <c r="G1807" s="780">
        <f t="shared" ref="G1807:I1808" si="64">G1811+G1843+G1875+G1907+G1939+G1971</f>
        <v>0</v>
      </c>
      <c r="H1807" s="781">
        <f t="shared" si="64"/>
        <v>0</v>
      </c>
      <c r="I1807" s="779">
        <f t="shared" si="64"/>
        <v>0</v>
      </c>
      <c r="J1807" s="779" t="s">
        <v>381</v>
      </c>
      <c r="K1807" s="779">
        <f>H1807</f>
        <v>0</v>
      </c>
      <c r="L1807" s="779">
        <f>L1811+L1843+L1875+L1907+L1939+L1971</f>
        <v>0</v>
      </c>
      <c r="M1807" s="779">
        <f>M1811+M1843+M1875+M1907+M1939+M1971</f>
        <v>0</v>
      </c>
      <c r="N1807" s="779" t="s">
        <v>381</v>
      </c>
      <c r="O1807" s="779">
        <f>L1807</f>
        <v>0</v>
      </c>
      <c r="P1807" s="779">
        <f>H1807+L1807</f>
        <v>0</v>
      </c>
      <c r="Q1807" s="779">
        <f>I1807+M1807</f>
        <v>0</v>
      </c>
      <c r="R1807" s="779" t="s">
        <v>381</v>
      </c>
      <c r="S1807" s="780">
        <f>P1807</f>
        <v>0</v>
      </c>
    </row>
    <row r="1808" spans="1:19" ht="15.75" hidden="1" thickBot="1" x14ac:dyDescent="0.25">
      <c r="A1808" s="790" t="s">
        <v>383</v>
      </c>
      <c r="B1808" s="776" t="s">
        <v>381</v>
      </c>
      <c r="C1808" s="777">
        <f>IF(E1808+G1808=0, 0, ROUND((P1808-Q1808)/(G1808+E1808)/12,0))</f>
        <v>0</v>
      </c>
      <c r="D1808" s="791">
        <f>IF(F1808=0,0,ROUND(Q1808/F1808,0))</f>
        <v>0</v>
      </c>
      <c r="E1808" s="778">
        <f>E1812+E1844+E1876+E1908+E1940+E1972</f>
        <v>0</v>
      </c>
      <c r="F1808" s="779">
        <f>F1812+F1844+F1876+F1908+F1940+F1972</f>
        <v>0</v>
      </c>
      <c r="G1808" s="780">
        <f>G1812+G1844+G1876+G1908+G1940+G1972</f>
        <v>0</v>
      </c>
      <c r="H1808" s="781">
        <f t="shared" si="64"/>
        <v>0</v>
      </c>
      <c r="I1808" s="779">
        <f t="shared" si="64"/>
        <v>0</v>
      </c>
      <c r="J1808" s="779" t="s">
        <v>381</v>
      </c>
      <c r="K1808" s="779">
        <f>H1808</f>
        <v>0</v>
      </c>
      <c r="L1808" s="779">
        <f>L1812+L1844+L1876+L1908+L1940+L1972</f>
        <v>0</v>
      </c>
      <c r="M1808" s="779">
        <f>M1812+M1844+M1876+M1908+M1940+M1972</f>
        <v>0</v>
      </c>
      <c r="N1808" s="779" t="s">
        <v>381</v>
      </c>
      <c r="O1808" s="779">
        <f>L1808</f>
        <v>0</v>
      </c>
      <c r="P1808" s="779">
        <f>H1808+L1808</f>
        <v>0</v>
      </c>
      <c r="Q1808" s="779">
        <f>I1808+M1808</f>
        <v>0</v>
      </c>
      <c r="R1808" s="779" t="s">
        <v>381</v>
      </c>
      <c r="S1808" s="780">
        <f>P1808</f>
        <v>0</v>
      </c>
    </row>
    <row r="1809" spans="1:19" ht="15.75" hidden="1" thickBot="1" x14ac:dyDescent="0.25">
      <c r="A1809" s="823" t="s">
        <v>384</v>
      </c>
      <c r="B1809" s="824" t="s">
        <v>381</v>
      </c>
      <c r="C1809" s="825" t="s">
        <v>381</v>
      </c>
      <c r="D1809" s="838" t="s">
        <v>381</v>
      </c>
      <c r="E1809" s="826" t="s">
        <v>381</v>
      </c>
      <c r="F1809" s="827" t="s">
        <v>381</v>
      </c>
      <c r="G1809" s="828" t="s">
        <v>381</v>
      </c>
      <c r="H1809" s="829" t="s">
        <v>381</v>
      </c>
      <c r="I1809" s="827" t="s">
        <v>381</v>
      </c>
      <c r="J1809" s="827">
        <f>J1813+J1845+J1877+J1909+J1941+J1973</f>
        <v>0</v>
      </c>
      <c r="K1809" s="827">
        <f>J1809</f>
        <v>0</v>
      </c>
      <c r="L1809" s="827" t="s">
        <v>381</v>
      </c>
      <c r="M1809" s="827" t="s">
        <v>381</v>
      </c>
      <c r="N1809" s="827">
        <f>N1813+N1845+N1877+N1909+N1941+N1973</f>
        <v>0</v>
      </c>
      <c r="O1809" s="827">
        <f>N1809</f>
        <v>0</v>
      </c>
      <c r="P1809" s="827" t="s">
        <v>381</v>
      </c>
      <c r="Q1809" s="827" t="s">
        <v>381</v>
      </c>
      <c r="R1809" s="827">
        <f>J1809+N1809</f>
        <v>0</v>
      </c>
      <c r="S1809" s="828">
        <f>R1809</f>
        <v>0</v>
      </c>
    </row>
    <row r="1810" spans="1:19" ht="30" hidden="1" customHeight="1" x14ac:dyDescent="0.2">
      <c r="A1810" s="783" t="s">
        <v>313</v>
      </c>
      <c r="B1810" s="885" t="s">
        <v>381</v>
      </c>
      <c r="C1810" s="886">
        <f>IF(E1810+G1810=0, 0, ROUND((P1810-Q1810)/(G1810+E1810)/12,0))</f>
        <v>0</v>
      </c>
      <c r="D1810" s="887">
        <f>IF(F1810=0,0,ROUND(Q1810/F1810,0))</f>
        <v>0</v>
      </c>
      <c r="E1810" s="888">
        <f>E1811+E1812</f>
        <v>0</v>
      </c>
      <c r="F1810" s="889">
        <f>F1811+F1812</f>
        <v>0</v>
      </c>
      <c r="G1810" s="890">
        <f>G1811+G1812</f>
        <v>0</v>
      </c>
      <c r="H1810" s="891">
        <f>H1811+H1812</f>
        <v>0</v>
      </c>
      <c r="I1810" s="889">
        <f>I1811+I1812</f>
        <v>0</v>
      </c>
      <c r="J1810" s="889">
        <f>J1813</f>
        <v>0</v>
      </c>
      <c r="K1810" s="889">
        <f>IF(H1810+J1810=K1811+K1812+K1813,H1810+J1810,"CHYBA")</f>
        <v>0</v>
      </c>
      <c r="L1810" s="889">
        <f>L1811+L1812</f>
        <v>0</v>
      </c>
      <c r="M1810" s="889">
        <f>M1811+M1812</f>
        <v>0</v>
      </c>
      <c r="N1810" s="889">
        <f>N1813</f>
        <v>0</v>
      </c>
      <c r="O1810" s="889">
        <f>IF(L1810+N1810=O1811+O1812+O1813,L1810+N1810,"CHYBA")</f>
        <v>0</v>
      </c>
      <c r="P1810" s="889">
        <f>P1811+P1812</f>
        <v>0</v>
      </c>
      <c r="Q1810" s="889">
        <f>Q1811+Q1812</f>
        <v>0</v>
      </c>
      <c r="R1810" s="889">
        <f>R1813</f>
        <v>0</v>
      </c>
      <c r="S1810" s="890">
        <f>IF(P1810+R1810=S1811+S1812+S1813,P1810+R1810,"CHYBA")</f>
        <v>0</v>
      </c>
    </row>
    <row r="1811" spans="1:19" ht="15.75" hidden="1" customHeight="1" x14ac:dyDescent="0.2">
      <c r="A1811" s="790" t="s">
        <v>382</v>
      </c>
      <c r="B1811" s="776" t="s">
        <v>381</v>
      </c>
      <c r="C1811" s="777">
        <f>IF(E1811+G1811=0, 0, ROUND((P1811-Q1811)/(G1811+E1811)/12,0))</f>
        <v>0</v>
      </c>
      <c r="D1811" s="791">
        <f>IF(F1811=0,0,ROUND(Q1811/F1811,0))</f>
        <v>0</v>
      </c>
      <c r="E1811" s="778">
        <f t="shared" ref="E1811:I1812" si="65">E1815+E1819+E1823+E1827+E1831+E1835+E1839</f>
        <v>0</v>
      </c>
      <c r="F1811" s="779">
        <f t="shared" si="65"/>
        <v>0</v>
      </c>
      <c r="G1811" s="780">
        <f t="shared" si="65"/>
        <v>0</v>
      </c>
      <c r="H1811" s="781">
        <f t="shared" si="65"/>
        <v>0</v>
      </c>
      <c r="I1811" s="779">
        <f t="shared" si="65"/>
        <v>0</v>
      </c>
      <c r="J1811" s="779" t="s">
        <v>381</v>
      </c>
      <c r="K1811" s="779">
        <f>H1811</f>
        <v>0</v>
      </c>
      <c r="L1811" s="779">
        <f>L1815+L1819+L1823+L1827+L1831+L1835+L1839</f>
        <v>0</v>
      </c>
      <c r="M1811" s="779">
        <f>M1815+M1819+M1823+M1827+M1831+M1835+M1839</f>
        <v>0</v>
      </c>
      <c r="N1811" s="779" t="s">
        <v>381</v>
      </c>
      <c r="O1811" s="779">
        <f>L1811</f>
        <v>0</v>
      </c>
      <c r="P1811" s="779">
        <f>H1811+L1811</f>
        <v>0</v>
      </c>
      <c r="Q1811" s="779">
        <f>I1811+M1811</f>
        <v>0</v>
      </c>
      <c r="R1811" s="779" t="s">
        <v>381</v>
      </c>
      <c r="S1811" s="780">
        <f>P1811</f>
        <v>0</v>
      </c>
    </row>
    <row r="1812" spans="1:19" ht="15.75" hidden="1" customHeight="1" x14ac:dyDescent="0.2">
      <c r="A1812" s="790" t="s">
        <v>383</v>
      </c>
      <c r="B1812" s="776" t="s">
        <v>381</v>
      </c>
      <c r="C1812" s="777">
        <f>IF(E1812+G1812=0, 0, ROUND((P1812-Q1812)/(G1812+E1812)/12,0))</f>
        <v>0</v>
      </c>
      <c r="D1812" s="791">
        <f>IF(F1812=0,0,ROUND(Q1812/F1812,0))</f>
        <v>0</v>
      </c>
      <c r="E1812" s="778">
        <f t="shared" si="65"/>
        <v>0</v>
      </c>
      <c r="F1812" s="779">
        <f t="shared" si="65"/>
        <v>0</v>
      </c>
      <c r="G1812" s="780">
        <f t="shared" si="65"/>
        <v>0</v>
      </c>
      <c r="H1812" s="781">
        <f t="shared" si="65"/>
        <v>0</v>
      </c>
      <c r="I1812" s="779">
        <f t="shared" si="65"/>
        <v>0</v>
      </c>
      <c r="J1812" s="779" t="s">
        <v>381</v>
      </c>
      <c r="K1812" s="779">
        <f>H1812</f>
        <v>0</v>
      </c>
      <c r="L1812" s="779">
        <f>L1816+L1820+L1824+L1828+L1832+L1836+L1840</f>
        <v>0</v>
      </c>
      <c r="M1812" s="779">
        <f>M1816+M1820+M1824+M1828+M1832+M1836+M1840</f>
        <v>0</v>
      </c>
      <c r="N1812" s="779" t="s">
        <v>381</v>
      </c>
      <c r="O1812" s="779">
        <f>L1812</f>
        <v>0</v>
      </c>
      <c r="P1812" s="779">
        <f>H1812+L1812</f>
        <v>0</v>
      </c>
      <c r="Q1812" s="779">
        <f>I1812+M1812</f>
        <v>0</v>
      </c>
      <c r="R1812" s="779" t="s">
        <v>381</v>
      </c>
      <c r="S1812" s="780">
        <f>P1812</f>
        <v>0</v>
      </c>
    </row>
    <row r="1813" spans="1:19" ht="15.75" hidden="1" customHeight="1" x14ac:dyDescent="0.2">
      <c r="A1813" s="790" t="s">
        <v>384</v>
      </c>
      <c r="B1813" s="776" t="s">
        <v>381</v>
      </c>
      <c r="C1813" s="777" t="s">
        <v>381</v>
      </c>
      <c r="D1813" s="791" t="s">
        <v>381</v>
      </c>
      <c r="E1813" s="778" t="s">
        <v>381</v>
      </c>
      <c r="F1813" s="779" t="s">
        <v>381</v>
      </c>
      <c r="G1813" s="780" t="s">
        <v>381</v>
      </c>
      <c r="H1813" s="781" t="s">
        <v>381</v>
      </c>
      <c r="I1813" s="779" t="s">
        <v>381</v>
      </c>
      <c r="J1813" s="779">
        <f>J1817+J1821+J1825+J1829+J1833+J1837+J1841</f>
        <v>0</v>
      </c>
      <c r="K1813" s="779">
        <f>J1813</f>
        <v>0</v>
      </c>
      <c r="L1813" s="779" t="s">
        <v>381</v>
      </c>
      <c r="M1813" s="779" t="s">
        <v>381</v>
      </c>
      <c r="N1813" s="779">
        <f>N1817+N1821+N1825+N1829+N1833+N1837+N1841</f>
        <v>0</v>
      </c>
      <c r="O1813" s="779">
        <f>N1813</f>
        <v>0</v>
      </c>
      <c r="P1813" s="779" t="s">
        <v>381</v>
      </c>
      <c r="Q1813" s="779" t="s">
        <v>381</v>
      </c>
      <c r="R1813" s="779">
        <f>J1813+N1813</f>
        <v>0</v>
      </c>
      <c r="S1813" s="780">
        <f>R1813</f>
        <v>0</v>
      </c>
    </row>
    <row r="1814" spans="1:19" ht="18.75" hidden="1" customHeight="1" x14ac:dyDescent="0.2">
      <c r="A1814" s="792" t="s">
        <v>1026</v>
      </c>
      <c r="B1814" s="793"/>
      <c r="C1814" s="777">
        <f>IF(E1814+G1814=0, 0, ROUND((P1814-Q1814)/(G1814+E1814)/12,0))</f>
        <v>0</v>
      </c>
      <c r="D1814" s="791">
        <f>IF(F1814=0,0,ROUND(Q1814/F1814,0))</f>
        <v>0</v>
      </c>
      <c r="E1814" s="778">
        <f>E1815+E1816</f>
        <v>0</v>
      </c>
      <c r="F1814" s="779">
        <f>F1815+F1816</f>
        <v>0</v>
      </c>
      <c r="G1814" s="780">
        <f>G1815+G1816</f>
        <v>0</v>
      </c>
      <c r="H1814" s="794">
        <f>H1815+H1816</f>
        <v>0</v>
      </c>
      <c r="I1814" s="795">
        <f>I1815+I1816</f>
        <v>0</v>
      </c>
      <c r="J1814" s="795">
        <f>J1817</f>
        <v>0</v>
      </c>
      <c r="K1814" s="795">
        <f>IF(H1814+J1814=K1815+K1816+K1817,H1814+J1814,"CHYBA")</f>
        <v>0</v>
      </c>
      <c r="L1814" s="779">
        <f>L1815+L1816</f>
        <v>0</v>
      </c>
      <c r="M1814" s="779">
        <f>M1815+M1816</f>
        <v>0</v>
      </c>
      <c r="N1814" s="779">
        <f>N1817</f>
        <v>0</v>
      </c>
      <c r="O1814" s="779">
        <f>IF(L1814+N1814=O1815+O1816+O1817,L1814+N1814,"CHYBA")</f>
        <v>0</v>
      </c>
      <c r="P1814" s="779">
        <f>P1815+P1816</f>
        <v>0</v>
      </c>
      <c r="Q1814" s="779">
        <f>Q1815+Q1816</f>
        <v>0</v>
      </c>
      <c r="R1814" s="779">
        <f>R1817</f>
        <v>0</v>
      </c>
      <c r="S1814" s="780">
        <f>IF(P1814+R1814=S1815+S1816+S1817,P1814+R1814,"CHYBA")</f>
        <v>0</v>
      </c>
    </row>
    <row r="1815" spans="1:19" ht="15.75" hidden="1" customHeight="1" x14ac:dyDescent="0.2">
      <c r="A1815" s="790" t="s">
        <v>382</v>
      </c>
      <c r="B1815" s="776" t="s">
        <v>381</v>
      </c>
      <c r="C1815" s="777">
        <f>IF(E1815+G1815=0, 0, ROUND((P1815-Q1815)/(G1815+E1815)/12,0))</f>
        <v>0</v>
      </c>
      <c r="D1815" s="791">
        <f>IF(F1815=0,0,ROUND(Q1815/F1815,0))</f>
        <v>0</v>
      </c>
      <c r="E1815" s="796"/>
      <c r="F1815" s="797"/>
      <c r="G1815" s="798"/>
      <c r="H1815" s="799"/>
      <c r="I1815" s="797"/>
      <c r="J1815" s="795" t="s">
        <v>381</v>
      </c>
      <c r="K1815" s="795">
        <f>H1815</f>
        <v>0</v>
      </c>
      <c r="L1815" s="797"/>
      <c r="M1815" s="797"/>
      <c r="N1815" s="779" t="s">
        <v>381</v>
      </c>
      <c r="O1815" s="779">
        <f>L1815</f>
        <v>0</v>
      </c>
      <c r="P1815" s="779">
        <f>H1815+L1815</f>
        <v>0</v>
      </c>
      <c r="Q1815" s="779">
        <f>I1815+M1815</f>
        <v>0</v>
      </c>
      <c r="R1815" s="779" t="s">
        <v>381</v>
      </c>
      <c r="S1815" s="780">
        <f>P1815</f>
        <v>0</v>
      </c>
    </row>
    <row r="1816" spans="1:19" ht="15.75" hidden="1" customHeight="1" x14ac:dyDescent="0.2">
      <c r="A1816" s="790" t="s">
        <v>383</v>
      </c>
      <c r="B1816" s="776" t="s">
        <v>381</v>
      </c>
      <c r="C1816" s="777">
        <f>IF(E1816+G1816=0, 0, ROUND((P1816-Q1816)/(G1816+E1816)/12,0))</f>
        <v>0</v>
      </c>
      <c r="D1816" s="791">
        <f>IF(F1816=0,0,ROUND(Q1816/F1816,0))</f>
        <v>0</v>
      </c>
      <c r="E1816" s="796"/>
      <c r="F1816" s="797"/>
      <c r="G1816" s="798"/>
      <c r="H1816" s="799"/>
      <c r="I1816" s="797"/>
      <c r="J1816" s="795" t="s">
        <v>381</v>
      </c>
      <c r="K1816" s="795">
        <f>H1816</f>
        <v>0</v>
      </c>
      <c r="L1816" s="797"/>
      <c r="M1816" s="797"/>
      <c r="N1816" s="779" t="s">
        <v>381</v>
      </c>
      <c r="O1816" s="779">
        <f>L1816</f>
        <v>0</v>
      </c>
      <c r="P1816" s="779">
        <f>H1816+L1816</f>
        <v>0</v>
      </c>
      <c r="Q1816" s="779">
        <f>I1816+M1816</f>
        <v>0</v>
      </c>
      <c r="R1816" s="779" t="s">
        <v>381</v>
      </c>
      <c r="S1816" s="780">
        <f>P1816</f>
        <v>0</v>
      </c>
    </row>
    <row r="1817" spans="1:19" ht="18" hidden="1" customHeight="1" x14ac:dyDescent="0.2">
      <c r="A1817" s="790" t="s">
        <v>384</v>
      </c>
      <c r="B1817" s="776" t="s">
        <v>381</v>
      </c>
      <c r="C1817" s="777" t="s">
        <v>381</v>
      </c>
      <c r="D1817" s="791" t="s">
        <v>381</v>
      </c>
      <c r="E1817" s="778" t="s">
        <v>381</v>
      </c>
      <c r="F1817" s="779" t="s">
        <v>381</v>
      </c>
      <c r="G1817" s="780" t="s">
        <v>381</v>
      </c>
      <c r="H1817" s="781" t="s">
        <v>381</v>
      </c>
      <c r="I1817" s="779" t="s">
        <v>381</v>
      </c>
      <c r="J1817" s="797"/>
      <c r="K1817" s="795">
        <f>J1817</f>
        <v>0</v>
      </c>
      <c r="L1817" s="779" t="s">
        <v>381</v>
      </c>
      <c r="M1817" s="779" t="s">
        <v>381</v>
      </c>
      <c r="N1817" s="797"/>
      <c r="O1817" s="779">
        <f>N1817</f>
        <v>0</v>
      </c>
      <c r="P1817" s="779" t="s">
        <v>381</v>
      </c>
      <c r="Q1817" s="779" t="s">
        <v>381</v>
      </c>
      <c r="R1817" s="779">
        <f>J1817+N1817</f>
        <v>0</v>
      </c>
      <c r="S1817" s="780">
        <f>R1817</f>
        <v>0</v>
      </c>
    </row>
    <row r="1818" spans="1:19" ht="18.75" hidden="1" customHeight="1" x14ac:dyDescent="0.2">
      <c r="A1818" s="792" t="s">
        <v>1026</v>
      </c>
      <c r="B1818" s="793"/>
      <c r="C1818" s="777">
        <f>IF(E1818+G1818=0, 0, ROUND((P1818-Q1818)/(G1818+E1818)/12,0))</f>
        <v>0</v>
      </c>
      <c r="D1818" s="791">
        <f>IF(F1818=0,0,ROUND(Q1818/F1818,0))</f>
        <v>0</v>
      </c>
      <c r="E1818" s="778">
        <f>E1819+E1820</f>
        <v>0</v>
      </c>
      <c r="F1818" s="779">
        <f>F1819+F1820</f>
        <v>0</v>
      </c>
      <c r="G1818" s="780">
        <f>G1819+G1820</f>
        <v>0</v>
      </c>
      <c r="H1818" s="781">
        <f>H1819+H1820</f>
        <v>0</v>
      </c>
      <c r="I1818" s="779">
        <f>I1819+I1820</f>
        <v>0</v>
      </c>
      <c r="J1818" s="779">
        <f>J1821</f>
        <v>0</v>
      </c>
      <c r="K1818" s="779">
        <f>IF(H1818+J1818=K1819+K1820+K1821,H1818+J1818,"CHYBA")</f>
        <v>0</v>
      </c>
      <c r="L1818" s="779">
        <f>L1819+L1820</f>
        <v>0</v>
      </c>
      <c r="M1818" s="779">
        <f>M1819+M1820</f>
        <v>0</v>
      </c>
      <c r="N1818" s="779">
        <f>N1821</f>
        <v>0</v>
      </c>
      <c r="O1818" s="779">
        <f>IF(L1818+N1818=O1819+O1820+O1821,L1818+N1818,"CHYBA")</f>
        <v>0</v>
      </c>
      <c r="P1818" s="779">
        <f>P1819+P1820</f>
        <v>0</v>
      </c>
      <c r="Q1818" s="779">
        <f>Q1819+Q1820</f>
        <v>0</v>
      </c>
      <c r="R1818" s="779">
        <f>R1821</f>
        <v>0</v>
      </c>
      <c r="S1818" s="780">
        <f>IF(P1818+R1818=S1819+S1820+S1821,P1818+R1818,"CHYBA")</f>
        <v>0</v>
      </c>
    </row>
    <row r="1819" spans="1:19" ht="15.75" hidden="1" customHeight="1" x14ac:dyDescent="0.2">
      <c r="A1819" s="790" t="s">
        <v>382</v>
      </c>
      <c r="B1819" s="776" t="s">
        <v>381</v>
      </c>
      <c r="C1819" s="777">
        <f>IF(E1819+G1819=0, 0, ROUND((P1819-Q1819)/(G1819+E1819)/12,0))</f>
        <v>0</v>
      </c>
      <c r="D1819" s="791">
        <f>IF(F1819=0,0,ROUND(Q1819/F1819,0))</f>
        <v>0</v>
      </c>
      <c r="E1819" s="796"/>
      <c r="F1819" s="797"/>
      <c r="G1819" s="798"/>
      <c r="H1819" s="799"/>
      <c r="I1819" s="797"/>
      <c r="J1819" s="779" t="s">
        <v>381</v>
      </c>
      <c r="K1819" s="779">
        <f>H1819</f>
        <v>0</v>
      </c>
      <c r="L1819" s="797"/>
      <c r="M1819" s="797"/>
      <c r="N1819" s="779" t="s">
        <v>381</v>
      </c>
      <c r="O1819" s="779">
        <f>L1819</f>
        <v>0</v>
      </c>
      <c r="P1819" s="779">
        <f>H1819+L1819</f>
        <v>0</v>
      </c>
      <c r="Q1819" s="779">
        <f>I1819+M1819</f>
        <v>0</v>
      </c>
      <c r="R1819" s="779" t="s">
        <v>381</v>
      </c>
      <c r="S1819" s="780">
        <f>P1819</f>
        <v>0</v>
      </c>
    </row>
    <row r="1820" spans="1:19" ht="15.75" hidden="1" customHeight="1" x14ac:dyDescent="0.2">
      <c r="A1820" s="790" t="s">
        <v>383</v>
      </c>
      <c r="B1820" s="776" t="s">
        <v>381</v>
      </c>
      <c r="C1820" s="777">
        <f>IF(E1820+G1820=0, 0, ROUND((P1820-Q1820)/(G1820+E1820)/12,0))</f>
        <v>0</v>
      </c>
      <c r="D1820" s="791">
        <f>IF(F1820=0,0,ROUND(Q1820/F1820,0))</f>
        <v>0</v>
      </c>
      <c r="E1820" s="796"/>
      <c r="F1820" s="797"/>
      <c r="G1820" s="798"/>
      <c r="H1820" s="799"/>
      <c r="I1820" s="797"/>
      <c r="J1820" s="779" t="s">
        <v>381</v>
      </c>
      <c r="K1820" s="779">
        <f>H1820</f>
        <v>0</v>
      </c>
      <c r="L1820" s="797"/>
      <c r="M1820" s="797"/>
      <c r="N1820" s="779" t="s">
        <v>381</v>
      </c>
      <c r="O1820" s="779">
        <f>L1820</f>
        <v>0</v>
      </c>
      <c r="P1820" s="779">
        <f>H1820+L1820</f>
        <v>0</v>
      </c>
      <c r="Q1820" s="779">
        <f>I1820+M1820</f>
        <v>0</v>
      </c>
      <c r="R1820" s="779" t="s">
        <v>381</v>
      </c>
      <c r="S1820" s="780">
        <f>P1820</f>
        <v>0</v>
      </c>
    </row>
    <row r="1821" spans="1:19" ht="15.75" hidden="1" customHeight="1" x14ac:dyDescent="0.2">
      <c r="A1821" s="790" t="s">
        <v>384</v>
      </c>
      <c r="B1821" s="776" t="s">
        <v>381</v>
      </c>
      <c r="C1821" s="777" t="s">
        <v>381</v>
      </c>
      <c r="D1821" s="791" t="s">
        <v>381</v>
      </c>
      <c r="E1821" s="778" t="s">
        <v>381</v>
      </c>
      <c r="F1821" s="779" t="s">
        <v>381</v>
      </c>
      <c r="G1821" s="780" t="s">
        <v>381</v>
      </c>
      <c r="H1821" s="781" t="s">
        <v>381</v>
      </c>
      <c r="I1821" s="779" t="s">
        <v>381</v>
      </c>
      <c r="J1821" s="797"/>
      <c r="K1821" s="779">
        <f>J1821</f>
        <v>0</v>
      </c>
      <c r="L1821" s="779" t="s">
        <v>381</v>
      </c>
      <c r="M1821" s="779" t="s">
        <v>381</v>
      </c>
      <c r="N1821" s="797"/>
      <c r="O1821" s="779">
        <f>N1821</f>
        <v>0</v>
      </c>
      <c r="P1821" s="779" t="s">
        <v>381</v>
      </c>
      <c r="Q1821" s="779" t="s">
        <v>381</v>
      </c>
      <c r="R1821" s="779">
        <f>J1821+N1821</f>
        <v>0</v>
      </c>
      <c r="S1821" s="780">
        <f>R1821</f>
        <v>0</v>
      </c>
    </row>
    <row r="1822" spans="1:19" ht="18.75" hidden="1" customHeight="1" x14ac:dyDescent="0.2">
      <c r="A1822" s="792" t="s">
        <v>1026</v>
      </c>
      <c r="B1822" s="793"/>
      <c r="C1822" s="777">
        <f>IF(E1822+G1822=0, 0, ROUND((P1822-Q1822)/(G1822+E1822)/12,0))</f>
        <v>0</v>
      </c>
      <c r="D1822" s="791">
        <f>IF(F1822=0,0,ROUND(Q1822/F1822,0))</f>
        <v>0</v>
      </c>
      <c r="E1822" s="778">
        <f>E1823+E1824</f>
        <v>0</v>
      </c>
      <c r="F1822" s="779">
        <f>F1823+F1824</f>
        <v>0</v>
      </c>
      <c r="G1822" s="780">
        <f>G1823+G1824</f>
        <v>0</v>
      </c>
      <c r="H1822" s="781">
        <f>H1823+H1824</f>
        <v>0</v>
      </c>
      <c r="I1822" s="779">
        <f>I1823+I1824</f>
        <v>0</v>
      </c>
      <c r="J1822" s="779">
        <f>J1825</f>
        <v>0</v>
      </c>
      <c r="K1822" s="779">
        <f>IF(H1822+J1822=K1823+K1824+K1825,H1822+J1822,"CHYBA")</f>
        <v>0</v>
      </c>
      <c r="L1822" s="779">
        <f>L1823+L1824</f>
        <v>0</v>
      </c>
      <c r="M1822" s="779">
        <f>M1823+M1824</f>
        <v>0</v>
      </c>
      <c r="N1822" s="779">
        <f>N1825</f>
        <v>0</v>
      </c>
      <c r="O1822" s="779">
        <f>IF(L1822+N1822=O1823+O1824+O1825,L1822+N1822,"CHYBA")</f>
        <v>0</v>
      </c>
      <c r="P1822" s="779">
        <f>P1823+P1824</f>
        <v>0</v>
      </c>
      <c r="Q1822" s="779">
        <f>Q1823+Q1824</f>
        <v>0</v>
      </c>
      <c r="R1822" s="779">
        <f>R1825</f>
        <v>0</v>
      </c>
      <c r="S1822" s="780">
        <f>IF(P1822+R1822=S1823+S1824+S1825,P1822+R1822,"CHYBA")</f>
        <v>0</v>
      </c>
    </row>
    <row r="1823" spans="1:19" ht="15.75" hidden="1" customHeight="1" x14ac:dyDescent="0.2">
      <c r="A1823" s="790" t="s">
        <v>382</v>
      </c>
      <c r="B1823" s="776" t="s">
        <v>381</v>
      </c>
      <c r="C1823" s="777">
        <f>IF(E1823+G1823=0, 0, ROUND((P1823-Q1823)/(G1823+E1823)/12,0))</f>
        <v>0</v>
      </c>
      <c r="D1823" s="791">
        <f>IF(F1823=0,0,ROUND(Q1823/F1823,0))</f>
        <v>0</v>
      </c>
      <c r="E1823" s="796"/>
      <c r="F1823" s="797"/>
      <c r="G1823" s="798"/>
      <c r="H1823" s="799"/>
      <c r="I1823" s="797"/>
      <c r="J1823" s="779" t="s">
        <v>381</v>
      </c>
      <c r="K1823" s="779">
        <f>H1823</f>
        <v>0</v>
      </c>
      <c r="L1823" s="797"/>
      <c r="M1823" s="797"/>
      <c r="N1823" s="779" t="s">
        <v>381</v>
      </c>
      <c r="O1823" s="779">
        <f>L1823</f>
        <v>0</v>
      </c>
      <c r="P1823" s="779">
        <f>H1823+L1823</f>
        <v>0</v>
      </c>
      <c r="Q1823" s="779">
        <f>I1823+M1823</f>
        <v>0</v>
      </c>
      <c r="R1823" s="779" t="s">
        <v>381</v>
      </c>
      <c r="S1823" s="780">
        <f>P1823</f>
        <v>0</v>
      </c>
    </row>
    <row r="1824" spans="1:19" ht="15.75" hidden="1" customHeight="1" x14ac:dyDescent="0.2">
      <c r="A1824" s="790" t="s">
        <v>383</v>
      </c>
      <c r="B1824" s="776" t="s">
        <v>381</v>
      </c>
      <c r="C1824" s="777">
        <f>IF(E1824+G1824=0, 0, ROUND((P1824-Q1824)/(G1824+E1824)/12,0))</f>
        <v>0</v>
      </c>
      <c r="D1824" s="791">
        <f>IF(F1824=0,0,ROUND(Q1824/F1824,0))</f>
        <v>0</v>
      </c>
      <c r="E1824" s="796"/>
      <c r="F1824" s="797"/>
      <c r="G1824" s="798"/>
      <c r="H1824" s="799"/>
      <c r="I1824" s="797"/>
      <c r="J1824" s="779" t="s">
        <v>381</v>
      </c>
      <c r="K1824" s="779">
        <f>H1824</f>
        <v>0</v>
      </c>
      <c r="L1824" s="797"/>
      <c r="M1824" s="797"/>
      <c r="N1824" s="779" t="s">
        <v>381</v>
      </c>
      <c r="O1824" s="779">
        <f>L1824</f>
        <v>0</v>
      </c>
      <c r="P1824" s="779">
        <f>H1824+L1824</f>
        <v>0</v>
      </c>
      <c r="Q1824" s="779">
        <f>I1824+M1824</f>
        <v>0</v>
      </c>
      <c r="R1824" s="779" t="s">
        <v>381</v>
      </c>
      <c r="S1824" s="780">
        <f>P1824</f>
        <v>0</v>
      </c>
    </row>
    <row r="1825" spans="1:19" ht="15.75" hidden="1" customHeight="1" x14ac:dyDescent="0.2">
      <c r="A1825" s="790" t="s">
        <v>384</v>
      </c>
      <c r="B1825" s="776" t="s">
        <v>381</v>
      </c>
      <c r="C1825" s="777" t="s">
        <v>381</v>
      </c>
      <c r="D1825" s="791" t="s">
        <v>381</v>
      </c>
      <c r="E1825" s="778" t="s">
        <v>381</v>
      </c>
      <c r="F1825" s="779" t="s">
        <v>381</v>
      </c>
      <c r="G1825" s="780" t="s">
        <v>381</v>
      </c>
      <c r="H1825" s="781" t="s">
        <v>381</v>
      </c>
      <c r="I1825" s="779" t="s">
        <v>381</v>
      </c>
      <c r="J1825" s="797"/>
      <c r="K1825" s="779">
        <f>J1825</f>
        <v>0</v>
      </c>
      <c r="L1825" s="779" t="s">
        <v>381</v>
      </c>
      <c r="M1825" s="779" t="s">
        <v>381</v>
      </c>
      <c r="N1825" s="797"/>
      <c r="O1825" s="779">
        <f>N1825</f>
        <v>0</v>
      </c>
      <c r="P1825" s="779" t="s">
        <v>381</v>
      </c>
      <c r="Q1825" s="779" t="s">
        <v>381</v>
      </c>
      <c r="R1825" s="779">
        <f>J1825+N1825</f>
        <v>0</v>
      </c>
      <c r="S1825" s="780">
        <f>R1825</f>
        <v>0</v>
      </c>
    </row>
    <row r="1826" spans="1:19" ht="18.75" hidden="1" customHeight="1" x14ac:dyDescent="0.2">
      <c r="A1826" s="792" t="s">
        <v>1026</v>
      </c>
      <c r="B1826" s="793"/>
      <c r="C1826" s="777">
        <f>IF(E1826+G1826=0, 0, ROUND((P1826-Q1826)/(G1826+E1826)/12,0))</f>
        <v>0</v>
      </c>
      <c r="D1826" s="791">
        <f>IF(F1826=0,0,ROUND(Q1826/F1826,0))</f>
        <v>0</v>
      </c>
      <c r="E1826" s="778">
        <f>E1827+E1828</f>
        <v>0</v>
      </c>
      <c r="F1826" s="779">
        <f>F1827+F1828</f>
        <v>0</v>
      </c>
      <c r="G1826" s="780">
        <f>G1827+G1828</f>
        <v>0</v>
      </c>
      <c r="H1826" s="781">
        <f>H1827+H1828</f>
        <v>0</v>
      </c>
      <c r="I1826" s="779">
        <f>I1827+I1828</f>
        <v>0</v>
      </c>
      <c r="J1826" s="779">
        <f>J1829</f>
        <v>0</v>
      </c>
      <c r="K1826" s="779">
        <f>IF(H1826+J1826=K1827+K1828+K1829,H1826+J1826,"CHYBA")</f>
        <v>0</v>
      </c>
      <c r="L1826" s="779">
        <f>L1827+L1828</f>
        <v>0</v>
      </c>
      <c r="M1826" s="779">
        <f>M1827+M1828</f>
        <v>0</v>
      </c>
      <c r="N1826" s="779">
        <f>N1829</f>
        <v>0</v>
      </c>
      <c r="O1826" s="779">
        <f>IF(L1826+N1826=O1827+O1828+O1829,L1826+N1826,"CHYBA")</f>
        <v>0</v>
      </c>
      <c r="P1826" s="779">
        <f>P1827+P1828</f>
        <v>0</v>
      </c>
      <c r="Q1826" s="779">
        <f>Q1827+Q1828</f>
        <v>0</v>
      </c>
      <c r="R1826" s="779">
        <f>R1829</f>
        <v>0</v>
      </c>
      <c r="S1826" s="780">
        <f>IF(P1826+R1826=S1827+S1828+S1829,P1826+R1826,"CHYBA")</f>
        <v>0</v>
      </c>
    </row>
    <row r="1827" spans="1:19" ht="15.75" hidden="1" customHeight="1" x14ac:dyDescent="0.2">
      <c r="A1827" s="790" t="s">
        <v>382</v>
      </c>
      <c r="B1827" s="776" t="s">
        <v>381</v>
      </c>
      <c r="C1827" s="777">
        <f>IF(E1827+G1827=0, 0, ROUND((P1827-Q1827)/(G1827+E1827)/12,0))</f>
        <v>0</v>
      </c>
      <c r="D1827" s="791">
        <f>IF(F1827=0,0,ROUND(Q1827/F1827,0))</f>
        <v>0</v>
      </c>
      <c r="E1827" s="796"/>
      <c r="F1827" s="797"/>
      <c r="G1827" s="798"/>
      <c r="H1827" s="799"/>
      <c r="I1827" s="797"/>
      <c r="J1827" s="779" t="s">
        <v>381</v>
      </c>
      <c r="K1827" s="779">
        <f>H1827</f>
        <v>0</v>
      </c>
      <c r="L1827" s="797"/>
      <c r="M1827" s="797"/>
      <c r="N1827" s="779" t="s">
        <v>381</v>
      </c>
      <c r="O1827" s="779">
        <f>L1827</f>
        <v>0</v>
      </c>
      <c r="P1827" s="779">
        <f>H1827+L1827</f>
        <v>0</v>
      </c>
      <c r="Q1827" s="779">
        <f>I1827+M1827</f>
        <v>0</v>
      </c>
      <c r="R1827" s="779" t="s">
        <v>381</v>
      </c>
      <c r="S1827" s="780">
        <f>P1827</f>
        <v>0</v>
      </c>
    </row>
    <row r="1828" spans="1:19" ht="15.75" hidden="1" customHeight="1" x14ac:dyDescent="0.2">
      <c r="A1828" s="790" t="s">
        <v>383</v>
      </c>
      <c r="B1828" s="776" t="s">
        <v>381</v>
      </c>
      <c r="C1828" s="777">
        <f>IF(E1828+G1828=0, 0, ROUND((P1828-Q1828)/(G1828+E1828)/12,0))</f>
        <v>0</v>
      </c>
      <c r="D1828" s="791">
        <f>IF(F1828=0,0,ROUND(Q1828/F1828,0))</f>
        <v>0</v>
      </c>
      <c r="E1828" s="796"/>
      <c r="F1828" s="797"/>
      <c r="G1828" s="798"/>
      <c r="H1828" s="799"/>
      <c r="I1828" s="797"/>
      <c r="J1828" s="779" t="s">
        <v>381</v>
      </c>
      <c r="K1828" s="779">
        <f>H1828</f>
        <v>0</v>
      </c>
      <c r="L1828" s="797"/>
      <c r="M1828" s="797"/>
      <c r="N1828" s="779" t="s">
        <v>381</v>
      </c>
      <c r="O1828" s="779">
        <f>L1828</f>
        <v>0</v>
      </c>
      <c r="P1828" s="779">
        <f>H1828+L1828</f>
        <v>0</v>
      </c>
      <c r="Q1828" s="779">
        <f>I1828+M1828</f>
        <v>0</v>
      </c>
      <c r="R1828" s="779" t="s">
        <v>381</v>
      </c>
      <c r="S1828" s="780">
        <f>P1828</f>
        <v>0</v>
      </c>
    </row>
    <row r="1829" spans="1:19" ht="15.75" hidden="1" customHeight="1" x14ac:dyDescent="0.2">
      <c r="A1829" s="790" t="s">
        <v>384</v>
      </c>
      <c r="B1829" s="776" t="s">
        <v>381</v>
      </c>
      <c r="C1829" s="777" t="s">
        <v>381</v>
      </c>
      <c r="D1829" s="791" t="s">
        <v>381</v>
      </c>
      <c r="E1829" s="778" t="s">
        <v>381</v>
      </c>
      <c r="F1829" s="779" t="s">
        <v>381</v>
      </c>
      <c r="G1829" s="780" t="s">
        <v>381</v>
      </c>
      <c r="H1829" s="781" t="s">
        <v>381</v>
      </c>
      <c r="I1829" s="779" t="s">
        <v>381</v>
      </c>
      <c r="J1829" s="797"/>
      <c r="K1829" s="779">
        <f>J1829</f>
        <v>0</v>
      </c>
      <c r="L1829" s="779" t="s">
        <v>381</v>
      </c>
      <c r="M1829" s="779" t="s">
        <v>381</v>
      </c>
      <c r="N1829" s="797"/>
      <c r="O1829" s="779">
        <f>N1829</f>
        <v>0</v>
      </c>
      <c r="P1829" s="779" t="s">
        <v>381</v>
      </c>
      <c r="Q1829" s="779" t="s">
        <v>381</v>
      </c>
      <c r="R1829" s="779">
        <f>J1829+N1829</f>
        <v>0</v>
      </c>
      <c r="S1829" s="780">
        <f>R1829</f>
        <v>0</v>
      </c>
    </row>
    <row r="1830" spans="1:19" ht="18.75" hidden="1" customHeight="1" x14ac:dyDescent="0.2">
      <c r="A1830" s="792" t="s">
        <v>1026</v>
      </c>
      <c r="B1830" s="793"/>
      <c r="C1830" s="777">
        <f>IF(E1830+G1830=0, 0, ROUND((P1830-Q1830)/(G1830+E1830)/12,0))</f>
        <v>0</v>
      </c>
      <c r="D1830" s="791">
        <f>IF(F1830=0,0,ROUND(Q1830/F1830,0))</f>
        <v>0</v>
      </c>
      <c r="E1830" s="778">
        <f>E1831+E1832</f>
        <v>0</v>
      </c>
      <c r="F1830" s="779">
        <f>F1831+F1832</f>
        <v>0</v>
      </c>
      <c r="G1830" s="780">
        <f>G1831+G1832</f>
        <v>0</v>
      </c>
      <c r="H1830" s="781">
        <f>H1831+H1832</f>
        <v>0</v>
      </c>
      <c r="I1830" s="779">
        <f>I1831+I1832</f>
        <v>0</v>
      </c>
      <c r="J1830" s="779">
        <f>J1833</f>
        <v>0</v>
      </c>
      <c r="K1830" s="779">
        <f>IF(H1830+J1830=K1831+K1832+K1833,H1830+J1830,"CHYBA")</f>
        <v>0</v>
      </c>
      <c r="L1830" s="779">
        <f>L1831+L1832</f>
        <v>0</v>
      </c>
      <c r="M1830" s="779">
        <f>M1831+M1832</f>
        <v>0</v>
      </c>
      <c r="N1830" s="779">
        <f>N1833</f>
        <v>0</v>
      </c>
      <c r="O1830" s="779">
        <f>IF(L1830+N1830=O1831+O1832+O1833,L1830+N1830,"CHYBA")</f>
        <v>0</v>
      </c>
      <c r="P1830" s="779">
        <f>P1831+P1832</f>
        <v>0</v>
      </c>
      <c r="Q1830" s="779">
        <f>Q1831+Q1832</f>
        <v>0</v>
      </c>
      <c r="R1830" s="779">
        <f>R1833</f>
        <v>0</v>
      </c>
      <c r="S1830" s="780">
        <f>IF(P1830+R1830=S1831+S1832+S1833,P1830+R1830,"CHYBA")</f>
        <v>0</v>
      </c>
    </row>
    <row r="1831" spans="1:19" ht="15.75" hidden="1" customHeight="1" x14ac:dyDescent="0.2">
      <c r="A1831" s="790" t="s">
        <v>382</v>
      </c>
      <c r="B1831" s="776" t="s">
        <v>381</v>
      </c>
      <c r="C1831" s="777">
        <f>IF(E1831+G1831=0, 0, ROUND((P1831-Q1831)/(G1831+E1831)/12,0))</f>
        <v>0</v>
      </c>
      <c r="D1831" s="791">
        <f>IF(F1831=0,0,ROUND(Q1831/F1831,0))</f>
        <v>0</v>
      </c>
      <c r="E1831" s="796"/>
      <c r="F1831" s="797"/>
      <c r="G1831" s="798"/>
      <c r="H1831" s="799"/>
      <c r="I1831" s="797"/>
      <c r="J1831" s="779" t="s">
        <v>381</v>
      </c>
      <c r="K1831" s="779">
        <f>H1831</f>
        <v>0</v>
      </c>
      <c r="L1831" s="797"/>
      <c r="M1831" s="797"/>
      <c r="N1831" s="779" t="s">
        <v>381</v>
      </c>
      <c r="O1831" s="779">
        <f>L1831</f>
        <v>0</v>
      </c>
      <c r="P1831" s="779">
        <f>H1831+L1831</f>
        <v>0</v>
      </c>
      <c r="Q1831" s="779">
        <f>I1831+M1831</f>
        <v>0</v>
      </c>
      <c r="R1831" s="779" t="s">
        <v>381</v>
      </c>
      <c r="S1831" s="780">
        <f>P1831</f>
        <v>0</v>
      </c>
    </row>
    <row r="1832" spans="1:19" ht="15.75" hidden="1" customHeight="1" x14ac:dyDescent="0.2">
      <c r="A1832" s="790" t="s">
        <v>383</v>
      </c>
      <c r="B1832" s="776" t="s">
        <v>381</v>
      </c>
      <c r="C1832" s="777">
        <f>IF(E1832+G1832=0, 0, ROUND((P1832-Q1832)/(G1832+E1832)/12,0))</f>
        <v>0</v>
      </c>
      <c r="D1832" s="791">
        <f>IF(F1832=0,0,ROUND(Q1832/F1832,0))</f>
        <v>0</v>
      </c>
      <c r="E1832" s="796"/>
      <c r="F1832" s="797"/>
      <c r="G1832" s="798"/>
      <c r="H1832" s="799"/>
      <c r="I1832" s="797"/>
      <c r="J1832" s="779" t="s">
        <v>381</v>
      </c>
      <c r="K1832" s="779">
        <f>H1832</f>
        <v>0</v>
      </c>
      <c r="L1832" s="797"/>
      <c r="M1832" s="797"/>
      <c r="N1832" s="779" t="s">
        <v>381</v>
      </c>
      <c r="O1832" s="779">
        <f>L1832</f>
        <v>0</v>
      </c>
      <c r="P1832" s="779">
        <f>H1832+L1832</f>
        <v>0</v>
      </c>
      <c r="Q1832" s="779">
        <f>I1832+M1832</f>
        <v>0</v>
      </c>
      <c r="R1832" s="779" t="s">
        <v>381</v>
      </c>
      <c r="S1832" s="780">
        <f>P1832</f>
        <v>0</v>
      </c>
    </row>
    <row r="1833" spans="1:19" ht="15.75" hidden="1" customHeight="1" x14ac:dyDescent="0.2">
      <c r="A1833" s="790" t="s">
        <v>384</v>
      </c>
      <c r="B1833" s="776" t="s">
        <v>381</v>
      </c>
      <c r="C1833" s="777" t="s">
        <v>381</v>
      </c>
      <c r="D1833" s="791" t="s">
        <v>381</v>
      </c>
      <c r="E1833" s="778" t="s">
        <v>381</v>
      </c>
      <c r="F1833" s="779" t="s">
        <v>381</v>
      </c>
      <c r="G1833" s="780" t="s">
        <v>381</v>
      </c>
      <c r="H1833" s="781" t="s">
        <v>381</v>
      </c>
      <c r="I1833" s="779" t="s">
        <v>381</v>
      </c>
      <c r="J1833" s="797"/>
      <c r="K1833" s="779">
        <f>J1833</f>
        <v>0</v>
      </c>
      <c r="L1833" s="779" t="s">
        <v>381</v>
      </c>
      <c r="M1833" s="779" t="s">
        <v>381</v>
      </c>
      <c r="N1833" s="797"/>
      <c r="O1833" s="779">
        <f>N1833</f>
        <v>0</v>
      </c>
      <c r="P1833" s="779" t="s">
        <v>381</v>
      </c>
      <c r="Q1833" s="779" t="s">
        <v>381</v>
      </c>
      <c r="R1833" s="779">
        <f>J1833+N1833</f>
        <v>0</v>
      </c>
      <c r="S1833" s="780">
        <f>R1833</f>
        <v>0</v>
      </c>
    </row>
    <row r="1834" spans="1:19" ht="18.75" hidden="1" customHeight="1" x14ac:dyDescent="0.2">
      <c r="A1834" s="792" t="s">
        <v>1026</v>
      </c>
      <c r="B1834" s="793"/>
      <c r="C1834" s="777">
        <f>IF(E1834+G1834=0, 0, ROUND((P1834-Q1834)/(G1834+E1834)/12,0))</f>
        <v>0</v>
      </c>
      <c r="D1834" s="791">
        <f>IF(F1834=0,0,ROUND(Q1834/F1834,0))</f>
        <v>0</v>
      </c>
      <c r="E1834" s="778">
        <f>E1835+E1836</f>
        <v>0</v>
      </c>
      <c r="F1834" s="779">
        <f>F1835+F1836</f>
        <v>0</v>
      </c>
      <c r="G1834" s="780">
        <f>G1835+G1836</f>
        <v>0</v>
      </c>
      <c r="H1834" s="781">
        <f>H1835+H1836</f>
        <v>0</v>
      </c>
      <c r="I1834" s="779">
        <f>I1835+I1836</f>
        <v>0</v>
      </c>
      <c r="J1834" s="779">
        <f>J1837</f>
        <v>0</v>
      </c>
      <c r="K1834" s="779">
        <f>IF(H1834+J1834=K1835+K1836+K1837,H1834+J1834,"CHYBA")</f>
        <v>0</v>
      </c>
      <c r="L1834" s="779">
        <f>L1835+L1836</f>
        <v>0</v>
      </c>
      <c r="M1834" s="779">
        <f>M1835+M1836</f>
        <v>0</v>
      </c>
      <c r="N1834" s="779">
        <f>N1837</f>
        <v>0</v>
      </c>
      <c r="O1834" s="779">
        <f>IF(L1834+N1834=O1835+O1836+O1837,L1834+N1834,"CHYBA")</f>
        <v>0</v>
      </c>
      <c r="P1834" s="779">
        <f>P1835+P1836</f>
        <v>0</v>
      </c>
      <c r="Q1834" s="779">
        <f>Q1835+Q1836</f>
        <v>0</v>
      </c>
      <c r="R1834" s="779">
        <f>R1837</f>
        <v>0</v>
      </c>
      <c r="S1834" s="780">
        <f>IF(P1834+R1834=S1835+S1836+S1837,P1834+R1834,"CHYBA")</f>
        <v>0</v>
      </c>
    </row>
    <row r="1835" spans="1:19" ht="15.75" hidden="1" customHeight="1" x14ac:dyDescent="0.2">
      <c r="A1835" s="790" t="s">
        <v>382</v>
      </c>
      <c r="B1835" s="776" t="s">
        <v>381</v>
      </c>
      <c r="C1835" s="777">
        <f>IF(E1835+G1835=0, 0, ROUND((P1835-Q1835)/(G1835+E1835)/12,0))</f>
        <v>0</v>
      </c>
      <c r="D1835" s="791">
        <f>IF(F1835=0,0,ROUND(Q1835/F1835,0))</f>
        <v>0</v>
      </c>
      <c r="E1835" s="796"/>
      <c r="F1835" s="797"/>
      <c r="G1835" s="798"/>
      <c r="H1835" s="799"/>
      <c r="I1835" s="797"/>
      <c r="J1835" s="779" t="s">
        <v>381</v>
      </c>
      <c r="K1835" s="779">
        <f>H1835</f>
        <v>0</v>
      </c>
      <c r="L1835" s="797"/>
      <c r="M1835" s="797"/>
      <c r="N1835" s="779" t="s">
        <v>381</v>
      </c>
      <c r="O1835" s="779">
        <f>L1835</f>
        <v>0</v>
      </c>
      <c r="P1835" s="779">
        <f>H1835+L1835</f>
        <v>0</v>
      </c>
      <c r="Q1835" s="779">
        <f>I1835+M1835</f>
        <v>0</v>
      </c>
      <c r="R1835" s="779" t="s">
        <v>381</v>
      </c>
      <c r="S1835" s="780">
        <f>P1835</f>
        <v>0</v>
      </c>
    </row>
    <row r="1836" spans="1:19" ht="15.75" hidden="1" customHeight="1" x14ac:dyDescent="0.2">
      <c r="A1836" s="790" t="s">
        <v>383</v>
      </c>
      <c r="B1836" s="776" t="s">
        <v>381</v>
      </c>
      <c r="C1836" s="777">
        <f>IF(E1836+G1836=0, 0, ROUND((P1836-Q1836)/(G1836+E1836)/12,0))</f>
        <v>0</v>
      </c>
      <c r="D1836" s="791">
        <f>IF(F1836=0,0,ROUND(Q1836/F1836,0))</f>
        <v>0</v>
      </c>
      <c r="E1836" s="796"/>
      <c r="F1836" s="797"/>
      <c r="G1836" s="798"/>
      <c r="H1836" s="799"/>
      <c r="I1836" s="797"/>
      <c r="J1836" s="779" t="s">
        <v>381</v>
      </c>
      <c r="K1836" s="779">
        <f>H1836</f>
        <v>0</v>
      </c>
      <c r="L1836" s="797"/>
      <c r="M1836" s="797"/>
      <c r="N1836" s="779" t="s">
        <v>381</v>
      </c>
      <c r="O1836" s="779">
        <f>L1836</f>
        <v>0</v>
      </c>
      <c r="P1836" s="779">
        <f>H1836+L1836</f>
        <v>0</v>
      </c>
      <c r="Q1836" s="779">
        <f>I1836+M1836</f>
        <v>0</v>
      </c>
      <c r="R1836" s="779" t="s">
        <v>381</v>
      </c>
      <c r="S1836" s="780">
        <f>P1836</f>
        <v>0</v>
      </c>
    </row>
    <row r="1837" spans="1:19" ht="15.75" hidden="1" customHeight="1" x14ac:dyDescent="0.2">
      <c r="A1837" s="790" t="s">
        <v>384</v>
      </c>
      <c r="B1837" s="776" t="s">
        <v>381</v>
      </c>
      <c r="C1837" s="777" t="s">
        <v>381</v>
      </c>
      <c r="D1837" s="791" t="s">
        <v>381</v>
      </c>
      <c r="E1837" s="778" t="s">
        <v>381</v>
      </c>
      <c r="F1837" s="779" t="s">
        <v>381</v>
      </c>
      <c r="G1837" s="780" t="s">
        <v>381</v>
      </c>
      <c r="H1837" s="781" t="s">
        <v>381</v>
      </c>
      <c r="I1837" s="779" t="s">
        <v>381</v>
      </c>
      <c r="J1837" s="797"/>
      <c r="K1837" s="779">
        <f>J1837</f>
        <v>0</v>
      </c>
      <c r="L1837" s="779" t="s">
        <v>381</v>
      </c>
      <c r="M1837" s="779" t="s">
        <v>381</v>
      </c>
      <c r="N1837" s="797"/>
      <c r="O1837" s="779">
        <f>N1837</f>
        <v>0</v>
      </c>
      <c r="P1837" s="779" t="s">
        <v>381</v>
      </c>
      <c r="Q1837" s="779" t="s">
        <v>381</v>
      </c>
      <c r="R1837" s="779">
        <f>J1837+N1837</f>
        <v>0</v>
      </c>
      <c r="S1837" s="780">
        <f>R1837</f>
        <v>0</v>
      </c>
    </row>
    <row r="1838" spans="1:19" ht="18.75" hidden="1" customHeight="1" x14ac:dyDescent="0.2">
      <c r="A1838" s="792" t="s">
        <v>1026</v>
      </c>
      <c r="B1838" s="793"/>
      <c r="C1838" s="777">
        <f>IF(E1838+G1838=0, 0, ROUND((P1838-Q1838)/(G1838+E1838)/12,0))</f>
        <v>0</v>
      </c>
      <c r="D1838" s="791">
        <f>IF(F1838=0,0,ROUND(Q1838/F1838,0))</f>
        <v>0</v>
      </c>
      <c r="E1838" s="778">
        <f>E1839+E1840</f>
        <v>0</v>
      </c>
      <c r="F1838" s="779">
        <f>F1839+F1840</f>
        <v>0</v>
      </c>
      <c r="G1838" s="780">
        <f>G1839+G1840</f>
        <v>0</v>
      </c>
      <c r="H1838" s="781">
        <f>H1839+H1840</f>
        <v>0</v>
      </c>
      <c r="I1838" s="779">
        <f>I1839+I1840</f>
        <v>0</v>
      </c>
      <c r="J1838" s="779">
        <f>J1841</f>
        <v>0</v>
      </c>
      <c r="K1838" s="779">
        <f>IF(H1838+J1838=K1839+K1840+K1841,H1838+J1838,"CHYBA")</f>
        <v>0</v>
      </c>
      <c r="L1838" s="779">
        <f>L1839+L1840</f>
        <v>0</v>
      </c>
      <c r="M1838" s="779">
        <f>M1839+M1840</f>
        <v>0</v>
      </c>
      <c r="N1838" s="779">
        <f>N1841</f>
        <v>0</v>
      </c>
      <c r="O1838" s="779">
        <f>IF(L1838+N1838=O1839+O1840+O1841,L1838+N1838,"CHYBA")</f>
        <v>0</v>
      </c>
      <c r="P1838" s="779">
        <f>P1839+P1840</f>
        <v>0</v>
      </c>
      <c r="Q1838" s="779">
        <f>Q1839+Q1840</f>
        <v>0</v>
      </c>
      <c r="R1838" s="779">
        <f>R1841</f>
        <v>0</v>
      </c>
      <c r="S1838" s="780">
        <f>IF(P1838+R1838=S1839+S1840+S1841,P1838+R1838,"CHYBA")</f>
        <v>0</v>
      </c>
    </row>
    <row r="1839" spans="1:19" ht="15.75" hidden="1" customHeight="1" x14ac:dyDescent="0.2">
      <c r="A1839" s="790" t="s">
        <v>382</v>
      </c>
      <c r="B1839" s="776" t="s">
        <v>381</v>
      </c>
      <c r="C1839" s="777">
        <f>IF(E1839+G1839=0, 0, ROUND((P1839-Q1839)/(G1839+E1839)/12,0))</f>
        <v>0</v>
      </c>
      <c r="D1839" s="791">
        <f>IF(F1839=0,0,ROUND(Q1839/F1839,0))</f>
        <v>0</v>
      </c>
      <c r="E1839" s="796"/>
      <c r="F1839" s="797"/>
      <c r="G1839" s="798"/>
      <c r="H1839" s="799"/>
      <c r="I1839" s="797"/>
      <c r="J1839" s="779" t="s">
        <v>381</v>
      </c>
      <c r="K1839" s="779">
        <f>H1839</f>
        <v>0</v>
      </c>
      <c r="L1839" s="797"/>
      <c r="M1839" s="797"/>
      <c r="N1839" s="779" t="s">
        <v>381</v>
      </c>
      <c r="O1839" s="779">
        <f>L1839</f>
        <v>0</v>
      </c>
      <c r="P1839" s="779">
        <f>H1839+L1839</f>
        <v>0</v>
      </c>
      <c r="Q1839" s="779">
        <f>I1839+M1839</f>
        <v>0</v>
      </c>
      <c r="R1839" s="779" t="s">
        <v>381</v>
      </c>
      <c r="S1839" s="780">
        <f>P1839</f>
        <v>0</v>
      </c>
    </row>
    <row r="1840" spans="1:19" ht="15.75" hidden="1" customHeight="1" x14ac:dyDescent="0.2">
      <c r="A1840" s="790" t="s">
        <v>383</v>
      </c>
      <c r="B1840" s="776" t="s">
        <v>381</v>
      </c>
      <c r="C1840" s="777">
        <f>IF(E1840+G1840=0, 0, ROUND((P1840-Q1840)/(G1840+E1840)/12,0))</f>
        <v>0</v>
      </c>
      <c r="D1840" s="791">
        <f>IF(F1840=0,0,ROUND(Q1840/F1840,0))</f>
        <v>0</v>
      </c>
      <c r="E1840" s="796"/>
      <c r="F1840" s="797"/>
      <c r="G1840" s="798"/>
      <c r="H1840" s="799"/>
      <c r="I1840" s="797"/>
      <c r="J1840" s="779" t="s">
        <v>381</v>
      </c>
      <c r="K1840" s="779">
        <f>H1840</f>
        <v>0</v>
      </c>
      <c r="L1840" s="797"/>
      <c r="M1840" s="797"/>
      <c r="N1840" s="779" t="s">
        <v>381</v>
      </c>
      <c r="O1840" s="779">
        <f>L1840</f>
        <v>0</v>
      </c>
      <c r="P1840" s="779">
        <f>H1840+L1840</f>
        <v>0</v>
      </c>
      <c r="Q1840" s="779">
        <f>I1840+M1840</f>
        <v>0</v>
      </c>
      <c r="R1840" s="779" t="s">
        <v>381</v>
      </c>
      <c r="S1840" s="780">
        <f>P1840</f>
        <v>0</v>
      </c>
    </row>
    <row r="1841" spans="1:19" ht="15.75" hidden="1" customHeight="1" x14ac:dyDescent="0.2">
      <c r="A1841" s="808" t="s">
        <v>384</v>
      </c>
      <c r="B1841" s="809" t="s">
        <v>381</v>
      </c>
      <c r="C1841" s="810" t="s">
        <v>381</v>
      </c>
      <c r="D1841" s="834" t="s">
        <v>381</v>
      </c>
      <c r="E1841" s="811" t="s">
        <v>381</v>
      </c>
      <c r="F1841" s="812" t="s">
        <v>381</v>
      </c>
      <c r="G1841" s="813" t="s">
        <v>381</v>
      </c>
      <c r="H1841" s="814" t="s">
        <v>381</v>
      </c>
      <c r="I1841" s="812" t="s">
        <v>381</v>
      </c>
      <c r="J1841" s="815"/>
      <c r="K1841" s="812">
        <f>J1841</f>
        <v>0</v>
      </c>
      <c r="L1841" s="812" t="s">
        <v>381</v>
      </c>
      <c r="M1841" s="812" t="s">
        <v>381</v>
      </c>
      <c r="N1841" s="815"/>
      <c r="O1841" s="812">
        <f>N1841</f>
        <v>0</v>
      </c>
      <c r="P1841" s="812" t="s">
        <v>381</v>
      </c>
      <c r="Q1841" s="812" t="s">
        <v>381</v>
      </c>
      <c r="R1841" s="812">
        <f>J1841+N1841</f>
        <v>0</v>
      </c>
      <c r="S1841" s="813">
        <f>R1841</f>
        <v>0</v>
      </c>
    </row>
    <row r="1842" spans="1:19" ht="30" hidden="1" customHeight="1" x14ac:dyDescent="0.2">
      <c r="A1842" s="783" t="s">
        <v>1035</v>
      </c>
      <c r="B1842" s="784" t="s">
        <v>381</v>
      </c>
      <c r="C1842" s="785">
        <f>IF(E1842+G1842=0, 0, ROUND((P1842-Q1842)/(G1842+E1842)/12,0))</f>
        <v>0</v>
      </c>
      <c r="D1842" s="878">
        <f>IF(F1842=0,0,ROUND(Q1842/F1842,0))</f>
        <v>0</v>
      </c>
      <c r="E1842" s="786">
        <f>E1843+E1844</f>
        <v>0</v>
      </c>
      <c r="F1842" s="787">
        <f>F1843+F1844</f>
        <v>0</v>
      </c>
      <c r="G1842" s="788">
        <f>G1843+G1844</f>
        <v>0</v>
      </c>
      <c r="H1842" s="789">
        <f>H1843+H1844</f>
        <v>0</v>
      </c>
      <c r="I1842" s="787">
        <f>I1843+I1844</f>
        <v>0</v>
      </c>
      <c r="J1842" s="787">
        <f>J1845</f>
        <v>0</v>
      </c>
      <c r="K1842" s="787">
        <f>IF(H1842+J1842=K1843+K1844+K1845,H1842+J1842,"CHYBA")</f>
        <v>0</v>
      </c>
      <c r="L1842" s="787">
        <f>L1843+L1844</f>
        <v>0</v>
      </c>
      <c r="M1842" s="787">
        <f>M1843+M1844</f>
        <v>0</v>
      </c>
      <c r="N1842" s="787">
        <f>N1845</f>
        <v>0</v>
      </c>
      <c r="O1842" s="787">
        <f>IF(L1842+N1842=O1843+O1844+O1845,L1842+N1842,"CHYBA")</f>
        <v>0</v>
      </c>
      <c r="P1842" s="787">
        <f>P1843+P1844</f>
        <v>0</v>
      </c>
      <c r="Q1842" s="787">
        <f>Q1843+Q1844</f>
        <v>0</v>
      </c>
      <c r="R1842" s="787">
        <f>R1845</f>
        <v>0</v>
      </c>
      <c r="S1842" s="788">
        <f>IF(P1842+R1842=S1843+S1844+S1845,P1842+R1842,"CHYBA")</f>
        <v>0</v>
      </c>
    </row>
    <row r="1843" spans="1:19" ht="15.75" hidden="1" customHeight="1" x14ac:dyDescent="0.2">
      <c r="A1843" s="790" t="s">
        <v>382</v>
      </c>
      <c r="B1843" s="776" t="s">
        <v>381</v>
      </c>
      <c r="C1843" s="777">
        <f>IF(E1843+G1843=0, 0, ROUND((P1843-Q1843)/(G1843+E1843)/12,0))</f>
        <v>0</v>
      </c>
      <c r="D1843" s="791">
        <f>IF(F1843=0,0,ROUND(Q1843/F1843,0))</f>
        <v>0</v>
      </c>
      <c r="E1843" s="778">
        <f t="shared" ref="E1843:I1844" si="66">E1847+E1851+E1855+E1859+E1863+E1867+E1871</f>
        <v>0</v>
      </c>
      <c r="F1843" s="779">
        <f t="shared" si="66"/>
        <v>0</v>
      </c>
      <c r="G1843" s="780">
        <f t="shared" si="66"/>
        <v>0</v>
      </c>
      <c r="H1843" s="781">
        <f t="shared" si="66"/>
        <v>0</v>
      </c>
      <c r="I1843" s="779">
        <f t="shared" si="66"/>
        <v>0</v>
      </c>
      <c r="J1843" s="779" t="s">
        <v>381</v>
      </c>
      <c r="K1843" s="779">
        <f>H1843</f>
        <v>0</v>
      </c>
      <c r="L1843" s="779">
        <f>L1847+L1851+L1855+L1859+L1863+L1867+L1871</f>
        <v>0</v>
      </c>
      <c r="M1843" s="779">
        <f>M1847+M1851+M1855+M1859+M1863+M1867+M1871</f>
        <v>0</v>
      </c>
      <c r="N1843" s="779" t="s">
        <v>381</v>
      </c>
      <c r="O1843" s="779">
        <f>L1843</f>
        <v>0</v>
      </c>
      <c r="P1843" s="779">
        <f>H1843+L1843</f>
        <v>0</v>
      </c>
      <c r="Q1843" s="779">
        <f>I1843+M1843</f>
        <v>0</v>
      </c>
      <c r="R1843" s="779" t="s">
        <v>381</v>
      </c>
      <c r="S1843" s="780">
        <f>P1843</f>
        <v>0</v>
      </c>
    </row>
    <row r="1844" spans="1:19" ht="15.75" hidden="1" customHeight="1" x14ac:dyDescent="0.2">
      <c r="A1844" s="790" t="s">
        <v>383</v>
      </c>
      <c r="B1844" s="776" t="s">
        <v>381</v>
      </c>
      <c r="C1844" s="777">
        <f>IF(E1844+G1844=0, 0, ROUND((P1844-Q1844)/(G1844+E1844)/12,0))</f>
        <v>0</v>
      </c>
      <c r="D1844" s="791">
        <f>IF(F1844=0,0,ROUND(Q1844/F1844,0))</f>
        <v>0</v>
      </c>
      <c r="E1844" s="778">
        <f t="shared" si="66"/>
        <v>0</v>
      </c>
      <c r="F1844" s="779">
        <f t="shared" si="66"/>
        <v>0</v>
      </c>
      <c r="G1844" s="780">
        <f t="shared" si="66"/>
        <v>0</v>
      </c>
      <c r="H1844" s="781">
        <f t="shared" si="66"/>
        <v>0</v>
      </c>
      <c r="I1844" s="779">
        <f t="shared" si="66"/>
        <v>0</v>
      </c>
      <c r="J1844" s="779" t="s">
        <v>381</v>
      </c>
      <c r="K1844" s="779">
        <f>H1844</f>
        <v>0</v>
      </c>
      <c r="L1844" s="779">
        <f>L1848+L1852+L1856+L1860+L1864+L1868+L1872</f>
        <v>0</v>
      </c>
      <c r="M1844" s="779">
        <f>M1848+M1852+M1856+M1860+M1864+M1868+M1872</f>
        <v>0</v>
      </c>
      <c r="N1844" s="779" t="s">
        <v>381</v>
      </c>
      <c r="O1844" s="779">
        <f>L1844</f>
        <v>0</v>
      </c>
      <c r="P1844" s="779">
        <f>H1844+L1844</f>
        <v>0</v>
      </c>
      <c r="Q1844" s="779">
        <f>I1844+M1844</f>
        <v>0</v>
      </c>
      <c r="R1844" s="779" t="s">
        <v>381</v>
      </c>
      <c r="S1844" s="780">
        <f>P1844</f>
        <v>0</v>
      </c>
    </row>
    <row r="1845" spans="1:19" ht="15.75" hidden="1" customHeight="1" x14ac:dyDescent="0.2">
      <c r="A1845" s="790" t="s">
        <v>384</v>
      </c>
      <c r="B1845" s="776" t="s">
        <v>381</v>
      </c>
      <c r="C1845" s="777" t="s">
        <v>381</v>
      </c>
      <c r="D1845" s="791" t="s">
        <v>381</v>
      </c>
      <c r="E1845" s="778" t="s">
        <v>381</v>
      </c>
      <c r="F1845" s="779" t="s">
        <v>381</v>
      </c>
      <c r="G1845" s="780" t="s">
        <v>381</v>
      </c>
      <c r="H1845" s="781" t="s">
        <v>381</v>
      </c>
      <c r="I1845" s="779" t="s">
        <v>381</v>
      </c>
      <c r="J1845" s="779">
        <f>J1849+J1853+J1857+J1861+J1865+J1869+J1873</f>
        <v>0</v>
      </c>
      <c r="K1845" s="779">
        <f>J1845</f>
        <v>0</v>
      </c>
      <c r="L1845" s="779" t="s">
        <v>381</v>
      </c>
      <c r="M1845" s="779" t="s">
        <v>381</v>
      </c>
      <c r="N1845" s="779">
        <f>N1849+N1853+N1857+N1861+N1865+N1869+N1873</f>
        <v>0</v>
      </c>
      <c r="O1845" s="779">
        <f>N1845</f>
        <v>0</v>
      </c>
      <c r="P1845" s="779" t="s">
        <v>381</v>
      </c>
      <c r="Q1845" s="779" t="s">
        <v>381</v>
      </c>
      <c r="R1845" s="779">
        <f>J1845+N1845</f>
        <v>0</v>
      </c>
      <c r="S1845" s="780">
        <f>R1845</f>
        <v>0</v>
      </c>
    </row>
    <row r="1846" spans="1:19" ht="18.75" hidden="1" customHeight="1" x14ac:dyDescent="0.2">
      <c r="A1846" s="792" t="s">
        <v>1026</v>
      </c>
      <c r="B1846" s="793"/>
      <c r="C1846" s="777">
        <f>IF(E1846+G1846=0, 0, ROUND((P1846-Q1846)/(G1846+E1846)/12,0))</f>
        <v>0</v>
      </c>
      <c r="D1846" s="791">
        <f>IF(F1846=0,0,ROUND(Q1846/F1846,0))</f>
        <v>0</v>
      </c>
      <c r="E1846" s="778">
        <f>E1847+E1848</f>
        <v>0</v>
      </c>
      <c r="F1846" s="779">
        <f>F1847+F1848</f>
        <v>0</v>
      </c>
      <c r="G1846" s="780">
        <f>G1847+G1848</f>
        <v>0</v>
      </c>
      <c r="H1846" s="794">
        <f>H1847+H1848</f>
        <v>0</v>
      </c>
      <c r="I1846" s="795">
        <f>I1847+I1848</f>
        <v>0</v>
      </c>
      <c r="J1846" s="795">
        <f>J1849</f>
        <v>0</v>
      </c>
      <c r="K1846" s="795">
        <f>IF(H1846+J1846=K1847+K1848+K1849,H1846+J1846,"CHYBA")</f>
        <v>0</v>
      </c>
      <c r="L1846" s="779">
        <f>L1847+L1848</f>
        <v>0</v>
      </c>
      <c r="M1846" s="779">
        <f>M1847+M1848</f>
        <v>0</v>
      </c>
      <c r="N1846" s="779">
        <f>N1849</f>
        <v>0</v>
      </c>
      <c r="O1846" s="779">
        <f>IF(L1846+N1846=O1847+O1848+O1849,L1846+N1846,"CHYBA")</f>
        <v>0</v>
      </c>
      <c r="P1846" s="779">
        <f>P1847+P1848</f>
        <v>0</v>
      </c>
      <c r="Q1846" s="779">
        <f>Q1847+Q1848</f>
        <v>0</v>
      </c>
      <c r="R1846" s="779">
        <f>R1849</f>
        <v>0</v>
      </c>
      <c r="S1846" s="780">
        <f>IF(P1846+R1846=S1847+S1848+S1849,P1846+R1846,"CHYBA")</f>
        <v>0</v>
      </c>
    </row>
    <row r="1847" spans="1:19" ht="15.75" hidden="1" customHeight="1" x14ac:dyDescent="0.2">
      <c r="A1847" s="790" t="s">
        <v>382</v>
      </c>
      <c r="B1847" s="776" t="s">
        <v>381</v>
      </c>
      <c r="C1847" s="777">
        <f>IF(E1847+G1847=0, 0, ROUND((P1847-Q1847)/(G1847+E1847)/12,0))</f>
        <v>0</v>
      </c>
      <c r="D1847" s="791">
        <f>IF(F1847=0,0,ROUND(Q1847/F1847,0))</f>
        <v>0</v>
      </c>
      <c r="E1847" s="796"/>
      <c r="F1847" s="797"/>
      <c r="G1847" s="798"/>
      <c r="H1847" s="799"/>
      <c r="I1847" s="797"/>
      <c r="J1847" s="795" t="s">
        <v>381</v>
      </c>
      <c r="K1847" s="795">
        <f>H1847</f>
        <v>0</v>
      </c>
      <c r="L1847" s="797"/>
      <c r="M1847" s="797"/>
      <c r="N1847" s="779" t="s">
        <v>381</v>
      </c>
      <c r="O1847" s="779">
        <f>L1847</f>
        <v>0</v>
      </c>
      <c r="P1847" s="779">
        <f>H1847+L1847</f>
        <v>0</v>
      </c>
      <c r="Q1847" s="779">
        <f>I1847+M1847</f>
        <v>0</v>
      </c>
      <c r="R1847" s="779" t="s">
        <v>381</v>
      </c>
      <c r="S1847" s="780">
        <f>P1847</f>
        <v>0</v>
      </c>
    </row>
    <row r="1848" spans="1:19" ht="15.75" hidden="1" customHeight="1" x14ac:dyDescent="0.2">
      <c r="A1848" s="790" t="s">
        <v>383</v>
      </c>
      <c r="B1848" s="776" t="s">
        <v>381</v>
      </c>
      <c r="C1848" s="777">
        <f>IF(E1848+G1848=0, 0, ROUND((P1848-Q1848)/(G1848+E1848)/12,0))</f>
        <v>0</v>
      </c>
      <c r="D1848" s="791">
        <f>IF(F1848=0,0,ROUND(Q1848/F1848,0))</f>
        <v>0</v>
      </c>
      <c r="E1848" s="796"/>
      <c r="F1848" s="797"/>
      <c r="G1848" s="798"/>
      <c r="H1848" s="799"/>
      <c r="I1848" s="797"/>
      <c r="J1848" s="795" t="s">
        <v>381</v>
      </c>
      <c r="K1848" s="795">
        <f>H1848</f>
        <v>0</v>
      </c>
      <c r="L1848" s="797"/>
      <c r="M1848" s="797"/>
      <c r="N1848" s="779" t="s">
        <v>381</v>
      </c>
      <c r="O1848" s="779">
        <f>L1848</f>
        <v>0</v>
      </c>
      <c r="P1848" s="779">
        <f>H1848+L1848</f>
        <v>0</v>
      </c>
      <c r="Q1848" s="779">
        <f>I1848+M1848</f>
        <v>0</v>
      </c>
      <c r="R1848" s="779" t="s">
        <v>381</v>
      </c>
      <c r="S1848" s="780">
        <f>P1848</f>
        <v>0</v>
      </c>
    </row>
    <row r="1849" spans="1:19" ht="15.75" hidden="1" customHeight="1" x14ac:dyDescent="0.2">
      <c r="A1849" s="790" t="s">
        <v>384</v>
      </c>
      <c r="B1849" s="776" t="s">
        <v>381</v>
      </c>
      <c r="C1849" s="777" t="s">
        <v>381</v>
      </c>
      <c r="D1849" s="791" t="s">
        <v>381</v>
      </c>
      <c r="E1849" s="778" t="s">
        <v>381</v>
      </c>
      <c r="F1849" s="779" t="s">
        <v>381</v>
      </c>
      <c r="G1849" s="780" t="s">
        <v>381</v>
      </c>
      <c r="H1849" s="781" t="s">
        <v>381</v>
      </c>
      <c r="I1849" s="779" t="s">
        <v>381</v>
      </c>
      <c r="J1849" s="797"/>
      <c r="K1849" s="795">
        <f>J1849</f>
        <v>0</v>
      </c>
      <c r="L1849" s="779" t="s">
        <v>381</v>
      </c>
      <c r="M1849" s="779" t="s">
        <v>381</v>
      </c>
      <c r="N1849" s="797"/>
      <c r="O1849" s="779">
        <f>N1849</f>
        <v>0</v>
      </c>
      <c r="P1849" s="779" t="s">
        <v>381</v>
      </c>
      <c r="Q1849" s="779" t="s">
        <v>381</v>
      </c>
      <c r="R1849" s="779">
        <f>J1849+N1849</f>
        <v>0</v>
      </c>
      <c r="S1849" s="780">
        <f>R1849</f>
        <v>0</v>
      </c>
    </row>
    <row r="1850" spans="1:19" ht="18.75" hidden="1" customHeight="1" x14ac:dyDescent="0.2">
      <c r="A1850" s="792" t="s">
        <v>1026</v>
      </c>
      <c r="B1850" s="793"/>
      <c r="C1850" s="777">
        <f>IF(E1850+G1850=0, 0, ROUND((P1850-Q1850)/(G1850+E1850)/12,0))</f>
        <v>0</v>
      </c>
      <c r="D1850" s="791">
        <f>IF(F1850=0,0,ROUND(Q1850/F1850,0))</f>
        <v>0</v>
      </c>
      <c r="E1850" s="778">
        <f>E1851+E1852</f>
        <v>0</v>
      </c>
      <c r="F1850" s="779">
        <f>F1851+F1852</f>
        <v>0</v>
      </c>
      <c r="G1850" s="780">
        <f>G1851+G1852</f>
        <v>0</v>
      </c>
      <c r="H1850" s="781">
        <f>H1851+H1852</f>
        <v>0</v>
      </c>
      <c r="I1850" s="779">
        <f>I1851+I1852</f>
        <v>0</v>
      </c>
      <c r="J1850" s="779">
        <f>J1853</f>
        <v>0</v>
      </c>
      <c r="K1850" s="779">
        <f>IF(H1850+J1850=K1851+K1852+K1853,H1850+J1850,"CHYBA")</f>
        <v>0</v>
      </c>
      <c r="L1850" s="779">
        <f>L1851+L1852</f>
        <v>0</v>
      </c>
      <c r="M1850" s="779">
        <f>M1851+M1852</f>
        <v>0</v>
      </c>
      <c r="N1850" s="779">
        <f>N1853</f>
        <v>0</v>
      </c>
      <c r="O1850" s="779">
        <f>IF(L1850+N1850=O1851+O1852+O1853,L1850+N1850,"CHYBA")</f>
        <v>0</v>
      </c>
      <c r="P1850" s="779">
        <f>P1851+P1852</f>
        <v>0</v>
      </c>
      <c r="Q1850" s="779">
        <f>Q1851+Q1852</f>
        <v>0</v>
      </c>
      <c r="R1850" s="779">
        <f>R1853</f>
        <v>0</v>
      </c>
      <c r="S1850" s="780">
        <f>IF(P1850+R1850=S1851+S1852+S1853,P1850+R1850,"CHYBA")</f>
        <v>0</v>
      </c>
    </row>
    <row r="1851" spans="1:19" ht="15.75" hidden="1" customHeight="1" x14ac:dyDescent="0.2">
      <c r="A1851" s="790" t="s">
        <v>382</v>
      </c>
      <c r="B1851" s="776" t="s">
        <v>381</v>
      </c>
      <c r="C1851" s="777">
        <f>IF(E1851+G1851=0, 0, ROUND((P1851-Q1851)/(G1851+E1851)/12,0))</f>
        <v>0</v>
      </c>
      <c r="D1851" s="791">
        <f>IF(F1851=0,0,ROUND(Q1851/F1851,0))</f>
        <v>0</v>
      </c>
      <c r="E1851" s="796"/>
      <c r="F1851" s="797"/>
      <c r="G1851" s="798"/>
      <c r="H1851" s="799"/>
      <c r="I1851" s="797"/>
      <c r="J1851" s="779" t="s">
        <v>381</v>
      </c>
      <c r="K1851" s="779">
        <f>H1851</f>
        <v>0</v>
      </c>
      <c r="L1851" s="797"/>
      <c r="M1851" s="797"/>
      <c r="N1851" s="779" t="s">
        <v>381</v>
      </c>
      <c r="O1851" s="779">
        <f>L1851</f>
        <v>0</v>
      </c>
      <c r="P1851" s="779">
        <f>H1851+L1851</f>
        <v>0</v>
      </c>
      <c r="Q1851" s="779">
        <f>I1851+M1851</f>
        <v>0</v>
      </c>
      <c r="R1851" s="779" t="s">
        <v>381</v>
      </c>
      <c r="S1851" s="780">
        <f>P1851</f>
        <v>0</v>
      </c>
    </row>
    <row r="1852" spans="1:19" ht="15.75" hidden="1" customHeight="1" x14ac:dyDescent="0.2">
      <c r="A1852" s="790" t="s">
        <v>383</v>
      </c>
      <c r="B1852" s="776" t="s">
        <v>381</v>
      </c>
      <c r="C1852" s="777">
        <f>IF(E1852+G1852=0, 0, ROUND((P1852-Q1852)/(G1852+E1852)/12,0))</f>
        <v>0</v>
      </c>
      <c r="D1852" s="791">
        <f>IF(F1852=0,0,ROUND(Q1852/F1852,0))</f>
        <v>0</v>
      </c>
      <c r="E1852" s="796"/>
      <c r="F1852" s="797"/>
      <c r="G1852" s="798"/>
      <c r="H1852" s="799"/>
      <c r="I1852" s="797"/>
      <c r="J1852" s="779" t="s">
        <v>381</v>
      </c>
      <c r="K1852" s="779">
        <f>H1852</f>
        <v>0</v>
      </c>
      <c r="L1852" s="797"/>
      <c r="M1852" s="797"/>
      <c r="N1852" s="779" t="s">
        <v>381</v>
      </c>
      <c r="O1852" s="779">
        <f>L1852</f>
        <v>0</v>
      </c>
      <c r="P1852" s="779">
        <f>H1852+L1852</f>
        <v>0</v>
      </c>
      <c r="Q1852" s="779">
        <f>I1852+M1852</f>
        <v>0</v>
      </c>
      <c r="R1852" s="779" t="s">
        <v>381</v>
      </c>
      <c r="S1852" s="780">
        <f>P1852</f>
        <v>0</v>
      </c>
    </row>
    <row r="1853" spans="1:19" ht="15.75" hidden="1" customHeight="1" x14ac:dyDescent="0.2">
      <c r="A1853" s="790" t="s">
        <v>384</v>
      </c>
      <c r="B1853" s="776" t="s">
        <v>381</v>
      </c>
      <c r="C1853" s="777" t="s">
        <v>381</v>
      </c>
      <c r="D1853" s="791" t="s">
        <v>381</v>
      </c>
      <c r="E1853" s="778" t="s">
        <v>381</v>
      </c>
      <c r="F1853" s="779" t="s">
        <v>381</v>
      </c>
      <c r="G1853" s="780" t="s">
        <v>381</v>
      </c>
      <c r="H1853" s="781" t="s">
        <v>381</v>
      </c>
      <c r="I1853" s="779" t="s">
        <v>381</v>
      </c>
      <c r="J1853" s="797"/>
      <c r="K1853" s="779">
        <f>J1853</f>
        <v>0</v>
      </c>
      <c r="L1853" s="779" t="s">
        <v>381</v>
      </c>
      <c r="M1853" s="779" t="s">
        <v>381</v>
      </c>
      <c r="N1853" s="797"/>
      <c r="O1853" s="779">
        <f>N1853</f>
        <v>0</v>
      </c>
      <c r="P1853" s="779" t="s">
        <v>381</v>
      </c>
      <c r="Q1853" s="779" t="s">
        <v>381</v>
      </c>
      <c r="R1853" s="779">
        <f>J1853+N1853</f>
        <v>0</v>
      </c>
      <c r="S1853" s="780">
        <f>R1853</f>
        <v>0</v>
      </c>
    </row>
    <row r="1854" spans="1:19" ht="18.75" hidden="1" customHeight="1" x14ac:dyDescent="0.2">
      <c r="A1854" s="792" t="s">
        <v>1026</v>
      </c>
      <c r="B1854" s="793"/>
      <c r="C1854" s="777">
        <f>IF(E1854+G1854=0, 0, ROUND((P1854-Q1854)/(G1854+E1854)/12,0))</f>
        <v>0</v>
      </c>
      <c r="D1854" s="791">
        <f>IF(F1854=0,0,ROUND(Q1854/F1854,0))</f>
        <v>0</v>
      </c>
      <c r="E1854" s="778">
        <f>E1855+E1856</f>
        <v>0</v>
      </c>
      <c r="F1854" s="779">
        <f>F1855+F1856</f>
        <v>0</v>
      </c>
      <c r="G1854" s="780">
        <f>G1855+G1856</f>
        <v>0</v>
      </c>
      <c r="H1854" s="781">
        <f>H1855+H1856</f>
        <v>0</v>
      </c>
      <c r="I1854" s="779">
        <f>I1855+I1856</f>
        <v>0</v>
      </c>
      <c r="J1854" s="779">
        <f>J1857</f>
        <v>0</v>
      </c>
      <c r="K1854" s="779">
        <f>IF(H1854+J1854=K1855+K1856+K1857,H1854+J1854,"CHYBA")</f>
        <v>0</v>
      </c>
      <c r="L1854" s="779">
        <f>L1855+L1856</f>
        <v>0</v>
      </c>
      <c r="M1854" s="779">
        <f>M1855+M1856</f>
        <v>0</v>
      </c>
      <c r="N1854" s="779">
        <f>N1857</f>
        <v>0</v>
      </c>
      <c r="O1854" s="779">
        <f>IF(L1854+N1854=O1855+O1856+O1857,L1854+N1854,"CHYBA")</f>
        <v>0</v>
      </c>
      <c r="P1854" s="779">
        <f>P1855+P1856</f>
        <v>0</v>
      </c>
      <c r="Q1854" s="779">
        <f>Q1855+Q1856</f>
        <v>0</v>
      </c>
      <c r="R1854" s="779">
        <f>R1857</f>
        <v>0</v>
      </c>
      <c r="S1854" s="780">
        <f>IF(P1854+R1854=S1855+S1856+S1857,P1854+R1854,"CHYBA")</f>
        <v>0</v>
      </c>
    </row>
    <row r="1855" spans="1:19" ht="15.75" hidden="1" customHeight="1" x14ac:dyDescent="0.2">
      <c r="A1855" s="790" t="s">
        <v>382</v>
      </c>
      <c r="B1855" s="776" t="s">
        <v>381</v>
      </c>
      <c r="C1855" s="777">
        <f>IF(E1855+G1855=0, 0, ROUND((P1855-Q1855)/(G1855+E1855)/12,0))</f>
        <v>0</v>
      </c>
      <c r="D1855" s="791">
        <f>IF(F1855=0,0,ROUND(Q1855/F1855,0))</f>
        <v>0</v>
      </c>
      <c r="E1855" s="796"/>
      <c r="F1855" s="797"/>
      <c r="G1855" s="798"/>
      <c r="H1855" s="799"/>
      <c r="I1855" s="797"/>
      <c r="J1855" s="779" t="s">
        <v>381</v>
      </c>
      <c r="K1855" s="779">
        <f>H1855</f>
        <v>0</v>
      </c>
      <c r="L1855" s="797"/>
      <c r="M1855" s="797"/>
      <c r="N1855" s="779" t="s">
        <v>381</v>
      </c>
      <c r="O1855" s="779">
        <f>L1855</f>
        <v>0</v>
      </c>
      <c r="P1855" s="779">
        <f>H1855+L1855</f>
        <v>0</v>
      </c>
      <c r="Q1855" s="779">
        <f>I1855+M1855</f>
        <v>0</v>
      </c>
      <c r="R1855" s="779" t="s">
        <v>381</v>
      </c>
      <c r="S1855" s="780">
        <f>P1855</f>
        <v>0</v>
      </c>
    </row>
    <row r="1856" spans="1:19" ht="15.75" hidden="1" customHeight="1" x14ac:dyDescent="0.2">
      <c r="A1856" s="790" t="s">
        <v>383</v>
      </c>
      <c r="B1856" s="776" t="s">
        <v>381</v>
      </c>
      <c r="C1856" s="777">
        <f>IF(E1856+G1856=0, 0, ROUND((P1856-Q1856)/(G1856+E1856)/12,0))</f>
        <v>0</v>
      </c>
      <c r="D1856" s="791">
        <f>IF(F1856=0,0,ROUND(Q1856/F1856,0))</f>
        <v>0</v>
      </c>
      <c r="E1856" s="796"/>
      <c r="F1856" s="797"/>
      <c r="G1856" s="798"/>
      <c r="H1856" s="799"/>
      <c r="I1856" s="797"/>
      <c r="J1856" s="779" t="s">
        <v>381</v>
      </c>
      <c r="K1856" s="779">
        <f>H1856</f>
        <v>0</v>
      </c>
      <c r="L1856" s="797"/>
      <c r="M1856" s="797"/>
      <c r="N1856" s="779" t="s">
        <v>381</v>
      </c>
      <c r="O1856" s="779">
        <f>L1856</f>
        <v>0</v>
      </c>
      <c r="P1856" s="779">
        <f>H1856+L1856</f>
        <v>0</v>
      </c>
      <c r="Q1856" s="779">
        <f>I1856+M1856</f>
        <v>0</v>
      </c>
      <c r="R1856" s="779" t="s">
        <v>381</v>
      </c>
      <c r="S1856" s="780">
        <f>P1856</f>
        <v>0</v>
      </c>
    </row>
    <row r="1857" spans="1:19" ht="15.75" hidden="1" customHeight="1" x14ac:dyDescent="0.2">
      <c r="A1857" s="790" t="s">
        <v>384</v>
      </c>
      <c r="B1857" s="776" t="s">
        <v>381</v>
      </c>
      <c r="C1857" s="777" t="s">
        <v>381</v>
      </c>
      <c r="D1857" s="791" t="s">
        <v>381</v>
      </c>
      <c r="E1857" s="778" t="s">
        <v>381</v>
      </c>
      <c r="F1857" s="779" t="s">
        <v>381</v>
      </c>
      <c r="G1857" s="780" t="s">
        <v>381</v>
      </c>
      <c r="H1857" s="781" t="s">
        <v>381</v>
      </c>
      <c r="I1857" s="779" t="s">
        <v>381</v>
      </c>
      <c r="J1857" s="797"/>
      <c r="K1857" s="779">
        <f>J1857</f>
        <v>0</v>
      </c>
      <c r="L1857" s="779" t="s">
        <v>381</v>
      </c>
      <c r="M1857" s="779" t="s">
        <v>381</v>
      </c>
      <c r="N1857" s="797"/>
      <c r="O1857" s="779">
        <f>N1857</f>
        <v>0</v>
      </c>
      <c r="P1857" s="779" t="s">
        <v>381</v>
      </c>
      <c r="Q1857" s="779" t="s">
        <v>381</v>
      </c>
      <c r="R1857" s="779">
        <f>J1857+N1857</f>
        <v>0</v>
      </c>
      <c r="S1857" s="780">
        <f>R1857</f>
        <v>0</v>
      </c>
    </row>
    <row r="1858" spans="1:19" ht="18.75" hidden="1" customHeight="1" x14ac:dyDescent="0.2">
      <c r="A1858" s="792" t="s">
        <v>1026</v>
      </c>
      <c r="B1858" s="793"/>
      <c r="C1858" s="777">
        <f>IF(E1858+G1858=0, 0, ROUND((P1858-Q1858)/(G1858+E1858)/12,0))</f>
        <v>0</v>
      </c>
      <c r="D1858" s="791">
        <f>IF(F1858=0,0,ROUND(Q1858/F1858,0))</f>
        <v>0</v>
      </c>
      <c r="E1858" s="778">
        <f>E1859+E1860</f>
        <v>0</v>
      </c>
      <c r="F1858" s="779">
        <f>F1859+F1860</f>
        <v>0</v>
      </c>
      <c r="G1858" s="780">
        <f>G1859+G1860</f>
        <v>0</v>
      </c>
      <c r="H1858" s="781">
        <f>H1859+H1860</f>
        <v>0</v>
      </c>
      <c r="I1858" s="779">
        <f>I1859+I1860</f>
        <v>0</v>
      </c>
      <c r="J1858" s="779">
        <f>J1861</f>
        <v>0</v>
      </c>
      <c r="K1858" s="779">
        <f>IF(H1858+J1858=K1859+K1860+K1861,H1858+J1858,"CHYBA")</f>
        <v>0</v>
      </c>
      <c r="L1858" s="779">
        <f>L1859+L1860</f>
        <v>0</v>
      </c>
      <c r="M1858" s="779">
        <f>M1859+M1860</f>
        <v>0</v>
      </c>
      <c r="N1858" s="779">
        <f>N1861</f>
        <v>0</v>
      </c>
      <c r="O1858" s="779">
        <f>IF(L1858+N1858=O1859+O1860+O1861,L1858+N1858,"CHYBA")</f>
        <v>0</v>
      </c>
      <c r="P1858" s="779">
        <f>P1859+P1860</f>
        <v>0</v>
      </c>
      <c r="Q1858" s="779">
        <f>Q1859+Q1860</f>
        <v>0</v>
      </c>
      <c r="R1858" s="779">
        <f>R1861</f>
        <v>0</v>
      </c>
      <c r="S1858" s="780">
        <f>IF(P1858+R1858=S1859+S1860+S1861,P1858+R1858,"CHYBA")</f>
        <v>0</v>
      </c>
    </row>
    <row r="1859" spans="1:19" ht="15.75" hidden="1" customHeight="1" x14ac:dyDescent="0.2">
      <c r="A1859" s="790" t="s">
        <v>382</v>
      </c>
      <c r="B1859" s="776" t="s">
        <v>381</v>
      </c>
      <c r="C1859" s="777">
        <f>IF(E1859+G1859=0, 0, ROUND((P1859-Q1859)/(G1859+E1859)/12,0))</f>
        <v>0</v>
      </c>
      <c r="D1859" s="791">
        <f>IF(F1859=0,0,ROUND(Q1859/F1859,0))</f>
        <v>0</v>
      </c>
      <c r="E1859" s="796"/>
      <c r="F1859" s="797"/>
      <c r="G1859" s="798"/>
      <c r="H1859" s="799"/>
      <c r="I1859" s="797"/>
      <c r="J1859" s="779" t="s">
        <v>381</v>
      </c>
      <c r="K1859" s="779">
        <f>H1859</f>
        <v>0</v>
      </c>
      <c r="L1859" s="797"/>
      <c r="M1859" s="797"/>
      <c r="N1859" s="779" t="s">
        <v>381</v>
      </c>
      <c r="O1859" s="779">
        <f>L1859</f>
        <v>0</v>
      </c>
      <c r="P1859" s="779">
        <f>H1859+L1859</f>
        <v>0</v>
      </c>
      <c r="Q1859" s="779">
        <f>I1859+M1859</f>
        <v>0</v>
      </c>
      <c r="R1859" s="779" t="s">
        <v>381</v>
      </c>
      <c r="S1859" s="780">
        <f>P1859</f>
        <v>0</v>
      </c>
    </row>
    <row r="1860" spans="1:19" ht="15.75" hidden="1" customHeight="1" x14ac:dyDescent="0.2">
      <c r="A1860" s="790" t="s">
        <v>383</v>
      </c>
      <c r="B1860" s="776" t="s">
        <v>381</v>
      </c>
      <c r="C1860" s="777">
        <f>IF(E1860+G1860=0, 0, ROUND((P1860-Q1860)/(G1860+E1860)/12,0))</f>
        <v>0</v>
      </c>
      <c r="D1860" s="791">
        <f>IF(F1860=0,0,ROUND(Q1860/F1860,0))</f>
        <v>0</v>
      </c>
      <c r="E1860" s="796"/>
      <c r="F1860" s="797"/>
      <c r="G1860" s="798"/>
      <c r="H1860" s="799"/>
      <c r="I1860" s="797"/>
      <c r="J1860" s="779" t="s">
        <v>381</v>
      </c>
      <c r="K1860" s="779">
        <f>H1860</f>
        <v>0</v>
      </c>
      <c r="L1860" s="797"/>
      <c r="M1860" s="797"/>
      <c r="N1860" s="779" t="s">
        <v>381</v>
      </c>
      <c r="O1860" s="779">
        <f>L1860</f>
        <v>0</v>
      </c>
      <c r="P1860" s="779">
        <f>H1860+L1860</f>
        <v>0</v>
      </c>
      <c r="Q1860" s="779">
        <f>I1860+M1860</f>
        <v>0</v>
      </c>
      <c r="R1860" s="779" t="s">
        <v>381</v>
      </c>
      <c r="S1860" s="780">
        <f>P1860</f>
        <v>0</v>
      </c>
    </row>
    <row r="1861" spans="1:19" ht="15.75" hidden="1" customHeight="1" x14ac:dyDescent="0.2">
      <c r="A1861" s="790" t="s">
        <v>384</v>
      </c>
      <c r="B1861" s="776" t="s">
        <v>381</v>
      </c>
      <c r="C1861" s="777" t="s">
        <v>381</v>
      </c>
      <c r="D1861" s="791" t="s">
        <v>381</v>
      </c>
      <c r="E1861" s="778" t="s">
        <v>381</v>
      </c>
      <c r="F1861" s="779" t="s">
        <v>381</v>
      </c>
      <c r="G1861" s="780" t="s">
        <v>381</v>
      </c>
      <c r="H1861" s="781" t="s">
        <v>381</v>
      </c>
      <c r="I1861" s="779" t="s">
        <v>381</v>
      </c>
      <c r="J1861" s="797"/>
      <c r="K1861" s="779">
        <f>J1861</f>
        <v>0</v>
      </c>
      <c r="L1861" s="779" t="s">
        <v>381</v>
      </c>
      <c r="M1861" s="779" t="s">
        <v>381</v>
      </c>
      <c r="N1861" s="797"/>
      <c r="O1861" s="779">
        <f>N1861</f>
        <v>0</v>
      </c>
      <c r="P1861" s="779" t="s">
        <v>381</v>
      </c>
      <c r="Q1861" s="779" t="s">
        <v>381</v>
      </c>
      <c r="R1861" s="779">
        <f>J1861+N1861</f>
        <v>0</v>
      </c>
      <c r="S1861" s="780">
        <f>R1861</f>
        <v>0</v>
      </c>
    </row>
    <row r="1862" spans="1:19" ht="18.75" hidden="1" customHeight="1" x14ac:dyDescent="0.2">
      <c r="A1862" s="792" t="s">
        <v>1026</v>
      </c>
      <c r="B1862" s="793"/>
      <c r="C1862" s="777">
        <f>IF(E1862+G1862=0, 0, ROUND((P1862-Q1862)/(G1862+E1862)/12,0))</f>
        <v>0</v>
      </c>
      <c r="D1862" s="791">
        <f>IF(F1862=0,0,ROUND(Q1862/F1862,0))</f>
        <v>0</v>
      </c>
      <c r="E1862" s="778">
        <f>E1863+E1864</f>
        <v>0</v>
      </c>
      <c r="F1862" s="779">
        <f>F1863+F1864</f>
        <v>0</v>
      </c>
      <c r="G1862" s="780">
        <f>G1863+G1864</f>
        <v>0</v>
      </c>
      <c r="H1862" s="781">
        <f>H1863+H1864</f>
        <v>0</v>
      </c>
      <c r="I1862" s="779">
        <f>I1863+I1864</f>
        <v>0</v>
      </c>
      <c r="J1862" s="779">
        <f>J1865</f>
        <v>0</v>
      </c>
      <c r="K1862" s="779">
        <f>IF(H1862+J1862=K1863+K1864+K1865,H1862+J1862,"CHYBA")</f>
        <v>0</v>
      </c>
      <c r="L1862" s="779">
        <f>L1863+L1864</f>
        <v>0</v>
      </c>
      <c r="M1862" s="779">
        <f>M1863+M1864</f>
        <v>0</v>
      </c>
      <c r="N1862" s="779">
        <f>N1865</f>
        <v>0</v>
      </c>
      <c r="O1862" s="779">
        <f>IF(L1862+N1862=O1863+O1864+O1865,L1862+N1862,"CHYBA")</f>
        <v>0</v>
      </c>
      <c r="P1862" s="779">
        <f>P1863+P1864</f>
        <v>0</v>
      </c>
      <c r="Q1862" s="779">
        <f>Q1863+Q1864</f>
        <v>0</v>
      </c>
      <c r="R1862" s="779">
        <f>R1865</f>
        <v>0</v>
      </c>
      <c r="S1862" s="780">
        <f>IF(P1862+R1862=S1863+S1864+S1865,P1862+R1862,"CHYBA")</f>
        <v>0</v>
      </c>
    </row>
    <row r="1863" spans="1:19" ht="15.75" hidden="1" customHeight="1" x14ac:dyDescent="0.2">
      <c r="A1863" s="790" t="s">
        <v>382</v>
      </c>
      <c r="B1863" s="776" t="s">
        <v>381</v>
      </c>
      <c r="C1863" s="777">
        <f>IF(E1863+G1863=0, 0, ROUND((P1863-Q1863)/(G1863+E1863)/12,0))</f>
        <v>0</v>
      </c>
      <c r="D1863" s="791">
        <f>IF(F1863=0,0,ROUND(Q1863/F1863,0))</f>
        <v>0</v>
      </c>
      <c r="E1863" s="796"/>
      <c r="F1863" s="797"/>
      <c r="G1863" s="798"/>
      <c r="H1863" s="799"/>
      <c r="I1863" s="797"/>
      <c r="J1863" s="779" t="s">
        <v>381</v>
      </c>
      <c r="K1863" s="779">
        <f>H1863</f>
        <v>0</v>
      </c>
      <c r="L1863" s="797"/>
      <c r="M1863" s="797"/>
      <c r="N1863" s="779" t="s">
        <v>381</v>
      </c>
      <c r="O1863" s="779">
        <f>L1863</f>
        <v>0</v>
      </c>
      <c r="P1863" s="779">
        <f>H1863+L1863</f>
        <v>0</v>
      </c>
      <c r="Q1863" s="779">
        <f>I1863+M1863</f>
        <v>0</v>
      </c>
      <c r="R1863" s="779" t="s">
        <v>381</v>
      </c>
      <c r="S1863" s="780">
        <f>P1863</f>
        <v>0</v>
      </c>
    </row>
    <row r="1864" spans="1:19" ht="15.75" hidden="1" customHeight="1" x14ac:dyDescent="0.2">
      <c r="A1864" s="790" t="s">
        <v>383</v>
      </c>
      <c r="B1864" s="776" t="s">
        <v>381</v>
      </c>
      <c r="C1864" s="777">
        <f>IF(E1864+G1864=0, 0, ROUND((P1864-Q1864)/(G1864+E1864)/12,0))</f>
        <v>0</v>
      </c>
      <c r="D1864" s="791">
        <f>IF(F1864=0,0,ROUND(Q1864/F1864,0))</f>
        <v>0</v>
      </c>
      <c r="E1864" s="796"/>
      <c r="F1864" s="797"/>
      <c r="G1864" s="798"/>
      <c r="H1864" s="799"/>
      <c r="I1864" s="797"/>
      <c r="J1864" s="779" t="s">
        <v>381</v>
      </c>
      <c r="K1864" s="779">
        <f>H1864</f>
        <v>0</v>
      </c>
      <c r="L1864" s="797"/>
      <c r="M1864" s="797"/>
      <c r="N1864" s="779" t="s">
        <v>381</v>
      </c>
      <c r="O1864" s="779">
        <f>L1864</f>
        <v>0</v>
      </c>
      <c r="P1864" s="779">
        <f>H1864+L1864</f>
        <v>0</v>
      </c>
      <c r="Q1864" s="779">
        <f>I1864+M1864</f>
        <v>0</v>
      </c>
      <c r="R1864" s="779" t="s">
        <v>381</v>
      </c>
      <c r="S1864" s="780">
        <f>P1864</f>
        <v>0</v>
      </c>
    </row>
    <row r="1865" spans="1:19" ht="15.75" hidden="1" customHeight="1" x14ac:dyDescent="0.2">
      <c r="A1865" s="790" t="s">
        <v>384</v>
      </c>
      <c r="B1865" s="776" t="s">
        <v>381</v>
      </c>
      <c r="C1865" s="777" t="s">
        <v>381</v>
      </c>
      <c r="D1865" s="791" t="s">
        <v>381</v>
      </c>
      <c r="E1865" s="778" t="s">
        <v>381</v>
      </c>
      <c r="F1865" s="779" t="s">
        <v>381</v>
      </c>
      <c r="G1865" s="780" t="s">
        <v>381</v>
      </c>
      <c r="H1865" s="781" t="s">
        <v>381</v>
      </c>
      <c r="I1865" s="779" t="s">
        <v>381</v>
      </c>
      <c r="J1865" s="797"/>
      <c r="K1865" s="779">
        <f>J1865</f>
        <v>0</v>
      </c>
      <c r="L1865" s="779" t="s">
        <v>381</v>
      </c>
      <c r="M1865" s="779" t="s">
        <v>381</v>
      </c>
      <c r="N1865" s="797"/>
      <c r="O1865" s="779">
        <f>N1865</f>
        <v>0</v>
      </c>
      <c r="P1865" s="779" t="s">
        <v>381</v>
      </c>
      <c r="Q1865" s="779" t="s">
        <v>381</v>
      </c>
      <c r="R1865" s="779">
        <f>J1865+N1865</f>
        <v>0</v>
      </c>
      <c r="S1865" s="780">
        <f>R1865</f>
        <v>0</v>
      </c>
    </row>
    <row r="1866" spans="1:19" ht="18.75" hidden="1" customHeight="1" x14ac:dyDescent="0.2">
      <c r="A1866" s="792" t="s">
        <v>1026</v>
      </c>
      <c r="B1866" s="793"/>
      <c r="C1866" s="777">
        <f>IF(E1866+G1866=0, 0, ROUND((P1866-Q1866)/(G1866+E1866)/12,0))</f>
        <v>0</v>
      </c>
      <c r="D1866" s="791">
        <f>IF(F1866=0,0,ROUND(Q1866/F1866,0))</f>
        <v>0</v>
      </c>
      <c r="E1866" s="778">
        <f>E1867+E1868</f>
        <v>0</v>
      </c>
      <c r="F1866" s="779">
        <f>F1867+F1868</f>
        <v>0</v>
      </c>
      <c r="G1866" s="780">
        <f>G1867+G1868</f>
        <v>0</v>
      </c>
      <c r="H1866" s="781">
        <f>H1867+H1868</f>
        <v>0</v>
      </c>
      <c r="I1866" s="779">
        <f>I1867+I1868</f>
        <v>0</v>
      </c>
      <c r="J1866" s="779">
        <f>J1869</f>
        <v>0</v>
      </c>
      <c r="K1866" s="779">
        <f>IF(H1866+J1866=K1867+K1868+K1869,H1866+J1866,"CHYBA")</f>
        <v>0</v>
      </c>
      <c r="L1866" s="779">
        <f>L1867+L1868</f>
        <v>0</v>
      </c>
      <c r="M1866" s="779">
        <f>M1867+M1868</f>
        <v>0</v>
      </c>
      <c r="N1866" s="779">
        <f>N1869</f>
        <v>0</v>
      </c>
      <c r="O1866" s="779">
        <f>IF(L1866+N1866=O1867+O1868+O1869,L1866+N1866,"CHYBA")</f>
        <v>0</v>
      </c>
      <c r="P1866" s="779">
        <f>P1867+P1868</f>
        <v>0</v>
      </c>
      <c r="Q1866" s="779">
        <f>Q1867+Q1868</f>
        <v>0</v>
      </c>
      <c r="R1866" s="779">
        <f>R1869</f>
        <v>0</v>
      </c>
      <c r="S1866" s="780">
        <f>IF(P1866+R1866=S1867+S1868+S1869,P1866+R1866,"CHYBA")</f>
        <v>0</v>
      </c>
    </row>
    <row r="1867" spans="1:19" ht="15.75" hidden="1" customHeight="1" x14ac:dyDescent="0.2">
      <c r="A1867" s="790" t="s">
        <v>382</v>
      </c>
      <c r="B1867" s="776" t="s">
        <v>381</v>
      </c>
      <c r="C1867" s="777">
        <f>IF(E1867+G1867=0, 0, ROUND((P1867-Q1867)/(G1867+E1867)/12,0))</f>
        <v>0</v>
      </c>
      <c r="D1867" s="791">
        <f>IF(F1867=0,0,ROUND(Q1867/F1867,0))</f>
        <v>0</v>
      </c>
      <c r="E1867" s="796"/>
      <c r="F1867" s="797"/>
      <c r="G1867" s="798"/>
      <c r="H1867" s="799"/>
      <c r="I1867" s="797"/>
      <c r="J1867" s="779" t="s">
        <v>381</v>
      </c>
      <c r="K1867" s="779">
        <f>H1867</f>
        <v>0</v>
      </c>
      <c r="L1867" s="797"/>
      <c r="M1867" s="797"/>
      <c r="N1867" s="779" t="s">
        <v>381</v>
      </c>
      <c r="O1867" s="779">
        <f>L1867</f>
        <v>0</v>
      </c>
      <c r="P1867" s="779">
        <f>H1867+L1867</f>
        <v>0</v>
      </c>
      <c r="Q1867" s="779">
        <f>I1867+M1867</f>
        <v>0</v>
      </c>
      <c r="R1867" s="779" t="s">
        <v>381</v>
      </c>
      <c r="S1867" s="780">
        <f>P1867</f>
        <v>0</v>
      </c>
    </row>
    <row r="1868" spans="1:19" ht="15.75" hidden="1" customHeight="1" x14ac:dyDescent="0.2">
      <c r="A1868" s="790" t="s">
        <v>383</v>
      </c>
      <c r="B1868" s="776" t="s">
        <v>381</v>
      </c>
      <c r="C1868" s="777">
        <f>IF(E1868+G1868=0, 0, ROUND((P1868-Q1868)/(G1868+E1868)/12,0))</f>
        <v>0</v>
      </c>
      <c r="D1868" s="791">
        <f>IF(F1868=0,0,ROUND(Q1868/F1868,0))</f>
        <v>0</v>
      </c>
      <c r="E1868" s="796"/>
      <c r="F1868" s="797"/>
      <c r="G1868" s="798"/>
      <c r="H1868" s="799"/>
      <c r="I1868" s="797"/>
      <c r="J1868" s="779" t="s">
        <v>381</v>
      </c>
      <c r="K1868" s="779">
        <f>H1868</f>
        <v>0</v>
      </c>
      <c r="L1868" s="797"/>
      <c r="M1868" s="797"/>
      <c r="N1868" s="779" t="s">
        <v>381</v>
      </c>
      <c r="O1868" s="779">
        <f>L1868</f>
        <v>0</v>
      </c>
      <c r="P1868" s="779">
        <f>H1868+L1868</f>
        <v>0</v>
      </c>
      <c r="Q1868" s="779">
        <f>I1868+M1868</f>
        <v>0</v>
      </c>
      <c r="R1868" s="779" t="s">
        <v>381</v>
      </c>
      <c r="S1868" s="780">
        <f>P1868</f>
        <v>0</v>
      </c>
    </row>
    <row r="1869" spans="1:19" ht="15.75" hidden="1" customHeight="1" x14ac:dyDescent="0.2">
      <c r="A1869" s="790" t="s">
        <v>384</v>
      </c>
      <c r="B1869" s="776" t="s">
        <v>381</v>
      </c>
      <c r="C1869" s="777" t="s">
        <v>381</v>
      </c>
      <c r="D1869" s="791" t="s">
        <v>381</v>
      </c>
      <c r="E1869" s="778" t="s">
        <v>381</v>
      </c>
      <c r="F1869" s="779" t="s">
        <v>381</v>
      </c>
      <c r="G1869" s="780" t="s">
        <v>381</v>
      </c>
      <c r="H1869" s="781" t="s">
        <v>381</v>
      </c>
      <c r="I1869" s="779" t="s">
        <v>381</v>
      </c>
      <c r="J1869" s="797"/>
      <c r="K1869" s="779">
        <f>J1869</f>
        <v>0</v>
      </c>
      <c r="L1869" s="779" t="s">
        <v>381</v>
      </c>
      <c r="M1869" s="779" t="s">
        <v>381</v>
      </c>
      <c r="N1869" s="797"/>
      <c r="O1869" s="779">
        <f>N1869</f>
        <v>0</v>
      </c>
      <c r="P1869" s="779" t="s">
        <v>381</v>
      </c>
      <c r="Q1869" s="779" t="s">
        <v>381</v>
      </c>
      <c r="R1869" s="779">
        <f>J1869+N1869</f>
        <v>0</v>
      </c>
      <c r="S1869" s="780">
        <f>R1869</f>
        <v>0</v>
      </c>
    </row>
    <row r="1870" spans="1:19" ht="18.75" hidden="1" customHeight="1" x14ac:dyDescent="0.2">
      <c r="A1870" s="792" t="s">
        <v>1026</v>
      </c>
      <c r="B1870" s="793"/>
      <c r="C1870" s="777">
        <f>IF(E1870+G1870=0, 0, ROUND((P1870-Q1870)/(G1870+E1870)/12,0))</f>
        <v>0</v>
      </c>
      <c r="D1870" s="791">
        <f>IF(F1870=0,0,ROUND(Q1870/F1870,0))</f>
        <v>0</v>
      </c>
      <c r="E1870" s="778">
        <f>E1871+E1872</f>
        <v>0</v>
      </c>
      <c r="F1870" s="779">
        <f>F1871+F1872</f>
        <v>0</v>
      </c>
      <c r="G1870" s="780">
        <f>G1871+G1872</f>
        <v>0</v>
      </c>
      <c r="H1870" s="781">
        <f>H1871+H1872</f>
        <v>0</v>
      </c>
      <c r="I1870" s="779">
        <f>I1871+I1872</f>
        <v>0</v>
      </c>
      <c r="J1870" s="779">
        <f>J1873</f>
        <v>0</v>
      </c>
      <c r="K1870" s="779">
        <f>IF(H1870+J1870=K1871+K1872+K1873,H1870+J1870,"CHYBA")</f>
        <v>0</v>
      </c>
      <c r="L1870" s="779">
        <f>L1871+L1872</f>
        <v>0</v>
      </c>
      <c r="M1870" s="779">
        <f>M1871+M1872</f>
        <v>0</v>
      </c>
      <c r="N1870" s="779">
        <f>N1873</f>
        <v>0</v>
      </c>
      <c r="O1870" s="779">
        <f>IF(L1870+N1870=O1871+O1872+O1873,L1870+N1870,"CHYBA")</f>
        <v>0</v>
      </c>
      <c r="P1870" s="779">
        <f>P1871+P1872</f>
        <v>0</v>
      </c>
      <c r="Q1870" s="779">
        <f>Q1871+Q1872</f>
        <v>0</v>
      </c>
      <c r="R1870" s="779">
        <f>R1873</f>
        <v>0</v>
      </c>
      <c r="S1870" s="780">
        <f>IF(P1870+R1870=S1871+S1872+S1873,P1870+R1870,"CHYBA")</f>
        <v>0</v>
      </c>
    </row>
    <row r="1871" spans="1:19" ht="15.75" hidden="1" customHeight="1" x14ac:dyDescent="0.2">
      <c r="A1871" s="790" t="s">
        <v>382</v>
      </c>
      <c r="B1871" s="776" t="s">
        <v>381</v>
      </c>
      <c r="C1871" s="777">
        <f>IF(E1871+G1871=0, 0, ROUND((P1871-Q1871)/(G1871+E1871)/12,0))</f>
        <v>0</v>
      </c>
      <c r="D1871" s="791">
        <f>IF(F1871=0,0,ROUND(Q1871/F1871,0))</f>
        <v>0</v>
      </c>
      <c r="E1871" s="796"/>
      <c r="F1871" s="797"/>
      <c r="G1871" s="798"/>
      <c r="H1871" s="799"/>
      <c r="I1871" s="797"/>
      <c r="J1871" s="779" t="s">
        <v>381</v>
      </c>
      <c r="K1871" s="779">
        <f>H1871</f>
        <v>0</v>
      </c>
      <c r="L1871" s="797"/>
      <c r="M1871" s="797"/>
      <c r="N1871" s="779" t="s">
        <v>381</v>
      </c>
      <c r="O1871" s="779">
        <f>L1871</f>
        <v>0</v>
      </c>
      <c r="P1871" s="779">
        <f>H1871+L1871</f>
        <v>0</v>
      </c>
      <c r="Q1871" s="779">
        <f>I1871+M1871</f>
        <v>0</v>
      </c>
      <c r="R1871" s="779" t="s">
        <v>381</v>
      </c>
      <c r="S1871" s="780">
        <f>P1871</f>
        <v>0</v>
      </c>
    </row>
    <row r="1872" spans="1:19" ht="15.75" hidden="1" customHeight="1" x14ac:dyDescent="0.2">
      <c r="A1872" s="790" t="s">
        <v>383</v>
      </c>
      <c r="B1872" s="776" t="s">
        <v>381</v>
      </c>
      <c r="C1872" s="777">
        <f>IF(E1872+G1872=0, 0, ROUND((P1872-Q1872)/(G1872+E1872)/12,0))</f>
        <v>0</v>
      </c>
      <c r="D1872" s="791">
        <f>IF(F1872=0,0,ROUND(Q1872/F1872,0))</f>
        <v>0</v>
      </c>
      <c r="E1872" s="796"/>
      <c r="F1872" s="797"/>
      <c r="G1872" s="798"/>
      <c r="H1872" s="799"/>
      <c r="I1872" s="797"/>
      <c r="J1872" s="779" t="s">
        <v>381</v>
      </c>
      <c r="K1872" s="779">
        <f>H1872</f>
        <v>0</v>
      </c>
      <c r="L1872" s="797"/>
      <c r="M1872" s="797"/>
      <c r="N1872" s="779" t="s">
        <v>381</v>
      </c>
      <c r="O1872" s="779">
        <f>L1872</f>
        <v>0</v>
      </c>
      <c r="P1872" s="779">
        <f>H1872+L1872</f>
        <v>0</v>
      </c>
      <c r="Q1872" s="779">
        <f>I1872+M1872</f>
        <v>0</v>
      </c>
      <c r="R1872" s="779" t="s">
        <v>381</v>
      </c>
      <c r="S1872" s="780">
        <f>P1872</f>
        <v>0</v>
      </c>
    </row>
    <row r="1873" spans="1:19" ht="15.75" hidden="1" customHeight="1" x14ac:dyDescent="0.2">
      <c r="A1873" s="808" t="s">
        <v>384</v>
      </c>
      <c r="B1873" s="809" t="s">
        <v>381</v>
      </c>
      <c r="C1873" s="810" t="s">
        <v>381</v>
      </c>
      <c r="D1873" s="834" t="s">
        <v>381</v>
      </c>
      <c r="E1873" s="811" t="s">
        <v>381</v>
      </c>
      <c r="F1873" s="812" t="s">
        <v>381</v>
      </c>
      <c r="G1873" s="813" t="s">
        <v>381</v>
      </c>
      <c r="H1873" s="814" t="s">
        <v>381</v>
      </c>
      <c r="I1873" s="812" t="s">
        <v>381</v>
      </c>
      <c r="J1873" s="815"/>
      <c r="K1873" s="812">
        <f>J1873</f>
        <v>0</v>
      </c>
      <c r="L1873" s="812" t="s">
        <v>381</v>
      </c>
      <c r="M1873" s="812" t="s">
        <v>381</v>
      </c>
      <c r="N1873" s="815"/>
      <c r="O1873" s="812">
        <f>N1873</f>
        <v>0</v>
      </c>
      <c r="P1873" s="812" t="s">
        <v>381</v>
      </c>
      <c r="Q1873" s="812" t="s">
        <v>381</v>
      </c>
      <c r="R1873" s="812">
        <f>J1873+N1873</f>
        <v>0</v>
      </c>
      <c r="S1873" s="813">
        <f>R1873</f>
        <v>0</v>
      </c>
    </row>
    <row r="1874" spans="1:19" ht="16.5" hidden="1" thickBot="1" x14ac:dyDescent="0.25">
      <c r="A1874" s="783"/>
      <c r="B1874" s="817" t="s">
        <v>381</v>
      </c>
      <c r="C1874" s="818">
        <f>IF(E1874+G1874=0, 0, ROUND((P1874-Q1874)/(G1874+E1874)/12,0))</f>
        <v>0</v>
      </c>
      <c r="D1874" s="837">
        <f>IF(F1874=0,0,ROUND(Q1874/F1874,0))</f>
        <v>0</v>
      </c>
      <c r="E1874" s="819">
        <f>E1875+E1876</f>
        <v>0</v>
      </c>
      <c r="F1874" s="820">
        <f>F1875+F1876</f>
        <v>0</v>
      </c>
      <c r="G1874" s="821">
        <f>G1875+G1876</f>
        <v>0</v>
      </c>
      <c r="H1874" s="822">
        <f>H1875+H1876</f>
        <v>0</v>
      </c>
      <c r="I1874" s="820">
        <f>I1875+I1876</f>
        <v>0</v>
      </c>
      <c r="J1874" s="820">
        <f>J1877</f>
        <v>0</v>
      </c>
      <c r="K1874" s="820">
        <f>IF(H1874+J1874=K1875+K1876+K1877,H1874+J1874,"CHYBA")</f>
        <v>0</v>
      </c>
      <c r="L1874" s="820">
        <f>L1875+L1876</f>
        <v>0</v>
      </c>
      <c r="M1874" s="820">
        <f>M1875+M1876</f>
        <v>0</v>
      </c>
      <c r="N1874" s="820">
        <f>N1877</f>
        <v>0</v>
      </c>
      <c r="O1874" s="820">
        <f>IF(L1874+N1874=O1875+O1876+O1877,L1874+N1874,"CHYBA")</f>
        <v>0</v>
      </c>
      <c r="P1874" s="820">
        <f>P1875+P1876</f>
        <v>0</v>
      </c>
      <c r="Q1874" s="820">
        <f>Q1875+Q1876</f>
        <v>0</v>
      </c>
      <c r="R1874" s="820">
        <f>R1877</f>
        <v>0</v>
      </c>
      <c r="S1874" s="821">
        <f>IF(P1874+R1874=S1875+S1876+S1877,P1874+R1874,"CHYBA")</f>
        <v>0</v>
      </c>
    </row>
    <row r="1875" spans="1:19" ht="15.75" hidden="1" thickBot="1" x14ac:dyDescent="0.25">
      <c r="A1875" s="790" t="s">
        <v>382</v>
      </c>
      <c r="B1875" s="776" t="s">
        <v>381</v>
      </c>
      <c r="C1875" s="777">
        <f>IF(E1875+G1875=0, 0, ROUND((P1875-Q1875)/(G1875+E1875)/12,0))</f>
        <v>0</v>
      </c>
      <c r="D1875" s="791">
        <f>IF(F1875=0,0,ROUND(Q1875/F1875,0))</f>
        <v>0</v>
      </c>
      <c r="E1875" s="778">
        <f t="shared" ref="E1875:I1876" si="67">E1879+E1883+E1887+E1891+E1895+E1899+E1903</f>
        <v>0</v>
      </c>
      <c r="F1875" s="779">
        <f t="shared" si="67"/>
        <v>0</v>
      </c>
      <c r="G1875" s="780">
        <f t="shared" si="67"/>
        <v>0</v>
      </c>
      <c r="H1875" s="781">
        <f t="shared" si="67"/>
        <v>0</v>
      </c>
      <c r="I1875" s="779">
        <f t="shared" si="67"/>
        <v>0</v>
      </c>
      <c r="J1875" s="779" t="s">
        <v>381</v>
      </c>
      <c r="K1875" s="779">
        <f>H1875</f>
        <v>0</v>
      </c>
      <c r="L1875" s="779">
        <f>L1879+L1883+L1887+L1891+L1895+L1899+L1903</f>
        <v>0</v>
      </c>
      <c r="M1875" s="779">
        <f>M1879+M1883+M1887+M1891+M1895+M1899+M1903</f>
        <v>0</v>
      </c>
      <c r="N1875" s="779" t="s">
        <v>381</v>
      </c>
      <c r="O1875" s="779">
        <f>L1875</f>
        <v>0</v>
      </c>
      <c r="P1875" s="779">
        <f>H1875+L1875</f>
        <v>0</v>
      </c>
      <c r="Q1875" s="779">
        <f>I1875+M1875</f>
        <v>0</v>
      </c>
      <c r="R1875" s="779" t="s">
        <v>381</v>
      </c>
      <c r="S1875" s="780">
        <f>P1875</f>
        <v>0</v>
      </c>
    </row>
    <row r="1876" spans="1:19" ht="15.75" hidden="1" thickBot="1" x14ac:dyDescent="0.25">
      <c r="A1876" s="790" t="s">
        <v>383</v>
      </c>
      <c r="B1876" s="776" t="s">
        <v>381</v>
      </c>
      <c r="C1876" s="777">
        <f>IF(E1876+G1876=0, 0, ROUND((P1876-Q1876)/(G1876+E1876)/12,0))</f>
        <v>0</v>
      </c>
      <c r="D1876" s="791">
        <f>IF(F1876=0,0,ROUND(Q1876/F1876,0))</f>
        <v>0</v>
      </c>
      <c r="E1876" s="778">
        <f t="shared" si="67"/>
        <v>0</v>
      </c>
      <c r="F1876" s="779">
        <f t="shared" si="67"/>
        <v>0</v>
      </c>
      <c r="G1876" s="780">
        <f t="shared" si="67"/>
        <v>0</v>
      </c>
      <c r="H1876" s="781">
        <f t="shared" si="67"/>
        <v>0</v>
      </c>
      <c r="I1876" s="779">
        <f t="shared" si="67"/>
        <v>0</v>
      </c>
      <c r="J1876" s="779" t="s">
        <v>381</v>
      </c>
      <c r="K1876" s="779">
        <f>H1876</f>
        <v>0</v>
      </c>
      <c r="L1876" s="779">
        <f>L1880+L1884+L1888+L1892+L1896+L1900+L1904</f>
        <v>0</v>
      </c>
      <c r="M1876" s="779">
        <f>M1880+M1884+M1888+M1892+M1896+M1900+M1904</f>
        <v>0</v>
      </c>
      <c r="N1876" s="779" t="s">
        <v>381</v>
      </c>
      <c r="O1876" s="779">
        <f>L1876</f>
        <v>0</v>
      </c>
      <c r="P1876" s="779">
        <f>H1876+L1876</f>
        <v>0</v>
      </c>
      <c r="Q1876" s="779">
        <f>I1876+M1876</f>
        <v>0</v>
      </c>
      <c r="R1876" s="779" t="s">
        <v>381</v>
      </c>
      <c r="S1876" s="780">
        <f>P1876</f>
        <v>0</v>
      </c>
    </row>
    <row r="1877" spans="1:19" ht="15.75" hidden="1" thickBot="1" x14ac:dyDescent="0.25">
      <c r="A1877" s="790" t="s">
        <v>384</v>
      </c>
      <c r="B1877" s="776" t="s">
        <v>381</v>
      </c>
      <c r="C1877" s="777" t="s">
        <v>381</v>
      </c>
      <c r="D1877" s="791" t="s">
        <v>381</v>
      </c>
      <c r="E1877" s="778" t="s">
        <v>381</v>
      </c>
      <c r="F1877" s="779" t="s">
        <v>381</v>
      </c>
      <c r="G1877" s="780" t="s">
        <v>381</v>
      </c>
      <c r="H1877" s="781" t="s">
        <v>381</v>
      </c>
      <c r="I1877" s="779" t="s">
        <v>381</v>
      </c>
      <c r="J1877" s="779">
        <f>J1881+J1885+J1889+J1893+J1897+J1901+J1905</f>
        <v>0</v>
      </c>
      <c r="K1877" s="779">
        <f>J1877</f>
        <v>0</v>
      </c>
      <c r="L1877" s="779" t="s">
        <v>381</v>
      </c>
      <c r="M1877" s="779" t="s">
        <v>381</v>
      </c>
      <c r="N1877" s="779">
        <f>N1881+N1885+N1889+N1893+N1897+N1901+N1905</f>
        <v>0</v>
      </c>
      <c r="O1877" s="779">
        <f>N1877</f>
        <v>0</v>
      </c>
      <c r="P1877" s="779" t="s">
        <v>381</v>
      </c>
      <c r="Q1877" s="779" t="s">
        <v>381</v>
      </c>
      <c r="R1877" s="779">
        <f>J1877+N1877</f>
        <v>0</v>
      </c>
      <c r="S1877" s="780">
        <f>R1877</f>
        <v>0</v>
      </c>
    </row>
    <row r="1878" spans="1:19" ht="34.5" hidden="1" customHeight="1" x14ac:dyDescent="0.2">
      <c r="A1878" s="792" t="s">
        <v>1026</v>
      </c>
      <c r="B1878" s="793"/>
      <c r="C1878" s="777">
        <f>IF(E1878+G1878=0, 0, ROUND((P1878-Q1878)/(G1878+E1878)/12,0))</f>
        <v>0</v>
      </c>
      <c r="D1878" s="791">
        <f>IF(F1878=0,0,ROUND(Q1878/F1878,0))</f>
        <v>0</v>
      </c>
      <c r="E1878" s="778">
        <f>E1879+E1880</f>
        <v>0</v>
      </c>
      <c r="F1878" s="779">
        <f>F1879+F1880</f>
        <v>0</v>
      </c>
      <c r="G1878" s="780">
        <f>G1879+G1880</f>
        <v>0</v>
      </c>
      <c r="H1878" s="794">
        <f>H1879+H1880</f>
        <v>0</v>
      </c>
      <c r="I1878" s="795">
        <f>I1879+I1880</f>
        <v>0</v>
      </c>
      <c r="J1878" s="795">
        <f>J1881</f>
        <v>0</v>
      </c>
      <c r="K1878" s="795">
        <f>IF(H1878+J1878=K1879+K1880+K1881,H1878+J1878,"CHYBA")</f>
        <v>0</v>
      </c>
      <c r="L1878" s="779">
        <f>L1879+L1880</f>
        <v>0</v>
      </c>
      <c r="M1878" s="779">
        <f>M1879+M1880</f>
        <v>0</v>
      </c>
      <c r="N1878" s="779">
        <f>N1881</f>
        <v>0</v>
      </c>
      <c r="O1878" s="779">
        <f>IF(L1878+N1878=O1879+O1880+O1881,L1878+N1878,"CHYBA")</f>
        <v>0</v>
      </c>
      <c r="P1878" s="779">
        <f>P1879+P1880</f>
        <v>0</v>
      </c>
      <c r="Q1878" s="779">
        <f>Q1879+Q1880</f>
        <v>0</v>
      </c>
      <c r="R1878" s="779">
        <f>R1881</f>
        <v>0</v>
      </c>
      <c r="S1878" s="780">
        <f>IF(P1878+R1878=S1879+S1880+S1881,P1878+R1878,"CHYBA")</f>
        <v>0</v>
      </c>
    </row>
    <row r="1879" spans="1:19" ht="15.75" hidden="1" thickBot="1" x14ac:dyDescent="0.25">
      <c r="A1879" s="790" t="s">
        <v>382</v>
      </c>
      <c r="B1879" s="776" t="s">
        <v>381</v>
      </c>
      <c r="C1879" s="777">
        <f>IF(E1879+G1879=0, 0, ROUND((P1879-Q1879)/(G1879+E1879)/12,0))</f>
        <v>0</v>
      </c>
      <c r="D1879" s="791">
        <f>IF(F1879=0,0,ROUND(Q1879/F1879,0))</f>
        <v>0</v>
      </c>
      <c r="E1879" s="796"/>
      <c r="F1879" s="797"/>
      <c r="G1879" s="798"/>
      <c r="H1879" s="799"/>
      <c r="I1879" s="797"/>
      <c r="J1879" s="795" t="s">
        <v>381</v>
      </c>
      <c r="K1879" s="795">
        <f>H1879</f>
        <v>0</v>
      </c>
      <c r="L1879" s="797"/>
      <c r="M1879" s="797"/>
      <c r="N1879" s="779" t="s">
        <v>381</v>
      </c>
      <c r="O1879" s="779">
        <f>L1879</f>
        <v>0</v>
      </c>
      <c r="P1879" s="779">
        <f>H1879+L1879</f>
        <v>0</v>
      </c>
      <c r="Q1879" s="779">
        <f>I1879+M1879</f>
        <v>0</v>
      </c>
      <c r="R1879" s="779" t="s">
        <v>381</v>
      </c>
      <c r="S1879" s="780">
        <f>P1879</f>
        <v>0</v>
      </c>
    </row>
    <row r="1880" spans="1:19" ht="15.75" hidden="1" thickBot="1" x14ac:dyDescent="0.25">
      <c r="A1880" s="790" t="s">
        <v>383</v>
      </c>
      <c r="B1880" s="776" t="s">
        <v>381</v>
      </c>
      <c r="C1880" s="777">
        <f>IF(E1880+G1880=0, 0, ROUND((P1880-Q1880)/(G1880+E1880)/12,0))</f>
        <v>0</v>
      </c>
      <c r="D1880" s="791">
        <f>IF(F1880=0,0,ROUND(Q1880/F1880,0))</f>
        <v>0</v>
      </c>
      <c r="E1880" s="796"/>
      <c r="F1880" s="797"/>
      <c r="G1880" s="798"/>
      <c r="H1880" s="799"/>
      <c r="I1880" s="797"/>
      <c r="J1880" s="795" t="s">
        <v>381</v>
      </c>
      <c r="K1880" s="795">
        <f>H1880</f>
        <v>0</v>
      </c>
      <c r="L1880" s="797"/>
      <c r="M1880" s="797"/>
      <c r="N1880" s="779" t="s">
        <v>381</v>
      </c>
      <c r="O1880" s="779">
        <f>L1880</f>
        <v>0</v>
      </c>
      <c r="P1880" s="779">
        <f>H1880+L1880</f>
        <v>0</v>
      </c>
      <c r="Q1880" s="779">
        <f>I1880+M1880</f>
        <v>0</v>
      </c>
      <c r="R1880" s="779" t="s">
        <v>381</v>
      </c>
      <c r="S1880" s="780">
        <f>P1880</f>
        <v>0</v>
      </c>
    </row>
    <row r="1881" spans="1:19" ht="15.75" hidden="1" thickBot="1" x14ac:dyDescent="0.25">
      <c r="A1881" s="790" t="s">
        <v>384</v>
      </c>
      <c r="B1881" s="776" t="s">
        <v>381</v>
      </c>
      <c r="C1881" s="777" t="s">
        <v>381</v>
      </c>
      <c r="D1881" s="791" t="s">
        <v>381</v>
      </c>
      <c r="E1881" s="778" t="s">
        <v>381</v>
      </c>
      <c r="F1881" s="779" t="s">
        <v>381</v>
      </c>
      <c r="G1881" s="780" t="s">
        <v>381</v>
      </c>
      <c r="H1881" s="781" t="s">
        <v>381</v>
      </c>
      <c r="I1881" s="779" t="s">
        <v>381</v>
      </c>
      <c r="J1881" s="797"/>
      <c r="K1881" s="795">
        <f>J1881</f>
        <v>0</v>
      </c>
      <c r="L1881" s="779" t="s">
        <v>381</v>
      </c>
      <c r="M1881" s="779" t="s">
        <v>381</v>
      </c>
      <c r="N1881" s="797"/>
      <c r="O1881" s="779">
        <f>N1881</f>
        <v>0</v>
      </c>
      <c r="P1881" s="779" t="s">
        <v>381</v>
      </c>
      <c r="Q1881" s="779" t="s">
        <v>381</v>
      </c>
      <c r="R1881" s="779">
        <f>J1881+N1881</f>
        <v>0</v>
      </c>
      <c r="S1881" s="780">
        <f>R1881</f>
        <v>0</v>
      </c>
    </row>
    <row r="1882" spans="1:19" ht="33.75" hidden="1" customHeight="1" x14ac:dyDescent="0.2">
      <c r="A1882" s="792" t="s">
        <v>1026</v>
      </c>
      <c r="B1882" s="793"/>
      <c r="C1882" s="777">
        <f>IF(E1882+G1882=0, 0, ROUND((P1882-Q1882)/(G1882+E1882)/12,0))</f>
        <v>0</v>
      </c>
      <c r="D1882" s="791">
        <f>IF(F1882=0,0,ROUND(Q1882/F1882,0))</f>
        <v>0</v>
      </c>
      <c r="E1882" s="778">
        <f>E1883+E1884</f>
        <v>0</v>
      </c>
      <c r="F1882" s="779">
        <f>F1883+F1884</f>
        <v>0</v>
      </c>
      <c r="G1882" s="780">
        <f>G1883+G1884</f>
        <v>0</v>
      </c>
      <c r="H1882" s="781">
        <f>H1883+H1884</f>
        <v>0</v>
      </c>
      <c r="I1882" s="779">
        <f>I1883+I1884</f>
        <v>0</v>
      </c>
      <c r="J1882" s="779">
        <f>J1885</f>
        <v>0</v>
      </c>
      <c r="K1882" s="779">
        <f>IF(H1882+J1882=K1883+K1884+K1885,H1882+J1882,"CHYBA")</f>
        <v>0</v>
      </c>
      <c r="L1882" s="779">
        <f>L1883+L1884</f>
        <v>0</v>
      </c>
      <c r="M1882" s="779">
        <f>M1883+M1884</f>
        <v>0</v>
      </c>
      <c r="N1882" s="779">
        <f>N1885</f>
        <v>0</v>
      </c>
      <c r="O1882" s="779">
        <f>IF(L1882+N1882=O1883+O1884+O1885,L1882+N1882,"CHYBA")</f>
        <v>0</v>
      </c>
      <c r="P1882" s="779">
        <f>P1883+P1884</f>
        <v>0</v>
      </c>
      <c r="Q1882" s="779">
        <f>Q1883+Q1884</f>
        <v>0</v>
      </c>
      <c r="R1882" s="779">
        <f>R1885</f>
        <v>0</v>
      </c>
      <c r="S1882" s="780">
        <f>IF(P1882+R1882=S1883+S1884+S1885,P1882+R1882,"CHYBA")</f>
        <v>0</v>
      </c>
    </row>
    <row r="1883" spans="1:19" ht="15.75" hidden="1" thickBot="1" x14ac:dyDescent="0.25">
      <c r="A1883" s="790" t="s">
        <v>382</v>
      </c>
      <c r="B1883" s="776" t="s">
        <v>381</v>
      </c>
      <c r="C1883" s="777">
        <f>IF(E1883+G1883=0, 0, ROUND((P1883-Q1883)/(G1883+E1883)/12,0))</f>
        <v>0</v>
      </c>
      <c r="D1883" s="791">
        <f>IF(F1883=0,0,ROUND(Q1883/F1883,0))</f>
        <v>0</v>
      </c>
      <c r="E1883" s="796"/>
      <c r="F1883" s="797"/>
      <c r="G1883" s="798"/>
      <c r="H1883" s="799"/>
      <c r="I1883" s="797"/>
      <c r="J1883" s="779" t="s">
        <v>381</v>
      </c>
      <c r="K1883" s="779">
        <f>H1883</f>
        <v>0</v>
      </c>
      <c r="L1883" s="797"/>
      <c r="M1883" s="797"/>
      <c r="N1883" s="779" t="s">
        <v>381</v>
      </c>
      <c r="O1883" s="779">
        <f>L1883</f>
        <v>0</v>
      </c>
      <c r="P1883" s="779">
        <f>H1883+L1883</f>
        <v>0</v>
      </c>
      <c r="Q1883" s="779">
        <f>I1883+M1883</f>
        <v>0</v>
      </c>
      <c r="R1883" s="779" t="s">
        <v>381</v>
      </c>
      <c r="S1883" s="780">
        <f>P1883</f>
        <v>0</v>
      </c>
    </row>
    <row r="1884" spans="1:19" ht="15.75" hidden="1" thickBot="1" x14ac:dyDescent="0.25">
      <c r="A1884" s="790" t="s">
        <v>383</v>
      </c>
      <c r="B1884" s="776" t="s">
        <v>381</v>
      </c>
      <c r="C1884" s="777">
        <f>IF(E1884+G1884=0, 0, ROUND((P1884-Q1884)/(G1884+E1884)/12,0))</f>
        <v>0</v>
      </c>
      <c r="D1884" s="791">
        <f>IF(F1884=0,0,ROUND(Q1884/F1884,0))</f>
        <v>0</v>
      </c>
      <c r="E1884" s="796"/>
      <c r="F1884" s="797"/>
      <c r="G1884" s="798"/>
      <c r="H1884" s="799"/>
      <c r="I1884" s="797"/>
      <c r="J1884" s="779" t="s">
        <v>381</v>
      </c>
      <c r="K1884" s="779">
        <f>H1884</f>
        <v>0</v>
      </c>
      <c r="L1884" s="797"/>
      <c r="M1884" s="797"/>
      <c r="N1884" s="779" t="s">
        <v>381</v>
      </c>
      <c r="O1884" s="779">
        <f>L1884</f>
        <v>0</v>
      </c>
      <c r="P1884" s="779">
        <f>H1884+L1884</f>
        <v>0</v>
      </c>
      <c r="Q1884" s="779">
        <f>I1884+M1884</f>
        <v>0</v>
      </c>
      <c r="R1884" s="779" t="s">
        <v>381</v>
      </c>
      <c r="S1884" s="780">
        <f>P1884</f>
        <v>0</v>
      </c>
    </row>
    <row r="1885" spans="1:19" ht="15.75" hidden="1" thickBot="1" x14ac:dyDescent="0.25">
      <c r="A1885" s="790" t="s">
        <v>384</v>
      </c>
      <c r="B1885" s="776" t="s">
        <v>381</v>
      </c>
      <c r="C1885" s="777" t="s">
        <v>381</v>
      </c>
      <c r="D1885" s="791" t="s">
        <v>381</v>
      </c>
      <c r="E1885" s="778" t="s">
        <v>381</v>
      </c>
      <c r="F1885" s="779" t="s">
        <v>381</v>
      </c>
      <c r="G1885" s="780" t="s">
        <v>381</v>
      </c>
      <c r="H1885" s="781" t="s">
        <v>381</v>
      </c>
      <c r="I1885" s="779" t="s">
        <v>381</v>
      </c>
      <c r="J1885" s="797"/>
      <c r="K1885" s="779">
        <f>J1885</f>
        <v>0</v>
      </c>
      <c r="L1885" s="779" t="s">
        <v>381</v>
      </c>
      <c r="M1885" s="779" t="s">
        <v>381</v>
      </c>
      <c r="N1885" s="797"/>
      <c r="O1885" s="779">
        <f>N1885</f>
        <v>0</v>
      </c>
      <c r="P1885" s="779" t="s">
        <v>381</v>
      </c>
      <c r="Q1885" s="779" t="s">
        <v>381</v>
      </c>
      <c r="R1885" s="779">
        <f>J1885+N1885</f>
        <v>0</v>
      </c>
      <c r="S1885" s="780">
        <f>R1885</f>
        <v>0</v>
      </c>
    </row>
    <row r="1886" spans="1:19" ht="36.75" hidden="1" customHeight="1" x14ac:dyDescent="0.2">
      <c r="A1886" s="792" t="s">
        <v>1026</v>
      </c>
      <c r="B1886" s="793"/>
      <c r="C1886" s="777">
        <f>IF(E1886+G1886=0, 0, ROUND((P1886-Q1886)/(G1886+E1886)/12,0))</f>
        <v>0</v>
      </c>
      <c r="D1886" s="791">
        <f>IF(F1886=0,0,ROUND(Q1886/F1886,0))</f>
        <v>0</v>
      </c>
      <c r="E1886" s="778">
        <f>E1887+E1888</f>
        <v>0</v>
      </c>
      <c r="F1886" s="779">
        <f>F1887+F1888</f>
        <v>0</v>
      </c>
      <c r="G1886" s="780">
        <f>G1887+G1888</f>
        <v>0</v>
      </c>
      <c r="H1886" s="781">
        <f>H1887+H1888</f>
        <v>0</v>
      </c>
      <c r="I1886" s="779">
        <f>I1887+I1888</f>
        <v>0</v>
      </c>
      <c r="J1886" s="779">
        <f>J1889</f>
        <v>0</v>
      </c>
      <c r="K1886" s="779">
        <f>IF(H1886+J1886=K1887+K1888+K1889,H1886+J1886,"CHYBA")</f>
        <v>0</v>
      </c>
      <c r="L1886" s="779">
        <f>L1887+L1888</f>
        <v>0</v>
      </c>
      <c r="M1886" s="779">
        <f>M1887+M1888</f>
        <v>0</v>
      </c>
      <c r="N1886" s="779">
        <f>N1889</f>
        <v>0</v>
      </c>
      <c r="O1886" s="779">
        <f>IF(L1886+N1886=O1887+O1888+O1889,L1886+N1886,"CHYBA")</f>
        <v>0</v>
      </c>
      <c r="P1886" s="779">
        <f>P1887+P1888</f>
        <v>0</v>
      </c>
      <c r="Q1886" s="779">
        <f>Q1887+Q1888</f>
        <v>0</v>
      </c>
      <c r="R1886" s="779">
        <f>R1889</f>
        <v>0</v>
      </c>
      <c r="S1886" s="780">
        <f>IF(P1886+R1886=S1887+S1888+S1889,P1886+R1886,"CHYBA")</f>
        <v>0</v>
      </c>
    </row>
    <row r="1887" spans="1:19" ht="15.75" hidden="1" thickBot="1" x14ac:dyDescent="0.25">
      <c r="A1887" s="790" t="s">
        <v>382</v>
      </c>
      <c r="B1887" s="776"/>
      <c r="C1887" s="777">
        <f>IF(E1887+G1887=0, 0, ROUND((P1887-Q1887)/(G1887+E1887)/12,0))</f>
        <v>0</v>
      </c>
      <c r="D1887" s="791">
        <f>IF(F1887=0,0,ROUND(Q1887/F1887,0))</f>
        <v>0</v>
      </c>
      <c r="E1887" s="796"/>
      <c r="F1887" s="797"/>
      <c r="G1887" s="798"/>
      <c r="H1887" s="799"/>
      <c r="I1887" s="797"/>
      <c r="J1887" s="779" t="s">
        <v>381</v>
      </c>
      <c r="K1887" s="779">
        <f>H1887</f>
        <v>0</v>
      </c>
      <c r="L1887" s="797"/>
      <c r="M1887" s="797"/>
      <c r="N1887" s="779" t="s">
        <v>381</v>
      </c>
      <c r="O1887" s="779">
        <f>L1887</f>
        <v>0</v>
      </c>
      <c r="P1887" s="779">
        <f>H1887+L1887</f>
        <v>0</v>
      </c>
      <c r="Q1887" s="779">
        <f>I1887+M1887</f>
        <v>0</v>
      </c>
      <c r="R1887" s="779" t="s">
        <v>381</v>
      </c>
      <c r="S1887" s="780">
        <f>P1887</f>
        <v>0</v>
      </c>
    </row>
    <row r="1888" spans="1:19" ht="15.75" hidden="1" thickBot="1" x14ac:dyDescent="0.25">
      <c r="A1888" s="790" t="s">
        <v>383</v>
      </c>
      <c r="B1888" s="776" t="s">
        <v>381</v>
      </c>
      <c r="C1888" s="777">
        <f>IF(E1888+G1888=0, 0, ROUND((P1888-Q1888)/(G1888+E1888)/12,0))</f>
        <v>0</v>
      </c>
      <c r="D1888" s="791">
        <f>IF(F1888=0,0,ROUND(Q1888/F1888,0))</f>
        <v>0</v>
      </c>
      <c r="E1888" s="796"/>
      <c r="F1888" s="797"/>
      <c r="G1888" s="798"/>
      <c r="H1888" s="799"/>
      <c r="I1888" s="797"/>
      <c r="J1888" s="779" t="s">
        <v>381</v>
      </c>
      <c r="K1888" s="779">
        <f>H1888</f>
        <v>0</v>
      </c>
      <c r="L1888" s="797"/>
      <c r="M1888" s="797"/>
      <c r="N1888" s="779" t="s">
        <v>381</v>
      </c>
      <c r="O1888" s="779">
        <f>L1888</f>
        <v>0</v>
      </c>
      <c r="P1888" s="779">
        <f>H1888+L1888</f>
        <v>0</v>
      </c>
      <c r="Q1888" s="779">
        <f>I1888+M1888</f>
        <v>0</v>
      </c>
      <c r="R1888" s="779" t="s">
        <v>381</v>
      </c>
      <c r="S1888" s="780">
        <f>P1888</f>
        <v>0</v>
      </c>
    </row>
    <row r="1889" spans="1:19" ht="15.75" hidden="1" thickBot="1" x14ac:dyDescent="0.25">
      <c r="A1889" s="790" t="s">
        <v>384</v>
      </c>
      <c r="B1889" s="776" t="s">
        <v>381</v>
      </c>
      <c r="C1889" s="777" t="s">
        <v>381</v>
      </c>
      <c r="D1889" s="791" t="s">
        <v>381</v>
      </c>
      <c r="E1889" s="778" t="s">
        <v>381</v>
      </c>
      <c r="F1889" s="779" t="s">
        <v>381</v>
      </c>
      <c r="G1889" s="780" t="s">
        <v>381</v>
      </c>
      <c r="H1889" s="781" t="s">
        <v>381</v>
      </c>
      <c r="I1889" s="779" t="s">
        <v>381</v>
      </c>
      <c r="J1889" s="797"/>
      <c r="K1889" s="779">
        <f>J1889</f>
        <v>0</v>
      </c>
      <c r="L1889" s="779" t="s">
        <v>381</v>
      </c>
      <c r="M1889" s="779" t="s">
        <v>381</v>
      </c>
      <c r="N1889" s="797"/>
      <c r="O1889" s="779">
        <f>N1889</f>
        <v>0</v>
      </c>
      <c r="P1889" s="779" t="s">
        <v>381</v>
      </c>
      <c r="Q1889" s="779" t="s">
        <v>381</v>
      </c>
      <c r="R1889" s="779">
        <f>J1889+N1889</f>
        <v>0</v>
      </c>
      <c r="S1889" s="780">
        <f>R1889</f>
        <v>0</v>
      </c>
    </row>
    <row r="1890" spans="1:19" ht="18" hidden="1" customHeight="1" x14ac:dyDescent="0.2">
      <c r="A1890" s="792" t="s">
        <v>1026</v>
      </c>
      <c r="B1890" s="793"/>
      <c r="C1890" s="777">
        <f>IF(E1890+G1890=0, 0, ROUND((P1890-Q1890)/(G1890+E1890)/12,0))</f>
        <v>0</v>
      </c>
      <c r="D1890" s="791">
        <f>IF(F1890=0,0,ROUND(Q1890/F1890,0))</f>
        <v>0</v>
      </c>
      <c r="E1890" s="778">
        <f>E1891+E1892</f>
        <v>0</v>
      </c>
      <c r="F1890" s="779">
        <f>F1891+F1892</f>
        <v>0</v>
      </c>
      <c r="G1890" s="780">
        <f>G1891+G1892</f>
        <v>0</v>
      </c>
      <c r="H1890" s="781">
        <f>H1891+H1892</f>
        <v>0</v>
      </c>
      <c r="I1890" s="779">
        <f>I1891+I1892</f>
        <v>0</v>
      </c>
      <c r="J1890" s="779">
        <f>J1893</f>
        <v>0</v>
      </c>
      <c r="K1890" s="779">
        <f>IF(H1890+J1890=K1891+K1892+K1893,H1890+J1890,"CHYBA")</f>
        <v>0</v>
      </c>
      <c r="L1890" s="779">
        <f>L1891+L1892</f>
        <v>0</v>
      </c>
      <c r="M1890" s="779">
        <f>M1891+M1892</f>
        <v>0</v>
      </c>
      <c r="N1890" s="779">
        <f>N1893</f>
        <v>0</v>
      </c>
      <c r="O1890" s="779">
        <f>IF(L1890+N1890=O1891+O1892+O1893,L1890+N1890,"CHYBA")</f>
        <v>0</v>
      </c>
      <c r="P1890" s="779">
        <f>P1891+P1892</f>
        <v>0</v>
      </c>
      <c r="Q1890" s="779">
        <f>Q1891+Q1892</f>
        <v>0</v>
      </c>
      <c r="R1890" s="779">
        <f>R1893</f>
        <v>0</v>
      </c>
      <c r="S1890" s="780">
        <f>IF(P1890+R1890=S1891+S1892+S1893,P1890+R1890,"CHYBA")</f>
        <v>0</v>
      </c>
    </row>
    <row r="1891" spans="1:19" ht="15" hidden="1" customHeight="1" x14ac:dyDescent="0.2">
      <c r="A1891" s="790" t="s">
        <v>382</v>
      </c>
      <c r="B1891" s="776" t="s">
        <v>381</v>
      </c>
      <c r="C1891" s="777">
        <f>IF(E1891+G1891=0, 0, ROUND((P1891-Q1891)/(G1891+E1891)/12,0))</f>
        <v>0</v>
      </c>
      <c r="D1891" s="791">
        <f>IF(F1891=0,0,ROUND(Q1891/F1891,0))</f>
        <v>0</v>
      </c>
      <c r="E1891" s="796"/>
      <c r="F1891" s="797"/>
      <c r="G1891" s="798"/>
      <c r="H1891" s="799"/>
      <c r="I1891" s="797"/>
      <c r="J1891" s="779" t="s">
        <v>381</v>
      </c>
      <c r="K1891" s="779">
        <f>H1891</f>
        <v>0</v>
      </c>
      <c r="L1891" s="797"/>
      <c r="M1891" s="797"/>
      <c r="N1891" s="779" t="s">
        <v>381</v>
      </c>
      <c r="O1891" s="779">
        <f>L1891</f>
        <v>0</v>
      </c>
      <c r="P1891" s="779">
        <f>H1891+L1891</f>
        <v>0</v>
      </c>
      <c r="Q1891" s="779">
        <f>I1891+M1891</f>
        <v>0</v>
      </c>
      <c r="R1891" s="779" t="s">
        <v>381</v>
      </c>
      <c r="S1891" s="780">
        <f>P1891</f>
        <v>0</v>
      </c>
    </row>
    <row r="1892" spans="1:19" ht="15" hidden="1" customHeight="1" x14ac:dyDescent="0.2">
      <c r="A1892" s="790" t="s">
        <v>383</v>
      </c>
      <c r="B1892" s="776" t="s">
        <v>381</v>
      </c>
      <c r="C1892" s="777">
        <f>IF(E1892+G1892=0, 0, ROUND((P1892-Q1892)/(G1892+E1892)/12,0))</f>
        <v>0</v>
      </c>
      <c r="D1892" s="791">
        <f>IF(F1892=0,0,ROUND(Q1892/F1892,0))</f>
        <v>0</v>
      </c>
      <c r="E1892" s="796"/>
      <c r="F1892" s="797"/>
      <c r="G1892" s="798"/>
      <c r="H1892" s="799"/>
      <c r="I1892" s="797"/>
      <c r="J1892" s="779" t="s">
        <v>381</v>
      </c>
      <c r="K1892" s="779">
        <f>H1892</f>
        <v>0</v>
      </c>
      <c r="L1892" s="797"/>
      <c r="M1892" s="797"/>
      <c r="N1892" s="779" t="s">
        <v>381</v>
      </c>
      <c r="O1892" s="779">
        <f>L1892</f>
        <v>0</v>
      </c>
      <c r="P1892" s="779">
        <f>H1892+L1892</f>
        <v>0</v>
      </c>
      <c r="Q1892" s="779">
        <f>I1892+M1892</f>
        <v>0</v>
      </c>
      <c r="R1892" s="779" t="s">
        <v>381</v>
      </c>
      <c r="S1892" s="780">
        <f>P1892</f>
        <v>0</v>
      </c>
    </row>
    <row r="1893" spans="1:19" ht="15" hidden="1" customHeight="1" x14ac:dyDescent="0.2">
      <c r="A1893" s="790" t="s">
        <v>384</v>
      </c>
      <c r="B1893" s="776" t="s">
        <v>381</v>
      </c>
      <c r="C1893" s="777" t="s">
        <v>381</v>
      </c>
      <c r="D1893" s="791" t="s">
        <v>381</v>
      </c>
      <c r="E1893" s="778" t="s">
        <v>381</v>
      </c>
      <c r="F1893" s="779" t="s">
        <v>381</v>
      </c>
      <c r="G1893" s="780" t="s">
        <v>381</v>
      </c>
      <c r="H1893" s="781" t="s">
        <v>381</v>
      </c>
      <c r="I1893" s="779" t="s">
        <v>381</v>
      </c>
      <c r="J1893" s="797"/>
      <c r="K1893" s="779">
        <f>J1893</f>
        <v>0</v>
      </c>
      <c r="L1893" s="779" t="s">
        <v>381</v>
      </c>
      <c r="M1893" s="779" t="s">
        <v>381</v>
      </c>
      <c r="N1893" s="797"/>
      <c r="O1893" s="779">
        <f>N1893</f>
        <v>0</v>
      </c>
      <c r="P1893" s="779" t="s">
        <v>381</v>
      </c>
      <c r="Q1893" s="779" t="s">
        <v>381</v>
      </c>
      <c r="R1893" s="779">
        <f>J1893+N1893</f>
        <v>0</v>
      </c>
      <c r="S1893" s="780">
        <f>R1893</f>
        <v>0</v>
      </c>
    </row>
    <row r="1894" spans="1:19" ht="18" hidden="1" customHeight="1" x14ac:dyDescent="0.2">
      <c r="A1894" s="792" t="s">
        <v>1026</v>
      </c>
      <c r="B1894" s="793"/>
      <c r="C1894" s="777">
        <f>IF(E1894+G1894=0, 0, ROUND((P1894-Q1894)/(G1894+E1894)/12,0))</f>
        <v>0</v>
      </c>
      <c r="D1894" s="791">
        <f>IF(F1894=0,0,ROUND(Q1894/F1894,0))</f>
        <v>0</v>
      </c>
      <c r="E1894" s="778">
        <f>E1895+E1896</f>
        <v>0</v>
      </c>
      <c r="F1894" s="779">
        <f>F1895+F1896</f>
        <v>0</v>
      </c>
      <c r="G1894" s="780">
        <f>G1895+G1896</f>
        <v>0</v>
      </c>
      <c r="H1894" s="781">
        <f>H1895+H1896</f>
        <v>0</v>
      </c>
      <c r="I1894" s="779">
        <f>I1895+I1896</f>
        <v>0</v>
      </c>
      <c r="J1894" s="779">
        <f>J1897</f>
        <v>0</v>
      </c>
      <c r="K1894" s="779">
        <f>IF(H1894+J1894=K1895+K1896+K1897,H1894+J1894,"CHYBA")</f>
        <v>0</v>
      </c>
      <c r="L1894" s="779">
        <f>L1895+L1896</f>
        <v>0</v>
      </c>
      <c r="M1894" s="779">
        <f>M1895+M1896</f>
        <v>0</v>
      </c>
      <c r="N1894" s="779">
        <f>N1897</f>
        <v>0</v>
      </c>
      <c r="O1894" s="779">
        <f>IF(L1894+N1894=O1895+O1896+O1897,L1894+N1894,"CHYBA")</f>
        <v>0</v>
      </c>
      <c r="P1894" s="779">
        <f>P1895+P1896</f>
        <v>0</v>
      </c>
      <c r="Q1894" s="779">
        <f>Q1895+Q1896</f>
        <v>0</v>
      </c>
      <c r="R1894" s="779">
        <f>R1897</f>
        <v>0</v>
      </c>
      <c r="S1894" s="780">
        <f>IF(P1894+R1894=S1895+S1896+S1897,P1894+R1894,"CHYBA")</f>
        <v>0</v>
      </c>
    </row>
    <row r="1895" spans="1:19" ht="15" hidden="1" customHeight="1" x14ac:dyDescent="0.2">
      <c r="A1895" s="790" t="s">
        <v>382</v>
      </c>
      <c r="B1895" s="776" t="s">
        <v>381</v>
      </c>
      <c r="C1895" s="777">
        <f>IF(E1895+G1895=0, 0, ROUND((P1895-Q1895)/(G1895+E1895)/12,0))</f>
        <v>0</v>
      </c>
      <c r="D1895" s="791">
        <f>IF(F1895=0,0,ROUND(Q1895/F1895,0))</f>
        <v>0</v>
      </c>
      <c r="E1895" s="796"/>
      <c r="F1895" s="797"/>
      <c r="G1895" s="798"/>
      <c r="H1895" s="799"/>
      <c r="I1895" s="797"/>
      <c r="J1895" s="779" t="s">
        <v>381</v>
      </c>
      <c r="K1895" s="779">
        <f>H1895</f>
        <v>0</v>
      </c>
      <c r="L1895" s="797"/>
      <c r="M1895" s="797"/>
      <c r="N1895" s="779" t="s">
        <v>381</v>
      </c>
      <c r="O1895" s="779">
        <f>L1895</f>
        <v>0</v>
      </c>
      <c r="P1895" s="779">
        <f>H1895+L1895</f>
        <v>0</v>
      </c>
      <c r="Q1895" s="779">
        <f>I1895+M1895</f>
        <v>0</v>
      </c>
      <c r="R1895" s="779" t="s">
        <v>381</v>
      </c>
      <c r="S1895" s="780">
        <f>P1895</f>
        <v>0</v>
      </c>
    </row>
    <row r="1896" spans="1:19" ht="15" hidden="1" customHeight="1" x14ac:dyDescent="0.2">
      <c r="A1896" s="790" t="s">
        <v>383</v>
      </c>
      <c r="B1896" s="776" t="s">
        <v>381</v>
      </c>
      <c r="C1896" s="777">
        <f>IF(E1896+G1896=0, 0, ROUND((P1896-Q1896)/(G1896+E1896)/12,0))</f>
        <v>0</v>
      </c>
      <c r="D1896" s="791">
        <f>IF(F1896=0,0,ROUND(Q1896/F1896,0))</f>
        <v>0</v>
      </c>
      <c r="E1896" s="796"/>
      <c r="F1896" s="797"/>
      <c r="G1896" s="798"/>
      <c r="H1896" s="799"/>
      <c r="I1896" s="797"/>
      <c r="J1896" s="779" t="s">
        <v>381</v>
      </c>
      <c r="K1896" s="779">
        <f>H1896</f>
        <v>0</v>
      </c>
      <c r="L1896" s="797"/>
      <c r="M1896" s="797"/>
      <c r="N1896" s="779" t="s">
        <v>381</v>
      </c>
      <c r="O1896" s="779">
        <f>L1896</f>
        <v>0</v>
      </c>
      <c r="P1896" s="779">
        <f>H1896+L1896</f>
        <v>0</v>
      </c>
      <c r="Q1896" s="779">
        <f>I1896+M1896</f>
        <v>0</v>
      </c>
      <c r="R1896" s="779" t="s">
        <v>381</v>
      </c>
      <c r="S1896" s="780">
        <f>P1896</f>
        <v>0</v>
      </c>
    </row>
    <row r="1897" spans="1:19" ht="15" hidden="1" customHeight="1" x14ac:dyDescent="0.2">
      <c r="A1897" s="790" t="s">
        <v>384</v>
      </c>
      <c r="B1897" s="776" t="s">
        <v>381</v>
      </c>
      <c r="C1897" s="777" t="s">
        <v>381</v>
      </c>
      <c r="D1897" s="791" t="s">
        <v>381</v>
      </c>
      <c r="E1897" s="778" t="s">
        <v>381</v>
      </c>
      <c r="F1897" s="779" t="s">
        <v>381</v>
      </c>
      <c r="G1897" s="780" t="s">
        <v>381</v>
      </c>
      <c r="H1897" s="781" t="s">
        <v>381</v>
      </c>
      <c r="I1897" s="779" t="s">
        <v>381</v>
      </c>
      <c r="J1897" s="797"/>
      <c r="K1897" s="779">
        <f>J1897</f>
        <v>0</v>
      </c>
      <c r="L1897" s="779" t="s">
        <v>381</v>
      </c>
      <c r="M1897" s="779" t="s">
        <v>381</v>
      </c>
      <c r="N1897" s="797"/>
      <c r="O1897" s="779">
        <f>N1897</f>
        <v>0</v>
      </c>
      <c r="P1897" s="779" t="s">
        <v>381</v>
      </c>
      <c r="Q1897" s="779" t="s">
        <v>381</v>
      </c>
      <c r="R1897" s="779">
        <f>J1897+N1897</f>
        <v>0</v>
      </c>
      <c r="S1897" s="780">
        <f>R1897</f>
        <v>0</v>
      </c>
    </row>
    <row r="1898" spans="1:19" ht="18" hidden="1" customHeight="1" x14ac:dyDescent="0.2">
      <c r="A1898" s="792" t="s">
        <v>1026</v>
      </c>
      <c r="B1898" s="793"/>
      <c r="C1898" s="777">
        <f>IF(E1898+G1898=0, 0, ROUND((P1898-Q1898)/(G1898+E1898)/12,0))</f>
        <v>0</v>
      </c>
      <c r="D1898" s="791">
        <f>IF(F1898=0,0,ROUND(Q1898/F1898,0))</f>
        <v>0</v>
      </c>
      <c r="E1898" s="778">
        <f>E1899+E1900</f>
        <v>0</v>
      </c>
      <c r="F1898" s="779">
        <f>F1899+F1900</f>
        <v>0</v>
      </c>
      <c r="G1898" s="780">
        <f>G1899+G1900</f>
        <v>0</v>
      </c>
      <c r="H1898" s="781">
        <f>H1899+H1900</f>
        <v>0</v>
      </c>
      <c r="I1898" s="779">
        <f>I1899+I1900</f>
        <v>0</v>
      </c>
      <c r="J1898" s="779">
        <f>J1901</f>
        <v>0</v>
      </c>
      <c r="K1898" s="779">
        <f>IF(H1898+J1898=K1899+K1900+K1901,H1898+J1898,"CHYBA")</f>
        <v>0</v>
      </c>
      <c r="L1898" s="779">
        <f>L1899+L1900</f>
        <v>0</v>
      </c>
      <c r="M1898" s="779">
        <f>M1899+M1900</f>
        <v>0</v>
      </c>
      <c r="N1898" s="779">
        <f>N1901</f>
        <v>0</v>
      </c>
      <c r="O1898" s="779">
        <f>IF(L1898+N1898=O1899+O1900+O1901,L1898+N1898,"CHYBA")</f>
        <v>0</v>
      </c>
      <c r="P1898" s="779">
        <f>P1899+P1900</f>
        <v>0</v>
      </c>
      <c r="Q1898" s="779">
        <f>Q1899+Q1900</f>
        <v>0</v>
      </c>
      <c r="R1898" s="779">
        <f>R1901</f>
        <v>0</v>
      </c>
      <c r="S1898" s="780">
        <f>IF(P1898+R1898=S1899+S1900+S1901,P1898+R1898,"CHYBA")</f>
        <v>0</v>
      </c>
    </row>
    <row r="1899" spans="1:19" ht="15" hidden="1" customHeight="1" x14ac:dyDescent="0.2">
      <c r="A1899" s="790" t="s">
        <v>382</v>
      </c>
      <c r="B1899" s="776" t="s">
        <v>381</v>
      </c>
      <c r="C1899" s="777">
        <f>IF(E1899+G1899=0, 0, ROUND((P1899-Q1899)/(G1899+E1899)/12,0))</f>
        <v>0</v>
      </c>
      <c r="D1899" s="791">
        <f>IF(F1899=0,0,ROUND(Q1899/F1899,0))</f>
        <v>0</v>
      </c>
      <c r="E1899" s="796"/>
      <c r="F1899" s="797"/>
      <c r="G1899" s="798"/>
      <c r="H1899" s="799"/>
      <c r="I1899" s="797"/>
      <c r="J1899" s="779" t="s">
        <v>381</v>
      </c>
      <c r="K1899" s="779">
        <f>H1899</f>
        <v>0</v>
      </c>
      <c r="L1899" s="797"/>
      <c r="M1899" s="797"/>
      <c r="N1899" s="779" t="s">
        <v>381</v>
      </c>
      <c r="O1899" s="779">
        <f>L1899</f>
        <v>0</v>
      </c>
      <c r="P1899" s="779">
        <f>H1899+L1899</f>
        <v>0</v>
      </c>
      <c r="Q1899" s="779">
        <f>I1899+M1899</f>
        <v>0</v>
      </c>
      <c r="R1899" s="779" t="s">
        <v>381</v>
      </c>
      <c r="S1899" s="780">
        <f>P1899</f>
        <v>0</v>
      </c>
    </row>
    <row r="1900" spans="1:19" ht="15" hidden="1" customHeight="1" x14ac:dyDescent="0.2">
      <c r="A1900" s="790" t="s">
        <v>383</v>
      </c>
      <c r="B1900" s="776" t="s">
        <v>381</v>
      </c>
      <c r="C1900" s="777">
        <f>IF(E1900+G1900=0, 0, ROUND((P1900-Q1900)/(G1900+E1900)/12,0))</f>
        <v>0</v>
      </c>
      <c r="D1900" s="791">
        <f>IF(F1900=0,0,ROUND(Q1900/F1900,0))</f>
        <v>0</v>
      </c>
      <c r="E1900" s="796"/>
      <c r="F1900" s="797"/>
      <c r="G1900" s="798"/>
      <c r="H1900" s="799"/>
      <c r="I1900" s="797"/>
      <c r="J1900" s="779" t="s">
        <v>381</v>
      </c>
      <c r="K1900" s="779">
        <f>H1900</f>
        <v>0</v>
      </c>
      <c r="L1900" s="797"/>
      <c r="M1900" s="797"/>
      <c r="N1900" s="779" t="s">
        <v>381</v>
      </c>
      <c r="O1900" s="779">
        <f>L1900</f>
        <v>0</v>
      </c>
      <c r="P1900" s="779">
        <f>H1900+L1900</f>
        <v>0</v>
      </c>
      <c r="Q1900" s="779">
        <f>I1900+M1900</f>
        <v>0</v>
      </c>
      <c r="R1900" s="779" t="s">
        <v>381</v>
      </c>
      <c r="S1900" s="780">
        <f>P1900</f>
        <v>0</v>
      </c>
    </row>
    <row r="1901" spans="1:19" ht="15" hidden="1" customHeight="1" x14ac:dyDescent="0.2">
      <c r="A1901" s="790" t="s">
        <v>384</v>
      </c>
      <c r="B1901" s="776" t="s">
        <v>381</v>
      </c>
      <c r="C1901" s="777" t="s">
        <v>381</v>
      </c>
      <c r="D1901" s="791" t="s">
        <v>381</v>
      </c>
      <c r="E1901" s="778" t="s">
        <v>381</v>
      </c>
      <c r="F1901" s="779" t="s">
        <v>381</v>
      </c>
      <c r="G1901" s="780" t="s">
        <v>381</v>
      </c>
      <c r="H1901" s="781" t="s">
        <v>381</v>
      </c>
      <c r="I1901" s="779" t="s">
        <v>381</v>
      </c>
      <c r="J1901" s="797"/>
      <c r="K1901" s="779">
        <f>J1901</f>
        <v>0</v>
      </c>
      <c r="L1901" s="779" t="s">
        <v>381</v>
      </c>
      <c r="M1901" s="779" t="s">
        <v>381</v>
      </c>
      <c r="N1901" s="797"/>
      <c r="O1901" s="779">
        <f>N1901</f>
        <v>0</v>
      </c>
      <c r="P1901" s="779" t="s">
        <v>381</v>
      </c>
      <c r="Q1901" s="779" t="s">
        <v>381</v>
      </c>
      <c r="R1901" s="779">
        <f>J1901+N1901</f>
        <v>0</v>
      </c>
      <c r="S1901" s="780">
        <f>R1901</f>
        <v>0</v>
      </c>
    </row>
    <row r="1902" spans="1:19" ht="18" hidden="1" customHeight="1" x14ac:dyDescent="0.2">
      <c r="A1902" s="792" t="s">
        <v>1026</v>
      </c>
      <c r="B1902" s="793"/>
      <c r="C1902" s="777">
        <f>IF(E1902+G1902=0, 0, ROUND((P1902-Q1902)/(G1902+E1902)/12,0))</f>
        <v>0</v>
      </c>
      <c r="D1902" s="791">
        <f>IF(F1902=0,0,ROUND(Q1902/F1902,0))</f>
        <v>0</v>
      </c>
      <c r="E1902" s="778">
        <f>E1903+E1904</f>
        <v>0</v>
      </c>
      <c r="F1902" s="779">
        <f>F1903+F1904</f>
        <v>0</v>
      </c>
      <c r="G1902" s="780">
        <f>G1903+G1904</f>
        <v>0</v>
      </c>
      <c r="H1902" s="781">
        <f>H1903+H1904</f>
        <v>0</v>
      </c>
      <c r="I1902" s="779">
        <f>I1903+I1904</f>
        <v>0</v>
      </c>
      <c r="J1902" s="779">
        <f>J1905</f>
        <v>0</v>
      </c>
      <c r="K1902" s="779">
        <f>IF(H1902+J1902=K1903+K1904+K1905,H1902+J1902,"CHYBA")</f>
        <v>0</v>
      </c>
      <c r="L1902" s="779">
        <f>L1903+L1904</f>
        <v>0</v>
      </c>
      <c r="M1902" s="779">
        <f>M1903+M1904</f>
        <v>0</v>
      </c>
      <c r="N1902" s="779">
        <f>N1905</f>
        <v>0</v>
      </c>
      <c r="O1902" s="779">
        <f>IF(L1902+N1902=O1903+O1904+O1905,L1902+N1902,"CHYBA")</f>
        <v>0</v>
      </c>
      <c r="P1902" s="779">
        <f>P1903+P1904</f>
        <v>0</v>
      </c>
      <c r="Q1902" s="779">
        <f>Q1903+Q1904</f>
        <v>0</v>
      </c>
      <c r="R1902" s="779">
        <f>R1905</f>
        <v>0</v>
      </c>
      <c r="S1902" s="780">
        <f>IF(P1902+R1902=S1903+S1904+S1905,P1902+R1902,"CHYBA")</f>
        <v>0</v>
      </c>
    </row>
    <row r="1903" spans="1:19" ht="15" hidden="1" customHeight="1" x14ac:dyDescent="0.2">
      <c r="A1903" s="790" t="s">
        <v>382</v>
      </c>
      <c r="B1903" s="776" t="s">
        <v>381</v>
      </c>
      <c r="C1903" s="777">
        <f>IF(E1903+G1903=0, 0, ROUND((P1903-Q1903)/(G1903+E1903)/12,0))</f>
        <v>0</v>
      </c>
      <c r="D1903" s="791">
        <f>IF(F1903=0,0,ROUND(Q1903/F1903,0))</f>
        <v>0</v>
      </c>
      <c r="E1903" s="796"/>
      <c r="F1903" s="797"/>
      <c r="G1903" s="798"/>
      <c r="H1903" s="799"/>
      <c r="I1903" s="797"/>
      <c r="J1903" s="779" t="s">
        <v>381</v>
      </c>
      <c r="K1903" s="779">
        <f>H1903</f>
        <v>0</v>
      </c>
      <c r="L1903" s="797"/>
      <c r="M1903" s="797"/>
      <c r="N1903" s="779" t="s">
        <v>381</v>
      </c>
      <c r="O1903" s="779">
        <f>L1903</f>
        <v>0</v>
      </c>
      <c r="P1903" s="779">
        <f>H1903+L1903</f>
        <v>0</v>
      </c>
      <c r="Q1903" s="779">
        <f>I1903+M1903</f>
        <v>0</v>
      </c>
      <c r="R1903" s="779" t="s">
        <v>381</v>
      </c>
      <c r="S1903" s="780">
        <f>P1903</f>
        <v>0</v>
      </c>
    </row>
    <row r="1904" spans="1:19" ht="15" hidden="1" customHeight="1" x14ac:dyDescent="0.2">
      <c r="A1904" s="790" t="s">
        <v>383</v>
      </c>
      <c r="B1904" s="776" t="s">
        <v>381</v>
      </c>
      <c r="C1904" s="777">
        <f>IF(E1904+G1904=0, 0, ROUND((P1904-Q1904)/(G1904+E1904)/12,0))</f>
        <v>0</v>
      </c>
      <c r="D1904" s="791">
        <f>IF(F1904=0,0,ROUND(Q1904/F1904,0))</f>
        <v>0</v>
      </c>
      <c r="E1904" s="796"/>
      <c r="F1904" s="797"/>
      <c r="G1904" s="798"/>
      <c r="H1904" s="799"/>
      <c r="I1904" s="797"/>
      <c r="J1904" s="779" t="s">
        <v>381</v>
      </c>
      <c r="K1904" s="779">
        <f>H1904</f>
        <v>0</v>
      </c>
      <c r="L1904" s="797"/>
      <c r="M1904" s="797"/>
      <c r="N1904" s="779" t="s">
        <v>381</v>
      </c>
      <c r="O1904" s="779">
        <f>L1904</f>
        <v>0</v>
      </c>
      <c r="P1904" s="779">
        <f>H1904+L1904</f>
        <v>0</v>
      </c>
      <c r="Q1904" s="779">
        <f>I1904+M1904</f>
        <v>0</v>
      </c>
      <c r="R1904" s="779" t="s">
        <v>381</v>
      </c>
      <c r="S1904" s="780">
        <f>P1904</f>
        <v>0</v>
      </c>
    </row>
    <row r="1905" spans="1:19" ht="15.75" hidden="1" customHeight="1" x14ac:dyDescent="0.2">
      <c r="A1905" s="808" t="s">
        <v>384</v>
      </c>
      <c r="B1905" s="809" t="s">
        <v>381</v>
      </c>
      <c r="C1905" s="810" t="s">
        <v>381</v>
      </c>
      <c r="D1905" s="834" t="s">
        <v>381</v>
      </c>
      <c r="E1905" s="811" t="s">
        <v>381</v>
      </c>
      <c r="F1905" s="812" t="s">
        <v>381</v>
      </c>
      <c r="G1905" s="813" t="s">
        <v>381</v>
      </c>
      <c r="H1905" s="814" t="s">
        <v>381</v>
      </c>
      <c r="I1905" s="812" t="s">
        <v>381</v>
      </c>
      <c r="J1905" s="815"/>
      <c r="K1905" s="812">
        <f>J1905</f>
        <v>0</v>
      </c>
      <c r="L1905" s="812" t="s">
        <v>381</v>
      </c>
      <c r="M1905" s="812" t="s">
        <v>381</v>
      </c>
      <c r="N1905" s="815"/>
      <c r="O1905" s="812">
        <f>N1905</f>
        <v>0</v>
      </c>
      <c r="P1905" s="812" t="s">
        <v>381</v>
      </c>
      <c r="Q1905" s="812" t="s">
        <v>381</v>
      </c>
      <c r="R1905" s="812">
        <f>J1905+N1905</f>
        <v>0</v>
      </c>
      <c r="S1905" s="813">
        <f>R1905</f>
        <v>0</v>
      </c>
    </row>
    <row r="1906" spans="1:19" ht="16.5" hidden="1" thickBot="1" x14ac:dyDescent="0.25">
      <c r="A1906" s="783"/>
      <c r="B1906" s="817" t="s">
        <v>381</v>
      </c>
      <c r="C1906" s="818">
        <f>IF(E1906+G1906=0, 0, ROUND((P1906-Q1906)/(G1906+E1906)/12,0))</f>
        <v>0</v>
      </c>
      <c r="D1906" s="837">
        <f>IF(F1906=0,0,ROUND(Q1906/F1906,0))</f>
        <v>0</v>
      </c>
      <c r="E1906" s="819">
        <f>E1907+E1908</f>
        <v>0</v>
      </c>
      <c r="F1906" s="820">
        <f>F1907+F1908</f>
        <v>0</v>
      </c>
      <c r="G1906" s="821">
        <f>G1907+G1908</f>
        <v>0</v>
      </c>
      <c r="H1906" s="822">
        <f>H1907+H1908</f>
        <v>0</v>
      </c>
      <c r="I1906" s="820">
        <f>I1907+I1908</f>
        <v>0</v>
      </c>
      <c r="J1906" s="820">
        <f>J1909</f>
        <v>0</v>
      </c>
      <c r="K1906" s="820">
        <f>IF(H1906+J1906=K1907+K1908+K1909,H1906+J1906,"CHYBA")</f>
        <v>0</v>
      </c>
      <c r="L1906" s="820">
        <f>L1907+L1908</f>
        <v>0</v>
      </c>
      <c r="M1906" s="820">
        <f>M1907+M1908</f>
        <v>0</v>
      </c>
      <c r="N1906" s="820">
        <f>N1909</f>
        <v>0</v>
      </c>
      <c r="O1906" s="820">
        <f>IF(L1906+N1906=O1907+O1908+O1909,L1906+N1906,"CHYBA")</f>
        <v>0</v>
      </c>
      <c r="P1906" s="820">
        <f>P1907+P1908</f>
        <v>0</v>
      </c>
      <c r="Q1906" s="820">
        <f>Q1907+Q1908</f>
        <v>0</v>
      </c>
      <c r="R1906" s="820">
        <f>R1909</f>
        <v>0</v>
      </c>
      <c r="S1906" s="821">
        <f>IF(P1906+R1906=S1907+S1908+S1909,P1906+R1906,"CHYBA")</f>
        <v>0</v>
      </c>
    </row>
    <row r="1907" spans="1:19" ht="15.75" hidden="1" thickBot="1" x14ac:dyDescent="0.25">
      <c r="A1907" s="790" t="s">
        <v>382</v>
      </c>
      <c r="B1907" s="776" t="s">
        <v>381</v>
      </c>
      <c r="C1907" s="777">
        <f>IF(E1907+G1907=0, 0, ROUND((P1907-Q1907)/(G1907+E1907)/12,0))</f>
        <v>0</v>
      </c>
      <c r="D1907" s="791">
        <f>IF(F1907=0,0,ROUND(Q1907/F1907,0))</f>
        <v>0</v>
      </c>
      <c r="E1907" s="778">
        <f t="shared" ref="E1907:I1908" si="68">E1911+E1915+E1919+E1923+E1927+E1931+E1935</f>
        <v>0</v>
      </c>
      <c r="F1907" s="779">
        <f t="shared" si="68"/>
        <v>0</v>
      </c>
      <c r="G1907" s="780">
        <f t="shared" si="68"/>
        <v>0</v>
      </c>
      <c r="H1907" s="781">
        <f t="shared" si="68"/>
        <v>0</v>
      </c>
      <c r="I1907" s="779">
        <f t="shared" si="68"/>
        <v>0</v>
      </c>
      <c r="J1907" s="779" t="s">
        <v>381</v>
      </c>
      <c r="K1907" s="779">
        <f>H1907</f>
        <v>0</v>
      </c>
      <c r="L1907" s="779">
        <f>L1911+L1915+L1919+L1923+L1927+L1931+L1935</f>
        <v>0</v>
      </c>
      <c r="M1907" s="779">
        <f>M1911+M1915+M1919+M1923+M1927+M1931+M1935</f>
        <v>0</v>
      </c>
      <c r="N1907" s="779" t="s">
        <v>381</v>
      </c>
      <c r="O1907" s="779">
        <f>L1907</f>
        <v>0</v>
      </c>
      <c r="P1907" s="779">
        <f>H1907+L1907</f>
        <v>0</v>
      </c>
      <c r="Q1907" s="779">
        <f>I1907+M1907</f>
        <v>0</v>
      </c>
      <c r="R1907" s="779" t="s">
        <v>381</v>
      </c>
      <c r="S1907" s="780">
        <f>P1907</f>
        <v>0</v>
      </c>
    </row>
    <row r="1908" spans="1:19" ht="15.75" hidden="1" thickBot="1" x14ac:dyDescent="0.25">
      <c r="A1908" s="790" t="s">
        <v>383</v>
      </c>
      <c r="B1908" s="776" t="s">
        <v>381</v>
      </c>
      <c r="C1908" s="777">
        <f>IF(E1908+G1908=0, 0, ROUND((P1908-Q1908)/(G1908+E1908)/12,0))</f>
        <v>0</v>
      </c>
      <c r="D1908" s="791">
        <f>IF(F1908=0,0,ROUND(Q1908/F1908,0))</f>
        <v>0</v>
      </c>
      <c r="E1908" s="778">
        <f t="shared" si="68"/>
        <v>0</v>
      </c>
      <c r="F1908" s="779">
        <f t="shared" si="68"/>
        <v>0</v>
      </c>
      <c r="G1908" s="780">
        <f t="shared" si="68"/>
        <v>0</v>
      </c>
      <c r="H1908" s="781">
        <f t="shared" si="68"/>
        <v>0</v>
      </c>
      <c r="I1908" s="779">
        <f t="shared" si="68"/>
        <v>0</v>
      </c>
      <c r="J1908" s="779" t="s">
        <v>381</v>
      </c>
      <c r="K1908" s="779">
        <f>H1908</f>
        <v>0</v>
      </c>
      <c r="L1908" s="779">
        <f>L1912+L1916+L1920+L1924+L1928+L1932+L1936</f>
        <v>0</v>
      </c>
      <c r="M1908" s="779">
        <f>M1912+M1916+M1920+M1924+M1928+M1932+M1936</f>
        <v>0</v>
      </c>
      <c r="N1908" s="779" t="s">
        <v>381</v>
      </c>
      <c r="O1908" s="779">
        <f>L1908</f>
        <v>0</v>
      </c>
      <c r="P1908" s="779">
        <f>H1908+L1908</f>
        <v>0</v>
      </c>
      <c r="Q1908" s="779">
        <f>I1908+M1908</f>
        <v>0</v>
      </c>
      <c r="R1908" s="779" t="s">
        <v>381</v>
      </c>
      <c r="S1908" s="780">
        <f>P1908</f>
        <v>0</v>
      </c>
    </row>
    <row r="1909" spans="1:19" ht="15.75" hidden="1" thickBot="1" x14ac:dyDescent="0.25">
      <c r="A1909" s="790" t="s">
        <v>384</v>
      </c>
      <c r="B1909" s="776" t="s">
        <v>381</v>
      </c>
      <c r="C1909" s="777" t="s">
        <v>381</v>
      </c>
      <c r="D1909" s="791" t="s">
        <v>381</v>
      </c>
      <c r="E1909" s="778" t="s">
        <v>381</v>
      </c>
      <c r="F1909" s="779" t="s">
        <v>381</v>
      </c>
      <c r="G1909" s="780" t="s">
        <v>381</v>
      </c>
      <c r="H1909" s="781" t="s">
        <v>381</v>
      </c>
      <c r="I1909" s="779" t="s">
        <v>381</v>
      </c>
      <c r="J1909" s="779">
        <f>J1913+J1917+J1921+J1925+J1929+J1933+J1937</f>
        <v>0</v>
      </c>
      <c r="K1909" s="779">
        <f>J1909</f>
        <v>0</v>
      </c>
      <c r="L1909" s="779" t="s">
        <v>381</v>
      </c>
      <c r="M1909" s="779" t="s">
        <v>381</v>
      </c>
      <c r="N1909" s="779">
        <f>N1913+N1917+N1921+N1925+N1929+N1933+N1937</f>
        <v>0</v>
      </c>
      <c r="O1909" s="779">
        <f>N1909</f>
        <v>0</v>
      </c>
      <c r="P1909" s="779" t="s">
        <v>381</v>
      </c>
      <c r="Q1909" s="779" t="s">
        <v>381</v>
      </c>
      <c r="R1909" s="779">
        <f>J1909+N1909</f>
        <v>0</v>
      </c>
      <c r="S1909" s="780">
        <f>R1909</f>
        <v>0</v>
      </c>
    </row>
    <row r="1910" spans="1:19" ht="31.5" hidden="1" customHeight="1" x14ac:dyDescent="0.2">
      <c r="A1910" s="792" t="s">
        <v>1026</v>
      </c>
      <c r="B1910" s="793"/>
      <c r="C1910" s="777">
        <f>IF(E1910+G1910=0, 0, ROUND((P1910-Q1910)/(G1910+E1910)/12,0))</f>
        <v>0</v>
      </c>
      <c r="D1910" s="791">
        <f>IF(F1910=0,0,ROUND(Q1910/F1910,0))</f>
        <v>0</v>
      </c>
      <c r="E1910" s="778">
        <f>E1911+E1912</f>
        <v>0</v>
      </c>
      <c r="F1910" s="779">
        <f>F1911+F1912</f>
        <v>0</v>
      </c>
      <c r="G1910" s="780">
        <f>G1911+G1912</f>
        <v>0</v>
      </c>
      <c r="H1910" s="794">
        <f>H1911+H1912</f>
        <v>0</v>
      </c>
      <c r="I1910" s="795">
        <f>I1911+I1912</f>
        <v>0</v>
      </c>
      <c r="J1910" s="795">
        <f>J1913</f>
        <v>0</v>
      </c>
      <c r="K1910" s="795">
        <f>IF(H1910+J1910=K1911+K1912+K1913,H1910+J1910,"CHYBA")</f>
        <v>0</v>
      </c>
      <c r="L1910" s="779">
        <f>L1911+L1912</f>
        <v>0</v>
      </c>
      <c r="M1910" s="779">
        <f>M1911+M1912</f>
        <v>0</v>
      </c>
      <c r="N1910" s="779">
        <f>N1913</f>
        <v>0</v>
      </c>
      <c r="O1910" s="779">
        <f>IF(L1910+N1910=O1911+O1912+O1913,L1910+N1910,"CHYBA")</f>
        <v>0</v>
      </c>
      <c r="P1910" s="779">
        <f>P1911+P1912</f>
        <v>0</v>
      </c>
      <c r="Q1910" s="779">
        <f>Q1911+Q1912</f>
        <v>0</v>
      </c>
      <c r="R1910" s="779">
        <f>R1913</f>
        <v>0</v>
      </c>
      <c r="S1910" s="780">
        <f>IF(P1910+R1910=S1911+S1912+S1913,P1910+R1910,"CHYBA")</f>
        <v>0</v>
      </c>
    </row>
    <row r="1911" spans="1:19" ht="15.75" hidden="1" thickBot="1" x14ac:dyDescent="0.25">
      <c r="A1911" s="790" t="s">
        <v>382</v>
      </c>
      <c r="B1911" s="776" t="s">
        <v>381</v>
      </c>
      <c r="C1911" s="777">
        <f>IF(E1911+G1911=0, 0, ROUND((P1911-Q1911)/(G1911+E1911)/12,0))</f>
        <v>0</v>
      </c>
      <c r="D1911" s="791">
        <f>IF(F1911=0,0,ROUND(Q1911/F1911,0))</f>
        <v>0</v>
      </c>
      <c r="E1911" s="796"/>
      <c r="F1911" s="797"/>
      <c r="G1911" s="798"/>
      <c r="H1911" s="799"/>
      <c r="I1911" s="797"/>
      <c r="J1911" s="795" t="s">
        <v>381</v>
      </c>
      <c r="K1911" s="795">
        <f>H1911</f>
        <v>0</v>
      </c>
      <c r="L1911" s="797"/>
      <c r="M1911" s="797"/>
      <c r="N1911" s="779" t="s">
        <v>381</v>
      </c>
      <c r="O1911" s="779">
        <f>L1911</f>
        <v>0</v>
      </c>
      <c r="P1911" s="779">
        <f>H1911+L1911</f>
        <v>0</v>
      </c>
      <c r="Q1911" s="779">
        <f>I1911+M1911</f>
        <v>0</v>
      </c>
      <c r="R1911" s="779" t="s">
        <v>381</v>
      </c>
      <c r="S1911" s="780">
        <f>P1911</f>
        <v>0</v>
      </c>
    </row>
    <row r="1912" spans="1:19" ht="15.75" hidden="1" thickBot="1" x14ac:dyDescent="0.25">
      <c r="A1912" s="790" t="s">
        <v>383</v>
      </c>
      <c r="B1912" s="776" t="s">
        <v>381</v>
      </c>
      <c r="C1912" s="777">
        <f>IF(E1912+G1912=0, 0, ROUND((P1912-Q1912)/(G1912+E1912)/12,0))</f>
        <v>0</v>
      </c>
      <c r="D1912" s="791">
        <f>IF(F1912=0,0,ROUND(Q1912/F1912,0))</f>
        <v>0</v>
      </c>
      <c r="E1912" s="796"/>
      <c r="F1912" s="797"/>
      <c r="G1912" s="798"/>
      <c r="H1912" s="799"/>
      <c r="I1912" s="797"/>
      <c r="J1912" s="795" t="s">
        <v>381</v>
      </c>
      <c r="K1912" s="795">
        <f>H1912</f>
        <v>0</v>
      </c>
      <c r="L1912" s="797"/>
      <c r="M1912" s="797"/>
      <c r="N1912" s="779" t="s">
        <v>381</v>
      </c>
      <c r="O1912" s="779">
        <f>L1912</f>
        <v>0</v>
      </c>
      <c r="P1912" s="779">
        <f>H1912+L1912</f>
        <v>0</v>
      </c>
      <c r="Q1912" s="779">
        <f>I1912+M1912</f>
        <v>0</v>
      </c>
      <c r="R1912" s="779" t="s">
        <v>381</v>
      </c>
      <c r="S1912" s="780">
        <f>P1912</f>
        <v>0</v>
      </c>
    </row>
    <row r="1913" spans="1:19" ht="15.75" hidden="1" thickBot="1" x14ac:dyDescent="0.25">
      <c r="A1913" s="790" t="s">
        <v>384</v>
      </c>
      <c r="B1913" s="776" t="s">
        <v>381</v>
      </c>
      <c r="C1913" s="777" t="s">
        <v>381</v>
      </c>
      <c r="D1913" s="791" t="s">
        <v>381</v>
      </c>
      <c r="E1913" s="778" t="s">
        <v>381</v>
      </c>
      <c r="F1913" s="779" t="s">
        <v>381</v>
      </c>
      <c r="G1913" s="780" t="s">
        <v>381</v>
      </c>
      <c r="H1913" s="781" t="s">
        <v>381</v>
      </c>
      <c r="I1913" s="779" t="s">
        <v>381</v>
      </c>
      <c r="J1913" s="797"/>
      <c r="K1913" s="795">
        <f>J1913</f>
        <v>0</v>
      </c>
      <c r="L1913" s="779" t="s">
        <v>381</v>
      </c>
      <c r="M1913" s="779" t="s">
        <v>381</v>
      </c>
      <c r="N1913" s="797"/>
      <c r="O1913" s="779">
        <f>N1913</f>
        <v>0</v>
      </c>
      <c r="P1913" s="779" t="s">
        <v>381</v>
      </c>
      <c r="Q1913" s="779" t="s">
        <v>381</v>
      </c>
      <c r="R1913" s="779">
        <f>J1913+N1913</f>
        <v>0</v>
      </c>
      <c r="S1913" s="780">
        <f>R1913</f>
        <v>0</v>
      </c>
    </row>
    <row r="1914" spans="1:19" ht="18" hidden="1" customHeight="1" x14ac:dyDescent="0.2">
      <c r="A1914" s="792" t="s">
        <v>1026</v>
      </c>
      <c r="B1914" s="793"/>
      <c r="C1914" s="777">
        <f>IF(E1914+G1914=0, 0, ROUND((P1914-Q1914)/(G1914+E1914)/12,0))</f>
        <v>0</v>
      </c>
      <c r="D1914" s="791">
        <f>IF(F1914=0,0,ROUND(Q1914/F1914,0))</f>
        <v>0</v>
      </c>
      <c r="E1914" s="778">
        <f>E1915+E1916</f>
        <v>0</v>
      </c>
      <c r="F1914" s="779">
        <f>F1915+F1916</f>
        <v>0</v>
      </c>
      <c r="G1914" s="780">
        <f>G1915+G1916</f>
        <v>0</v>
      </c>
      <c r="H1914" s="781">
        <f>H1915+H1916</f>
        <v>0</v>
      </c>
      <c r="I1914" s="779">
        <f>I1915+I1916</f>
        <v>0</v>
      </c>
      <c r="J1914" s="779">
        <f>J1917</f>
        <v>0</v>
      </c>
      <c r="K1914" s="779">
        <f>IF(H1914+J1914=K1915+K1916+K1917,H1914+J1914,"CHYBA")</f>
        <v>0</v>
      </c>
      <c r="L1914" s="779">
        <f>L1915+L1916</f>
        <v>0</v>
      </c>
      <c r="M1914" s="779">
        <f>M1915+M1916</f>
        <v>0</v>
      </c>
      <c r="N1914" s="779">
        <f>N1917</f>
        <v>0</v>
      </c>
      <c r="O1914" s="779">
        <f>IF(L1914+N1914=O1915+O1916+O1917,L1914+N1914,"CHYBA")</f>
        <v>0</v>
      </c>
      <c r="P1914" s="779">
        <f>P1915+P1916</f>
        <v>0</v>
      </c>
      <c r="Q1914" s="779">
        <f>Q1915+Q1916</f>
        <v>0</v>
      </c>
      <c r="R1914" s="779">
        <f>R1917</f>
        <v>0</v>
      </c>
      <c r="S1914" s="780">
        <f>IF(P1914+R1914=S1915+S1916+S1917,P1914+R1914,"CHYBA")</f>
        <v>0</v>
      </c>
    </row>
    <row r="1915" spans="1:19" ht="15" hidden="1" customHeight="1" x14ac:dyDescent="0.2">
      <c r="A1915" s="790" t="s">
        <v>382</v>
      </c>
      <c r="B1915" s="776" t="s">
        <v>381</v>
      </c>
      <c r="C1915" s="777">
        <f>IF(E1915+G1915=0, 0, ROUND((P1915-Q1915)/(G1915+E1915)/12,0))</f>
        <v>0</v>
      </c>
      <c r="D1915" s="791">
        <f>IF(F1915=0,0,ROUND(Q1915/F1915,0))</f>
        <v>0</v>
      </c>
      <c r="E1915" s="796"/>
      <c r="F1915" s="797"/>
      <c r="G1915" s="798"/>
      <c r="H1915" s="799"/>
      <c r="I1915" s="797"/>
      <c r="J1915" s="779" t="s">
        <v>381</v>
      </c>
      <c r="K1915" s="779">
        <f>H1915</f>
        <v>0</v>
      </c>
      <c r="L1915" s="797"/>
      <c r="M1915" s="797"/>
      <c r="N1915" s="779" t="s">
        <v>381</v>
      </c>
      <c r="O1915" s="779">
        <f>L1915</f>
        <v>0</v>
      </c>
      <c r="P1915" s="779">
        <f>H1915+L1915</f>
        <v>0</v>
      </c>
      <c r="Q1915" s="779">
        <f>I1915+M1915</f>
        <v>0</v>
      </c>
      <c r="R1915" s="779" t="s">
        <v>381</v>
      </c>
      <c r="S1915" s="780">
        <f>P1915</f>
        <v>0</v>
      </c>
    </row>
    <row r="1916" spans="1:19" ht="15" hidden="1" customHeight="1" x14ac:dyDescent="0.2">
      <c r="A1916" s="790" t="s">
        <v>383</v>
      </c>
      <c r="B1916" s="776" t="s">
        <v>381</v>
      </c>
      <c r="C1916" s="777">
        <f>IF(E1916+G1916=0, 0, ROUND((P1916-Q1916)/(G1916+E1916)/12,0))</f>
        <v>0</v>
      </c>
      <c r="D1916" s="791">
        <f>IF(F1916=0,0,ROUND(Q1916/F1916,0))</f>
        <v>0</v>
      </c>
      <c r="E1916" s="796"/>
      <c r="F1916" s="797"/>
      <c r="G1916" s="798"/>
      <c r="H1916" s="799"/>
      <c r="I1916" s="797"/>
      <c r="J1916" s="779" t="s">
        <v>381</v>
      </c>
      <c r="K1916" s="779">
        <f>H1916</f>
        <v>0</v>
      </c>
      <c r="L1916" s="797"/>
      <c r="M1916" s="797"/>
      <c r="N1916" s="779" t="s">
        <v>381</v>
      </c>
      <c r="O1916" s="779">
        <f>L1916</f>
        <v>0</v>
      </c>
      <c r="P1916" s="779">
        <f>H1916+L1916</f>
        <v>0</v>
      </c>
      <c r="Q1916" s="779">
        <f>I1916+M1916</f>
        <v>0</v>
      </c>
      <c r="R1916" s="779" t="s">
        <v>381</v>
      </c>
      <c r="S1916" s="780">
        <f>P1916</f>
        <v>0</v>
      </c>
    </row>
    <row r="1917" spans="1:19" ht="15" hidden="1" customHeight="1" x14ac:dyDescent="0.2">
      <c r="A1917" s="790" t="s">
        <v>384</v>
      </c>
      <c r="B1917" s="776" t="s">
        <v>381</v>
      </c>
      <c r="C1917" s="777" t="s">
        <v>381</v>
      </c>
      <c r="D1917" s="791" t="s">
        <v>381</v>
      </c>
      <c r="E1917" s="778" t="s">
        <v>381</v>
      </c>
      <c r="F1917" s="779" t="s">
        <v>381</v>
      </c>
      <c r="G1917" s="780" t="s">
        <v>381</v>
      </c>
      <c r="H1917" s="781" t="s">
        <v>381</v>
      </c>
      <c r="I1917" s="779" t="s">
        <v>381</v>
      </c>
      <c r="J1917" s="797"/>
      <c r="K1917" s="779">
        <f>J1917</f>
        <v>0</v>
      </c>
      <c r="L1917" s="779" t="s">
        <v>381</v>
      </c>
      <c r="M1917" s="779" t="s">
        <v>381</v>
      </c>
      <c r="N1917" s="797"/>
      <c r="O1917" s="779">
        <f>N1917</f>
        <v>0</v>
      </c>
      <c r="P1917" s="779" t="s">
        <v>381</v>
      </c>
      <c r="Q1917" s="779" t="s">
        <v>381</v>
      </c>
      <c r="R1917" s="779">
        <f>J1917+N1917</f>
        <v>0</v>
      </c>
      <c r="S1917" s="780">
        <f>R1917</f>
        <v>0</v>
      </c>
    </row>
    <row r="1918" spans="1:19" ht="18" hidden="1" customHeight="1" x14ac:dyDescent="0.2">
      <c r="A1918" s="792" t="s">
        <v>1026</v>
      </c>
      <c r="B1918" s="793"/>
      <c r="C1918" s="777">
        <f>IF(E1918+G1918=0, 0, ROUND((P1918-Q1918)/(G1918+E1918)/12,0))</f>
        <v>0</v>
      </c>
      <c r="D1918" s="791">
        <f>IF(F1918=0,0,ROUND(Q1918/F1918,0))</f>
        <v>0</v>
      </c>
      <c r="E1918" s="778">
        <f>E1919+E1920</f>
        <v>0</v>
      </c>
      <c r="F1918" s="779">
        <f>F1919+F1920</f>
        <v>0</v>
      </c>
      <c r="G1918" s="780">
        <f>G1919+G1920</f>
        <v>0</v>
      </c>
      <c r="H1918" s="781">
        <f>H1919+H1920</f>
        <v>0</v>
      </c>
      <c r="I1918" s="779">
        <f>I1919+I1920</f>
        <v>0</v>
      </c>
      <c r="J1918" s="779">
        <f>J1921</f>
        <v>0</v>
      </c>
      <c r="K1918" s="779">
        <f>IF(H1918+J1918=K1919+K1920+K1921,H1918+J1918,"CHYBA")</f>
        <v>0</v>
      </c>
      <c r="L1918" s="779">
        <f>L1919+L1920</f>
        <v>0</v>
      </c>
      <c r="M1918" s="779">
        <f>M1919+M1920</f>
        <v>0</v>
      </c>
      <c r="N1918" s="779">
        <f>N1921</f>
        <v>0</v>
      </c>
      <c r="O1918" s="779">
        <f>IF(L1918+N1918=O1919+O1920+O1921,L1918+N1918,"CHYBA")</f>
        <v>0</v>
      </c>
      <c r="P1918" s="779">
        <f>P1919+P1920</f>
        <v>0</v>
      </c>
      <c r="Q1918" s="779">
        <f>Q1919+Q1920</f>
        <v>0</v>
      </c>
      <c r="R1918" s="779">
        <f>R1921</f>
        <v>0</v>
      </c>
      <c r="S1918" s="780">
        <f>IF(P1918+R1918=S1919+S1920+S1921,P1918+R1918,"CHYBA")</f>
        <v>0</v>
      </c>
    </row>
    <row r="1919" spans="1:19" ht="15" hidden="1" customHeight="1" x14ac:dyDescent="0.2">
      <c r="A1919" s="790" t="s">
        <v>382</v>
      </c>
      <c r="B1919" s="776" t="s">
        <v>381</v>
      </c>
      <c r="C1919" s="777">
        <f>IF(E1919+G1919=0, 0, ROUND((P1919-Q1919)/(G1919+E1919)/12,0))</f>
        <v>0</v>
      </c>
      <c r="D1919" s="791">
        <f>IF(F1919=0,0,ROUND(Q1919/F1919,0))</f>
        <v>0</v>
      </c>
      <c r="E1919" s="796"/>
      <c r="F1919" s="797"/>
      <c r="G1919" s="798"/>
      <c r="H1919" s="799"/>
      <c r="I1919" s="797"/>
      <c r="J1919" s="779" t="s">
        <v>381</v>
      </c>
      <c r="K1919" s="779">
        <f>H1919</f>
        <v>0</v>
      </c>
      <c r="L1919" s="797"/>
      <c r="M1919" s="797"/>
      <c r="N1919" s="779" t="s">
        <v>381</v>
      </c>
      <c r="O1919" s="779">
        <f>L1919</f>
        <v>0</v>
      </c>
      <c r="P1919" s="779">
        <f>H1919+L1919</f>
        <v>0</v>
      </c>
      <c r="Q1919" s="779">
        <f>I1919+M1919</f>
        <v>0</v>
      </c>
      <c r="R1919" s="779" t="s">
        <v>381</v>
      </c>
      <c r="S1919" s="780">
        <f>P1919</f>
        <v>0</v>
      </c>
    </row>
    <row r="1920" spans="1:19" ht="15" hidden="1" customHeight="1" x14ac:dyDescent="0.2">
      <c r="A1920" s="790" t="s">
        <v>383</v>
      </c>
      <c r="B1920" s="776" t="s">
        <v>381</v>
      </c>
      <c r="C1920" s="777">
        <f>IF(E1920+G1920=0, 0, ROUND((P1920-Q1920)/(G1920+E1920)/12,0))</f>
        <v>0</v>
      </c>
      <c r="D1920" s="791">
        <f>IF(F1920=0,0,ROUND(Q1920/F1920,0))</f>
        <v>0</v>
      </c>
      <c r="E1920" s="796"/>
      <c r="F1920" s="797"/>
      <c r="G1920" s="798"/>
      <c r="H1920" s="799"/>
      <c r="I1920" s="797"/>
      <c r="J1920" s="779" t="s">
        <v>381</v>
      </c>
      <c r="K1920" s="779">
        <f>H1920</f>
        <v>0</v>
      </c>
      <c r="L1920" s="797"/>
      <c r="M1920" s="797"/>
      <c r="N1920" s="779" t="s">
        <v>381</v>
      </c>
      <c r="O1920" s="779">
        <f>L1920</f>
        <v>0</v>
      </c>
      <c r="P1920" s="779">
        <f>H1920+L1920</f>
        <v>0</v>
      </c>
      <c r="Q1920" s="779">
        <f>I1920+M1920</f>
        <v>0</v>
      </c>
      <c r="R1920" s="779" t="s">
        <v>381</v>
      </c>
      <c r="S1920" s="780">
        <f>P1920</f>
        <v>0</v>
      </c>
    </row>
    <row r="1921" spans="1:19" ht="15" hidden="1" customHeight="1" x14ac:dyDescent="0.2">
      <c r="A1921" s="790" t="s">
        <v>384</v>
      </c>
      <c r="B1921" s="776" t="s">
        <v>381</v>
      </c>
      <c r="C1921" s="777" t="s">
        <v>381</v>
      </c>
      <c r="D1921" s="791" t="s">
        <v>381</v>
      </c>
      <c r="E1921" s="778" t="s">
        <v>381</v>
      </c>
      <c r="F1921" s="779" t="s">
        <v>381</v>
      </c>
      <c r="G1921" s="780" t="s">
        <v>381</v>
      </c>
      <c r="H1921" s="781" t="s">
        <v>381</v>
      </c>
      <c r="I1921" s="779" t="s">
        <v>381</v>
      </c>
      <c r="J1921" s="797"/>
      <c r="K1921" s="779">
        <f>J1921</f>
        <v>0</v>
      </c>
      <c r="L1921" s="779" t="s">
        <v>381</v>
      </c>
      <c r="M1921" s="779" t="s">
        <v>381</v>
      </c>
      <c r="N1921" s="797"/>
      <c r="O1921" s="779">
        <f>N1921</f>
        <v>0</v>
      </c>
      <c r="P1921" s="779" t="s">
        <v>381</v>
      </c>
      <c r="Q1921" s="779" t="s">
        <v>381</v>
      </c>
      <c r="R1921" s="779">
        <f>J1921+N1921</f>
        <v>0</v>
      </c>
      <c r="S1921" s="780">
        <f>R1921</f>
        <v>0</v>
      </c>
    </row>
    <row r="1922" spans="1:19" ht="18" hidden="1" customHeight="1" x14ac:dyDescent="0.2">
      <c r="A1922" s="792" t="s">
        <v>1026</v>
      </c>
      <c r="B1922" s="793"/>
      <c r="C1922" s="777">
        <f>IF(E1922+G1922=0, 0, ROUND((P1922-Q1922)/(G1922+E1922)/12,0))</f>
        <v>0</v>
      </c>
      <c r="D1922" s="791">
        <f>IF(F1922=0,0,ROUND(Q1922/F1922,0))</f>
        <v>0</v>
      </c>
      <c r="E1922" s="778">
        <f>E1923+E1924</f>
        <v>0</v>
      </c>
      <c r="F1922" s="779">
        <f>F1923+F1924</f>
        <v>0</v>
      </c>
      <c r="G1922" s="780">
        <f>G1923+G1924</f>
        <v>0</v>
      </c>
      <c r="H1922" s="781">
        <f>H1923+H1924</f>
        <v>0</v>
      </c>
      <c r="I1922" s="779">
        <f>I1923+I1924</f>
        <v>0</v>
      </c>
      <c r="J1922" s="779">
        <f>J1925</f>
        <v>0</v>
      </c>
      <c r="K1922" s="779">
        <f>IF(H1922+J1922=K1923+K1924+K1925,H1922+J1922,"CHYBA")</f>
        <v>0</v>
      </c>
      <c r="L1922" s="779">
        <f>L1923+L1924</f>
        <v>0</v>
      </c>
      <c r="M1922" s="779">
        <f>M1923+M1924</f>
        <v>0</v>
      </c>
      <c r="N1922" s="779">
        <f>N1925</f>
        <v>0</v>
      </c>
      <c r="O1922" s="779">
        <f>IF(L1922+N1922=O1923+O1924+O1925,L1922+N1922,"CHYBA")</f>
        <v>0</v>
      </c>
      <c r="P1922" s="779">
        <f>P1923+P1924</f>
        <v>0</v>
      </c>
      <c r="Q1922" s="779">
        <f>Q1923+Q1924</f>
        <v>0</v>
      </c>
      <c r="R1922" s="779">
        <f>R1925</f>
        <v>0</v>
      </c>
      <c r="S1922" s="780">
        <f>IF(P1922+R1922=S1923+S1924+S1925,P1922+R1922,"CHYBA")</f>
        <v>0</v>
      </c>
    </row>
    <row r="1923" spans="1:19" ht="15" hidden="1" customHeight="1" x14ac:dyDescent="0.2">
      <c r="A1923" s="790" t="s">
        <v>382</v>
      </c>
      <c r="B1923" s="776" t="s">
        <v>381</v>
      </c>
      <c r="C1923" s="777">
        <f>IF(E1923+G1923=0, 0, ROUND((P1923-Q1923)/(G1923+E1923)/12,0))</f>
        <v>0</v>
      </c>
      <c r="D1923" s="791">
        <f>IF(F1923=0,0,ROUND(Q1923/F1923,0))</f>
        <v>0</v>
      </c>
      <c r="E1923" s="796"/>
      <c r="F1923" s="797"/>
      <c r="G1923" s="798"/>
      <c r="H1923" s="799"/>
      <c r="I1923" s="797"/>
      <c r="J1923" s="779" t="s">
        <v>381</v>
      </c>
      <c r="K1923" s="779">
        <f>H1923</f>
        <v>0</v>
      </c>
      <c r="L1923" s="797"/>
      <c r="M1923" s="797"/>
      <c r="N1923" s="779" t="s">
        <v>381</v>
      </c>
      <c r="O1923" s="779">
        <f>L1923</f>
        <v>0</v>
      </c>
      <c r="P1923" s="779">
        <f>H1923+L1923</f>
        <v>0</v>
      </c>
      <c r="Q1923" s="779">
        <f>I1923+M1923</f>
        <v>0</v>
      </c>
      <c r="R1923" s="779" t="s">
        <v>381</v>
      </c>
      <c r="S1923" s="780">
        <f>P1923</f>
        <v>0</v>
      </c>
    </row>
    <row r="1924" spans="1:19" ht="15" hidden="1" customHeight="1" x14ac:dyDescent="0.2">
      <c r="A1924" s="790" t="s">
        <v>383</v>
      </c>
      <c r="B1924" s="776" t="s">
        <v>381</v>
      </c>
      <c r="C1924" s="777">
        <f>IF(E1924+G1924=0, 0, ROUND((P1924-Q1924)/(G1924+E1924)/12,0))</f>
        <v>0</v>
      </c>
      <c r="D1924" s="791">
        <f>IF(F1924=0,0,ROUND(Q1924/F1924,0))</f>
        <v>0</v>
      </c>
      <c r="E1924" s="796"/>
      <c r="F1924" s="797"/>
      <c r="G1924" s="798"/>
      <c r="H1924" s="799"/>
      <c r="I1924" s="797"/>
      <c r="J1924" s="779" t="s">
        <v>381</v>
      </c>
      <c r="K1924" s="779">
        <f>H1924</f>
        <v>0</v>
      </c>
      <c r="L1924" s="797"/>
      <c r="M1924" s="797"/>
      <c r="N1924" s="779" t="s">
        <v>381</v>
      </c>
      <c r="O1924" s="779">
        <f>L1924</f>
        <v>0</v>
      </c>
      <c r="P1924" s="779">
        <f>H1924+L1924</f>
        <v>0</v>
      </c>
      <c r="Q1924" s="779">
        <f>I1924+M1924</f>
        <v>0</v>
      </c>
      <c r="R1924" s="779" t="s">
        <v>381</v>
      </c>
      <c r="S1924" s="780">
        <f>P1924</f>
        <v>0</v>
      </c>
    </row>
    <row r="1925" spans="1:19" ht="15" hidden="1" customHeight="1" x14ac:dyDescent="0.2">
      <c r="A1925" s="790" t="s">
        <v>384</v>
      </c>
      <c r="B1925" s="776" t="s">
        <v>381</v>
      </c>
      <c r="C1925" s="777" t="s">
        <v>381</v>
      </c>
      <c r="D1925" s="791" t="s">
        <v>381</v>
      </c>
      <c r="E1925" s="778" t="s">
        <v>381</v>
      </c>
      <c r="F1925" s="779" t="s">
        <v>381</v>
      </c>
      <c r="G1925" s="780" t="s">
        <v>381</v>
      </c>
      <c r="H1925" s="781" t="s">
        <v>381</v>
      </c>
      <c r="I1925" s="779" t="s">
        <v>381</v>
      </c>
      <c r="J1925" s="797"/>
      <c r="K1925" s="779">
        <f>J1925</f>
        <v>0</v>
      </c>
      <c r="L1925" s="779" t="s">
        <v>381</v>
      </c>
      <c r="M1925" s="779" t="s">
        <v>381</v>
      </c>
      <c r="N1925" s="797"/>
      <c r="O1925" s="779">
        <f>N1925</f>
        <v>0</v>
      </c>
      <c r="P1925" s="779" t="s">
        <v>381</v>
      </c>
      <c r="Q1925" s="779" t="s">
        <v>381</v>
      </c>
      <c r="R1925" s="779">
        <f>J1925+N1925</f>
        <v>0</v>
      </c>
      <c r="S1925" s="780">
        <f>R1925</f>
        <v>0</v>
      </c>
    </row>
    <row r="1926" spans="1:19" ht="18" hidden="1" customHeight="1" x14ac:dyDescent="0.2">
      <c r="A1926" s="792" t="s">
        <v>1026</v>
      </c>
      <c r="B1926" s="793"/>
      <c r="C1926" s="777">
        <f>IF(E1926+G1926=0, 0, ROUND((P1926-Q1926)/(G1926+E1926)/12,0))</f>
        <v>0</v>
      </c>
      <c r="D1926" s="791">
        <f>IF(F1926=0,0,ROUND(Q1926/F1926,0))</f>
        <v>0</v>
      </c>
      <c r="E1926" s="778">
        <f>E1927+E1928</f>
        <v>0</v>
      </c>
      <c r="F1926" s="779">
        <f>F1927+F1928</f>
        <v>0</v>
      </c>
      <c r="G1926" s="780">
        <f>G1927+G1928</f>
        <v>0</v>
      </c>
      <c r="H1926" s="781">
        <f>H1927+H1928</f>
        <v>0</v>
      </c>
      <c r="I1926" s="779">
        <f>I1927+I1928</f>
        <v>0</v>
      </c>
      <c r="J1926" s="779">
        <f>J1929</f>
        <v>0</v>
      </c>
      <c r="K1926" s="779">
        <f>IF(H1926+J1926=K1927+K1928+K1929,H1926+J1926,"CHYBA")</f>
        <v>0</v>
      </c>
      <c r="L1926" s="779">
        <f>L1927+L1928</f>
        <v>0</v>
      </c>
      <c r="M1926" s="779">
        <f>M1927+M1928</f>
        <v>0</v>
      </c>
      <c r="N1926" s="779">
        <f>N1929</f>
        <v>0</v>
      </c>
      <c r="O1926" s="779">
        <f>IF(L1926+N1926=O1927+O1928+O1929,L1926+N1926,"CHYBA")</f>
        <v>0</v>
      </c>
      <c r="P1926" s="779">
        <f>P1927+P1928</f>
        <v>0</v>
      </c>
      <c r="Q1926" s="779">
        <f>Q1927+Q1928</f>
        <v>0</v>
      </c>
      <c r="R1926" s="779">
        <f>R1929</f>
        <v>0</v>
      </c>
      <c r="S1926" s="780">
        <f>IF(P1926+R1926=S1927+S1928+S1929,P1926+R1926,"CHYBA")</f>
        <v>0</v>
      </c>
    </row>
    <row r="1927" spans="1:19" ht="15" hidden="1" customHeight="1" x14ac:dyDescent="0.2">
      <c r="A1927" s="790" t="s">
        <v>382</v>
      </c>
      <c r="B1927" s="776" t="s">
        <v>381</v>
      </c>
      <c r="C1927" s="777">
        <f>IF(E1927+G1927=0, 0, ROUND((P1927-Q1927)/(G1927+E1927)/12,0))</f>
        <v>0</v>
      </c>
      <c r="D1927" s="791">
        <f>IF(F1927=0,0,ROUND(Q1927/F1927,0))</f>
        <v>0</v>
      </c>
      <c r="E1927" s="796"/>
      <c r="F1927" s="797"/>
      <c r="G1927" s="798"/>
      <c r="H1927" s="799"/>
      <c r="I1927" s="797"/>
      <c r="J1927" s="779" t="s">
        <v>381</v>
      </c>
      <c r="K1927" s="779">
        <f>H1927</f>
        <v>0</v>
      </c>
      <c r="L1927" s="797"/>
      <c r="M1927" s="797"/>
      <c r="N1927" s="779" t="s">
        <v>381</v>
      </c>
      <c r="O1927" s="779">
        <f>L1927</f>
        <v>0</v>
      </c>
      <c r="P1927" s="779">
        <f>H1927+L1927</f>
        <v>0</v>
      </c>
      <c r="Q1927" s="779">
        <f>I1927+M1927</f>
        <v>0</v>
      </c>
      <c r="R1927" s="779" t="s">
        <v>381</v>
      </c>
      <c r="S1927" s="780">
        <f>P1927</f>
        <v>0</v>
      </c>
    </row>
    <row r="1928" spans="1:19" ht="15" hidden="1" customHeight="1" x14ac:dyDescent="0.2">
      <c r="A1928" s="790" t="s">
        <v>383</v>
      </c>
      <c r="B1928" s="776" t="s">
        <v>381</v>
      </c>
      <c r="C1928" s="777">
        <f>IF(E1928+G1928=0, 0, ROUND((P1928-Q1928)/(G1928+E1928)/12,0))</f>
        <v>0</v>
      </c>
      <c r="D1928" s="791">
        <f>IF(F1928=0,0,ROUND(Q1928/F1928,0))</f>
        <v>0</v>
      </c>
      <c r="E1928" s="796"/>
      <c r="F1928" s="797"/>
      <c r="G1928" s="798"/>
      <c r="H1928" s="799"/>
      <c r="I1928" s="797"/>
      <c r="J1928" s="779" t="s">
        <v>381</v>
      </c>
      <c r="K1928" s="779">
        <f>H1928</f>
        <v>0</v>
      </c>
      <c r="L1928" s="797"/>
      <c r="M1928" s="797"/>
      <c r="N1928" s="779" t="s">
        <v>381</v>
      </c>
      <c r="O1928" s="779">
        <f>L1928</f>
        <v>0</v>
      </c>
      <c r="P1928" s="779">
        <f>H1928+L1928</f>
        <v>0</v>
      </c>
      <c r="Q1928" s="779">
        <f>I1928+M1928</f>
        <v>0</v>
      </c>
      <c r="R1928" s="779" t="s">
        <v>381</v>
      </c>
      <c r="S1928" s="780">
        <f>P1928</f>
        <v>0</v>
      </c>
    </row>
    <row r="1929" spans="1:19" ht="15" hidden="1" customHeight="1" x14ac:dyDescent="0.2">
      <c r="A1929" s="790" t="s">
        <v>384</v>
      </c>
      <c r="B1929" s="776" t="s">
        <v>381</v>
      </c>
      <c r="C1929" s="777" t="s">
        <v>381</v>
      </c>
      <c r="D1929" s="791" t="s">
        <v>381</v>
      </c>
      <c r="E1929" s="778" t="s">
        <v>381</v>
      </c>
      <c r="F1929" s="779" t="s">
        <v>381</v>
      </c>
      <c r="G1929" s="780" t="s">
        <v>381</v>
      </c>
      <c r="H1929" s="781" t="s">
        <v>381</v>
      </c>
      <c r="I1929" s="779" t="s">
        <v>381</v>
      </c>
      <c r="J1929" s="797"/>
      <c r="K1929" s="779">
        <f>J1929</f>
        <v>0</v>
      </c>
      <c r="L1929" s="779" t="s">
        <v>381</v>
      </c>
      <c r="M1929" s="779" t="s">
        <v>381</v>
      </c>
      <c r="N1929" s="797"/>
      <c r="O1929" s="779">
        <f>N1929</f>
        <v>0</v>
      </c>
      <c r="P1929" s="779" t="s">
        <v>381</v>
      </c>
      <c r="Q1929" s="779" t="s">
        <v>381</v>
      </c>
      <c r="R1929" s="779">
        <f>J1929+N1929</f>
        <v>0</v>
      </c>
      <c r="S1929" s="780">
        <f>R1929</f>
        <v>0</v>
      </c>
    </row>
    <row r="1930" spans="1:19" ht="18" hidden="1" customHeight="1" x14ac:dyDescent="0.2">
      <c r="A1930" s="792" t="s">
        <v>1026</v>
      </c>
      <c r="B1930" s="793"/>
      <c r="C1930" s="777">
        <f>IF(E1930+G1930=0, 0, ROUND((P1930-Q1930)/(G1930+E1930)/12,0))</f>
        <v>0</v>
      </c>
      <c r="D1930" s="791">
        <f>IF(F1930=0,0,ROUND(Q1930/F1930,0))</f>
        <v>0</v>
      </c>
      <c r="E1930" s="778">
        <f>E1931+E1932</f>
        <v>0</v>
      </c>
      <c r="F1930" s="779">
        <f>F1931+F1932</f>
        <v>0</v>
      </c>
      <c r="G1930" s="780">
        <f>G1931+G1932</f>
        <v>0</v>
      </c>
      <c r="H1930" s="781">
        <f>H1931+H1932</f>
        <v>0</v>
      </c>
      <c r="I1930" s="779">
        <f>I1931+I1932</f>
        <v>0</v>
      </c>
      <c r="J1930" s="779">
        <f>J1933</f>
        <v>0</v>
      </c>
      <c r="K1930" s="779">
        <f>IF(H1930+J1930=K1931+K1932+K1933,H1930+J1930,"CHYBA")</f>
        <v>0</v>
      </c>
      <c r="L1930" s="779">
        <f>L1931+L1932</f>
        <v>0</v>
      </c>
      <c r="M1930" s="779">
        <f>M1931+M1932</f>
        <v>0</v>
      </c>
      <c r="N1930" s="779">
        <f>N1933</f>
        <v>0</v>
      </c>
      <c r="O1930" s="779">
        <f>IF(L1930+N1930=O1931+O1932+O1933,L1930+N1930,"CHYBA")</f>
        <v>0</v>
      </c>
      <c r="P1930" s="779">
        <f>P1931+P1932</f>
        <v>0</v>
      </c>
      <c r="Q1930" s="779">
        <f>Q1931+Q1932</f>
        <v>0</v>
      </c>
      <c r="R1930" s="779">
        <f>R1933</f>
        <v>0</v>
      </c>
      <c r="S1930" s="780">
        <f>IF(P1930+R1930=S1931+S1932+S1933,P1930+R1930,"CHYBA")</f>
        <v>0</v>
      </c>
    </row>
    <row r="1931" spans="1:19" ht="15" hidden="1" customHeight="1" x14ac:dyDescent="0.2">
      <c r="A1931" s="790" t="s">
        <v>382</v>
      </c>
      <c r="B1931" s="776" t="s">
        <v>381</v>
      </c>
      <c r="C1931" s="777">
        <f>IF(E1931+G1931=0, 0, ROUND((P1931-Q1931)/(G1931+E1931)/12,0))</f>
        <v>0</v>
      </c>
      <c r="D1931" s="791">
        <f>IF(F1931=0,0,ROUND(Q1931/F1931,0))</f>
        <v>0</v>
      </c>
      <c r="E1931" s="796"/>
      <c r="F1931" s="797"/>
      <c r="G1931" s="798"/>
      <c r="H1931" s="799"/>
      <c r="I1931" s="797"/>
      <c r="J1931" s="779" t="s">
        <v>381</v>
      </c>
      <c r="K1931" s="779">
        <f>H1931</f>
        <v>0</v>
      </c>
      <c r="L1931" s="797"/>
      <c r="M1931" s="797"/>
      <c r="N1931" s="779" t="s">
        <v>381</v>
      </c>
      <c r="O1931" s="779">
        <f>L1931</f>
        <v>0</v>
      </c>
      <c r="P1931" s="779">
        <f>H1931+L1931</f>
        <v>0</v>
      </c>
      <c r="Q1931" s="779">
        <f>I1931+M1931</f>
        <v>0</v>
      </c>
      <c r="R1931" s="779" t="s">
        <v>381</v>
      </c>
      <c r="S1931" s="780">
        <f>P1931</f>
        <v>0</v>
      </c>
    </row>
    <row r="1932" spans="1:19" ht="15" hidden="1" customHeight="1" x14ac:dyDescent="0.2">
      <c r="A1932" s="790" t="s">
        <v>383</v>
      </c>
      <c r="B1932" s="776" t="s">
        <v>381</v>
      </c>
      <c r="C1932" s="777">
        <f>IF(E1932+G1932=0, 0, ROUND((P1932-Q1932)/(G1932+E1932)/12,0))</f>
        <v>0</v>
      </c>
      <c r="D1932" s="791">
        <f>IF(F1932=0,0,ROUND(Q1932/F1932,0))</f>
        <v>0</v>
      </c>
      <c r="E1932" s="796"/>
      <c r="F1932" s="797"/>
      <c r="G1932" s="798"/>
      <c r="H1932" s="799"/>
      <c r="I1932" s="797"/>
      <c r="J1932" s="779" t="s">
        <v>381</v>
      </c>
      <c r="K1932" s="779">
        <f>H1932</f>
        <v>0</v>
      </c>
      <c r="L1932" s="797"/>
      <c r="M1932" s="797"/>
      <c r="N1932" s="779" t="s">
        <v>381</v>
      </c>
      <c r="O1932" s="779">
        <f>L1932</f>
        <v>0</v>
      </c>
      <c r="P1932" s="779">
        <f>H1932+L1932</f>
        <v>0</v>
      </c>
      <c r="Q1932" s="779">
        <f>I1932+M1932</f>
        <v>0</v>
      </c>
      <c r="R1932" s="779" t="s">
        <v>381</v>
      </c>
      <c r="S1932" s="780">
        <f>P1932</f>
        <v>0</v>
      </c>
    </row>
    <row r="1933" spans="1:19" ht="15" hidden="1" customHeight="1" x14ac:dyDescent="0.2">
      <c r="A1933" s="790" t="s">
        <v>384</v>
      </c>
      <c r="B1933" s="776" t="s">
        <v>381</v>
      </c>
      <c r="C1933" s="777" t="s">
        <v>381</v>
      </c>
      <c r="D1933" s="791" t="s">
        <v>381</v>
      </c>
      <c r="E1933" s="778" t="s">
        <v>381</v>
      </c>
      <c r="F1933" s="779" t="s">
        <v>381</v>
      </c>
      <c r="G1933" s="780" t="s">
        <v>381</v>
      </c>
      <c r="H1933" s="781" t="s">
        <v>381</v>
      </c>
      <c r="I1933" s="779" t="s">
        <v>381</v>
      </c>
      <c r="J1933" s="797"/>
      <c r="K1933" s="779">
        <f>J1933</f>
        <v>0</v>
      </c>
      <c r="L1933" s="779" t="s">
        <v>381</v>
      </c>
      <c r="M1933" s="779" t="s">
        <v>381</v>
      </c>
      <c r="N1933" s="797"/>
      <c r="O1933" s="779">
        <f>N1933</f>
        <v>0</v>
      </c>
      <c r="P1933" s="779" t="s">
        <v>381</v>
      </c>
      <c r="Q1933" s="779" t="s">
        <v>381</v>
      </c>
      <c r="R1933" s="779">
        <f>J1933+N1933</f>
        <v>0</v>
      </c>
      <c r="S1933" s="780">
        <f>R1933</f>
        <v>0</v>
      </c>
    </row>
    <row r="1934" spans="1:19" ht="18" hidden="1" customHeight="1" x14ac:dyDescent="0.2">
      <c r="A1934" s="792" t="s">
        <v>1026</v>
      </c>
      <c r="B1934" s="793"/>
      <c r="C1934" s="777">
        <f>IF(E1934+G1934=0, 0, ROUND((P1934-Q1934)/(G1934+E1934)/12,0))</f>
        <v>0</v>
      </c>
      <c r="D1934" s="791">
        <f>IF(F1934=0,0,ROUND(Q1934/F1934,0))</f>
        <v>0</v>
      </c>
      <c r="E1934" s="778">
        <f>E1935+E1936</f>
        <v>0</v>
      </c>
      <c r="F1934" s="779">
        <f>F1935+F1936</f>
        <v>0</v>
      </c>
      <c r="G1934" s="780">
        <f>G1935+G1936</f>
        <v>0</v>
      </c>
      <c r="H1934" s="781">
        <f>H1935+H1936</f>
        <v>0</v>
      </c>
      <c r="I1934" s="779">
        <f>I1935+I1936</f>
        <v>0</v>
      </c>
      <c r="J1934" s="779">
        <f>J1937</f>
        <v>0</v>
      </c>
      <c r="K1934" s="779">
        <f>IF(H1934+J1934=K1935+K1936+K1937,H1934+J1934,"CHYBA")</f>
        <v>0</v>
      </c>
      <c r="L1934" s="779">
        <f>L1935+L1936</f>
        <v>0</v>
      </c>
      <c r="M1934" s="779">
        <f>M1935+M1936</f>
        <v>0</v>
      </c>
      <c r="N1934" s="779">
        <f>N1937</f>
        <v>0</v>
      </c>
      <c r="O1934" s="779">
        <f>IF(L1934+N1934=O1935+O1936+O1937,L1934+N1934,"CHYBA")</f>
        <v>0</v>
      </c>
      <c r="P1934" s="779">
        <f>P1935+P1936</f>
        <v>0</v>
      </c>
      <c r="Q1934" s="779">
        <f>Q1935+Q1936</f>
        <v>0</v>
      </c>
      <c r="R1934" s="779">
        <f>R1937</f>
        <v>0</v>
      </c>
      <c r="S1934" s="780">
        <f>IF(P1934+R1934=S1935+S1936+S1937,P1934+R1934,"CHYBA")</f>
        <v>0</v>
      </c>
    </row>
    <row r="1935" spans="1:19" ht="15" hidden="1" customHeight="1" x14ac:dyDescent="0.2">
      <c r="A1935" s="790" t="s">
        <v>382</v>
      </c>
      <c r="B1935" s="776" t="s">
        <v>381</v>
      </c>
      <c r="C1935" s="777">
        <f>IF(E1935+G1935=0, 0, ROUND((P1935-Q1935)/(G1935+E1935)/12,0))</f>
        <v>0</v>
      </c>
      <c r="D1935" s="791">
        <f>IF(F1935=0,0,ROUND(Q1935/F1935,0))</f>
        <v>0</v>
      </c>
      <c r="E1935" s="796"/>
      <c r="F1935" s="797"/>
      <c r="G1935" s="798"/>
      <c r="H1935" s="799"/>
      <c r="I1935" s="797"/>
      <c r="J1935" s="779" t="s">
        <v>381</v>
      </c>
      <c r="K1935" s="779">
        <f>H1935</f>
        <v>0</v>
      </c>
      <c r="L1935" s="797"/>
      <c r="M1935" s="797"/>
      <c r="N1935" s="779" t="s">
        <v>381</v>
      </c>
      <c r="O1935" s="779">
        <f>L1935</f>
        <v>0</v>
      </c>
      <c r="P1935" s="779">
        <f>H1935+L1935</f>
        <v>0</v>
      </c>
      <c r="Q1935" s="779">
        <f>I1935+M1935</f>
        <v>0</v>
      </c>
      <c r="R1935" s="779" t="s">
        <v>381</v>
      </c>
      <c r="S1935" s="780">
        <f>P1935</f>
        <v>0</v>
      </c>
    </row>
    <row r="1936" spans="1:19" ht="15" hidden="1" customHeight="1" x14ac:dyDescent="0.2">
      <c r="A1936" s="790" t="s">
        <v>383</v>
      </c>
      <c r="B1936" s="776" t="s">
        <v>381</v>
      </c>
      <c r="C1936" s="777">
        <f>IF(E1936+G1936=0, 0, ROUND((P1936-Q1936)/(G1936+E1936)/12,0))</f>
        <v>0</v>
      </c>
      <c r="D1936" s="791">
        <f>IF(F1936=0,0,ROUND(Q1936/F1936,0))</f>
        <v>0</v>
      </c>
      <c r="E1936" s="796"/>
      <c r="F1936" s="797"/>
      <c r="G1936" s="798"/>
      <c r="H1936" s="799"/>
      <c r="I1936" s="797"/>
      <c r="J1936" s="779" t="s">
        <v>381</v>
      </c>
      <c r="K1936" s="779">
        <f>H1936</f>
        <v>0</v>
      </c>
      <c r="L1936" s="797"/>
      <c r="M1936" s="797"/>
      <c r="N1936" s="779" t="s">
        <v>381</v>
      </c>
      <c r="O1936" s="779">
        <f>L1936</f>
        <v>0</v>
      </c>
      <c r="P1936" s="779">
        <f>H1936+L1936</f>
        <v>0</v>
      </c>
      <c r="Q1936" s="779">
        <f>I1936+M1936</f>
        <v>0</v>
      </c>
      <c r="R1936" s="779" t="s">
        <v>381</v>
      </c>
      <c r="S1936" s="780">
        <f>P1936</f>
        <v>0</v>
      </c>
    </row>
    <row r="1937" spans="1:19" ht="15.75" hidden="1" customHeight="1" x14ac:dyDescent="0.2">
      <c r="A1937" s="808" t="s">
        <v>384</v>
      </c>
      <c r="B1937" s="809" t="s">
        <v>381</v>
      </c>
      <c r="C1937" s="810" t="s">
        <v>381</v>
      </c>
      <c r="D1937" s="834" t="s">
        <v>381</v>
      </c>
      <c r="E1937" s="811" t="s">
        <v>381</v>
      </c>
      <c r="F1937" s="812" t="s">
        <v>381</v>
      </c>
      <c r="G1937" s="813" t="s">
        <v>381</v>
      </c>
      <c r="H1937" s="814" t="s">
        <v>381</v>
      </c>
      <c r="I1937" s="812" t="s">
        <v>381</v>
      </c>
      <c r="J1937" s="815"/>
      <c r="K1937" s="812">
        <f>J1937</f>
        <v>0</v>
      </c>
      <c r="L1937" s="812" t="s">
        <v>381</v>
      </c>
      <c r="M1937" s="812" t="s">
        <v>381</v>
      </c>
      <c r="N1937" s="815"/>
      <c r="O1937" s="812">
        <f>N1937</f>
        <v>0</v>
      </c>
      <c r="P1937" s="812" t="s">
        <v>381</v>
      </c>
      <c r="Q1937" s="812" t="s">
        <v>381</v>
      </c>
      <c r="R1937" s="812">
        <f>J1937+N1937</f>
        <v>0</v>
      </c>
      <c r="S1937" s="813">
        <f>R1937</f>
        <v>0</v>
      </c>
    </row>
    <row r="1938" spans="1:19" ht="15.75" hidden="1" customHeight="1" x14ac:dyDescent="0.2">
      <c r="A1938" s="892" t="s">
        <v>391</v>
      </c>
      <c r="B1938" s="817" t="s">
        <v>381</v>
      </c>
      <c r="C1938" s="802">
        <f>IF(E1938+G1938=0, 0, ROUND((P1938-Q1938)/(G1938+E1938)/12,0))</f>
        <v>0</v>
      </c>
      <c r="D1938" s="833">
        <f>IF(F1938=0,0,ROUND(Q1938/F1938,0))</f>
        <v>0</v>
      </c>
      <c r="E1938" s="819">
        <f>E1939+E1940</f>
        <v>0</v>
      </c>
      <c r="F1938" s="820">
        <f>F1939+F1940</f>
        <v>0</v>
      </c>
      <c r="G1938" s="821">
        <f>G1939+G1940</f>
        <v>0</v>
      </c>
      <c r="H1938" s="822">
        <f>H1939+H1940</f>
        <v>0</v>
      </c>
      <c r="I1938" s="820">
        <f>I1939+I1940</f>
        <v>0</v>
      </c>
      <c r="J1938" s="820">
        <f>J1941</f>
        <v>0</v>
      </c>
      <c r="K1938" s="820">
        <f>IF(H1938+J1938=K1939+K1940+K1941,H1938+J1938,"CHYBA")</f>
        <v>0</v>
      </c>
      <c r="L1938" s="820">
        <f>L1939+L1940</f>
        <v>0</v>
      </c>
      <c r="M1938" s="820">
        <f>M1939+M1940</f>
        <v>0</v>
      </c>
      <c r="N1938" s="820">
        <f>N1941</f>
        <v>0</v>
      </c>
      <c r="O1938" s="820">
        <f>IF(L1938+N1938=O1939+O1940+O1941,L1938+N1938,"CHYBA")</f>
        <v>0</v>
      </c>
      <c r="P1938" s="820">
        <f>P1939+P1940</f>
        <v>0</v>
      </c>
      <c r="Q1938" s="820">
        <f>Q1939+Q1940</f>
        <v>0</v>
      </c>
      <c r="R1938" s="820">
        <f>R1941</f>
        <v>0</v>
      </c>
      <c r="S1938" s="821">
        <f>IF(P1938+R1938=S1939+S1940+S1941,P1938+R1938,"CHYBA")</f>
        <v>0</v>
      </c>
    </row>
    <row r="1939" spans="1:19" ht="15" hidden="1" customHeight="1" x14ac:dyDescent="0.2">
      <c r="A1939" s="790" t="s">
        <v>382</v>
      </c>
      <c r="B1939" s="776" t="s">
        <v>381</v>
      </c>
      <c r="C1939" s="777">
        <f>IF(E1939+G1939=0, 0, ROUND((P1939-Q1939)/(G1939+E1939)/12,0))</f>
        <v>0</v>
      </c>
      <c r="D1939" s="791">
        <f>IF(F1939=0,0,ROUND(Q1939/F1939,0))</f>
        <v>0</v>
      </c>
      <c r="E1939" s="778">
        <f t="shared" ref="E1939:I1940" si="69">E1943+E1947+E1951+E1955+E1959+E1963+E1967</f>
        <v>0</v>
      </c>
      <c r="F1939" s="779">
        <f t="shared" si="69"/>
        <v>0</v>
      </c>
      <c r="G1939" s="780">
        <f t="shared" si="69"/>
        <v>0</v>
      </c>
      <c r="H1939" s="781">
        <f t="shared" si="69"/>
        <v>0</v>
      </c>
      <c r="I1939" s="779">
        <f t="shared" si="69"/>
        <v>0</v>
      </c>
      <c r="J1939" s="779" t="s">
        <v>381</v>
      </c>
      <c r="K1939" s="779">
        <f>H1939</f>
        <v>0</v>
      </c>
      <c r="L1939" s="779">
        <f>L1943+L1947+L1951+L1955+L1959+L1963+L1967</f>
        <v>0</v>
      </c>
      <c r="M1939" s="779">
        <f>M1943+M1947+M1951+M1955+M1959+M1963+M1967</f>
        <v>0</v>
      </c>
      <c r="N1939" s="779" t="s">
        <v>381</v>
      </c>
      <c r="O1939" s="779">
        <f>L1939</f>
        <v>0</v>
      </c>
      <c r="P1939" s="779">
        <f>H1939+L1939</f>
        <v>0</v>
      </c>
      <c r="Q1939" s="779">
        <f>I1939+M1939</f>
        <v>0</v>
      </c>
      <c r="R1939" s="779" t="s">
        <v>381</v>
      </c>
      <c r="S1939" s="780">
        <f>P1939</f>
        <v>0</v>
      </c>
    </row>
    <row r="1940" spans="1:19" ht="15" hidden="1" customHeight="1" x14ac:dyDescent="0.2">
      <c r="A1940" s="790" t="s">
        <v>383</v>
      </c>
      <c r="B1940" s="776" t="s">
        <v>381</v>
      </c>
      <c r="C1940" s="777">
        <f>IF(E1940+G1940=0, 0, ROUND((P1940-Q1940)/(G1940+E1940)/12,0))</f>
        <v>0</v>
      </c>
      <c r="D1940" s="791">
        <f>IF(F1940=0,0,ROUND(Q1940/F1940,0))</f>
        <v>0</v>
      </c>
      <c r="E1940" s="778">
        <f t="shared" si="69"/>
        <v>0</v>
      </c>
      <c r="F1940" s="779">
        <f t="shared" si="69"/>
        <v>0</v>
      </c>
      <c r="G1940" s="780">
        <f t="shared" si="69"/>
        <v>0</v>
      </c>
      <c r="H1940" s="781">
        <f t="shared" si="69"/>
        <v>0</v>
      </c>
      <c r="I1940" s="779">
        <f t="shared" si="69"/>
        <v>0</v>
      </c>
      <c r="J1940" s="779" t="s">
        <v>381</v>
      </c>
      <c r="K1940" s="779">
        <f>H1940</f>
        <v>0</v>
      </c>
      <c r="L1940" s="779">
        <f>L1944+L1948+L1952+L1956+L1960+L1964+L1968</f>
        <v>0</v>
      </c>
      <c r="M1940" s="779">
        <f>M1944+M1948+M1952+M1956+M1960+M1964+M1968</f>
        <v>0</v>
      </c>
      <c r="N1940" s="779" t="s">
        <v>381</v>
      </c>
      <c r="O1940" s="779">
        <f>L1940</f>
        <v>0</v>
      </c>
      <c r="P1940" s="779">
        <f>H1940+L1940</f>
        <v>0</v>
      </c>
      <c r="Q1940" s="779">
        <f>I1940+M1940</f>
        <v>0</v>
      </c>
      <c r="R1940" s="779" t="s">
        <v>381</v>
      </c>
      <c r="S1940" s="780">
        <f>P1940</f>
        <v>0</v>
      </c>
    </row>
    <row r="1941" spans="1:19" ht="15" hidden="1" customHeight="1" x14ac:dyDescent="0.2">
      <c r="A1941" s="790" t="s">
        <v>384</v>
      </c>
      <c r="B1941" s="776" t="s">
        <v>381</v>
      </c>
      <c r="C1941" s="777" t="s">
        <v>381</v>
      </c>
      <c r="D1941" s="791" t="s">
        <v>381</v>
      </c>
      <c r="E1941" s="778" t="s">
        <v>381</v>
      </c>
      <c r="F1941" s="779" t="s">
        <v>381</v>
      </c>
      <c r="G1941" s="780" t="s">
        <v>381</v>
      </c>
      <c r="H1941" s="781" t="s">
        <v>381</v>
      </c>
      <c r="I1941" s="779" t="s">
        <v>381</v>
      </c>
      <c r="J1941" s="779">
        <f>J1945+J1949+J1953+J1957+J1961+J1965+J1969</f>
        <v>0</v>
      </c>
      <c r="K1941" s="779">
        <f>J1941</f>
        <v>0</v>
      </c>
      <c r="L1941" s="779" t="s">
        <v>381</v>
      </c>
      <c r="M1941" s="779" t="s">
        <v>381</v>
      </c>
      <c r="N1941" s="779">
        <f>N1945+N1949+N1953+N1957+N1961+N1965+N1969</f>
        <v>0</v>
      </c>
      <c r="O1941" s="779">
        <f>N1941</f>
        <v>0</v>
      </c>
      <c r="P1941" s="779" t="s">
        <v>381</v>
      </c>
      <c r="Q1941" s="779" t="s">
        <v>381</v>
      </c>
      <c r="R1941" s="779">
        <f>J1941+N1941</f>
        <v>0</v>
      </c>
      <c r="S1941" s="780">
        <f>R1941</f>
        <v>0</v>
      </c>
    </row>
    <row r="1942" spans="1:19" ht="18" hidden="1" customHeight="1" x14ac:dyDescent="0.2">
      <c r="A1942" s="792" t="s">
        <v>1026</v>
      </c>
      <c r="B1942" s="793"/>
      <c r="C1942" s="777">
        <f>IF(E1942+G1942=0, 0, ROUND((P1942-Q1942)/(G1942+E1942)/12,0))</f>
        <v>0</v>
      </c>
      <c r="D1942" s="791">
        <f>IF(F1942=0,0,ROUND(Q1942/F1942,0))</f>
        <v>0</v>
      </c>
      <c r="E1942" s="778">
        <f>E1943+E1944</f>
        <v>0</v>
      </c>
      <c r="F1942" s="779">
        <f>F1943+F1944</f>
        <v>0</v>
      </c>
      <c r="G1942" s="780">
        <f>G1943+G1944</f>
        <v>0</v>
      </c>
      <c r="H1942" s="794">
        <f>H1943+H1944</f>
        <v>0</v>
      </c>
      <c r="I1942" s="795">
        <f>I1943+I1944</f>
        <v>0</v>
      </c>
      <c r="J1942" s="795">
        <f>J1945</f>
        <v>0</v>
      </c>
      <c r="K1942" s="795">
        <f>IF(H1942+J1942=K1943+K1944+K1945,H1942+J1942,"CHYBA")</f>
        <v>0</v>
      </c>
      <c r="L1942" s="779">
        <f>L1943+L1944</f>
        <v>0</v>
      </c>
      <c r="M1942" s="779">
        <f>M1943+M1944</f>
        <v>0</v>
      </c>
      <c r="N1942" s="779">
        <f>N1945</f>
        <v>0</v>
      </c>
      <c r="O1942" s="779">
        <f>IF(L1942+N1942=O1943+O1944+O1945,L1942+N1942,"CHYBA")</f>
        <v>0</v>
      </c>
      <c r="P1942" s="779">
        <f>P1943+P1944</f>
        <v>0</v>
      </c>
      <c r="Q1942" s="779">
        <f>Q1943+Q1944</f>
        <v>0</v>
      </c>
      <c r="R1942" s="779">
        <f>R1945</f>
        <v>0</v>
      </c>
      <c r="S1942" s="780">
        <f>IF(P1942+R1942=S1943+S1944+S1945,P1942+R1942,"CHYBA")</f>
        <v>0</v>
      </c>
    </row>
    <row r="1943" spans="1:19" ht="15" hidden="1" customHeight="1" x14ac:dyDescent="0.2">
      <c r="A1943" s="790" t="s">
        <v>382</v>
      </c>
      <c r="B1943" s="776" t="s">
        <v>381</v>
      </c>
      <c r="C1943" s="777">
        <f>IF(E1943+G1943=0, 0, ROUND((P1943-Q1943)/(G1943+E1943)/12,0))</f>
        <v>0</v>
      </c>
      <c r="D1943" s="791">
        <f>IF(F1943=0,0,ROUND(Q1943/F1943,0))</f>
        <v>0</v>
      </c>
      <c r="E1943" s="796"/>
      <c r="F1943" s="797"/>
      <c r="G1943" s="798"/>
      <c r="H1943" s="799"/>
      <c r="I1943" s="797"/>
      <c r="J1943" s="795" t="s">
        <v>381</v>
      </c>
      <c r="K1943" s="795">
        <f>H1943</f>
        <v>0</v>
      </c>
      <c r="L1943" s="797"/>
      <c r="M1943" s="797"/>
      <c r="N1943" s="779" t="s">
        <v>381</v>
      </c>
      <c r="O1943" s="779">
        <f>L1943</f>
        <v>0</v>
      </c>
      <c r="P1943" s="779">
        <f>H1943+L1943</f>
        <v>0</v>
      </c>
      <c r="Q1943" s="779">
        <f>I1943+M1943</f>
        <v>0</v>
      </c>
      <c r="R1943" s="779" t="s">
        <v>381</v>
      </c>
      <c r="S1943" s="780">
        <f>P1943</f>
        <v>0</v>
      </c>
    </row>
    <row r="1944" spans="1:19" ht="15" hidden="1" customHeight="1" x14ac:dyDescent="0.2">
      <c r="A1944" s="790" t="s">
        <v>383</v>
      </c>
      <c r="B1944" s="776" t="s">
        <v>381</v>
      </c>
      <c r="C1944" s="777">
        <f>IF(E1944+G1944=0, 0, ROUND((P1944-Q1944)/(G1944+E1944)/12,0))</f>
        <v>0</v>
      </c>
      <c r="D1944" s="791">
        <f>IF(F1944=0,0,ROUND(Q1944/F1944,0))</f>
        <v>0</v>
      </c>
      <c r="E1944" s="796"/>
      <c r="F1944" s="797"/>
      <c r="G1944" s="798"/>
      <c r="H1944" s="799"/>
      <c r="I1944" s="797"/>
      <c r="J1944" s="795" t="s">
        <v>381</v>
      </c>
      <c r="K1944" s="795">
        <f>H1944</f>
        <v>0</v>
      </c>
      <c r="L1944" s="797"/>
      <c r="M1944" s="797"/>
      <c r="N1944" s="779" t="s">
        <v>381</v>
      </c>
      <c r="O1944" s="779">
        <f>L1944</f>
        <v>0</v>
      </c>
      <c r="P1944" s="779">
        <f>H1944+L1944</f>
        <v>0</v>
      </c>
      <c r="Q1944" s="779">
        <f>I1944+M1944</f>
        <v>0</v>
      </c>
      <c r="R1944" s="779" t="s">
        <v>381</v>
      </c>
      <c r="S1944" s="780">
        <f>P1944</f>
        <v>0</v>
      </c>
    </row>
    <row r="1945" spans="1:19" ht="15" hidden="1" customHeight="1" x14ac:dyDescent="0.2">
      <c r="A1945" s="790" t="s">
        <v>384</v>
      </c>
      <c r="B1945" s="776" t="s">
        <v>381</v>
      </c>
      <c r="C1945" s="777" t="s">
        <v>381</v>
      </c>
      <c r="D1945" s="791" t="s">
        <v>381</v>
      </c>
      <c r="E1945" s="778" t="s">
        <v>381</v>
      </c>
      <c r="F1945" s="779" t="s">
        <v>381</v>
      </c>
      <c r="G1945" s="780" t="s">
        <v>381</v>
      </c>
      <c r="H1945" s="781" t="s">
        <v>381</v>
      </c>
      <c r="I1945" s="779" t="s">
        <v>381</v>
      </c>
      <c r="J1945" s="797"/>
      <c r="K1945" s="795">
        <f>J1945</f>
        <v>0</v>
      </c>
      <c r="L1945" s="779" t="s">
        <v>381</v>
      </c>
      <c r="M1945" s="779" t="s">
        <v>381</v>
      </c>
      <c r="N1945" s="797"/>
      <c r="O1945" s="779">
        <f>N1945</f>
        <v>0</v>
      </c>
      <c r="P1945" s="779" t="s">
        <v>381</v>
      </c>
      <c r="Q1945" s="779" t="s">
        <v>381</v>
      </c>
      <c r="R1945" s="779">
        <f>J1945+N1945</f>
        <v>0</v>
      </c>
      <c r="S1945" s="780">
        <f>R1945</f>
        <v>0</v>
      </c>
    </row>
    <row r="1946" spans="1:19" ht="18" hidden="1" customHeight="1" x14ac:dyDescent="0.2">
      <c r="A1946" s="792" t="s">
        <v>1026</v>
      </c>
      <c r="B1946" s="793"/>
      <c r="C1946" s="777">
        <f>IF(E1946+G1946=0, 0, ROUND((P1946-Q1946)/(G1946+E1946)/12,0))</f>
        <v>0</v>
      </c>
      <c r="D1946" s="791">
        <f>IF(F1946=0,0,ROUND(Q1946/F1946,0))</f>
        <v>0</v>
      </c>
      <c r="E1946" s="778">
        <f>E1947+E1948</f>
        <v>0</v>
      </c>
      <c r="F1946" s="779">
        <f>F1947+F1948</f>
        <v>0</v>
      </c>
      <c r="G1946" s="780">
        <f>G1947+G1948</f>
        <v>0</v>
      </c>
      <c r="H1946" s="781">
        <f>H1947+H1948</f>
        <v>0</v>
      </c>
      <c r="I1946" s="779">
        <f>I1947+I1948</f>
        <v>0</v>
      </c>
      <c r="J1946" s="779">
        <f>J1949</f>
        <v>0</v>
      </c>
      <c r="K1946" s="779">
        <f>IF(H1946+J1946=K1947+K1948+K1949,H1946+J1946,"CHYBA")</f>
        <v>0</v>
      </c>
      <c r="L1946" s="779">
        <f>L1947+L1948</f>
        <v>0</v>
      </c>
      <c r="M1946" s="779">
        <f>M1947+M1948</f>
        <v>0</v>
      </c>
      <c r="N1946" s="779">
        <f>N1949</f>
        <v>0</v>
      </c>
      <c r="O1946" s="779">
        <f>IF(L1946+N1946=O1947+O1948+O1949,L1946+N1946,"CHYBA")</f>
        <v>0</v>
      </c>
      <c r="P1946" s="779">
        <f>P1947+P1948</f>
        <v>0</v>
      </c>
      <c r="Q1946" s="779">
        <f>Q1947+Q1948</f>
        <v>0</v>
      </c>
      <c r="R1946" s="779">
        <f>R1949</f>
        <v>0</v>
      </c>
      <c r="S1946" s="780">
        <f>IF(P1946+R1946=S1947+S1948+S1949,P1946+R1946,"CHYBA")</f>
        <v>0</v>
      </c>
    </row>
    <row r="1947" spans="1:19" ht="15" hidden="1" customHeight="1" x14ac:dyDescent="0.2">
      <c r="A1947" s="790" t="s">
        <v>382</v>
      </c>
      <c r="B1947" s="776" t="s">
        <v>381</v>
      </c>
      <c r="C1947" s="777">
        <f>IF(E1947+G1947=0, 0, ROUND((P1947-Q1947)/(G1947+E1947)/12,0))</f>
        <v>0</v>
      </c>
      <c r="D1947" s="791">
        <f>IF(F1947=0,0,ROUND(Q1947/F1947,0))</f>
        <v>0</v>
      </c>
      <c r="E1947" s="796"/>
      <c r="F1947" s="797"/>
      <c r="G1947" s="798"/>
      <c r="H1947" s="799"/>
      <c r="I1947" s="797"/>
      <c r="J1947" s="779" t="s">
        <v>381</v>
      </c>
      <c r="K1947" s="779">
        <f>H1947</f>
        <v>0</v>
      </c>
      <c r="L1947" s="797"/>
      <c r="M1947" s="797"/>
      <c r="N1947" s="779" t="s">
        <v>381</v>
      </c>
      <c r="O1947" s="779">
        <f>L1947</f>
        <v>0</v>
      </c>
      <c r="P1947" s="779">
        <f>H1947+L1947</f>
        <v>0</v>
      </c>
      <c r="Q1947" s="779">
        <f>I1947+M1947</f>
        <v>0</v>
      </c>
      <c r="R1947" s="779" t="s">
        <v>381</v>
      </c>
      <c r="S1947" s="780">
        <f>P1947</f>
        <v>0</v>
      </c>
    </row>
    <row r="1948" spans="1:19" ht="15" hidden="1" customHeight="1" x14ac:dyDescent="0.2">
      <c r="A1948" s="790" t="s">
        <v>383</v>
      </c>
      <c r="B1948" s="776" t="s">
        <v>381</v>
      </c>
      <c r="C1948" s="777">
        <f>IF(E1948+G1948=0, 0, ROUND((P1948-Q1948)/(G1948+E1948)/12,0))</f>
        <v>0</v>
      </c>
      <c r="D1948" s="791">
        <f>IF(F1948=0,0,ROUND(Q1948/F1948,0))</f>
        <v>0</v>
      </c>
      <c r="E1948" s="796"/>
      <c r="F1948" s="797"/>
      <c r="G1948" s="798"/>
      <c r="H1948" s="799"/>
      <c r="I1948" s="797"/>
      <c r="J1948" s="779" t="s">
        <v>381</v>
      </c>
      <c r="K1948" s="779">
        <f>H1948</f>
        <v>0</v>
      </c>
      <c r="L1948" s="797"/>
      <c r="M1948" s="797"/>
      <c r="N1948" s="779" t="s">
        <v>381</v>
      </c>
      <c r="O1948" s="779">
        <f>L1948</f>
        <v>0</v>
      </c>
      <c r="P1948" s="779">
        <f>H1948+L1948</f>
        <v>0</v>
      </c>
      <c r="Q1948" s="779">
        <f>I1948+M1948</f>
        <v>0</v>
      </c>
      <c r="R1948" s="779" t="s">
        <v>381</v>
      </c>
      <c r="S1948" s="780">
        <f>P1948</f>
        <v>0</v>
      </c>
    </row>
    <row r="1949" spans="1:19" ht="15" hidden="1" customHeight="1" x14ac:dyDescent="0.2">
      <c r="A1949" s="790" t="s">
        <v>384</v>
      </c>
      <c r="B1949" s="776" t="s">
        <v>381</v>
      </c>
      <c r="C1949" s="777" t="s">
        <v>381</v>
      </c>
      <c r="D1949" s="791" t="s">
        <v>381</v>
      </c>
      <c r="E1949" s="778" t="s">
        <v>381</v>
      </c>
      <c r="F1949" s="779" t="s">
        <v>381</v>
      </c>
      <c r="G1949" s="780" t="s">
        <v>381</v>
      </c>
      <c r="H1949" s="781" t="s">
        <v>381</v>
      </c>
      <c r="I1949" s="779" t="s">
        <v>381</v>
      </c>
      <c r="J1949" s="797"/>
      <c r="K1949" s="779">
        <f>J1949</f>
        <v>0</v>
      </c>
      <c r="L1949" s="779" t="s">
        <v>381</v>
      </c>
      <c r="M1949" s="779" t="s">
        <v>381</v>
      </c>
      <c r="N1949" s="797"/>
      <c r="O1949" s="779">
        <f>N1949</f>
        <v>0</v>
      </c>
      <c r="P1949" s="779" t="s">
        <v>381</v>
      </c>
      <c r="Q1949" s="779" t="s">
        <v>381</v>
      </c>
      <c r="R1949" s="779">
        <f>J1949+N1949</f>
        <v>0</v>
      </c>
      <c r="S1949" s="780">
        <f>R1949</f>
        <v>0</v>
      </c>
    </row>
    <row r="1950" spans="1:19" ht="18" hidden="1" customHeight="1" x14ac:dyDescent="0.2">
      <c r="A1950" s="792" t="s">
        <v>1026</v>
      </c>
      <c r="B1950" s="793"/>
      <c r="C1950" s="777">
        <f>IF(E1950+G1950=0, 0, ROUND((P1950-Q1950)/(G1950+E1950)/12,0))</f>
        <v>0</v>
      </c>
      <c r="D1950" s="791">
        <f>IF(F1950=0,0,ROUND(Q1950/F1950,0))</f>
        <v>0</v>
      </c>
      <c r="E1950" s="778">
        <f>E1951+E1952</f>
        <v>0</v>
      </c>
      <c r="F1950" s="779">
        <f>F1951+F1952</f>
        <v>0</v>
      </c>
      <c r="G1950" s="780">
        <f>G1951+G1952</f>
        <v>0</v>
      </c>
      <c r="H1950" s="781">
        <f>H1951+H1952</f>
        <v>0</v>
      </c>
      <c r="I1950" s="779">
        <f>I1951+I1952</f>
        <v>0</v>
      </c>
      <c r="J1950" s="779">
        <f>J1953</f>
        <v>0</v>
      </c>
      <c r="K1950" s="779">
        <f>IF(H1950+J1950=K1951+K1952+K1953,H1950+J1950,"CHYBA")</f>
        <v>0</v>
      </c>
      <c r="L1950" s="779">
        <f>L1951+L1952</f>
        <v>0</v>
      </c>
      <c r="M1950" s="779">
        <f>M1951+M1952</f>
        <v>0</v>
      </c>
      <c r="N1950" s="779">
        <f>N1953</f>
        <v>0</v>
      </c>
      <c r="O1950" s="779">
        <f>IF(L1950+N1950=O1951+O1952+O1953,L1950+N1950,"CHYBA")</f>
        <v>0</v>
      </c>
      <c r="P1950" s="779">
        <f>P1951+P1952</f>
        <v>0</v>
      </c>
      <c r="Q1950" s="779">
        <f>Q1951+Q1952</f>
        <v>0</v>
      </c>
      <c r="R1950" s="779">
        <f>R1953</f>
        <v>0</v>
      </c>
      <c r="S1950" s="780">
        <f>IF(P1950+R1950=S1951+S1952+S1953,P1950+R1950,"CHYBA")</f>
        <v>0</v>
      </c>
    </row>
    <row r="1951" spans="1:19" ht="15" hidden="1" customHeight="1" x14ac:dyDescent="0.2">
      <c r="A1951" s="790" t="s">
        <v>382</v>
      </c>
      <c r="B1951" s="776" t="s">
        <v>381</v>
      </c>
      <c r="C1951" s="777">
        <f>IF(E1951+G1951=0, 0, ROUND((P1951-Q1951)/(G1951+E1951)/12,0))</f>
        <v>0</v>
      </c>
      <c r="D1951" s="791">
        <f>IF(F1951=0,0,ROUND(Q1951/F1951,0))</f>
        <v>0</v>
      </c>
      <c r="E1951" s="796"/>
      <c r="F1951" s="797"/>
      <c r="G1951" s="798"/>
      <c r="H1951" s="799"/>
      <c r="I1951" s="797"/>
      <c r="J1951" s="779" t="s">
        <v>381</v>
      </c>
      <c r="K1951" s="779">
        <f>H1951</f>
        <v>0</v>
      </c>
      <c r="L1951" s="797"/>
      <c r="M1951" s="797"/>
      <c r="N1951" s="779" t="s">
        <v>381</v>
      </c>
      <c r="O1951" s="779">
        <f>L1951</f>
        <v>0</v>
      </c>
      <c r="P1951" s="779">
        <f>H1951+L1951</f>
        <v>0</v>
      </c>
      <c r="Q1951" s="779">
        <f>I1951+M1951</f>
        <v>0</v>
      </c>
      <c r="R1951" s="779" t="s">
        <v>381</v>
      </c>
      <c r="S1951" s="780">
        <f>P1951</f>
        <v>0</v>
      </c>
    </row>
    <row r="1952" spans="1:19" ht="15" hidden="1" customHeight="1" x14ac:dyDescent="0.2">
      <c r="A1952" s="790" t="s">
        <v>383</v>
      </c>
      <c r="B1952" s="776" t="s">
        <v>381</v>
      </c>
      <c r="C1952" s="777">
        <f>IF(E1952+G1952=0, 0, ROUND((P1952-Q1952)/(G1952+E1952)/12,0))</f>
        <v>0</v>
      </c>
      <c r="D1952" s="791">
        <f>IF(F1952=0,0,ROUND(Q1952/F1952,0))</f>
        <v>0</v>
      </c>
      <c r="E1952" s="796"/>
      <c r="F1952" s="797"/>
      <c r="G1952" s="798"/>
      <c r="H1952" s="799"/>
      <c r="I1952" s="797"/>
      <c r="J1952" s="779" t="s">
        <v>381</v>
      </c>
      <c r="K1952" s="779">
        <f>H1952</f>
        <v>0</v>
      </c>
      <c r="L1952" s="797"/>
      <c r="M1952" s="797"/>
      <c r="N1952" s="779" t="s">
        <v>381</v>
      </c>
      <c r="O1952" s="779">
        <f>L1952</f>
        <v>0</v>
      </c>
      <c r="P1952" s="779">
        <f>H1952+L1952</f>
        <v>0</v>
      </c>
      <c r="Q1952" s="779">
        <f>I1952+M1952</f>
        <v>0</v>
      </c>
      <c r="R1952" s="779" t="s">
        <v>381</v>
      </c>
      <c r="S1952" s="780">
        <f>P1952</f>
        <v>0</v>
      </c>
    </row>
    <row r="1953" spans="1:19" ht="15" hidden="1" customHeight="1" x14ac:dyDescent="0.2">
      <c r="A1953" s="790" t="s">
        <v>384</v>
      </c>
      <c r="B1953" s="776" t="s">
        <v>381</v>
      </c>
      <c r="C1953" s="777" t="s">
        <v>381</v>
      </c>
      <c r="D1953" s="791" t="s">
        <v>381</v>
      </c>
      <c r="E1953" s="778" t="s">
        <v>381</v>
      </c>
      <c r="F1953" s="779" t="s">
        <v>381</v>
      </c>
      <c r="G1953" s="780" t="s">
        <v>381</v>
      </c>
      <c r="H1953" s="781" t="s">
        <v>381</v>
      </c>
      <c r="I1953" s="779" t="s">
        <v>381</v>
      </c>
      <c r="J1953" s="797"/>
      <c r="K1953" s="779">
        <f>J1953</f>
        <v>0</v>
      </c>
      <c r="L1953" s="779" t="s">
        <v>381</v>
      </c>
      <c r="M1953" s="779" t="s">
        <v>381</v>
      </c>
      <c r="N1953" s="797"/>
      <c r="O1953" s="779">
        <f>N1953</f>
        <v>0</v>
      </c>
      <c r="P1953" s="779" t="s">
        <v>381</v>
      </c>
      <c r="Q1953" s="779" t="s">
        <v>381</v>
      </c>
      <c r="R1953" s="779">
        <f>J1953+N1953</f>
        <v>0</v>
      </c>
      <c r="S1953" s="780">
        <f>R1953</f>
        <v>0</v>
      </c>
    </row>
    <row r="1954" spans="1:19" ht="18" hidden="1" customHeight="1" x14ac:dyDescent="0.2">
      <c r="A1954" s="792" t="s">
        <v>1026</v>
      </c>
      <c r="B1954" s="793"/>
      <c r="C1954" s="777">
        <f>IF(E1954+G1954=0, 0, ROUND((P1954-Q1954)/(G1954+E1954)/12,0))</f>
        <v>0</v>
      </c>
      <c r="D1954" s="791">
        <f>IF(F1954=0,0,ROUND(Q1954/F1954,0))</f>
        <v>0</v>
      </c>
      <c r="E1954" s="778">
        <f>E1955+E1956</f>
        <v>0</v>
      </c>
      <c r="F1954" s="779">
        <f>F1955+F1956</f>
        <v>0</v>
      </c>
      <c r="G1954" s="780">
        <f>G1955+G1956</f>
        <v>0</v>
      </c>
      <c r="H1954" s="781">
        <f>H1955+H1956</f>
        <v>0</v>
      </c>
      <c r="I1954" s="779">
        <f>I1955+I1956</f>
        <v>0</v>
      </c>
      <c r="J1954" s="779">
        <f>J1957</f>
        <v>0</v>
      </c>
      <c r="K1954" s="779">
        <f>IF(H1954+J1954=K1955+K1956+K1957,H1954+J1954,"CHYBA")</f>
        <v>0</v>
      </c>
      <c r="L1954" s="779">
        <f>L1955+L1956</f>
        <v>0</v>
      </c>
      <c r="M1954" s="779">
        <f>M1955+M1956</f>
        <v>0</v>
      </c>
      <c r="N1954" s="779">
        <f>N1957</f>
        <v>0</v>
      </c>
      <c r="O1954" s="779">
        <f>IF(L1954+N1954=O1955+O1956+O1957,L1954+N1954,"CHYBA")</f>
        <v>0</v>
      </c>
      <c r="P1954" s="779">
        <f>P1955+P1956</f>
        <v>0</v>
      </c>
      <c r="Q1954" s="779">
        <f>Q1955+Q1956</f>
        <v>0</v>
      </c>
      <c r="R1954" s="779">
        <f>R1957</f>
        <v>0</v>
      </c>
      <c r="S1954" s="780">
        <f>IF(P1954+R1954=S1955+S1956+S1957,P1954+R1954,"CHYBA")</f>
        <v>0</v>
      </c>
    </row>
    <row r="1955" spans="1:19" ht="15" hidden="1" customHeight="1" x14ac:dyDescent="0.2">
      <c r="A1955" s="790" t="s">
        <v>382</v>
      </c>
      <c r="B1955" s="776" t="s">
        <v>381</v>
      </c>
      <c r="C1955" s="777">
        <f>IF(E1955+G1955=0, 0, ROUND((P1955-Q1955)/(G1955+E1955)/12,0))</f>
        <v>0</v>
      </c>
      <c r="D1955" s="791">
        <f>IF(F1955=0,0,ROUND(Q1955/F1955,0))</f>
        <v>0</v>
      </c>
      <c r="E1955" s="796"/>
      <c r="F1955" s="797"/>
      <c r="G1955" s="798"/>
      <c r="H1955" s="799"/>
      <c r="I1955" s="797"/>
      <c r="J1955" s="779" t="s">
        <v>381</v>
      </c>
      <c r="K1955" s="779">
        <f>H1955</f>
        <v>0</v>
      </c>
      <c r="L1955" s="797"/>
      <c r="M1955" s="797"/>
      <c r="N1955" s="779" t="s">
        <v>381</v>
      </c>
      <c r="O1955" s="779">
        <f>L1955</f>
        <v>0</v>
      </c>
      <c r="P1955" s="779">
        <f>H1955+L1955</f>
        <v>0</v>
      </c>
      <c r="Q1955" s="779">
        <f>I1955+M1955</f>
        <v>0</v>
      </c>
      <c r="R1955" s="779" t="s">
        <v>381</v>
      </c>
      <c r="S1955" s="780">
        <f>P1955</f>
        <v>0</v>
      </c>
    </row>
    <row r="1956" spans="1:19" ht="15" hidden="1" customHeight="1" x14ac:dyDescent="0.2">
      <c r="A1956" s="790" t="s">
        <v>383</v>
      </c>
      <c r="B1956" s="776" t="s">
        <v>381</v>
      </c>
      <c r="C1956" s="777">
        <f>IF(E1956+G1956=0, 0, ROUND((P1956-Q1956)/(G1956+E1956)/12,0))</f>
        <v>0</v>
      </c>
      <c r="D1956" s="791">
        <f>IF(F1956=0,0,ROUND(Q1956/F1956,0))</f>
        <v>0</v>
      </c>
      <c r="E1956" s="796"/>
      <c r="F1956" s="797"/>
      <c r="G1956" s="798"/>
      <c r="H1956" s="799"/>
      <c r="I1956" s="797"/>
      <c r="J1956" s="779" t="s">
        <v>381</v>
      </c>
      <c r="K1956" s="779">
        <f>H1956</f>
        <v>0</v>
      </c>
      <c r="L1956" s="797"/>
      <c r="M1956" s="797"/>
      <c r="N1956" s="779" t="s">
        <v>381</v>
      </c>
      <c r="O1956" s="779">
        <f>L1956</f>
        <v>0</v>
      </c>
      <c r="P1956" s="779">
        <f>H1956+L1956</f>
        <v>0</v>
      </c>
      <c r="Q1956" s="779">
        <f>I1956+M1956</f>
        <v>0</v>
      </c>
      <c r="R1956" s="779" t="s">
        <v>381</v>
      </c>
      <c r="S1956" s="780">
        <f>P1956</f>
        <v>0</v>
      </c>
    </row>
    <row r="1957" spans="1:19" ht="15" hidden="1" customHeight="1" x14ac:dyDescent="0.2">
      <c r="A1957" s="790" t="s">
        <v>384</v>
      </c>
      <c r="B1957" s="776" t="s">
        <v>381</v>
      </c>
      <c r="C1957" s="777" t="s">
        <v>381</v>
      </c>
      <c r="D1957" s="791" t="s">
        <v>381</v>
      </c>
      <c r="E1957" s="778" t="s">
        <v>381</v>
      </c>
      <c r="F1957" s="779" t="s">
        <v>381</v>
      </c>
      <c r="G1957" s="780" t="s">
        <v>381</v>
      </c>
      <c r="H1957" s="781" t="s">
        <v>381</v>
      </c>
      <c r="I1957" s="779" t="s">
        <v>381</v>
      </c>
      <c r="J1957" s="797"/>
      <c r="K1957" s="779">
        <f>J1957</f>
        <v>0</v>
      </c>
      <c r="L1957" s="779" t="s">
        <v>381</v>
      </c>
      <c r="M1957" s="779" t="s">
        <v>381</v>
      </c>
      <c r="N1957" s="797"/>
      <c r="O1957" s="779">
        <f>N1957</f>
        <v>0</v>
      </c>
      <c r="P1957" s="779" t="s">
        <v>381</v>
      </c>
      <c r="Q1957" s="779" t="s">
        <v>381</v>
      </c>
      <c r="R1957" s="779">
        <f>J1957+N1957</f>
        <v>0</v>
      </c>
      <c r="S1957" s="780">
        <f>R1957</f>
        <v>0</v>
      </c>
    </row>
    <row r="1958" spans="1:19" ht="18" hidden="1" customHeight="1" x14ac:dyDescent="0.2">
      <c r="A1958" s="792" t="s">
        <v>1026</v>
      </c>
      <c r="B1958" s="793"/>
      <c r="C1958" s="777">
        <f>IF(E1958+G1958=0, 0, ROUND((P1958-Q1958)/(G1958+E1958)/12,0))</f>
        <v>0</v>
      </c>
      <c r="D1958" s="791">
        <f>IF(F1958=0,0,ROUND(Q1958/F1958,0))</f>
        <v>0</v>
      </c>
      <c r="E1958" s="778">
        <f>E1959+E1960</f>
        <v>0</v>
      </c>
      <c r="F1958" s="779">
        <f>F1959+F1960</f>
        <v>0</v>
      </c>
      <c r="G1958" s="780">
        <f>G1959+G1960</f>
        <v>0</v>
      </c>
      <c r="H1958" s="781">
        <f>H1959+H1960</f>
        <v>0</v>
      </c>
      <c r="I1958" s="779">
        <f>I1959+I1960</f>
        <v>0</v>
      </c>
      <c r="J1958" s="779">
        <f>J1961</f>
        <v>0</v>
      </c>
      <c r="K1958" s="779">
        <f>IF(H1958+J1958=K1959+K1960+K1961,H1958+J1958,"CHYBA")</f>
        <v>0</v>
      </c>
      <c r="L1958" s="779">
        <f>L1959+L1960</f>
        <v>0</v>
      </c>
      <c r="M1958" s="779">
        <f>M1959+M1960</f>
        <v>0</v>
      </c>
      <c r="N1958" s="779">
        <f>N1961</f>
        <v>0</v>
      </c>
      <c r="O1958" s="779">
        <f>IF(L1958+N1958=O1959+O1960+O1961,L1958+N1958,"CHYBA")</f>
        <v>0</v>
      </c>
      <c r="P1958" s="779">
        <f>P1959+P1960</f>
        <v>0</v>
      </c>
      <c r="Q1958" s="779">
        <f>Q1959+Q1960</f>
        <v>0</v>
      </c>
      <c r="R1958" s="779">
        <f>R1961</f>
        <v>0</v>
      </c>
      <c r="S1958" s="780">
        <f>IF(P1958+R1958=S1959+S1960+S1961,P1958+R1958,"CHYBA")</f>
        <v>0</v>
      </c>
    </row>
    <row r="1959" spans="1:19" ht="15" hidden="1" customHeight="1" x14ac:dyDescent="0.2">
      <c r="A1959" s="790" t="s">
        <v>382</v>
      </c>
      <c r="B1959" s="776" t="s">
        <v>381</v>
      </c>
      <c r="C1959" s="777">
        <f>IF(E1959+G1959=0, 0, ROUND((P1959-Q1959)/(G1959+E1959)/12,0))</f>
        <v>0</v>
      </c>
      <c r="D1959" s="791">
        <f>IF(F1959=0,0,ROUND(Q1959/F1959,0))</f>
        <v>0</v>
      </c>
      <c r="E1959" s="796"/>
      <c r="F1959" s="797"/>
      <c r="G1959" s="798"/>
      <c r="H1959" s="799"/>
      <c r="I1959" s="797"/>
      <c r="J1959" s="779" t="s">
        <v>381</v>
      </c>
      <c r="K1959" s="779">
        <f>H1959</f>
        <v>0</v>
      </c>
      <c r="L1959" s="797"/>
      <c r="M1959" s="797"/>
      <c r="N1959" s="779" t="s">
        <v>381</v>
      </c>
      <c r="O1959" s="779">
        <f>L1959</f>
        <v>0</v>
      </c>
      <c r="P1959" s="779">
        <f>H1959+L1959</f>
        <v>0</v>
      </c>
      <c r="Q1959" s="779">
        <f>I1959+M1959</f>
        <v>0</v>
      </c>
      <c r="R1959" s="779" t="s">
        <v>381</v>
      </c>
      <c r="S1959" s="780">
        <f>P1959</f>
        <v>0</v>
      </c>
    </row>
    <row r="1960" spans="1:19" ht="15" hidden="1" customHeight="1" x14ac:dyDescent="0.2">
      <c r="A1960" s="790" t="s">
        <v>383</v>
      </c>
      <c r="B1960" s="776" t="s">
        <v>381</v>
      </c>
      <c r="C1960" s="777">
        <f>IF(E1960+G1960=0, 0, ROUND((P1960-Q1960)/(G1960+E1960)/12,0))</f>
        <v>0</v>
      </c>
      <c r="D1960" s="791">
        <f>IF(F1960=0,0,ROUND(Q1960/F1960,0))</f>
        <v>0</v>
      </c>
      <c r="E1960" s="796"/>
      <c r="F1960" s="797"/>
      <c r="G1960" s="798"/>
      <c r="H1960" s="799"/>
      <c r="I1960" s="797"/>
      <c r="J1960" s="779" t="s">
        <v>381</v>
      </c>
      <c r="K1960" s="779">
        <f>H1960</f>
        <v>0</v>
      </c>
      <c r="L1960" s="797"/>
      <c r="M1960" s="797"/>
      <c r="N1960" s="779" t="s">
        <v>381</v>
      </c>
      <c r="O1960" s="779">
        <f>L1960</f>
        <v>0</v>
      </c>
      <c r="P1960" s="779">
        <f>H1960+L1960</f>
        <v>0</v>
      </c>
      <c r="Q1960" s="779">
        <f>I1960+M1960</f>
        <v>0</v>
      </c>
      <c r="R1960" s="779" t="s">
        <v>381</v>
      </c>
      <c r="S1960" s="780">
        <f>P1960</f>
        <v>0</v>
      </c>
    </row>
    <row r="1961" spans="1:19" ht="15" hidden="1" customHeight="1" x14ac:dyDescent="0.2">
      <c r="A1961" s="790" t="s">
        <v>384</v>
      </c>
      <c r="B1961" s="776" t="s">
        <v>381</v>
      </c>
      <c r="C1961" s="777" t="s">
        <v>381</v>
      </c>
      <c r="D1961" s="791" t="s">
        <v>381</v>
      </c>
      <c r="E1961" s="778" t="s">
        <v>381</v>
      </c>
      <c r="F1961" s="779" t="s">
        <v>381</v>
      </c>
      <c r="G1961" s="780" t="s">
        <v>381</v>
      </c>
      <c r="H1961" s="781" t="s">
        <v>381</v>
      </c>
      <c r="I1961" s="779" t="s">
        <v>381</v>
      </c>
      <c r="J1961" s="797"/>
      <c r="K1961" s="779">
        <f>J1961</f>
        <v>0</v>
      </c>
      <c r="L1961" s="779" t="s">
        <v>381</v>
      </c>
      <c r="M1961" s="779" t="s">
        <v>381</v>
      </c>
      <c r="N1961" s="797"/>
      <c r="O1961" s="779">
        <f>N1961</f>
        <v>0</v>
      </c>
      <c r="P1961" s="779" t="s">
        <v>381</v>
      </c>
      <c r="Q1961" s="779" t="s">
        <v>381</v>
      </c>
      <c r="R1961" s="779">
        <f>J1961+N1961</f>
        <v>0</v>
      </c>
      <c r="S1961" s="780">
        <f>R1961</f>
        <v>0</v>
      </c>
    </row>
    <row r="1962" spans="1:19" ht="18" hidden="1" customHeight="1" x14ac:dyDescent="0.2">
      <c r="A1962" s="792" t="s">
        <v>1026</v>
      </c>
      <c r="B1962" s="793"/>
      <c r="C1962" s="777">
        <f>IF(E1962+G1962=0, 0, ROUND((P1962-Q1962)/(G1962+E1962)/12,0))</f>
        <v>0</v>
      </c>
      <c r="D1962" s="791">
        <f>IF(F1962=0,0,ROUND(Q1962/F1962,0))</f>
        <v>0</v>
      </c>
      <c r="E1962" s="778">
        <f>E1963+E1964</f>
        <v>0</v>
      </c>
      <c r="F1962" s="779">
        <f>F1963+F1964</f>
        <v>0</v>
      </c>
      <c r="G1962" s="780">
        <f>G1963+G1964</f>
        <v>0</v>
      </c>
      <c r="H1962" s="781">
        <f>H1963+H1964</f>
        <v>0</v>
      </c>
      <c r="I1962" s="779">
        <f>I1963+I1964</f>
        <v>0</v>
      </c>
      <c r="J1962" s="779">
        <f>J1965</f>
        <v>0</v>
      </c>
      <c r="K1962" s="779">
        <f>IF(H1962+J1962=K1963+K1964+K1965,H1962+J1962,"CHYBA")</f>
        <v>0</v>
      </c>
      <c r="L1962" s="779">
        <f>L1963+L1964</f>
        <v>0</v>
      </c>
      <c r="M1962" s="779">
        <f>M1963+M1964</f>
        <v>0</v>
      </c>
      <c r="N1962" s="779">
        <f>N1965</f>
        <v>0</v>
      </c>
      <c r="O1962" s="779">
        <f>IF(L1962+N1962=O1963+O1964+O1965,L1962+N1962,"CHYBA")</f>
        <v>0</v>
      </c>
      <c r="P1962" s="779">
        <f>P1963+P1964</f>
        <v>0</v>
      </c>
      <c r="Q1962" s="779">
        <f>Q1963+Q1964</f>
        <v>0</v>
      </c>
      <c r="R1962" s="779">
        <f>R1965</f>
        <v>0</v>
      </c>
      <c r="S1962" s="780">
        <f>IF(P1962+R1962=S1963+S1964+S1965,P1962+R1962,"CHYBA")</f>
        <v>0</v>
      </c>
    </row>
    <row r="1963" spans="1:19" ht="15" hidden="1" customHeight="1" x14ac:dyDescent="0.2">
      <c r="A1963" s="790" t="s">
        <v>382</v>
      </c>
      <c r="B1963" s="776" t="s">
        <v>381</v>
      </c>
      <c r="C1963" s="777">
        <f>IF(E1963+G1963=0, 0, ROUND((P1963-Q1963)/(G1963+E1963)/12,0))</f>
        <v>0</v>
      </c>
      <c r="D1963" s="791">
        <f>IF(F1963=0,0,ROUND(Q1963/F1963,0))</f>
        <v>0</v>
      </c>
      <c r="E1963" s="796"/>
      <c r="F1963" s="797"/>
      <c r="G1963" s="798"/>
      <c r="H1963" s="799"/>
      <c r="I1963" s="797"/>
      <c r="J1963" s="779" t="s">
        <v>381</v>
      </c>
      <c r="K1963" s="779">
        <f>H1963</f>
        <v>0</v>
      </c>
      <c r="L1963" s="797"/>
      <c r="M1963" s="797"/>
      <c r="N1963" s="779" t="s">
        <v>381</v>
      </c>
      <c r="O1963" s="779">
        <f>L1963</f>
        <v>0</v>
      </c>
      <c r="P1963" s="779">
        <f>H1963+L1963</f>
        <v>0</v>
      </c>
      <c r="Q1963" s="779">
        <f>I1963+M1963</f>
        <v>0</v>
      </c>
      <c r="R1963" s="779" t="s">
        <v>381</v>
      </c>
      <c r="S1963" s="780">
        <f>P1963</f>
        <v>0</v>
      </c>
    </row>
    <row r="1964" spans="1:19" ht="15" hidden="1" customHeight="1" x14ac:dyDescent="0.2">
      <c r="A1964" s="790" t="s">
        <v>383</v>
      </c>
      <c r="B1964" s="776" t="s">
        <v>381</v>
      </c>
      <c r="C1964" s="777">
        <f>IF(E1964+G1964=0, 0, ROUND((P1964-Q1964)/(G1964+E1964)/12,0))</f>
        <v>0</v>
      </c>
      <c r="D1964" s="791">
        <f>IF(F1964=0,0,ROUND(Q1964/F1964,0))</f>
        <v>0</v>
      </c>
      <c r="E1964" s="796"/>
      <c r="F1964" s="797"/>
      <c r="G1964" s="798"/>
      <c r="H1964" s="799"/>
      <c r="I1964" s="797"/>
      <c r="J1964" s="779" t="s">
        <v>381</v>
      </c>
      <c r="K1964" s="779">
        <f>H1964</f>
        <v>0</v>
      </c>
      <c r="L1964" s="797"/>
      <c r="M1964" s="797"/>
      <c r="N1964" s="779" t="s">
        <v>381</v>
      </c>
      <c r="O1964" s="779">
        <f>L1964</f>
        <v>0</v>
      </c>
      <c r="P1964" s="779">
        <f>H1964+L1964</f>
        <v>0</v>
      </c>
      <c r="Q1964" s="779">
        <f>I1964+M1964</f>
        <v>0</v>
      </c>
      <c r="R1964" s="779" t="s">
        <v>381</v>
      </c>
      <c r="S1964" s="780">
        <f>P1964</f>
        <v>0</v>
      </c>
    </row>
    <row r="1965" spans="1:19" ht="15" hidden="1" customHeight="1" x14ac:dyDescent="0.2">
      <c r="A1965" s="790" t="s">
        <v>384</v>
      </c>
      <c r="B1965" s="776" t="s">
        <v>381</v>
      </c>
      <c r="C1965" s="777" t="s">
        <v>381</v>
      </c>
      <c r="D1965" s="791" t="s">
        <v>381</v>
      </c>
      <c r="E1965" s="778" t="s">
        <v>381</v>
      </c>
      <c r="F1965" s="779" t="s">
        <v>381</v>
      </c>
      <c r="G1965" s="780" t="s">
        <v>381</v>
      </c>
      <c r="H1965" s="781" t="s">
        <v>381</v>
      </c>
      <c r="I1965" s="779" t="s">
        <v>381</v>
      </c>
      <c r="J1965" s="797"/>
      <c r="K1965" s="779">
        <f>J1965</f>
        <v>0</v>
      </c>
      <c r="L1965" s="779" t="s">
        <v>381</v>
      </c>
      <c r="M1965" s="779" t="s">
        <v>381</v>
      </c>
      <c r="N1965" s="797"/>
      <c r="O1965" s="779">
        <f>N1965</f>
        <v>0</v>
      </c>
      <c r="P1965" s="779" t="s">
        <v>381</v>
      </c>
      <c r="Q1965" s="779" t="s">
        <v>381</v>
      </c>
      <c r="R1965" s="779">
        <f>J1965+N1965</f>
        <v>0</v>
      </c>
      <c r="S1965" s="780">
        <f>R1965</f>
        <v>0</v>
      </c>
    </row>
    <row r="1966" spans="1:19" ht="18" hidden="1" customHeight="1" x14ac:dyDescent="0.2">
      <c r="A1966" s="792" t="s">
        <v>1026</v>
      </c>
      <c r="B1966" s="793"/>
      <c r="C1966" s="777">
        <f>IF(E1966+G1966=0, 0, ROUND((P1966-Q1966)/(G1966+E1966)/12,0))</f>
        <v>0</v>
      </c>
      <c r="D1966" s="791">
        <f>IF(F1966=0,0,ROUND(Q1966/F1966,0))</f>
        <v>0</v>
      </c>
      <c r="E1966" s="778">
        <f>E1967+E1968</f>
        <v>0</v>
      </c>
      <c r="F1966" s="779">
        <f>F1967+F1968</f>
        <v>0</v>
      </c>
      <c r="G1966" s="780">
        <f>G1967+G1968</f>
        <v>0</v>
      </c>
      <c r="H1966" s="781">
        <f>H1967+H1968</f>
        <v>0</v>
      </c>
      <c r="I1966" s="779">
        <f>I1967+I1968</f>
        <v>0</v>
      </c>
      <c r="J1966" s="779">
        <f>J1969</f>
        <v>0</v>
      </c>
      <c r="K1966" s="779">
        <f>IF(H1966+J1966=K1967+K1968+K1969,H1966+J1966,"CHYBA")</f>
        <v>0</v>
      </c>
      <c r="L1966" s="779">
        <f>L1967+L1968</f>
        <v>0</v>
      </c>
      <c r="M1966" s="779">
        <f>M1967+M1968</f>
        <v>0</v>
      </c>
      <c r="N1966" s="779">
        <f>N1969</f>
        <v>0</v>
      </c>
      <c r="O1966" s="779">
        <f>IF(L1966+N1966=O1967+O1968+O1969,L1966+N1966,"CHYBA")</f>
        <v>0</v>
      </c>
      <c r="P1966" s="779">
        <f>P1967+P1968</f>
        <v>0</v>
      </c>
      <c r="Q1966" s="779">
        <f>Q1967+Q1968</f>
        <v>0</v>
      </c>
      <c r="R1966" s="779">
        <f>R1969</f>
        <v>0</v>
      </c>
      <c r="S1966" s="780">
        <f>IF(P1966+R1966=S1967+S1968+S1969,P1966+R1966,"CHYBA")</f>
        <v>0</v>
      </c>
    </row>
    <row r="1967" spans="1:19" ht="15" hidden="1" customHeight="1" x14ac:dyDescent="0.2">
      <c r="A1967" s="790" t="s">
        <v>382</v>
      </c>
      <c r="B1967" s="776" t="s">
        <v>381</v>
      </c>
      <c r="C1967" s="777">
        <f>IF(E1967+G1967=0, 0, ROUND((P1967-Q1967)/(G1967+E1967)/12,0))</f>
        <v>0</v>
      </c>
      <c r="D1967" s="791">
        <f>IF(F1967=0,0,ROUND(Q1967/F1967,0))</f>
        <v>0</v>
      </c>
      <c r="E1967" s="796"/>
      <c r="F1967" s="797"/>
      <c r="G1967" s="798"/>
      <c r="H1967" s="799"/>
      <c r="I1967" s="797"/>
      <c r="J1967" s="779" t="s">
        <v>381</v>
      </c>
      <c r="K1967" s="779">
        <f>H1967</f>
        <v>0</v>
      </c>
      <c r="L1967" s="797"/>
      <c r="M1967" s="797"/>
      <c r="N1967" s="779" t="s">
        <v>381</v>
      </c>
      <c r="O1967" s="779">
        <f>L1967</f>
        <v>0</v>
      </c>
      <c r="P1967" s="779">
        <f>H1967+L1967</f>
        <v>0</v>
      </c>
      <c r="Q1967" s="779">
        <f>I1967+M1967</f>
        <v>0</v>
      </c>
      <c r="R1967" s="779" t="s">
        <v>381</v>
      </c>
      <c r="S1967" s="780">
        <f>P1967</f>
        <v>0</v>
      </c>
    </row>
    <row r="1968" spans="1:19" ht="15" hidden="1" customHeight="1" x14ac:dyDescent="0.2">
      <c r="A1968" s="790" t="s">
        <v>383</v>
      </c>
      <c r="B1968" s="776" t="s">
        <v>381</v>
      </c>
      <c r="C1968" s="777">
        <f>IF(E1968+G1968=0, 0, ROUND((P1968-Q1968)/(G1968+E1968)/12,0))</f>
        <v>0</v>
      </c>
      <c r="D1968" s="791">
        <f>IF(F1968=0,0,ROUND(Q1968/F1968,0))</f>
        <v>0</v>
      </c>
      <c r="E1968" s="796"/>
      <c r="F1968" s="797"/>
      <c r="G1968" s="798"/>
      <c r="H1968" s="799"/>
      <c r="I1968" s="797"/>
      <c r="J1968" s="779" t="s">
        <v>381</v>
      </c>
      <c r="K1968" s="779">
        <f>H1968</f>
        <v>0</v>
      </c>
      <c r="L1968" s="797"/>
      <c r="M1968" s="797"/>
      <c r="N1968" s="779" t="s">
        <v>381</v>
      </c>
      <c r="O1968" s="779">
        <f>L1968</f>
        <v>0</v>
      </c>
      <c r="P1968" s="779">
        <f>H1968+L1968</f>
        <v>0</v>
      </c>
      <c r="Q1968" s="779">
        <f>I1968+M1968</f>
        <v>0</v>
      </c>
      <c r="R1968" s="779" t="s">
        <v>381</v>
      </c>
      <c r="S1968" s="780">
        <f>P1968</f>
        <v>0</v>
      </c>
    </row>
    <row r="1969" spans="1:19" ht="15.75" hidden="1" customHeight="1" x14ac:dyDescent="0.2">
      <c r="A1969" s="808" t="s">
        <v>384</v>
      </c>
      <c r="B1969" s="809" t="s">
        <v>381</v>
      </c>
      <c r="C1969" s="810" t="s">
        <v>381</v>
      </c>
      <c r="D1969" s="834" t="s">
        <v>381</v>
      </c>
      <c r="E1969" s="811" t="s">
        <v>381</v>
      </c>
      <c r="F1969" s="812" t="s">
        <v>381</v>
      </c>
      <c r="G1969" s="813" t="s">
        <v>381</v>
      </c>
      <c r="H1969" s="814" t="s">
        <v>381</v>
      </c>
      <c r="I1969" s="812" t="s">
        <v>381</v>
      </c>
      <c r="J1969" s="815"/>
      <c r="K1969" s="812">
        <f>J1969</f>
        <v>0</v>
      </c>
      <c r="L1969" s="812" t="s">
        <v>381</v>
      </c>
      <c r="M1969" s="812" t="s">
        <v>381</v>
      </c>
      <c r="N1969" s="815"/>
      <c r="O1969" s="812">
        <f>N1969</f>
        <v>0</v>
      </c>
      <c r="P1969" s="812" t="s">
        <v>381</v>
      </c>
      <c r="Q1969" s="812" t="s">
        <v>381</v>
      </c>
      <c r="R1969" s="812">
        <f>J1969+N1969</f>
        <v>0</v>
      </c>
      <c r="S1969" s="813">
        <f>R1969</f>
        <v>0</v>
      </c>
    </row>
    <row r="1970" spans="1:19" ht="15.75" hidden="1" customHeight="1" x14ac:dyDescent="0.2">
      <c r="A1970" s="892" t="s">
        <v>391</v>
      </c>
      <c r="B1970" s="817" t="s">
        <v>381</v>
      </c>
      <c r="C1970" s="802">
        <f>IF(E1970+G1970=0, 0, ROUND((P1970-Q1970)/(G1970+E1970)/12,0))</f>
        <v>0</v>
      </c>
      <c r="D1970" s="833">
        <f>IF(F1970=0,0,ROUND(Q1970/F1970,0))</f>
        <v>0</v>
      </c>
      <c r="E1970" s="819">
        <f>E1971+E1972</f>
        <v>0</v>
      </c>
      <c r="F1970" s="820">
        <f>F1971+F1972</f>
        <v>0</v>
      </c>
      <c r="G1970" s="821">
        <f>G1971+G1972</f>
        <v>0</v>
      </c>
      <c r="H1970" s="822">
        <f>H1971+H1972</f>
        <v>0</v>
      </c>
      <c r="I1970" s="820">
        <f>I1971+I1972</f>
        <v>0</v>
      </c>
      <c r="J1970" s="820">
        <f>J1973</f>
        <v>0</v>
      </c>
      <c r="K1970" s="820">
        <f>IF(H1970+J1970=K1971+K1972+K1973,H1970+J1970,"CHYBA")</f>
        <v>0</v>
      </c>
      <c r="L1970" s="820">
        <f>L1971+L1972</f>
        <v>0</v>
      </c>
      <c r="M1970" s="820">
        <f>M1971+M1972</f>
        <v>0</v>
      </c>
      <c r="N1970" s="820">
        <f>N1973</f>
        <v>0</v>
      </c>
      <c r="O1970" s="820">
        <f>IF(L1970+N1970=O1971+O1972+O1973,L1970+N1970,"CHYBA")</f>
        <v>0</v>
      </c>
      <c r="P1970" s="820">
        <f>P1971+P1972</f>
        <v>0</v>
      </c>
      <c r="Q1970" s="820">
        <f>Q1971+Q1972</f>
        <v>0</v>
      </c>
      <c r="R1970" s="820">
        <f>R1973</f>
        <v>0</v>
      </c>
      <c r="S1970" s="821">
        <f>IF(P1970+R1970=S1971+S1972+S1973,P1970+R1970,"CHYBA")</f>
        <v>0</v>
      </c>
    </row>
    <row r="1971" spans="1:19" ht="15" hidden="1" customHeight="1" x14ac:dyDescent="0.2">
      <c r="A1971" s="790" t="s">
        <v>382</v>
      </c>
      <c r="B1971" s="776" t="s">
        <v>381</v>
      </c>
      <c r="C1971" s="777">
        <f>IF(E1971+G1971=0, 0, ROUND((P1971-Q1971)/(G1971+E1971)/12,0))</f>
        <v>0</v>
      </c>
      <c r="D1971" s="791">
        <f>IF(F1971=0,0,ROUND(Q1971/F1971,0))</f>
        <v>0</v>
      </c>
      <c r="E1971" s="778">
        <f t="shared" ref="E1971:I1972" si="70">E1975+E1979+E1983+E1987+E1991+E1995+E1999</f>
        <v>0</v>
      </c>
      <c r="F1971" s="779">
        <f t="shared" si="70"/>
        <v>0</v>
      </c>
      <c r="G1971" s="780">
        <f t="shared" si="70"/>
        <v>0</v>
      </c>
      <c r="H1971" s="781">
        <f t="shared" si="70"/>
        <v>0</v>
      </c>
      <c r="I1971" s="779">
        <f t="shared" si="70"/>
        <v>0</v>
      </c>
      <c r="J1971" s="779" t="s">
        <v>381</v>
      </c>
      <c r="K1971" s="779">
        <f>H1971</f>
        <v>0</v>
      </c>
      <c r="L1971" s="779">
        <f>L1975+L1979+L1983+L1987+L1991+L1995+L1999</f>
        <v>0</v>
      </c>
      <c r="M1971" s="779">
        <f>M1975+M1979+M1983+M1987+M1991+M1995+M1999</f>
        <v>0</v>
      </c>
      <c r="N1971" s="779" t="s">
        <v>381</v>
      </c>
      <c r="O1971" s="779">
        <f>L1971</f>
        <v>0</v>
      </c>
      <c r="P1971" s="779">
        <f>H1971+L1971</f>
        <v>0</v>
      </c>
      <c r="Q1971" s="779">
        <f>I1971+M1971</f>
        <v>0</v>
      </c>
      <c r="R1971" s="779" t="s">
        <v>381</v>
      </c>
      <c r="S1971" s="780">
        <f>P1971</f>
        <v>0</v>
      </c>
    </row>
    <row r="1972" spans="1:19" ht="15" hidden="1" customHeight="1" x14ac:dyDescent="0.2">
      <c r="A1972" s="790" t="s">
        <v>383</v>
      </c>
      <c r="B1972" s="776" t="s">
        <v>381</v>
      </c>
      <c r="C1972" s="777">
        <f>IF(E1972+G1972=0, 0, ROUND((P1972-Q1972)/(G1972+E1972)/12,0))</f>
        <v>0</v>
      </c>
      <c r="D1972" s="791">
        <f>IF(F1972=0,0,ROUND(Q1972/F1972,0))</f>
        <v>0</v>
      </c>
      <c r="E1972" s="778">
        <f t="shared" si="70"/>
        <v>0</v>
      </c>
      <c r="F1972" s="779">
        <f t="shared" si="70"/>
        <v>0</v>
      </c>
      <c r="G1972" s="780">
        <f t="shared" si="70"/>
        <v>0</v>
      </c>
      <c r="H1972" s="781">
        <f t="shared" si="70"/>
        <v>0</v>
      </c>
      <c r="I1972" s="779">
        <f t="shared" si="70"/>
        <v>0</v>
      </c>
      <c r="J1972" s="779" t="s">
        <v>381</v>
      </c>
      <c r="K1972" s="779">
        <f>H1972</f>
        <v>0</v>
      </c>
      <c r="L1972" s="779">
        <f>L1976+L1980+L1984+L1988+L1992+L1996+L2000</f>
        <v>0</v>
      </c>
      <c r="M1972" s="779">
        <f>M1976+M1980+M1984+M1988+M1992+M1996+M2000</f>
        <v>0</v>
      </c>
      <c r="N1972" s="779" t="s">
        <v>381</v>
      </c>
      <c r="O1972" s="779">
        <f>L1972</f>
        <v>0</v>
      </c>
      <c r="P1972" s="779">
        <f>H1972+L1972</f>
        <v>0</v>
      </c>
      <c r="Q1972" s="779">
        <f>I1972+M1972</f>
        <v>0</v>
      </c>
      <c r="R1972" s="779" t="s">
        <v>381</v>
      </c>
      <c r="S1972" s="780">
        <f>P1972</f>
        <v>0</v>
      </c>
    </row>
    <row r="1973" spans="1:19" ht="15" hidden="1" customHeight="1" x14ac:dyDescent="0.2">
      <c r="A1973" s="790" t="s">
        <v>384</v>
      </c>
      <c r="B1973" s="776" t="s">
        <v>381</v>
      </c>
      <c r="C1973" s="777" t="s">
        <v>381</v>
      </c>
      <c r="D1973" s="791" t="s">
        <v>381</v>
      </c>
      <c r="E1973" s="778" t="s">
        <v>381</v>
      </c>
      <c r="F1973" s="779" t="s">
        <v>381</v>
      </c>
      <c r="G1973" s="780" t="s">
        <v>381</v>
      </c>
      <c r="H1973" s="781" t="s">
        <v>381</v>
      </c>
      <c r="I1973" s="779" t="s">
        <v>381</v>
      </c>
      <c r="J1973" s="779">
        <f>J1977+J1981+J1985+J1989+J1993+J1997+J2001</f>
        <v>0</v>
      </c>
      <c r="K1973" s="779">
        <f>J1973</f>
        <v>0</v>
      </c>
      <c r="L1973" s="779" t="s">
        <v>381</v>
      </c>
      <c r="M1973" s="779" t="s">
        <v>381</v>
      </c>
      <c r="N1973" s="779">
        <f>N1977+N1981+N1985+N1989+N1993+N1997+N2001</f>
        <v>0</v>
      </c>
      <c r="O1973" s="779">
        <f>N1973</f>
        <v>0</v>
      </c>
      <c r="P1973" s="779" t="s">
        <v>381</v>
      </c>
      <c r="Q1973" s="779" t="s">
        <v>381</v>
      </c>
      <c r="R1973" s="779">
        <f>J1973+N1973</f>
        <v>0</v>
      </c>
      <c r="S1973" s="780">
        <f>R1973</f>
        <v>0</v>
      </c>
    </row>
    <row r="1974" spans="1:19" ht="18" hidden="1" customHeight="1" x14ac:dyDescent="0.2">
      <c r="A1974" s="792" t="s">
        <v>1026</v>
      </c>
      <c r="B1974" s="793"/>
      <c r="C1974" s="777">
        <f>IF(E1974+G1974=0, 0, ROUND((P1974-Q1974)/(G1974+E1974)/12,0))</f>
        <v>0</v>
      </c>
      <c r="D1974" s="791">
        <f>IF(F1974=0,0,ROUND(Q1974/F1974,0))</f>
        <v>0</v>
      </c>
      <c r="E1974" s="778">
        <f>E1975+E1976</f>
        <v>0</v>
      </c>
      <c r="F1974" s="779">
        <f>F1975+F1976</f>
        <v>0</v>
      </c>
      <c r="G1974" s="780">
        <f>G1975+G1976</f>
        <v>0</v>
      </c>
      <c r="H1974" s="794">
        <f>H1975+H1976</f>
        <v>0</v>
      </c>
      <c r="I1974" s="795">
        <f>I1975+I1976</f>
        <v>0</v>
      </c>
      <c r="J1974" s="795">
        <f>J1977</f>
        <v>0</v>
      </c>
      <c r="K1974" s="795">
        <f>IF(H1974+J1974=K1975+K1976+K1977,H1974+J1974,"CHYBA")</f>
        <v>0</v>
      </c>
      <c r="L1974" s="779">
        <f>L1975+L1976</f>
        <v>0</v>
      </c>
      <c r="M1974" s="779">
        <f>M1975+M1976</f>
        <v>0</v>
      </c>
      <c r="N1974" s="779">
        <f>N1977</f>
        <v>0</v>
      </c>
      <c r="O1974" s="779">
        <f>IF(L1974+N1974=O1975+O1976+O1977,L1974+N1974,"CHYBA")</f>
        <v>0</v>
      </c>
      <c r="P1974" s="779">
        <f>P1975+P1976</f>
        <v>0</v>
      </c>
      <c r="Q1974" s="779">
        <f>Q1975+Q1976</f>
        <v>0</v>
      </c>
      <c r="R1974" s="779">
        <f>R1977</f>
        <v>0</v>
      </c>
      <c r="S1974" s="780">
        <f>IF(P1974+R1974=S1975+S1976+S1977,P1974+R1974,"CHYBA")</f>
        <v>0</v>
      </c>
    </row>
    <row r="1975" spans="1:19" ht="15" hidden="1" customHeight="1" x14ac:dyDescent="0.2">
      <c r="A1975" s="790" t="s">
        <v>382</v>
      </c>
      <c r="B1975" s="776" t="s">
        <v>381</v>
      </c>
      <c r="C1975" s="777">
        <f>IF(E1975+G1975=0, 0, ROUND((P1975-Q1975)/(G1975+E1975)/12,0))</f>
        <v>0</v>
      </c>
      <c r="D1975" s="791">
        <f>IF(F1975=0,0,ROUND(Q1975/F1975,0))</f>
        <v>0</v>
      </c>
      <c r="E1975" s="796"/>
      <c r="F1975" s="797"/>
      <c r="G1975" s="798"/>
      <c r="H1975" s="799"/>
      <c r="I1975" s="797"/>
      <c r="J1975" s="795" t="s">
        <v>381</v>
      </c>
      <c r="K1975" s="795">
        <f>H1975</f>
        <v>0</v>
      </c>
      <c r="L1975" s="797"/>
      <c r="M1975" s="797"/>
      <c r="N1975" s="779" t="s">
        <v>381</v>
      </c>
      <c r="O1975" s="779">
        <f>L1975</f>
        <v>0</v>
      </c>
      <c r="P1975" s="779">
        <f>H1975+L1975</f>
        <v>0</v>
      </c>
      <c r="Q1975" s="779">
        <f>I1975+M1975</f>
        <v>0</v>
      </c>
      <c r="R1975" s="779" t="s">
        <v>381</v>
      </c>
      <c r="S1975" s="780">
        <f>P1975</f>
        <v>0</v>
      </c>
    </row>
    <row r="1976" spans="1:19" ht="15" hidden="1" customHeight="1" x14ac:dyDescent="0.2">
      <c r="A1976" s="790" t="s">
        <v>383</v>
      </c>
      <c r="B1976" s="776" t="s">
        <v>381</v>
      </c>
      <c r="C1976" s="777">
        <f>IF(E1976+G1976=0, 0, ROUND((P1976-Q1976)/(G1976+E1976)/12,0))</f>
        <v>0</v>
      </c>
      <c r="D1976" s="791">
        <f>IF(F1976=0,0,ROUND(Q1976/F1976,0))</f>
        <v>0</v>
      </c>
      <c r="E1976" s="796"/>
      <c r="F1976" s="797"/>
      <c r="G1976" s="798"/>
      <c r="H1976" s="799"/>
      <c r="I1976" s="797"/>
      <c r="J1976" s="795" t="s">
        <v>381</v>
      </c>
      <c r="K1976" s="795">
        <f>H1976</f>
        <v>0</v>
      </c>
      <c r="L1976" s="797"/>
      <c r="M1976" s="797"/>
      <c r="N1976" s="779" t="s">
        <v>381</v>
      </c>
      <c r="O1976" s="779">
        <f>L1976</f>
        <v>0</v>
      </c>
      <c r="P1976" s="779">
        <f>H1976+L1976</f>
        <v>0</v>
      </c>
      <c r="Q1976" s="779">
        <f>I1976+M1976</f>
        <v>0</v>
      </c>
      <c r="R1976" s="779" t="s">
        <v>381</v>
      </c>
      <c r="S1976" s="780">
        <f>P1976</f>
        <v>0</v>
      </c>
    </row>
    <row r="1977" spans="1:19" ht="15" hidden="1" customHeight="1" x14ac:dyDescent="0.2">
      <c r="A1977" s="790" t="s">
        <v>384</v>
      </c>
      <c r="B1977" s="776" t="s">
        <v>381</v>
      </c>
      <c r="C1977" s="777" t="s">
        <v>381</v>
      </c>
      <c r="D1977" s="791" t="s">
        <v>381</v>
      </c>
      <c r="E1977" s="778" t="s">
        <v>381</v>
      </c>
      <c r="F1977" s="779" t="s">
        <v>381</v>
      </c>
      <c r="G1977" s="780" t="s">
        <v>381</v>
      </c>
      <c r="H1977" s="781" t="s">
        <v>381</v>
      </c>
      <c r="I1977" s="779" t="s">
        <v>381</v>
      </c>
      <c r="J1977" s="797"/>
      <c r="K1977" s="795">
        <f>J1977</f>
        <v>0</v>
      </c>
      <c r="L1977" s="779" t="s">
        <v>381</v>
      </c>
      <c r="M1977" s="779" t="s">
        <v>381</v>
      </c>
      <c r="N1977" s="797"/>
      <c r="O1977" s="779">
        <f>N1977</f>
        <v>0</v>
      </c>
      <c r="P1977" s="779" t="s">
        <v>381</v>
      </c>
      <c r="Q1977" s="779" t="s">
        <v>381</v>
      </c>
      <c r="R1977" s="779">
        <f>J1977+N1977</f>
        <v>0</v>
      </c>
      <c r="S1977" s="780">
        <f>R1977</f>
        <v>0</v>
      </c>
    </row>
    <row r="1978" spans="1:19" ht="18" hidden="1" customHeight="1" x14ac:dyDescent="0.2">
      <c r="A1978" s="792" t="s">
        <v>1026</v>
      </c>
      <c r="B1978" s="793"/>
      <c r="C1978" s="777">
        <f>IF(E1978+G1978=0, 0, ROUND((P1978-Q1978)/(G1978+E1978)/12,0))</f>
        <v>0</v>
      </c>
      <c r="D1978" s="791">
        <f>IF(F1978=0,0,ROUND(Q1978/F1978,0))</f>
        <v>0</v>
      </c>
      <c r="E1978" s="778">
        <f>E1979+E1980</f>
        <v>0</v>
      </c>
      <c r="F1978" s="779">
        <f>F1979+F1980</f>
        <v>0</v>
      </c>
      <c r="G1978" s="780">
        <f>G1979+G1980</f>
        <v>0</v>
      </c>
      <c r="H1978" s="781">
        <f>H1979+H1980</f>
        <v>0</v>
      </c>
      <c r="I1978" s="779">
        <f>I1979+I1980</f>
        <v>0</v>
      </c>
      <c r="J1978" s="779">
        <f>J1981</f>
        <v>0</v>
      </c>
      <c r="K1978" s="779">
        <f>IF(H1978+J1978=K1979+K1980+K1981,H1978+J1978,"CHYBA")</f>
        <v>0</v>
      </c>
      <c r="L1978" s="779">
        <f>L1979+L1980</f>
        <v>0</v>
      </c>
      <c r="M1978" s="779">
        <f>M1979+M1980</f>
        <v>0</v>
      </c>
      <c r="N1978" s="779">
        <f>N1981</f>
        <v>0</v>
      </c>
      <c r="O1978" s="779">
        <f>IF(L1978+N1978=O1979+O1980+O1981,L1978+N1978,"CHYBA")</f>
        <v>0</v>
      </c>
      <c r="P1978" s="779">
        <f>P1979+P1980</f>
        <v>0</v>
      </c>
      <c r="Q1978" s="779">
        <f>Q1979+Q1980</f>
        <v>0</v>
      </c>
      <c r="R1978" s="779">
        <f>R1981</f>
        <v>0</v>
      </c>
      <c r="S1978" s="780">
        <f>IF(P1978+R1978=S1979+S1980+S1981,P1978+R1978,"CHYBA")</f>
        <v>0</v>
      </c>
    </row>
    <row r="1979" spans="1:19" ht="15" hidden="1" customHeight="1" x14ac:dyDescent="0.2">
      <c r="A1979" s="790" t="s">
        <v>382</v>
      </c>
      <c r="B1979" s="776" t="s">
        <v>381</v>
      </c>
      <c r="C1979" s="777">
        <f>IF(E1979+G1979=0, 0, ROUND((P1979-Q1979)/(G1979+E1979)/12,0))</f>
        <v>0</v>
      </c>
      <c r="D1979" s="791">
        <f>IF(F1979=0,0,ROUND(Q1979/F1979,0))</f>
        <v>0</v>
      </c>
      <c r="E1979" s="796"/>
      <c r="F1979" s="797"/>
      <c r="G1979" s="798"/>
      <c r="H1979" s="799"/>
      <c r="I1979" s="797"/>
      <c r="J1979" s="779" t="s">
        <v>381</v>
      </c>
      <c r="K1979" s="779">
        <f>H1979</f>
        <v>0</v>
      </c>
      <c r="L1979" s="797"/>
      <c r="M1979" s="797"/>
      <c r="N1979" s="779" t="s">
        <v>381</v>
      </c>
      <c r="O1979" s="779">
        <f>L1979</f>
        <v>0</v>
      </c>
      <c r="P1979" s="779">
        <f>H1979+L1979</f>
        <v>0</v>
      </c>
      <c r="Q1979" s="779">
        <f>I1979+M1979</f>
        <v>0</v>
      </c>
      <c r="R1979" s="779" t="s">
        <v>381</v>
      </c>
      <c r="S1979" s="780">
        <f>P1979</f>
        <v>0</v>
      </c>
    </row>
    <row r="1980" spans="1:19" ht="15" hidden="1" customHeight="1" x14ac:dyDescent="0.2">
      <c r="A1980" s="790" t="s">
        <v>383</v>
      </c>
      <c r="B1980" s="776" t="s">
        <v>381</v>
      </c>
      <c r="C1980" s="777">
        <f>IF(E1980+G1980=0, 0, ROUND((P1980-Q1980)/(G1980+E1980)/12,0))</f>
        <v>0</v>
      </c>
      <c r="D1980" s="791">
        <f>IF(F1980=0,0,ROUND(Q1980/F1980,0))</f>
        <v>0</v>
      </c>
      <c r="E1980" s="796"/>
      <c r="F1980" s="797"/>
      <c r="G1980" s="798"/>
      <c r="H1980" s="799"/>
      <c r="I1980" s="797"/>
      <c r="J1980" s="779" t="s">
        <v>381</v>
      </c>
      <c r="K1980" s="779">
        <f>H1980</f>
        <v>0</v>
      </c>
      <c r="L1980" s="797"/>
      <c r="M1980" s="797"/>
      <c r="N1980" s="779" t="s">
        <v>381</v>
      </c>
      <c r="O1980" s="779">
        <f>L1980</f>
        <v>0</v>
      </c>
      <c r="P1980" s="779">
        <f>H1980+L1980</f>
        <v>0</v>
      </c>
      <c r="Q1980" s="779">
        <f>I1980+M1980</f>
        <v>0</v>
      </c>
      <c r="R1980" s="779" t="s">
        <v>381</v>
      </c>
      <c r="S1980" s="780">
        <f>P1980</f>
        <v>0</v>
      </c>
    </row>
    <row r="1981" spans="1:19" ht="15" hidden="1" customHeight="1" x14ac:dyDescent="0.2">
      <c r="A1981" s="790" t="s">
        <v>384</v>
      </c>
      <c r="B1981" s="776" t="s">
        <v>381</v>
      </c>
      <c r="C1981" s="777" t="s">
        <v>381</v>
      </c>
      <c r="D1981" s="791" t="s">
        <v>381</v>
      </c>
      <c r="E1981" s="778" t="s">
        <v>381</v>
      </c>
      <c r="F1981" s="779" t="s">
        <v>381</v>
      </c>
      <c r="G1981" s="780" t="s">
        <v>381</v>
      </c>
      <c r="H1981" s="781" t="s">
        <v>381</v>
      </c>
      <c r="I1981" s="779" t="s">
        <v>381</v>
      </c>
      <c r="J1981" s="797"/>
      <c r="K1981" s="779">
        <f>J1981</f>
        <v>0</v>
      </c>
      <c r="L1981" s="779" t="s">
        <v>381</v>
      </c>
      <c r="M1981" s="779" t="s">
        <v>381</v>
      </c>
      <c r="N1981" s="797"/>
      <c r="O1981" s="779">
        <f>N1981</f>
        <v>0</v>
      </c>
      <c r="P1981" s="779" t="s">
        <v>381</v>
      </c>
      <c r="Q1981" s="779" t="s">
        <v>381</v>
      </c>
      <c r="R1981" s="779">
        <f>J1981+N1981</f>
        <v>0</v>
      </c>
      <c r="S1981" s="780">
        <f>R1981</f>
        <v>0</v>
      </c>
    </row>
    <row r="1982" spans="1:19" ht="18" hidden="1" customHeight="1" x14ac:dyDescent="0.2">
      <c r="A1982" s="792" t="s">
        <v>1026</v>
      </c>
      <c r="B1982" s="793"/>
      <c r="C1982" s="777">
        <f>IF(E1982+G1982=0, 0, ROUND((P1982-Q1982)/(G1982+E1982)/12,0))</f>
        <v>0</v>
      </c>
      <c r="D1982" s="791">
        <f>IF(F1982=0,0,ROUND(Q1982/F1982,0))</f>
        <v>0</v>
      </c>
      <c r="E1982" s="778">
        <f>E1983+E1984</f>
        <v>0</v>
      </c>
      <c r="F1982" s="779">
        <f>F1983+F1984</f>
        <v>0</v>
      </c>
      <c r="G1982" s="780">
        <f>G1983+G1984</f>
        <v>0</v>
      </c>
      <c r="H1982" s="781">
        <f>H1983+H1984</f>
        <v>0</v>
      </c>
      <c r="I1982" s="779">
        <f>I1983+I1984</f>
        <v>0</v>
      </c>
      <c r="J1982" s="779">
        <f>J1985</f>
        <v>0</v>
      </c>
      <c r="K1982" s="779">
        <f>IF(H1982+J1982=K1983+K1984+K1985,H1982+J1982,"CHYBA")</f>
        <v>0</v>
      </c>
      <c r="L1982" s="779">
        <f>L1983+L1984</f>
        <v>0</v>
      </c>
      <c r="M1982" s="779">
        <f>M1983+M1984</f>
        <v>0</v>
      </c>
      <c r="N1982" s="779">
        <f>N1985</f>
        <v>0</v>
      </c>
      <c r="O1982" s="779">
        <f>IF(L1982+N1982=O1983+O1984+O1985,L1982+N1982,"CHYBA")</f>
        <v>0</v>
      </c>
      <c r="P1982" s="779">
        <f>P1983+P1984</f>
        <v>0</v>
      </c>
      <c r="Q1982" s="779">
        <f>Q1983+Q1984</f>
        <v>0</v>
      </c>
      <c r="R1982" s="779">
        <f>R1985</f>
        <v>0</v>
      </c>
      <c r="S1982" s="780">
        <f>IF(P1982+R1982=S1983+S1984+S1985,P1982+R1982,"CHYBA")</f>
        <v>0</v>
      </c>
    </row>
    <row r="1983" spans="1:19" ht="15" hidden="1" customHeight="1" x14ac:dyDescent="0.2">
      <c r="A1983" s="790" t="s">
        <v>382</v>
      </c>
      <c r="B1983" s="776" t="s">
        <v>381</v>
      </c>
      <c r="C1983" s="777">
        <f>IF(E1983+G1983=0, 0, ROUND((P1983-Q1983)/(G1983+E1983)/12,0))</f>
        <v>0</v>
      </c>
      <c r="D1983" s="791">
        <f>IF(F1983=0,0,ROUND(Q1983/F1983,0))</f>
        <v>0</v>
      </c>
      <c r="E1983" s="796"/>
      <c r="F1983" s="797"/>
      <c r="G1983" s="798"/>
      <c r="H1983" s="799"/>
      <c r="I1983" s="797"/>
      <c r="J1983" s="779" t="s">
        <v>381</v>
      </c>
      <c r="K1983" s="779">
        <f>H1983</f>
        <v>0</v>
      </c>
      <c r="L1983" s="797"/>
      <c r="M1983" s="797"/>
      <c r="N1983" s="779" t="s">
        <v>381</v>
      </c>
      <c r="O1983" s="779">
        <f>L1983</f>
        <v>0</v>
      </c>
      <c r="P1983" s="779">
        <f>H1983+L1983</f>
        <v>0</v>
      </c>
      <c r="Q1983" s="779">
        <f>I1983+M1983</f>
        <v>0</v>
      </c>
      <c r="R1983" s="779" t="s">
        <v>381</v>
      </c>
      <c r="S1983" s="780">
        <f>P1983</f>
        <v>0</v>
      </c>
    </row>
    <row r="1984" spans="1:19" ht="15" hidden="1" customHeight="1" x14ac:dyDescent="0.2">
      <c r="A1984" s="790" t="s">
        <v>383</v>
      </c>
      <c r="B1984" s="776" t="s">
        <v>381</v>
      </c>
      <c r="C1984" s="777">
        <f>IF(E1984+G1984=0, 0, ROUND((P1984-Q1984)/(G1984+E1984)/12,0))</f>
        <v>0</v>
      </c>
      <c r="D1984" s="791">
        <f>IF(F1984=0,0,ROUND(Q1984/F1984,0))</f>
        <v>0</v>
      </c>
      <c r="E1984" s="796"/>
      <c r="F1984" s="797"/>
      <c r="G1984" s="798"/>
      <c r="H1984" s="799"/>
      <c r="I1984" s="797"/>
      <c r="J1984" s="779" t="s">
        <v>381</v>
      </c>
      <c r="K1984" s="779">
        <f>H1984</f>
        <v>0</v>
      </c>
      <c r="L1984" s="797"/>
      <c r="M1984" s="797"/>
      <c r="N1984" s="779" t="s">
        <v>381</v>
      </c>
      <c r="O1984" s="779">
        <f>L1984</f>
        <v>0</v>
      </c>
      <c r="P1984" s="779">
        <f>H1984+L1984</f>
        <v>0</v>
      </c>
      <c r="Q1984" s="779">
        <f>I1984+M1984</f>
        <v>0</v>
      </c>
      <c r="R1984" s="779" t="s">
        <v>381</v>
      </c>
      <c r="S1984" s="780">
        <f>P1984</f>
        <v>0</v>
      </c>
    </row>
    <row r="1985" spans="1:19" ht="15" hidden="1" customHeight="1" x14ac:dyDescent="0.2">
      <c r="A1985" s="790" t="s">
        <v>384</v>
      </c>
      <c r="B1985" s="776" t="s">
        <v>381</v>
      </c>
      <c r="C1985" s="777" t="s">
        <v>381</v>
      </c>
      <c r="D1985" s="791" t="s">
        <v>381</v>
      </c>
      <c r="E1985" s="778" t="s">
        <v>381</v>
      </c>
      <c r="F1985" s="779" t="s">
        <v>381</v>
      </c>
      <c r="G1985" s="780" t="s">
        <v>381</v>
      </c>
      <c r="H1985" s="781" t="s">
        <v>381</v>
      </c>
      <c r="I1985" s="779" t="s">
        <v>381</v>
      </c>
      <c r="J1985" s="797"/>
      <c r="K1985" s="779">
        <f>J1985</f>
        <v>0</v>
      </c>
      <c r="L1985" s="779" t="s">
        <v>381</v>
      </c>
      <c r="M1985" s="779" t="s">
        <v>381</v>
      </c>
      <c r="N1985" s="797"/>
      <c r="O1985" s="779">
        <f>N1985</f>
        <v>0</v>
      </c>
      <c r="P1985" s="779" t="s">
        <v>381</v>
      </c>
      <c r="Q1985" s="779" t="s">
        <v>381</v>
      </c>
      <c r="R1985" s="779">
        <f>J1985+N1985</f>
        <v>0</v>
      </c>
      <c r="S1985" s="780">
        <f>R1985</f>
        <v>0</v>
      </c>
    </row>
    <row r="1986" spans="1:19" ht="18" hidden="1" customHeight="1" x14ac:dyDescent="0.2">
      <c r="A1986" s="792" t="s">
        <v>1026</v>
      </c>
      <c r="B1986" s="793"/>
      <c r="C1986" s="777">
        <f>IF(E1986+G1986=0, 0, ROUND((P1986-Q1986)/(G1986+E1986)/12,0))</f>
        <v>0</v>
      </c>
      <c r="D1986" s="791">
        <f>IF(F1986=0,0,ROUND(Q1986/F1986,0))</f>
        <v>0</v>
      </c>
      <c r="E1986" s="778">
        <f>E1987+E1988</f>
        <v>0</v>
      </c>
      <c r="F1986" s="779">
        <f>F1987+F1988</f>
        <v>0</v>
      </c>
      <c r="G1986" s="780">
        <f>G1987+G1988</f>
        <v>0</v>
      </c>
      <c r="H1986" s="781">
        <f>H1987+H1988</f>
        <v>0</v>
      </c>
      <c r="I1986" s="779">
        <f>I1987+I1988</f>
        <v>0</v>
      </c>
      <c r="J1986" s="779">
        <f>J1989</f>
        <v>0</v>
      </c>
      <c r="K1986" s="779">
        <f>IF(H1986+J1986=K1987+K1988+K1989,H1986+J1986,"CHYBA")</f>
        <v>0</v>
      </c>
      <c r="L1986" s="779">
        <f>L1987+L1988</f>
        <v>0</v>
      </c>
      <c r="M1986" s="779">
        <f>M1987+M1988</f>
        <v>0</v>
      </c>
      <c r="N1986" s="779">
        <f>N1989</f>
        <v>0</v>
      </c>
      <c r="O1986" s="779">
        <f>IF(L1986+N1986=O1987+O1988+O1989,L1986+N1986,"CHYBA")</f>
        <v>0</v>
      </c>
      <c r="P1986" s="779">
        <f>P1987+P1988</f>
        <v>0</v>
      </c>
      <c r="Q1986" s="779">
        <f>Q1987+Q1988</f>
        <v>0</v>
      </c>
      <c r="R1986" s="779">
        <f>R1989</f>
        <v>0</v>
      </c>
      <c r="S1986" s="780">
        <f>IF(P1986+R1986=S1987+S1988+S1989,P1986+R1986,"CHYBA")</f>
        <v>0</v>
      </c>
    </row>
    <row r="1987" spans="1:19" ht="15" hidden="1" customHeight="1" x14ac:dyDescent="0.2">
      <c r="A1987" s="790" t="s">
        <v>382</v>
      </c>
      <c r="B1987" s="776" t="s">
        <v>381</v>
      </c>
      <c r="C1987" s="777">
        <f>IF(E1987+G1987=0, 0, ROUND((P1987-Q1987)/(G1987+E1987)/12,0))</f>
        <v>0</v>
      </c>
      <c r="D1987" s="791">
        <f>IF(F1987=0,0,ROUND(Q1987/F1987,0))</f>
        <v>0</v>
      </c>
      <c r="E1987" s="796"/>
      <c r="F1987" s="797"/>
      <c r="G1987" s="798"/>
      <c r="H1987" s="799"/>
      <c r="I1987" s="797"/>
      <c r="J1987" s="779" t="s">
        <v>381</v>
      </c>
      <c r="K1987" s="779">
        <f>H1987</f>
        <v>0</v>
      </c>
      <c r="L1987" s="797"/>
      <c r="M1987" s="797"/>
      <c r="N1987" s="779" t="s">
        <v>381</v>
      </c>
      <c r="O1987" s="779">
        <f>L1987</f>
        <v>0</v>
      </c>
      <c r="P1987" s="779">
        <f>H1987+L1987</f>
        <v>0</v>
      </c>
      <c r="Q1987" s="779">
        <f>I1987+M1987</f>
        <v>0</v>
      </c>
      <c r="R1987" s="779" t="s">
        <v>381</v>
      </c>
      <c r="S1987" s="780">
        <f>P1987</f>
        <v>0</v>
      </c>
    </row>
    <row r="1988" spans="1:19" ht="15" hidden="1" customHeight="1" x14ac:dyDescent="0.2">
      <c r="A1988" s="790" t="s">
        <v>383</v>
      </c>
      <c r="B1988" s="776" t="s">
        <v>381</v>
      </c>
      <c r="C1988" s="777">
        <f>IF(E1988+G1988=0, 0, ROUND((P1988-Q1988)/(G1988+E1988)/12,0))</f>
        <v>0</v>
      </c>
      <c r="D1988" s="791">
        <f>IF(F1988=0,0,ROUND(Q1988/F1988,0))</f>
        <v>0</v>
      </c>
      <c r="E1988" s="796"/>
      <c r="F1988" s="797"/>
      <c r="G1988" s="798"/>
      <c r="H1988" s="799"/>
      <c r="I1988" s="797"/>
      <c r="J1988" s="779" t="s">
        <v>381</v>
      </c>
      <c r="K1988" s="779">
        <f>H1988</f>
        <v>0</v>
      </c>
      <c r="L1988" s="797"/>
      <c r="M1988" s="797"/>
      <c r="N1988" s="779" t="s">
        <v>381</v>
      </c>
      <c r="O1988" s="779">
        <f>L1988</f>
        <v>0</v>
      </c>
      <c r="P1988" s="779">
        <f>H1988+L1988</f>
        <v>0</v>
      </c>
      <c r="Q1988" s="779">
        <f>I1988+M1988</f>
        <v>0</v>
      </c>
      <c r="R1988" s="779" t="s">
        <v>381</v>
      </c>
      <c r="S1988" s="780">
        <f>P1988</f>
        <v>0</v>
      </c>
    </row>
    <row r="1989" spans="1:19" ht="15" hidden="1" customHeight="1" x14ac:dyDescent="0.2">
      <c r="A1989" s="790" t="s">
        <v>384</v>
      </c>
      <c r="B1989" s="776" t="s">
        <v>381</v>
      </c>
      <c r="C1989" s="777" t="s">
        <v>381</v>
      </c>
      <c r="D1989" s="791" t="s">
        <v>381</v>
      </c>
      <c r="E1989" s="778" t="s">
        <v>381</v>
      </c>
      <c r="F1989" s="779" t="s">
        <v>381</v>
      </c>
      <c r="G1989" s="780" t="s">
        <v>381</v>
      </c>
      <c r="H1989" s="781" t="s">
        <v>381</v>
      </c>
      <c r="I1989" s="779" t="s">
        <v>381</v>
      </c>
      <c r="J1989" s="797"/>
      <c r="K1989" s="779">
        <f>J1989</f>
        <v>0</v>
      </c>
      <c r="L1989" s="779" t="s">
        <v>381</v>
      </c>
      <c r="M1989" s="779" t="s">
        <v>381</v>
      </c>
      <c r="N1989" s="797"/>
      <c r="O1989" s="779">
        <f>N1989</f>
        <v>0</v>
      </c>
      <c r="P1989" s="779" t="s">
        <v>381</v>
      </c>
      <c r="Q1989" s="779" t="s">
        <v>381</v>
      </c>
      <c r="R1989" s="779">
        <f>J1989+N1989</f>
        <v>0</v>
      </c>
      <c r="S1989" s="780">
        <f>R1989</f>
        <v>0</v>
      </c>
    </row>
    <row r="1990" spans="1:19" ht="18" hidden="1" customHeight="1" x14ac:dyDescent="0.2">
      <c r="A1990" s="792" t="s">
        <v>1026</v>
      </c>
      <c r="B1990" s="793"/>
      <c r="C1990" s="777">
        <f>IF(E1990+G1990=0, 0, ROUND((P1990-Q1990)/(G1990+E1990)/12,0))</f>
        <v>0</v>
      </c>
      <c r="D1990" s="791">
        <f>IF(F1990=0,0,ROUND(Q1990/F1990,0))</f>
        <v>0</v>
      </c>
      <c r="E1990" s="778">
        <f>E1991+E1992</f>
        <v>0</v>
      </c>
      <c r="F1990" s="779">
        <f>F1991+F1992</f>
        <v>0</v>
      </c>
      <c r="G1990" s="780">
        <f>G1991+G1992</f>
        <v>0</v>
      </c>
      <c r="H1990" s="781">
        <f>H1991+H1992</f>
        <v>0</v>
      </c>
      <c r="I1990" s="779">
        <f>I1991+I1992</f>
        <v>0</v>
      </c>
      <c r="J1990" s="779">
        <f>J1993</f>
        <v>0</v>
      </c>
      <c r="K1990" s="779">
        <f>IF(H1990+J1990=K1991+K1992+K1993,H1990+J1990,"CHYBA")</f>
        <v>0</v>
      </c>
      <c r="L1990" s="779">
        <f>L1991+L1992</f>
        <v>0</v>
      </c>
      <c r="M1990" s="779">
        <f>M1991+M1992</f>
        <v>0</v>
      </c>
      <c r="N1990" s="779">
        <f>N1993</f>
        <v>0</v>
      </c>
      <c r="O1990" s="779">
        <f>IF(L1990+N1990=O1991+O1992+O1993,L1990+N1990,"CHYBA")</f>
        <v>0</v>
      </c>
      <c r="P1990" s="779">
        <f>P1991+P1992</f>
        <v>0</v>
      </c>
      <c r="Q1990" s="779">
        <f>Q1991+Q1992</f>
        <v>0</v>
      </c>
      <c r="R1990" s="779">
        <f>R1993</f>
        <v>0</v>
      </c>
      <c r="S1990" s="780">
        <f>IF(P1990+R1990=S1991+S1992+S1993,P1990+R1990,"CHYBA")</f>
        <v>0</v>
      </c>
    </row>
    <row r="1991" spans="1:19" ht="15" hidden="1" customHeight="1" x14ac:dyDescent="0.2">
      <c r="A1991" s="790" t="s">
        <v>382</v>
      </c>
      <c r="B1991" s="776" t="s">
        <v>381</v>
      </c>
      <c r="C1991" s="777">
        <f>IF(E1991+G1991=0, 0, ROUND((P1991-Q1991)/(G1991+E1991)/12,0))</f>
        <v>0</v>
      </c>
      <c r="D1991" s="791">
        <f>IF(F1991=0,0,ROUND(Q1991/F1991,0))</f>
        <v>0</v>
      </c>
      <c r="E1991" s="796"/>
      <c r="F1991" s="797"/>
      <c r="G1991" s="798"/>
      <c r="H1991" s="799"/>
      <c r="I1991" s="797"/>
      <c r="J1991" s="779" t="s">
        <v>381</v>
      </c>
      <c r="K1991" s="779">
        <f>H1991</f>
        <v>0</v>
      </c>
      <c r="L1991" s="797"/>
      <c r="M1991" s="797"/>
      <c r="N1991" s="779" t="s">
        <v>381</v>
      </c>
      <c r="O1991" s="779">
        <f>L1991</f>
        <v>0</v>
      </c>
      <c r="P1991" s="779">
        <f>H1991+L1991</f>
        <v>0</v>
      </c>
      <c r="Q1991" s="779">
        <f>I1991+M1991</f>
        <v>0</v>
      </c>
      <c r="R1991" s="779" t="s">
        <v>381</v>
      </c>
      <c r="S1991" s="780">
        <f>P1991</f>
        <v>0</v>
      </c>
    </row>
    <row r="1992" spans="1:19" ht="15" hidden="1" customHeight="1" x14ac:dyDescent="0.2">
      <c r="A1992" s="790" t="s">
        <v>383</v>
      </c>
      <c r="B1992" s="776" t="s">
        <v>381</v>
      </c>
      <c r="C1992" s="777">
        <f>IF(E1992+G1992=0, 0, ROUND((P1992-Q1992)/(G1992+E1992)/12,0))</f>
        <v>0</v>
      </c>
      <c r="D1992" s="791">
        <f>IF(F1992=0,0,ROUND(Q1992/F1992,0))</f>
        <v>0</v>
      </c>
      <c r="E1992" s="796"/>
      <c r="F1992" s="797"/>
      <c r="G1992" s="798"/>
      <c r="H1992" s="799"/>
      <c r="I1992" s="797"/>
      <c r="J1992" s="779" t="s">
        <v>381</v>
      </c>
      <c r="K1992" s="779">
        <f>H1992</f>
        <v>0</v>
      </c>
      <c r="L1992" s="797"/>
      <c r="M1992" s="797"/>
      <c r="N1992" s="779" t="s">
        <v>381</v>
      </c>
      <c r="O1992" s="779">
        <f>L1992</f>
        <v>0</v>
      </c>
      <c r="P1992" s="779">
        <f>H1992+L1992</f>
        <v>0</v>
      </c>
      <c r="Q1992" s="779">
        <f>I1992+M1992</f>
        <v>0</v>
      </c>
      <c r="R1992" s="779" t="s">
        <v>381</v>
      </c>
      <c r="S1992" s="780">
        <f>P1992</f>
        <v>0</v>
      </c>
    </row>
    <row r="1993" spans="1:19" ht="15" hidden="1" customHeight="1" x14ac:dyDescent="0.2">
      <c r="A1993" s="790" t="s">
        <v>384</v>
      </c>
      <c r="B1993" s="776" t="s">
        <v>381</v>
      </c>
      <c r="C1993" s="777" t="s">
        <v>381</v>
      </c>
      <c r="D1993" s="791" t="s">
        <v>381</v>
      </c>
      <c r="E1993" s="778" t="s">
        <v>381</v>
      </c>
      <c r="F1993" s="779" t="s">
        <v>381</v>
      </c>
      <c r="G1993" s="780" t="s">
        <v>381</v>
      </c>
      <c r="H1993" s="781" t="s">
        <v>381</v>
      </c>
      <c r="I1993" s="779" t="s">
        <v>381</v>
      </c>
      <c r="J1993" s="797"/>
      <c r="K1993" s="779">
        <f>J1993</f>
        <v>0</v>
      </c>
      <c r="L1993" s="779" t="s">
        <v>381</v>
      </c>
      <c r="M1993" s="779" t="s">
        <v>381</v>
      </c>
      <c r="N1993" s="797"/>
      <c r="O1993" s="779">
        <f>N1993</f>
        <v>0</v>
      </c>
      <c r="P1993" s="779" t="s">
        <v>381</v>
      </c>
      <c r="Q1993" s="779" t="s">
        <v>381</v>
      </c>
      <c r="R1993" s="779">
        <f>J1993+N1993</f>
        <v>0</v>
      </c>
      <c r="S1993" s="780">
        <f>R1993</f>
        <v>0</v>
      </c>
    </row>
    <row r="1994" spans="1:19" ht="18" hidden="1" customHeight="1" x14ac:dyDescent="0.2">
      <c r="A1994" s="792" t="s">
        <v>1026</v>
      </c>
      <c r="B1994" s="793"/>
      <c r="C1994" s="777">
        <f>IF(E1994+G1994=0, 0, ROUND((P1994-Q1994)/(G1994+E1994)/12,0))</f>
        <v>0</v>
      </c>
      <c r="D1994" s="791">
        <f>IF(F1994=0,0,ROUND(Q1994/F1994,0))</f>
        <v>0</v>
      </c>
      <c r="E1994" s="778">
        <f>E1995+E1996</f>
        <v>0</v>
      </c>
      <c r="F1994" s="779">
        <f>F1995+F1996</f>
        <v>0</v>
      </c>
      <c r="G1994" s="780">
        <f>G1995+G1996</f>
        <v>0</v>
      </c>
      <c r="H1994" s="781">
        <f>H1995+H1996</f>
        <v>0</v>
      </c>
      <c r="I1994" s="779">
        <f>I1995+I1996</f>
        <v>0</v>
      </c>
      <c r="J1994" s="779">
        <f>J1997</f>
        <v>0</v>
      </c>
      <c r="K1994" s="779">
        <f>IF(H1994+J1994=K1995+K1996+K1997,H1994+J1994,"CHYBA")</f>
        <v>0</v>
      </c>
      <c r="L1994" s="779">
        <f>L1995+L1996</f>
        <v>0</v>
      </c>
      <c r="M1994" s="779">
        <f>M1995+M1996</f>
        <v>0</v>
      </c>
      <c r="N1994" s="779">
        <f>N1997</f>
        <v>0</v>
      </c>
      <c r="O1994" s="779">
        <f>IF(L1994+N1994=O1995+O1996+O1997,L1994+N1994,"CHYBA")</f>
        <v>0</v>
      </c>
      <c r="P1994" s="779">
        <f>P1995+P1996</f>
        <v>0</v>
      </c>
      <c r="Q1994" s="779">
        <f>Q1995+Q1996</f>
        <v>0</v>
      </c>
      <c r="R1994" s="779">
        <f>R1997</f>
        <v>0</v>
      </c>
      <c r="S1994" s="780">
        <f>IF(P1994+R1994=S1995+S1996+S1997,P1994+R1994,"CHYBA")</f>
        <v>0</v>
      </c>
    </row>
    <row r="1995" spans="1:19" ht="15" hidden="1" customHeight="1" x14ac:dyDescent="0.2">
      <c r="A1995" s="790" t="s">
        <v>382</v>
      </c>
      <c r="B1995" s="776" t="s">
        <v>381</v>
      </c>
      <c r="C1995" s="777">
        <f>IF(E1995+G1995=0, 0, ROUND((P1995-Q1995)/(G1995+E1995)/12,0))</f>
        <v>0</v>
      </c>
      <c r="D1995" s="791">
        <f>IF(F1995=0,0,ROUND(Q1995/F1995,0))</f>
        <v>0</v>
      </c>
      <c r="E1995" s="796"/>
      <c r="F1995" s="797"/>
      <c r="G1995" s="798"/>
      <c r="H1995" s="799"/>
      <c r="I1995" s="797"/>
      <c r="J1995" s="779" t="s">
        <v>381</v>
      </c>
      <c r="K1995" s="779">
        <f>H1995</f>
        <v>0</v>
      </c>
      <c r="L1995" s="797"/>
      <c r="M1995" s="797"/>
      <c r="N1995" s="779" t="s">
        <v>381</v>
      </c>
      <c r="O1995" s="779">
        <f>L1995</f>
        <v>0</v>
      </c>
      <c r="P1995" s="779">
        <f>H1995+L1995</f>
        <v>0</v>
      </c>
      <c r="Q1995" s="779">
        <f>I1995+M1995</f>
        <v>0</v>
      </c>
      <c r="R1995" s="779" t="s">
        <v>381</v>
      </c>
      <c r="S1995" s="780">
        <f>P1995</f>
        <v>0</v>
      </c>
    </row>
    <row r="1996" spans="1:19" ht="15" hidden="1" customHeight="1" x14ac:dyDescent="0.2">
      <c r="A1996" s="790" t="s">
        <v>383</v>
      </c>
      <c r="B1996" s="776" t="s">
        <v>381</v>
      </c>
      <c r="C1996" s="777">
        <f>IF(E1996+G1996=0, 0, ROUND((P1996-Q1996)/(G1996+E1996)/12,0))</f>
        <v>0</v>
      </c>
      <c r="D1996" s="791">
        <f>IF(F1996=0,0,ROUND(Q1996/F1996,0))</f>
        <v>0</v>
      </c>
      <c r="E1996" s="796"/>
      <c r="F1996" s="797"/>
      <c r="G1996" s="798"/>
      <c r="H1996" s="799"/>
      <c r="I1996" s="797"/>
      <c r="J1996" s="779" t="s">
        <v>381</v>
      </c>
      <c r="K1996" s="779">
        <f>H1996</f>
        <v>0</v>
      </c>
      <c r="L1996" s="797"/>
      <c r="M1996" s="797"/>
      <c r="N1996" s="779" t="s">
        <v>381</v>
      </c>
      <c r="O1996" s="779">
        <f>L1996</f>
        <v>0</v>
      </c>
      <c r="P1996" s="779">
        <f>H1996+L1996</f>
        <v>0</v>
      </c>
      <c r="Q1996" s="779">
        <f>I1996+M1996</f>
        <v>0</v>
      </c>
      <c r="R1996" s="779" t="s">
        <v>381</v>
      </c>
      <c r="S1996" s="780">
        <f>P1996</f>
        <v>0</v>
      </c>
    </row>
    <row r="1997" spans="1:19" ht="15" hidden="1" customHeight="1" x14ac:dyDescent="0.2">
      <c r="A1997" s="790" t="s">
        <v>384</v>
      </c>
      <c r="B1997" s="776" t="s">
        <v>381</v>
      </c>
      <c r="C1997" s="777" t="s">
        <v>381</v>
      </c>
      <c r="D1997" s="791" t="s">
        <v>381</v>
      </c>
      <c r="E1997" s="778" t="s">
        <v>381</v>
      </c>
      <c r="F1997" s="779" t="s">
        <v>381</v>
      </c>
      <c r="G1997" s="780" t="s">
        <v>381</v>
      </c>
      <c r="H1997" s="781" t="s">
        <v>381</v>
      </c>
      <c r="I1997" s="779" t="s">
        <v>381</v>
      </c>
      <c r="J1997" s="797"/>
      <c r="K1997" s="779">
        <f>J1997</f>
        <v>0</v>
      </c>
      <c r="L1997" s="779" t="s">
        <v>381</v>
      </c>
      <c r="M1997" s="779" t="s">
        <v>381</v>
      </c>
      <c r="N1997" s="797"/>
      <c r="O1997" s="779">
        <f>N1997</f>
        <v>0</v>
      </c>
      <c r="P1997" s="779" t="s">
        <v>381</v>
      </c>
      <c r="Q1997" s="779" t="s">
        <v>381</v>
      </c>
      <c r="R1997" s="779">
        <f>J1997+N1997</f>
        <v>0</v>
      </c>
      <c r="S1997" s="780">
        <f>R1997</f>
        <v>0</v>
      </c>
    </row>
    <row r="1998" spans="1:19" ht="18" hidden="1" customHeight="1" x14ac:dyDescent="0.2">
      <c r="A1998" s="792" t="s">
        <v>1026</v>
      </c>
      <c r="B1998" s="793"/>
      <c r="C1998" s="777">
        <f>IF(E1998+G1998=0, 0, ROUND((P1998-Q1998)/(G1998+E1998)/12,0))</f>
        <v>0</v>
      </c>
      <c r="D1998" s="791">
        <f>IF(F1998=0,0,ROUND(Q1998/F1998,0))</f>
        <v>0</v>
      </c>
      <c r="E1998" s="778">
        <f>E1999+E2000</f>
        <v>0</v>
      </c>
      <c r="F1998" s="779">
        <f>F1999+F2000</f>
        <v>0</v>
      </c>
      <c r="G1998" s="780">
        <f>G1999+G2000</f>
        <v>0</v>
      </c>
      <c r="H1998" s="781">
        <f>H1999+H2000</f>
        <v>0</v>
      </c>
      <c r="I1998" s="779">
        <f>I1999+I2000</f>
        <v>0</v>
      </c>
      <c r="J1998" s="779">
        <f>J2001</f>
        <v>0</v>
      </c>
      <c r="K1998" s="779">
        <f>IF(H1998+J1998=K1999+K2000+K2001,H1998+J1998,"CHYBA")</f>
        <v>0</v>
      </c>
      <c r="L1998" s="779">
        <f>L1999+L2000</f>
        <v>0</v>
      </c>
      <c r="M1998" s="779">
        <f>M1999+M2000</f>
        <v>0</v>
      </c>
      <c r="N1998" s="779">
        <f>N2001</f>
        <v>0</v>
      </c>
      <c r="O1998" s="779">
        <f>IF(L1998+N1998=O1999+O2000+O2001,L1998+N1998,"CHYBA")</f>
        <v>0</v>
      </c>
      <c r="P1998" s="779">
        <f>P1999+P2000</f>
        <v>0</v>
      </c>
      <c r="Q1998" s="779">
        <f>Q1999+Q2000</f>
        <v>0</v>
      </c>
      <c r="R1998" s="779">
        <f>R2001</f>
        <v>0</v>
      </c>
      <c r="S1998" s="780">
        <f>IF(P1998+R1998=S1999+S2000+S2001,P1998+R1998,"CHYBA")</f>
        <v>0</v>
      </c>
    </row>
    <row r="1999" spans="1:19" ht="15" hidden="1" customHeight="1" x14ac:dyDescent="0.2">
      <c r="A1999" s="790" t="s">
        <v>382</v>
      </c>
      <c r="B1999" s="776" t="s">
        <v>381</v>
      </c>
      <c r="C1999" s="777">
        <f>IF(E1999+G1999=0, 0, ROUND((P1999-Q1999)/(G1999+E1999)/12,0))</f>
        <v>0</v>
      </c>
      <c r="D1999" s="791">
        <f>IF(F1999=0,0,ROUND(Q1999/F1999,0))</f>
        <v>0</v>
      </c>
      <c r="E1999" s="796"/>
      <c r="F1999" s="797"/>
      <c r="G1999" s="798"/>
      <c r="H1999" s="799"/>
      <c r="I1999" s="797"/>
      <c r="J1999" s="779" t="s">
        <v>381</v>
      </c>
      <c r="K1999" s="779">
        <f>H1999</f>
        <v>0</v>
      </c>
      <c r="L1999" s="797"/>
      <c r="M1999" s="797"/>
      <c r="N1999" s="779" t="s">
        <v>381</v>
      </c>
      <c r="O1999" s="779">
        <f>L1999</f>
        <v>0</v>
      </c>
      <c r="P1999" s="779">
        <f>H1999+L1999</f>
        <v>0</v>
      </c>
      <c r="Q1999" s="779">
        <f>I1999+M1999</f>
        <v>0</v>
      </c>
      <c r="R1999" s="779" t="s">
        <v>381</v>
      </c>
      <c r="S1999" s="780">
        <f>P1999</f>
        <v>0</v>
      </c>
    </row>
    <row r="2000" spans="1:19" ht="15" hidden="1" customHeight="1" x14ac:dyDescent="0.2">
      <c r="A2000" s="790" t="s">
        <v>383</v>
      </c>
      <c r="B2000" s="776" t="s">
        <v>381</v>
      </c>
      <c r="C2000" s="777">
        <f>IF(E2000+G2000=0, 0, ROUND((P2000-Q2000)/(G2000+E2000)/12,0))</f>
        <v>0</v>
      </c>
      <c r="D2000" s="791">
        <f>IF(F2000=0,0,ROUND(Q2000/F2000,0))</f>
        <v>0</v>
      </c>
      <c r="E2000" s="796"/>
      <c r="F2000" s="797"/>
      <c r="G2000" s="798"/>
      <c r="H2000" s="799"/>
      <c r="I2000" s="797"/>
      <c r="J2000" s="779" t="s">
        <v>381</v>
      </c>
      <c r="K2000" s="779">
        <f>H2000</f>
        <v>0</v>
      </c>
      <c r="L2000" s="797"/>
      <c r="M2000" s="797"/>
      <c r="N2000" s="779" t="s">
        <v>381</v>
      </c>
      <c r="O2000" s="779">
        <f>L2000</f>
        <v>0</v>
      </c>
      <c r="P2000" s="779">
        <f>H2000+L2000</f>
        <v>0</v>
      </c>
      <c r="Q2000" s="779">
        <f>I2000+M2000</f>
        <v>0</v>
      </c>
      <c r="R2000" s="779" t="s">
        <v>381</v>
      </c>
      <c r="S2000" s="780">
        <f>P2000</f>
        <v>0</v>
      </c>
    </row>
    <row r="2001" spans="1:19" ht="15.75" hidden="1" customHeight="1" x14ac:dyDescent="0.2">
      <c r="A2001" s="808" t="s">
        <v>384</v>
      </c>
      <c r="B2001" s="809" t="s">
        <v>381</v>
      </c>
      <c r="C2001" s="810" t="s">
        <v>381</v>
      </c>
      <c r="D2001" s="834" t="s">
        <v>381</v>
      </c>
      <c r="E2001" s="811" t="s">
        <v>381</v>
      </c>
      <c r="F2001" s="812" t="s">
        <v>381</v>
      </c>
      <c r="G2001" s="813" t="s">
        <v>381</v>
      </c>
      <c r="H2001" s="814" t="s">
        <v>381</v>
      </c>
      <c r="I2001" s="812" t="s">
        <v>381</v>
      </c>
      <c r="J2001" s="815"/>
      <c r="K2001" s="812">
        <f>J2001</f>
        <v>0</v>
      </c>
      <c r="L2001" s="812" t="s">
        <v>381</v>
      </c>
      <c r="M2001" s="812" t="s">
        <v>381</v>
      </c>
      <c r="N2001" s="815"/>
      <c r="O2001" s="812">
        <f>N2001</f>
        <v>0</v>
      </c>
      <c r="P2001" s="812" t="s">
        <v>381</v>
      </c>
      <c r="Q2001" s="812" t="s">
        <v>381</v>
      </c>
      <c r="R2001" s="812">
        <f>J2001+N2001</f>
        <v>0</v>
      </c>
      <c r="S2001" s="813">
        <f>R2001</f>
        <v>0</v>
      </c>
    </row>
    <row r="2002" spans="1:19" ht="15.75" x14ac:dyDescent="0.2">
      <c r="A2002" s="893" t="s">
        <v>394</v>
      </c>
      <c r="B2002" s="894" t="s">
        <v>381</v>
      </c>
      <c r="C2002" s="895">
        <f>IF(E2002+G2002=0, 0, ROUND((P2002-Q2002)/(G2002+E2002)/12,0))</f>
        <v>0</v>
      </c>
      <c r="D2002" s="896">
        <f>IF(F2002=0,0,ROUND(Q2002/F2002,0))</f>
        <v>52029</v>
      </c>
      <c r="E2002" s="897">
        <f>E2003+E2004</f>
        <v>0</v>
      </c>
      <c r="F2002" s="898">
        <f>F2003+F2004</f>
        <v>1</v>
      </c>
      <c r="G2002" s="899">
        <f>G2003+G2004</f>
        <v>0</v>
      </c>
      <c r="H2002" s="900">
        <f>H2003+H2004</f>
        <v>0</v>
      </c>
      <c r="I2002" s="898">
        <f>I2003+I2004</f>
        <v>0</v>
      </c>
      <c r="J2002" s="898">
        <f>J2005</f>
        <v>0</v>
      </c>
      <c r="K2002" s="898">
        <f>IF(H2002+J2002=K2003+K2004+K2005,H2002+J2002,"CHYBA")</f>
        <v>0</v>
      </c>
      <c r="L2002" s="898">
        <f>L2003+L2004</f>
        <v>52029</v>
      </c>
      <c r="M2002" s="898">
        <f>M2003+M2004</f>
        <v>52029</v>
      </c>
      <c r="N2002" s="898">
        <f>N2005</f>
        <v>60050</v>
      </c>
      <c r="O2002" s="898">
        <f>IF(L2002+N2002=O2003+O2004+O2005,L2002+N2002,"CHYBA")</f>
        <v>112079</v>
      </c>
      <c r="P2002" s="898">
        <f>P2003+P2004</f>
        <v>52029</v>
      </c>
      <c r="Q2002" s="898">
        <f>Q2003+Q2004</f>
        <v>52029</v>
      </c>
      <c r="R2002" s="898">
        <f>R2005</f>
        <v>60050</v>
      </c>
      <c r="S2002" s="899">
        <f>IF(P2002+R2002=S2003+S2004+S2005,P2002+R2002,"CHYBA")</f>
        <v>112079</v>
      </c>
    </row>
    <row r="2003" spans="1:19" x14ac:dyDescent="0.2">
      <c r="A2003" s="901" t="s">
        <v>382</v>
      </c>
      <c r="B2003" s="902" t="s">
        <v>381</v>
      </c>
      <c r="C2003" s="903">
        <f>IF(E2003+G2003=0, 0, ROUND((P2003-Q2003)/(G2003+E2003)/12,0))</f>
        <v>0</v>
      </c>
      <c r="D2003" s="904">
        <f>IF(F2003=0,0,ROUND(Q2003/F2003,0))</f>
        <v>52029</v>
      </c>
      <c r="E2003" s="905">
        <f t="shared" ref="E2003:I2004" si="71">E1011+E1807</f>
        <v>0</v>
      </c>
      <c r="F2003" s="906">
        <f t="shared" si="71"/>
        <v>1</v>
      </c>
      <c r="G2003" s="907">
        <f t="shared" si="71"/>
        <v>0</v>
      </c>
      <c r="H2003" s="908">
        <f t="shared" si="71"/>
        <v>0</v>
      </c>
      <c r="I2003" s="906">
        <f t="shared" si="71"/>
        <v>0</v>
      </c>
      <c r="J2003" s="906" t="s">
        <v>381</v>
      </c>
      <c r="K2003" s="906">
        <f>H2003</f>
        <v>0</v>
      </c>
      <c r="L2003" s="906">
        <f>L1011+L1807</f>
        <v>52029</v>
      </c>
      <c r="M2003" s="906">
        <f>M1011+M1807</f>
        <v>52029</v>
      </c>
      <c r="N2003" s="906" t="s">
        <v>381</v>
      </c>
      <c r="O2003" s="906">
        <f>L2003</f>
        <v>52029</v>
      </c>
      <c r="P2003" s="906">
        <f>H2003+L2003</f>
        <v>52029</v>
      </c>
      <c r="Q2003" s="906">
        <f>I2003+M2003</f>
        <v>52029</v>
      </c>
      <c r="R2003" s="906" t="s">
        <v>381</v>
      </c>
      <c r="S2003" s="907">
        <f>P2003</f>
        <v>52029</v>
      </c>
    </row>
    <row r="2004" spans="1:19" x14ac:dyDescent="0.2">
      <c r="A2004" s="901" t="s">
        <v>383</v>
      </c>
      <c r="B2004" s="902" t="s">
        <v>381</v>
      </c>
      <c r="C2004" s="903">
        <f>IF(E2004+G2004=0, 0, ROUND((P2004-Q2004)/(G2004+E2004)/12,0))</f>
        <v>0</v>
      </c>
      <c r="D2004" s="904">
        <f>IF(F2004=0,0,ROUND(Q2004/F2004,0))</f>
        <v>0</v>
      </c>
      <c r="E2004" s="905">
        <f t="shared" si="71"/>
        <v>0</v>
      </c>
      <c r="F2004" s="906">
        <f t="shared" si="71"/>
        <v>0</v>
      </c>
      <c r="G2004" s="907">
        <f t="shared" si="71"/>
        <v>0</v>
      </c>
      <c r="H2004" s="908">
        <f t="shared" si="71"/>
        <v>0</v>
      </c>
      <c r="I2004" s="906">
        <f t="shared" si="71"/>
        <v>0</v>
      </c>
      <c r="J2004" s="906" t="s">
        <v>381</v>
      </c>
      <c r="K2004" s="906">
        <f>H2004</f>
        <v>0</v>
      </c>
      <c r="L2004" s="906">
        <f>L1012+L1808</f>
        <v>0</v>
      </c>
      <c r="M2004" s="906">
        <f>M1012+M1808</f>
        <v>0</v>
      </c>
      <c r="N2004" s="906" t="s">
        <v>381</v>
      </c>
      <c r="O2004" s="906">
        <f>L2004</f>
        <v>0</v>
      </c>
      <c r="P2004" s="906">
        <f>H2004+L2004</f>
        <v>0</v>
      </c>
      <c r="Q2004" s="906">
        <f>I2004+M2004</f>
        <v>0</v>
      </c>
      <c r="R2004" s="906" t="s">
        <v>381</v>
      </c>
      <c r="S2004" s="907">
        <f>P2004</f>
        <v>0</v>
      </c>
    </row>
    <row r="2005" spans="1:19" ht="17.25" customHeight="1" thickBot="1" x14ac:dyDescent="0.25">
      <c r="A2005" s="909" t="s">
        <v>384</v>
      </c>
      <c r="B2005" s="910" t="s">
        <v>381</v>
      </c>
      <c r="C2005" s="911" t="s">
        <v>381</v>
      </c>
      <c r="D2005" s="912" t="s">
        <v>381</v>
      </c>
      <c r="E2005" s="913" t="s">
        <v>381</v>
      </c>
      <c r="F2005" s="914" t="s">
        <v>381</v>
      </c>
      <c r="G2005" s="915" t="s">
        <v>381</v>
      </c>
      <c r="H2005" s="916" t="s">
        <v>381</v>
      </c>
      <c r="I2005" s="914" t="s">
        <v>381</v>
      </c>
      <c r="J2005" s="914">
        <f>J1809+J1013</f>
        <v>0</v>
      </c>
      <c r="K2005" s="914">
        <f>J2005</f>
        <v>0</v>
      </c>
      <c r="L2005" s="914" t="s">
        <v>381</v>
      </c>
      <c r="M2005" s="914" t="s">
        <v>381</v>
      </c>
      <c r="N2005" s="914">
        <f>N1809+N1013</f>
        <v>60050</v>
      </c>
      <c r="O2005" s="914">
        <f>N2005</f>
        <v>60050</v>
      </c>
      <c r="P2005" s="914" t="s">
        <v>381</v>
      </c>
      <c r="Q2005" s="914" t="s">
        <v>381</v>
      </c>
      <c r="R2005" s="914">
        <f>J2005+N2005</f>
        <v>60050</v>
      </c>
      <c r="S2005" s="915">
        <f>R2005</f>
        <v>60050</v>
      </c>
    </row>
    <row r="2006" spans="1:19" ht="34.5" customHeight="1" thickTop="1" x14ac:dyDescent="0.2">
      <c r="A2006" s="917" t="s">
        <v>395</v>
      </c>
      <c r="B2006" s="918" t="s">
        <v>381</v>
      </c>
      <c r="C2006" s="919">
        <f>IF(E2006+G2006=0, 0, ROUND((P2006-Q2006)/(G2006+E2006)/12,0))</f>
        <v>0</v>
      </c>
      <c r="D2006" s="920">
        <f>IF(F2006=0,0,ROUND(Q2006/F2006,0))</f>
        <v>52029</v>
      </c>
      <c r="E2006" s="921">
        <f>E2007+E2008</f>
        <v>0</v>
      </c>
      <c r="F2006" s="922">
        <f>F2007+F2008</f>
        <v>1</v>
      </c>
      <c r="G2006" s="923">
        <f>G2007+G2008</f>
        <v>0</v>
      </c>
      <c r="H2006" s="924">
        <f>H2007+H2008</f>
        <v>0</v>
      </c>
      <c r="I2006" s="922">
        <f>I2007+I2008</f>
        <v>0</v>
      </c>
      <c r="J2006" s="922">
        <f>J2009</f>
        <v>0</v>
      </c>
      <c r="K2006" s="922">
        <f>IF(H2006+J2006=K2007+K2008+K2009,H2006+J2006,"CHYBA")</f>
        <v>0</v>
      </c>
      <c r="L2006" s="922">
        <f>L2007+L2008</f>
        <v>52029</v>
      </c>
      <c r="M2006" s="922">
        <f>M2007+M2008</f>
        <v>52029</v>
      </c>
      <c r="N2006" s="922">
        <f>N2009</f>
        <v>60050</v>
      </c>
      <c r="O2006" s="922">
        <f>IF(L2006+N2006=O2007+O2008+O2009,L2006+N2006,"CHYBA")</f>
        <v>112079</v>
      </c>
      <c r="P2006" s="922">
        <f>P2007+P2008</f>
        <v>52029</v>
      </c>
      <c r="Q2006" s="922">
        <f>Q2007+Q2008</f>
        <v>52029</v>
      </c>
      <c r="R2006" s="922">
        <f>R2009</f>
        <v>60050</v>
      </c>
      <c r="S2006" s="923">
        <f>IF(P2006+R2006=S2007+S2008+S2009,P2006+R2006,"CHYBA")</f>
        <v>112079</v>
      </c>
    </row>
    <row r="2007" spans="1:19" x14ac:dyDescent="0.2">
      <c r="A2007" s="925" t="s">
        <v>382</v>
      </c>
      <c r="B2007" s="926" t="s">
        <v>381</v>
      </c>
      <c r="C2007" s="927">
        <f>IF(E2007+G2007=0, 0, ROUND((P2007-Q2007)/(G2007+E2007)/12,0))</f>
        <v>0</v>
      </c>
      <c r="D2007" s="928">
        <f>IF(F2007=0,0,ROUND(Q2007/F2007,0))</f>
        <v>52029</v>
      </c>
      <c r="E2007" s="929">
        <f t="shared" ref="E2007:I2008" si="72">E2011+E2015+E2019+E2023+E2027</f>
        <v>0</v>
      </c>
      <c r="F2007" s="930">
        <f t="shared" si="72"/>
        <v>1</v>
      </c>
      <c r="G2007" s="931">
        <f t="shared" si="72"/>
        <v>0</v>
      </c>
      <c r="H2007" s="932">
        <f t="shared" si="72"/>
        <v>0</v>
      </c>
      <c r="I2007" s="930">
        <f t="shared" si="72"/>
        <v>0</v>
      </c>
      <c r="J2007" s="930" t="s">
        <v>381</v>
      </c>
      <c r="K2007" s="930">
        <f>H2007</f>
        <v>0</v>
      </c>
      <c r="L2007" s="930">
        <f>L2011+L2015+L2019+L2023+L2027</f>
        <v>52029</v>
      </c>
      <c r="M2007" s="930">
        <f>M2011+M2015+M2019+M2023+M2027</f>
        <v>52029</v>
      </c>
      <c r="N2007" s="930" t="s">
        <v>381</v>
      </c>
      <c r="O2007" s="930">
        <f>L2007</f>
        <v>52029</v>
      </c>
      <c r="P2007" s="930">
        <f>H2007+L2007</f>
        <v>52029</v>
      </c>
      <c r="Q2007" s="930">
        <f>I2007+M2007</f>
        <v>52029</v>
      </c>
      <c r="R2007" s="930" t="s">
        <v>381</v>
      </c>
      <c r="S2007" s="931">
        <f>P2007</f>
        <v>52029</v>
      </c>
    </row>
    <row r="2008" spans="1:19" x14ac:dyDescent="0.2">
      <c r="A2008" s="925" t="s">
        <v>383</v>
      </c>
      <c r="B2008" s="926" t="s">
        <v>381</v>
      </c>
      <c r="C2008" s="927">
        <f>IF(E2008+G2008=0, 0, ROUND((P2008-Q2008)/(G2008+E2008)/12,0))</f>
        <v>0</v>
      </c>
      <c r="D2008" s="928">
        <f>IF(F2008=0,0,ROUND(Q2008/F2008,0))</f>
        <v>0</v>
      </c>
      <c r="E2008" s="929">
        <f t="shared" si="72"/>
        <v>0</v>
      </c>
      <c r="F2008" s="930">
        <f t="shared" si="72"/>
        <v>0</v>
      </c>
      <c r="G2008" s="931">
        <f t="shared" si="72"/>
        <v>0</v>
      </c>
      <c r="H2008" s="932">
        <f t="shared" si="72"/>
        <v>0</v>
      </c>
      <c r="I2008" s="930">
        <f t="shared" si="72"/>
        <v>0</v>
      </c>
      <c r="J2008" s="930" t="s">
        <v>381</v>
      </c>
      <c r="K2008" s="930">
        <f>H2008</f>
        <v>0</v>
      </c>
      <c r="L2008" s="930">
        <f>L2012+L2016+L2020+L2024+L2028</f>
        <v>0</v>
      </c>
      <c r="M2008" s="930">
        <f>M2012+M2016+M2020+M2024+M2028</f>
        <v>0</v>
      </c>
      <c r="N2008" s="930" t="s">
        <v>381</v>
      </c>
      <c r="O2008" s="930">
        <f>L2008</f>
        <v>0</v>
      </c>
      <c r="P2008" s="930">
        <f>H2008+L2008</f>
        <v>0</v>
      </c>
      <c r="Q2008" s="930">
        <f>I2008+M2008</f>
        <v>0</v>
      </c>
      <c r="R2008" s="930" t="s">
        <v>381</v>
      </c>
      <c r="S2008" s="931">
        <f>P2008</f>
        <v>0</v>
      </c>
    </row>
    <row r="2009" spans="1:19" ht="15.75" thickBot="1" x14ac:dyDescent="0.25">
      <c r="A2009" s="933" t="s">
        <v>384</v>
      </c>
      <c r="B2009" s="934" t="s">
        <v>381</v>
      </c>
      <c r="C2009" s="935" t="s">
        <v>381</v>
      </c>
      <c r="D2009" s="936" t="s">
        <v>381</v>
      </c>
      <c r="E2009" s="937" t="s">
        <v>381</v>
      </c>
      <c r="F2009" s="938" t="s">
        <v>381</v>
      </c>
      <c r="G2009" s="939" t="s">
        <v>381</v>
      </c>
      <c r="H2009" s="940" t="s">
        <v>381</v>
      </c>
      <c r="I2009" s="938" t="s">
        <v>381</v>
      </c>
      <c r="J2009" s="938">
        <f>J2013+J2017+J2021+J2025+J2029</f>
        <v>0</v>
      </c>
      <c r="K2009" s="938">
        <f>J2009</f>
        <v>0</v>
      </c>
      <c r="L2009" s="938" t="s">
        <v>381</v>
      </c>
      <c r="M2009" s="938" t="s">
        <v>381</v>
      </c>
      <c r="N2009" s="938">
        <f>N2013+N2017+N2021+N2025+N2029</f>
        <v>60050</v>
      </c>
      <c r="O2009" s="938">
        <f>N2009</f>
        <v>60050</v>
      </c>
      <c r="P2009" s="938" t="s">
        <v>381</v>
      </c>
      <c r="Q2009" s="938" t="s">
        <v>381</v>
      </c>
      <c r="R2009" s="938">
        <f>J2009+N2009</f>
        <v>60050</v>
      </c>
      <c r="S2009" s="939">
        <f>R2009</f>
        <v>60050</v>
      </c>
    </row>
    <row r="2010" spans="1:19" ht="16.5" hidden="1" thickBot="1" x14ac:dyDescent="0.25">
      <c r="A2010" s="831" t="s">
        <v>396</v>
      </c>
      <c r="B2010" s="832" t="s">
        <v>381</v>
      </c>
      <c r="C2010" s="802">
        <f>IF(E2010+G2010=0, 0, ROUND((P2010-Q2010)/(G2010+E2010)/12,0))</f>
        <v>0</v>
      </c>
      <c r="D2010" s="833">
        <f>IF(F2010=0,0,ROUND(Q2010/F2010,0))</f>
        <v>0</v>
      </c>
      <c r="E2010" s="941">
        <f>E2011+E2012</f>
        <v>0</v>
      </c>
      <c r="F2010" s="942">
        <f>F2011+F2012</f>
        <v>0</v>
      </c>
      <c r="G2010" s="943">
        <f>G2011+G2012</f>
        <v>0</v>
      </c>
      <c r="H2010" s="806">
        <f>H2011+H2012</f>
        <v>0</v>
      </c>
      <c r="I2010" s="804">
        <f>I2011+I2012</f>
        <v>0</v>
      </c>
      <c r="J2010" s="804">
        <f>J2013</f>
        <v>0</v>
      </c>
      <c r="K2010" s="804">
        <f>IF(H2010+J2010=K2011+K2012+K2013,H2010+J2010,"CHYBA")</f>
        <v>0</v>
      </c>
      <c r="L2010" s="804">
        <f>L2011+L2012</f>
        <v>0</v>
      </c>
      <c r="M2010" s="804">
        <f>M2011+M2012</f>
        <v>0</v>
      </c>
      <c r="N2010" s="804">
        <f>N2013</f>
        <v>0</v>
      </c>
      <c r="O2010" s="804">
        <f>IF(L2010+N2010=O2011+O2012+O2013,L2010+N2010,"CHYBA")</f>
        <v>0</v>
      </c>
      <c r="P2010" s="804">
        <f>P2011+P2012</f>
        <v>0</v>
      </c>
      <c r="Q2010" s="804">
        <f>Q2011+Q2012</f>
        <v>0</v>
      </c>
      <c r="R2010" s="804">
        <f>R2013</f>
        <v>0</v>
      </c>
      <c r="S2010" s="805">
        <f>IF(P2010+R2010=S2011+S2012+S2013,P2010+R2010,"CHYBA")</f>
        <v>0</v>
      </c>
    </row>
    <row r="2011" spans="1:19" ht="15.75" hidden="1" thickBot="1" x14ac:dyDescent="0.25">
      <c r="A2011" s="790" t="s">
        <v>382</v>
      </c>
      <c r="B2011" s="776" t="s">
        <v>381</v>
      </c>
      <c r="C2011" s="777">
        <f>IF(E2011+G2011=0, 0, ROUND((P2011-Q2011)/(G2011+E2011)/12,0))</f>
        <v>0</v>
      </c>
      <c r="D2011" s="791">
        <f>IF(F2011=0,0,ROUND(Q2011/F2011,0))</f>
        <v>0</v>
      </c>
      <c r="E2011" s="944">
        <f t="shared" ref="E2011:I2012" si="73">E18+E1015</f>
        <v>0</v>
      </c>
      <c r="F2011" s="777">
        <f t="shared" si="73"/>
        <v>0</v>
      </c>
      <c r="G2011" s="791">
        <f t="shared" si="73"/>
        <v>0</v>
      </c>
      <c r="H2011" s="781">
        <f t="shared" si="73"/>
        <v>0</v>
      </c>
      <c r="I2011" s="779">
        <f t="shared" si="73"/>
        <v>0</v>
      </c>
      <c r="J2011" s="779" t="s">
        <v>381</v>
      </c>
      <c r="K2011" s="779">
        <f>H2011</f>
        <v>0</v>
      </c>
      <c r="L2011" s="779">
        <f>L18+L1015</f>
        <v>0</v>
      </c>
      <c r="M2011" s="779">
        <f>M18+M1015</f>
        <v>0</v>
      </c>
      <c r="N2011" s="779" t="s">
        <v>381</v>
      </c>
      <c r="O2011" s="779">
        <f>L2011</f>
        <v>0</v>
      </c>
      <c r="P2011" s="779">
        <f>H2011+L2011</f>
        <v>0</v>
      </c>
      <c r="Q2011" s="779">
        <f>I2011+M2011</f>
        <v>0</v>
      </c>
      <c r="R2011" s="779" t="s">
        <v>381</v>
      </c>
      <c r="S2011" s="780">
        <f>P2011</f>
        <v>0</v>
      </c>
    </row>
    <row r="2012" spans="1:19" ht="15.75" hidden="1" thickBot="1" x14ac:dyDescent="0.25">
      <c r="A2012" s="790" t="s">
        <v>383</v>
      </c>
      <c r="B2012" s="776" t="s">
        <v>381</v>
      </c>
      <c r="C2012" s="777">
        <f>IF(E2012+G2012=0, 0, ROUND((P2012-Q2012)/(G2012+E2012)/12,0))</f>
        <v>0</v>
      </c>
      <c r="D2012" s="791">
        <f>IF(F2012=0,0,ROUND(Q2012/F2012,0))</f>
        <v>0</v>
      </c>
      <c r="E2012" s="944">
        <f t="shared" si="73"/>
        <v>0</v>
      </c>
      <c r="F2012" s="777">
        <f t="shared" si="73"/>
        <v>0</v>
      </c>
      <c r="G2012" s="791">
        <f t="shared" si="73"/>
        <v>0</v>
      </c>
      <c r="H2012" s="781">
        <f t="shared" si="73"/>
        <v>0</v>
      </c>
      <c r="I2012" s="779">
        <f t="shared" si="73"/>
        <v>0</v>
      </c>
      <c r="J2012" s="779" t="s">
        <v>381</v>
      </c>
      <c r="K2012" s="779">
        <f>H2012</f>
        <v>0</v>
      </c>
      <c r="L2012" s="779">
        <f>L19+L1016</f>
        <v>0</v>
      </c>
      <c r="M2012" s="779">
        <f>M19+M1016</f>
        <v>0</v>
      </c>
      <c r="N2012" s="779" t="s">
        <v>381</v>
      </c>
      <c r="O2012" s="779">
        <f>L2012</f>
        <v>0</v>
      </c>
      <c r="P2012" s="779">
        <f>H2012+L2012</f>
        <v>0</v>
      </c>
      <c r="Q2012" s="779">
        <f>I2012+M2012</f>
        <v>0</v>
      </c>
      <c r="R2012" s="779" t="s">
        <v>381</v>
      </c>
      <c r="S2012" s="780">
        <f>P2012</f>
        <v>0</v>
      </c>
    </row>
    <row r="2013" spans="1:19" ht="15.75" hidden="1" thickBot="1" x14ac:dyDescent="0.25">
      <c r="A2013" s="790" t="s">
        <v>384</v>
      </c>
      <c r="B2013" s="776" t="s">
        <v>381</v>
      </c>
      <c r="C2013" s="810" t="s">
        <v>381</v>
      </c>
      <c r="D2013" s="834" t="s">
        <v>381</v>
      </c>
      <c r="E2013" s="945" t="s">
        <v>381</v>
      </c>
      <c r="F2013" s="946" t="s">
        <v>381</v>
      </c>
      <c r="G2013" s="947" t="s">
        <v>381</v>
      </c>
      <c r="H2013" s="781" t="s">
        <v>381</v>
      </c>
      <c r="I2013" s="779" t="s">
        <v>381</v>
      </c>
      <c r="J2013" s="779">
        <f>J1017+J20</f>
        <v>0</v>
      </c>
      <c r="K2013" s="779">
        <f>J2013</f>
        <v>0</v>
      </c>
      <c r="L2013" s="779" t="s">
        <v>381</v>
      </c>
      <c r="M2013" s="779" t="s">
        <v>381</v>
      </c>
      <c r="N2013" s="779">
        <f>N1017+N20</f>
        <v>0</v>
      </c>
      <c r="O2013" s="779">
        <f>N2013</f>
        <v>0</v>
      </c>
      <c r="P2013" s="779" t="s">
        <v>381</v>
      </c>
      <c r="Q2013" s="779" t="s">
        <v>381</v>
      </c>
      <c r="R2013" s="779">
        <f>J2013+N2013</f>
        <v>0</v>
      </c>
      <c r="S2013" s="780">
        <f>R2013</f>
        <v>0</v>
      </c>
    </row>
    <row r="2014" spans="1:19" ht="15.75" x14ac:dyDescent="0.2">
      <c r="A2014" s="816" t="s">
        <v>397</v>
      </c>
      <c r="B2014" s="769" t="s">
        <v>381</v>
      </c>
      <c r="C2014" s="818">
        <f>IF(E2014+G2014=0, 0, ROUND((P2014-Q2014)/(G2014+E2014)/12,0))</f>
        <v>0</v>
      </c>
      <c r="D2014" s="837">
        <f>IF(F2014=0,0,ROUND(Q2014/F2014,0))</f>
        <v>52029</v>
      </c>
      <c r="E2014" s="948">
        <f>E2015+E2016</f>
        <v>0</v>
      </c>
      <c r="F2014" s="949">
        <f>F2015+F2016</f>
        <v>1</v>
      </c>
      <c r="G2014" s="950">
        <f>G2015+G2016</f>
        <v>0</v>
      </c>
      <c r="H2014" s="774">
        <f>H2015+H2016</f>
        <v>0</v>
      </c>
      <c r="I2014" s="772">
        <f>I2015+I2016</f>
        <v>0</v>
      </c>
      <c r="J2014" s="772">
        <f>J2017</f>
        <v>0</v>
      </c>
      <c r="K2014" s="772">
        <f>IF(H2014+J2014=K2015+K2016+K2017,H2014+J2014,"CHYBA")</f>
        <v>0</v>
      </c>
      <c r="L2014" s="772">
        <f>L2015+L2016</f>
        <v>52029</v>
      </c>
      <c r="M2014" s="772">
        <f>M2015+M2016</f>
        <v>52029</v>
      </c>
      <c r="N2014" s="772">
        <f>N2017</f>
        <v>60050</v>
      </c>
      <c r="O2014" s="772">
        <f>IF(L2014+N2014=O2015+O2016+O2017,L2014+N2014,"CHYBA")</f>
        <v>112079</v>
      </c>
      <c r="P2014" s="772">
        <f>P2015+P2016</f>
        <v>52029</v>
      </c>
      <c r="Q2014" s="772">
        <f>Q2015+Q2016</f>
        <v>52029</v>
      </c>
      <c r="R2014" s="772">
        <f>R2017</f>
        <v>60050</v>
      </c>
      <c r="S2014" s="773">
        <f>IF(P2014+R2014=S2015+S2016+S2017,P2014+R2014,"CHYBA")</f>
        <v>112079</v>
      </c>
    </row>
    <row r="2015" spans="1:19" x14ac:dyDescent="0.2">
      <c r="A2015" s="790" t="s">
        <v>382</v>
      </c>
      <c r="B2015" s="776" t="s">
        <v>381</v>
      </c>
      <c r="C2015" s="777">
        <f>IF(E2015+G2015=0, 0, ROUND((P2015-Q2015)/(G2015+E2015)/12,0))</f>
        <v>0</v>
      </c>
      <c r="D2015" s="791">
        <f>IF(F2015=0,0,ROUND(Q2015/F2015,0))</f>
        <v>52029</v>
      </c>
      <c r="E2015" s="944">
        <f t="shared" ref="E2015:I2016" si="74">E62+E1059</f>
        <v>0</v>
      </c>
      <c r="F2015" s="777">
        <f t="shared" si="74"/>
        <v>1</v>
      </c>
      <c r="G2015" s="791">
        <f t="shared" si="74"/>
        <v>0</v>
      </c>
      <c r="H2015" s="781">
        <f t="shared" si="74"/>
        <v>0</v>
      </c>
      <c r="I2015" s="779">
        <f t="shared" si="74"/>
        <v>0</v>
      </c>
      <c r="J2015" s="779" t="s">
        <v>381</v>
      </c>
      <c r="K2015" s="779">
        <f>H2015</f>
        <v>0</v>
      </c>
      <c r="L2015" s="779">
        <f>L62+L1059</f>
        <v>52029</v>
      </c>
      <c r="M2015" s="779">
        <f>M62+M1059</f>
        <v>52029</v>
      </c>
      <c r="N2015" s="779" t="s">
        <v>381</v>
      </c>
      <c r="O2015" s="779">
        <f>L2015</f>
        <v>52029</v>
      </c>
      <c r="P2015" s="779">
        <f>H2015+L2015</f>
        <v>52029</v>
      </c>
      <c r="Q2015" s="779">
        <f>I2015+M2015</f>
        <v>52029</v>
      </c>
      <c r="R2015" s="779" t="s">
        <v>381</v>
      </c>
      <c r="S2015" s="780">
        <f>P2015</f>
        <v>52029</v>
      </c>
    </row>
    <row r="2016" spans="1:19" x14ac:dyDescent="0.2">
      <c r="A2016" s="790" t="s">
        <v>383</v>
      </c>
      <c r="B2016" s="776" t="s">
        <v>381</v>
      </c>
      <c r="C2016" s="777">
        <f>IF(E2016+G2016=0, 0, ROUND((P2016-Q2016)/(G2016+E2016)/12,0))</f>
        <v>0</v>
      </c>
      <c r="D2016" s="791">
        <f>IF(F2016=0,0,ROUND(Q2016/F2016,0))</f>
        <v>0</v>
      </c>
      <c r="E2016" s="944">
        <f t="shared" si="74"/>
        <v>0</v>
      </c>
      <c r="F2016" s="777">
        <f t="shared" si="74"/>
        <v>0</v>
      </c>
      <c r="G2016" s="791">
        <f t="shared" si="74"/>
        <v>0</v>
      </c>
      <c r="H2016" s="781">
        <f t="shared" si="74"/>
        <v>0</v>
      </c>
      <c r="I2016" s="779">
        <f t="shared" si="74"/>
        <v>0</v>
      </c>
      <c r="J2016" s="779" t="s">
        <v>381</v>
      </c>
      <c r="K2016" s="779">
        <f>H2016</f>
        <v>0</v>
      </c>
      <c r="L2016" s="779">
        <f>L63+L1060</f>
        <v>0</v>
      </c>
      <c r="M2016" s="779">
        <f>M63+M1060</f>
        <v>0</v>
      </c>
      <c r="N2016" s="779" t="s">
        <v>381</v>
      </c>
      <c r="O2016" s="779">
        <f>L2016</f>
        <v>0</v>
      </c>
      <c r="P2016" s="779">
        <f>H2016+L2016</f>
        <v>0</v>
      </c>
      <c r="Q2016" s="779">
        <f>I2016+M2016</f>
        <v>0</v>
      </c>
      <c r="R2016" s="779" t="s">
        <v>381</v>
      </c>
      <c r="S2016" s="780">
        <f>P2016</f>
        <v>0</v>
      </c>
    </row>
    <row r="2017" spans="1:19" ht="15.75" thickBot="1" x14ac:dyDescent="0.25">
      <c r="A2017" s="808" t="s">
        <v>384</v>
      </c>
      <c r="B2017" s="809" t="s">
        <v>381</v>
      </c>
      <c r="C2017" s="810" t="s">
        <v>381</v>
      </c>
      <c r="D2017" s="834" t="s">
        <v>381</v>
      </c>
      <c r="E2017" s="951" t="s">
        <v>381</v>
      </c>
      <c r="F2017" s="952" t="s">
        <v>381</v>
      </c>
      <c r="G2017" s="953" t="s">
        <v>381</v>
      </c>
      <c r="H2017" s="814" t="s">
        <v>381</v>
      </c>
      <c r="I2017" s="812" t="s">
        <v>381</v>
      </c>
      <c r="J2017" s="812">
        <f>J64+J1061</f>
        <v>0</v>
      </c>
      <c r="K2017" s="812">
        <f>J2017</f>
        <v>0</v>
      </c>
      <c r="L2017" s="812" t="s">
        <v>381</v>
      </c>
      <c r="M2017" s="812" t="s">
        <v>381</v>
      </c>
      <c r="N2017" s="812">
        <f>N64+N1061</f>
        <v>60050</v>
      </c>
      <c r="O2017" s="812">
        <f>N2017</f>
        <v>60050</v>
      </c>
      <c r="P2017" s="812" t="s">
        <v>381</v>
      </c>
      <c r="Q2017" s="812" t="s">
        <v>381</v>
      </c>
      <c r="R2017" s="812">
        <f>J2017+N2017</f>
        <v>60050</v>
      </c>
      <c r="S2017" s="813">
        <f>R2017</f>
        <v>60050</v>
      </c>
    </row>
    <row r="2018" spans="1:19" ht="32.25" hidden="1" customHeight="1" x14ac:dyDescent="0.2">
      <c r="A2018" s="816" t="s">
        <v>398</v>
      </c>
      <c r="B2018" s="769" t="s">
        <v>381</v>
      </c>
      <c r="C2018" s="802">
        <f>IF(E2018+G2018=0, 0, ROUND((P2018-Q2018)/(G2018+E2018)/12,0))</f>
        <v>0</v>
      </c>
      <c r="D2018" s="833">
        <f>IF(F2018=0,0,ROUND(Q2018/F2018,0))</f>
        <v>0</v>
      </c>
      <c r="E2018" s="948">
        <f>E2019+E2020</f>
        <v>0</v>
      </c>
      <c r="F2018" s="949">
        <f>F2019+F2020</f>
        <v>0</v>
      </c>
      <c r="G2018" s="950">
        <f>G2019+G2020</f>
        <v>0</v>
      </c>
      <c r="H2018" s="774">
        <f>H2019+H2020</f>
        <v>0</v>
      </c>
      <c r="I2018" s="772">
        <f>I2019+I2020</f>
        <v>0</v>
      </c>
      <c r="J2018" s="772">
        <f>J2021</f>
        <v>0</v>
      </c>
      <c r="K2018" s="772">
        <f>IF(H2018+J2018=K2019+K2020+K2021,H2018+J2018,"CHYBA")</f>
        <v>0</v>
      </c>
      <c r="L2018" s="772">
        <f>L2019+L2020</f>
        <v>0</v>
      </c>
      <c r="M2018" s="772">
        <f>M2019+M2020</f>
        <v>0</v>
      </c>
      <c r="N2018" s="772">
        <f>N2021</f>
        <v>0</v>
      </c>
      <c r="O2018" s="772">
        <f>IF(L2018+N2018=O2019+O2020+O2021,L2018+N2018,"CHYBA")</f>
        <v>0</v>
      </c>
      <c r="P2018" s="772">
        <f>P2019+P2020</f>
        <v>0</v>
      </c>
      <c r="Q2018" s="772">
        <f>Q2019+Q2020</f>
        <v>0</v>
      </c>
      <c r="R2018" s="772">
        <f>R2021</f>
        <v>0</v>
      </c>
      <c r="S2018" s="773">
        <f>IF(P2018+R2018=S2019+S2020+S2021,P2018+R2018,"CHYBA")</f>
        <v>0</v>
      </c>
    </row>
    <row r="2019" spans="1:19" ht="15.75" hidden="1" customHeight="1" x14ac:dyDescent="0.2">
      <c r="A2019" s="790" t="s">
        <v>382</v>
      </c>
      <c r="B2019" s="776" t="s">
        <v>381</v>
      </c>
      <c r="C2019" s="777">
        <f>IF(E2019+G2019=0, 0, ROUND((P2019-Q2019)/(G2019+E2019)/12,0))</f>
        <v>0</v>
      </c>
      <c r="D2019" s="791">
        <f>IF(F2019=0,0,ROUND(Q2019/F2019,0))</f>
        <v>0</v>
      </c>
      <c r="E2019" s="944">
        <f t="shared" ref="E2019:I2020" si="75">E418+E1415</f>
        <v>0</v>
      </c>
      <c r="F2019" s="777">
        <f t="shared" si="75"/>
        <v>0</v>
      </c>
      <c r="G2019" s="791">
        <f t="shared" si="75"/>
        <v>0</v>
      </c>
      <c r="H2019" s="781">
        <f t="shared" si="75"/>
        <v>0</v>
      </c>
      <c r="I2019" s="779">
        <f t="shared" si="75"/>
        <v>0</v>
      </c>
      <c r="J2019" s="779" t="s">
        <v>381</v>
      </c>
      <c r="K2019" s="779">
        <f>H2019</f>
        <v>0</v>
      </c>
      <c r="L2019" s="779">
        <f>L418+L1415</f>
        <v>0</v>
      </c>
      <c r="M2019" s="779">
        <f>M418+M1415</f>
        <v>0</v>
      </c>
      <c r="N2019" s="779" t="s">
        <v>381</v>
      </c>
      <c r="O2019" s="779">
        <f>L2019</f>
        <v>0</v>
      </c>
      <c r="P2019" s="779">
        <f>H2019+L2019</f>
        <v>0</v>
      </c>
      <c r="Q2019" s="779">
        <f>I2019+M2019</f>
        <v>0</v>
      </c>
      <c r="R2019" s="779" t="s">
        <v>381</v>
      </c>
      <c r="S2019" s="780">
        <f>P2019</f>
        <v>0</v>
      </c>
    </row>
    <row r="2020" spans="1:19" ht="15.75" hidden="1" customHeight="1" x14ac:dyDescent="0.2">
      <c r="A2020" s="790" t="s">
        <v>383</v>
      </c>
      <c r="B2020" s="776" t="s">
        <v>381</v>
      </c>
      <c r="C2020" s="777">
        <f>IF(E2020+G2020=0, 0, ROUND((P2020-Q2020)/(G2020+E2020)/12,0))</f>
        <v>0</v>
      </c>
      <c r="D2020" s="791">
        <f>IF(F2020=0,0,ROUND(Q2020/F2020,0))</f>
        <v>0</v>
      </c>
      <c r="E2020" s="944">
        <f t="shared" si="75"/>
        <v>0</v>
      </c>
      <c r="F2020" s="777">
        <f t="shared" si="75"/>
        <v>0</v>
      </c>
      <c r="G2020" s="791">
        <f t="shared" si="75"/>
        <v>0</v>
      </c>
      <c r="H2020" s="781">
        <f t="shared" si="75"/>
        <v>0</v>
      </c>
      <c r="I2020" s="779">
        <f t="shared" si="75"/>
        <v>0</v>
      </c>
      <c r="J2020" s="779" t="s">
        <v>381</v>
      </c>
      <c r="K2020" s="779">
        <f>H2020</f>
        <v>0</v>
      </c>
      <c r="L2020" s="779">
        <f>L419+L1416</f>
        <v>0</v>
      </c>
      <c r="M2020" s="779">
        <f>M419+M1416</f>
        <v>0</v>
      </c>
      <c r="N2020" s="779" t="s">
        <v>381</v>
      </c>
      <c r="O2020" s="779">
        <f>L2020</f>
        <v>0</v>
      </c>
      <c r="P2020" s="779">
        <f>H2020+L2020</f>
        <v>0</v>
      </c>
      <c r="Q2020" s="779">
        <f>I2020+M2020</f>
        <v>0</v>
      </c>
      <c r="R2020" s="779" t="s">
        <v>381</v>
      </c>
      <c r="S2020" s="780">
        <f>P2020</f>
        <v>0</v>
      </c>
    </row>
    <row r="2021" spans="1:19" ht="15.75" hidden="1" customHeight="1" x14ac:dyDescent="0.2">
      <c r="A2021" s="808" t="s">
        <v>384</v>
      </c>
      <c r="B2021" s="809" t="s">
        <v>381</v>
      </c>
      <c r="C2021" s="810" t="s">
        <v>381</v>
      </c>
      <c r="D2021" s="834" t="s">
        <v>381</v>
      </c>
      <c r="E2021" s="951" t="s">
        <v>381</v>
      </c>
      <c r="F2021" s="952" t="s">
        <v>381</v>
      </c>
      <c r="G2021" s="953" t="s">
        <v>381</v>
      </c>
      <c r="H2021" s="814" t="s">
        <v>381</v>
      </c>
      <c r="I2021" s="812" t="s">
        <v>381</v>
      </c>
      <c r="J2021" s="812">
        <f>J420+J1417</f>
        <v>0</v>
      </c>
      <c r="K2021" s="812">
        <f>J2021</f>
        <v>0</v>
      </c>
      <c r="L2021" s="812" t="s">
        <v>381</v>
      </c>
      <c r="M2021" s="812" t="s">
        <v>381</v>
      </c>
      <c r="N2021" s="812">
        <f>N420+N1417</f>
        <v>0</v>
      </c>
      <c r="O2021" s="812">
        <f>N2021</f>
        <v>0</v>
      </c>
      <c r="P2021" s="812" t="s">
        <v>381</v>
      </c>
      <c r="Q2021" s="812" t="s">
        <v>381</v>
      </c>
      <c r="R2021" s="812">
        <f>J2021+N2021</f>
        <v>0</v>
      </c>
      <c r="S2021" s="813">
        <f>R2021</f>
        <v>0</v>
      </c>
    </row>
    <row r="2022" spans="1:19" ht="16.5" hidden="1" customHeight="1" x14ac:dyDescent="0.2">
      <c r="A2022" s="954" t="s">
        <v>399</v>
      </c>
      <c r="B2022" s="955" t="s">
        <v>381</v>
      </c>
      <c r="C2022" s="802">
        <f>IF(E2022+G2022=0, 0, ROUND((P2022-Q2022)/(G2022+E2022)/12,0))</f>
        <v>0</v>
      </c>
      <c r="D2022" s="833">
        <f>IF(F2022=0,0,ROUND(Q2022/F2022,0))</f>
        <v>0</v>
      </c>
      <c r="E2022" s="956">
        <f>E2023+E2024</f>
        <v>0</v>
      </c>
      <c r="F2022" s="957">
        <f>F2023+F2024</f>
        <v>0</v>
      </c>
      <c r="G2022" s="958">
        <f>G2023+G2024</f>
        <v>0</v>
      </c>
      <c r="H2022" s="877">
        <f>H2023+H2024</f>
        <v>0</v>
      </c>
      <c r="I2022" s="875">
        <f>I2023+I2024</f>
        <v>0</v>
      </c>
      <c r="J2022" s="875">
        <f>J2025</f>
        <v>0</v>
      </c>
      <c r="K2022" s="875">
        <f>IF(H2022+J2022=K2023+K2024+K2025,H2022+J2022,"CHYBA")</f>
        <v>0</v>
      </c>
      <c r="L2022" s="875">
        <f>L2023+L2024</f>
        <v>0</v>
      </c>
      <c r="M2022" s="875">
        <f>M2023+M2024</f>
        <v>0</v>
      </c>
      <c r="N2022" s="875">
        <f>N2025</f>
        <v>0</v>
      </c>
      <c r="O2022" s="875">
        <f>IF(L2022+N2022=O2023+O2024+O2025,L2022+N2022,"CHYBA")</f>
        <v>0</v>
      </c>
      <c r="P2022" s="875">
        <f>P2023+P2024</f>
        <v>0</v>
      </c>
      <c r="Q2022" s="875">
        <f>Q2023+Q2024</f>
        <v>0</v>
      </c>
      <c r="R2022" s="875">
        <f>R2025</f>
        <v>0</v>
      </c>
      <c r="S2022" s="876">
        <f>IF(P2022+R2022=S2023+S2024+S2025,P2022+R2022,"CHYBA")</f>
        <v>0</v>
      </c>
    </row>
    <row r="2023" spans="1:19" ht="15.75" hidden="1" customHeight="1" x14ac:dyDescent="0.2">
      <c r="A2023" s="790" t="s">
        <v>382</v>
      </c>
      <c r="B2023" s="776" t="s">
        <v>381</v>
      </c>
      <c r="C2023" s="777">
        <f>IF(E2023+G2023=0, 0, ROUND((P2023-Q2023)/(G2023+E2023)/12,0))</f>
        <v>0</v>
      </c>
      <c r="D2023" s="791">
        <f>IF(F2023=0,0,ROUND(Q2023/F2023,0))</f>
        <v>0</v>
      </c>
      <c r="E2023" s="944">
        <f t="shared" ref="E2023:I2024" si="76">E614+E1611</f>
        <v>0</v>
      </c>
      <c r="F2023" s="777">
        <f t="shared" si="76"/>
        <v>0</v>
      </c>
      <c r="G2023" s="791">
        <f t="shared" si="76"/>
        <v>0</v>
      </c>
      <c r="H2023" s="781">
        <f t="shared" si="76"/>
        <v>0</v>
      </c>
      <c r="I2023" s="779">
        <f t="shared" si="76"/>
        <v>0</v>
      </c>
      <c r="J2023" s="779" t="s">
        <v>381</v>
      </c>
      <c r="K2023" s="779">
        <f>H2023</f>
        <v>0</v>
      </c>
      <c r="L2023" s="779">
        <f>L614+L1611</f>
        <v>0</v>
      </c>
      <c r="M2023" s="779">
        <f>M614+M1611</f>
        <v>0</v>
      </c>
      <c r="N2023" s="779" t="s">
        <v>381</v>
      </c>
      <c r="O2023" s="779">
        <f>L2023</f>
        <v>0</v>
      </c>
      <c r="P2023" s="779">
        <f>H2023+L2023</f>
        <v>0</v>
      </c>
      <c r="Q2023" s="779">
        <f>I2023+M2023</f>
        <v>0</v>
      </c>
      <c r="R2023" s="779" t="s">
        <v>381</v>
      </c>
      <c r="S2023" s="780">
        <f>P2023</f>
        <v>0</v>
      </c>
    </row>
    <row r="2024" spans="1:19" ht="15.75" hidden="1" customHeight="1" x14ac:dyDescent="0.2">
      <c r="A2024" s="790" t="s">
        <v>383</v>
      </c>
      <c r="B2024" s="776" t="s">
        <v>381</v>
      </c>
      <c r="C2024" s="777">
        <f>IF(E2024+G2024=0, 0, ROUND((P2024-Q2024)/(G2024+E2024)/12,0))</f>
        <v>0</v>
      </c>
      <c r="D2024" s="791">
        <f>IF(F2024=0,0,ROUND(Q2024/F2024,0))</f>
        <v>0</v>
      </c>
      <c r="E2024" s="944">
        <f t="shared" si="76"/>
        <v>0</v>
      </c>
      <c r="F2024" s="777">
        <f t="shared" si="76"/>
        <v>0</v>
      </c>
      <c r="G2024" s="791">
        <f t="shared" si="76"/>
        <v>0</v>
      </c>
      <c r="H2024" s="781">
        <f t="shared" si="76"/>
        <v>0</v>
      </c>
      <c r="I2024" s="779">
        <f t="shared" si="76"/>
        <v>0</v>
      </c>
      <c r="J2024" s="779" t="s">
        <v>381</v>
      </c>
      <c r="K2024" s="779">
        <f>H2024</f>
        <v>0</v>
      </c>
      <c r="L2024" s="779">
        <f>L615+L1612</f>
        <v>0</v>
      </c>
      <c r="M2024" s="779">
        <f>M615+M1612</f>
        <v>0</v>
      </c>
      <c r="N2024" s="779" t="s">
        <v>381</v>
      </c>
      <c r="O2024" s="779">
        <f>L2024</f>
        <v>0</v>
      </c>
      <c r="P2024" s="779">
        <f>H2024+L2024</f>
        <v>0</v>
      </c>
      <c r="Q2024" s="779">
        <f>I2024+M2024</f>
        <v>0</v>
      </c>
      <c r="R2024" s="779" t="s">
        <v>381</v>
      </c>
      <c r="S2024" s="780">
        <f>P2024</f>
        <v>0</v>
      </c>
    </row>
    <row r="2025" spans="1:19" ht="15.75" hidden="1" customHeight="1" x14ac:dyDescent="0.2">
      <c r="A2025" s="790" t="s">
        <v>384</v>
      </c>
      <c r="B2025" s="776" t="s">
        <v>381</v>
      </c>
      <c r="C2025" s="810" t="s">
        <v>381</v>
      </c>
      <c r="D2025" s="834" t="s">
        <v>381</v>
      </c>
      <c r="E2025" s="945" t="s">
        <v>381</v>
      </c>
      <c r="F2025" s="946" t="s">
        <v>381</v>
      </c>
      <c r="G2025" s="947" t="s">
        <v>381</v>
      </c>
      <c r="H2025" s="781" t="s">
        <v>381</v>
      </c>
      <c r="I2025" s="779" t="s">
        <v>381</v>
      </c>
      <c r="J2025" s="779">
        <f>J616+J1613</f>
        <v>0</v>
      </c>
      <c r="K2025" s="779">
        <f>J2025</f>
        <v>0</v>
      </c>
      <c r="L2025" s="779" t="s">
        <v>381</v>
      </c>
      <c r="M2025" s="779" t="s">
        <v>381</v>
      </c>
      <c r="N2025" s="779">
        <f>N616+N1613</f>
        <v>0</v>
      </c>
      <c r="O2025" s="779">
        <f>N2025</f>
        <v>0</v>
      </c>
      <c r="P2025" s="779" t="s">
        <v>381</v>
      </c>
      <c r="Q2025" s="779" t="s">
        <v>381</v>
      </c>
      <c r="R2025" s="779">
        <f>J2025+N2025</f>
        <v>0</v>
      </c>
      <c r="S2025" s="780">
        <f>R2025</f>
        <v>0</v>
      </c>
    </row>
    <row r="2026" spans="1:19" ht="18.75" hidden="1" x14ac:dyDescent="0.2">
      <c r="A2026" s="884" t="s">
        <v>1036</v>
      </c>
      <c r="B2026" s="817" t="s">
        <v>381</v>
      </c>
      <c r="C2026" s="802">
        <f>IF(E2026+G2026=0, 0, ROUND((P2026-Q2026)/(G2026+E2026)/12,0))</f>
        <v>0</v>
      </c>
      <c r="D2026" s="833">
        <f>IF(F2026=0,0,ROUND(Q2026/F2026,0))</f>
        <v>0</v>
      </c>
      <c r="E2026" s="959">
        <f>E2027+E2028</f>
        <v>0</v>
      </c>
      <c r="F2026" s="960">
        <f>F2027+F2028</f>
        <v>0</v>
      </c>
      <c r="G2026" s="961">
        <f>G2027+G2028</f>
        <v>0</v>
      </c>
      <c r="H2026" s="822">
        <f>H2027+H2028</f>
        <v>0</v>
      </c>
      <c r="I2026" s="820">
        <f>I2027+I2028</f>
        <v>0</v>
      </c>
      <c r="J2026" s="820">
        <f>J2029</f>
        <v>0</v>
      </c>
      <c r="K2026" s="820">
        <f>IF(H2026+J2026=K2027+K2028+K2029,H2026+J2026,"CHYBA")</f>
        <v>0</v>
      </c>
      <c r="L2026" s="820">
        <f>L2027+L2028</f>
        <v>0</v>
      </c>
      <c r="M2026" s="820">
        <f>M2027+M2028</f>
        <v>0</v>
      </c>
      <c r="N2026" s="820">
        <f>N2029</f>
        <v>0</v>
      </c>
      <c r="O2026" s="820">
        <f>IF(L2026+N2026=O2027+O2028+O2029,L2026+N2026,"CHYBA")</f>
        <v>0</v>
      </c>
      <c r="P2026" s="820">
        <f>P2027+P2028</f>
        <v>0</v>
      </c>
      <c r="Q2026" s="820">
        <f>Q2027+Q2028</f>
        <v>0</v>
      </c>
      <c r="R2026" s="820">
        <f>R2029</f>
        <v>0</v>
      </c>
      <c r="S2026" s="821">
        <f>IF(P2026+R2026=S2027+S2028+S2029,P2026+R2026,"CHYBA")</f>
        <v>0</v>
      </c>
    </row>
    <row r="2027" spans="1:19" hidden="1" x14ac:dyDescent="0.2">
      <c r="A2027" s="790" t="s">
        <v>382</v>
      </c>
      <c r="B2027" s="776" t="s">
        <v>381</v>
      </c>
      <c r="C2027" s="777">
        <f>IF(E2027+G2027=0, 0, ROUND((P2027-Q2027)/(G2027+E2027)/12,0))</f>
        <v>0</v>
      </c>
      <c r="D2027" s="791">
        <f>IF(F2027=0,0,ROUND(Q2027/F2027,0))</f>
        <v>0</v>
      </c>
      <c r="E2027" s="944">
        <f t="shared" ref="E2027:H2028" si="77">E810+E1807</f>
        <v>0</v>
      </c>
      <c r="F2027" s="777">
        <f>F810+F1807</f>
        <v>0</v>
      </c>
      <c r="G2027" s="791">
        <f t="shared" si="77"/>
        <v>0</v>
      </c>
      <c r="H2027" s="781">
        <f t="shared" si="77"/>
        <v>0</v>
      </c>
      <c r="I2027" s="779">
        <f>I810+I1807</f>
        <v>0</v>
      </c>
      <c r="J2027" s="779" t="s">
        <v>381</v>
      </c>
      <c r="K2027" s="779">
        <f>H2027</f>
        <v>0</v>
      </c>
      <c r="L2027" s="779">
        <f>L810+L1807</f>
        <v>0</v>
      </c>
      <c r="M2027" s="779">
        <f>M810+M1807</f>
        <v>0</v>
      </c>
      <c r="N2027" s="779" t="s">
        <v>381</v>
      </c>
      <c r="O2027" s="779">
        <f>L2027</f>
        <v>0</v>
      </c>
      <c r="P2027" s="779">
        <f>H2027+L2027</f>
        <v>0</v>
      </c>
      <c r="Q2027" s="779">
        <f>I2027+M2027</f>
        <v>0</v>
      </c>
      <c r="R2027" s="779" t="s">
        <v>381</v>
      </c>
      <c r="S2027" s="780">
        <f>P2027</f>
        <v>0</v>
      </c>
    </row>
    <row r="2028" spans="1:19" hidden="1" x14ac:dyDescent="0.2">
      <c r="A2028" s="790" t="s">
        <v>383</v>
      </c>
      <c r="B2028" s="776" t="s">
        <v>381</v>
      </c>
      <c r="C2028" s="777">
        <f>IF(E2028+G2028=0, 0, ROUND((P2028-Q2028)/(G2028+E2028)/12,0))</f>
        <v>0</v>
      </c>
      <c r="D2028" s="791">
        <f>IF(F2028=0,0,ROUND(Q2028/F2028,0))</f>
        <v>0</v>
      </c>
      <c r="E2028" s="944">
        <f t="shared" si="77"/>
        <v>0</v>
      </c>
      <c r="F2028" s="777">
        <f t="shared" si="77"/>
        <v>0</v>
      </c>
      <c r="G2028" s="791">
        <f t="shared" si="77"/>
        <v>0</v>
      </c>
      <c r="H2028" s="781">
        <f t="shared" si="77"/>
        <v>0</v>
      </c>
      <c r="I2028" s="779">
        <f>I811+I1808</f>
        <v>0</v>
      </c>
      <c r="J2028" s="779" t="s">
        <v>381</v>
      </c>
      <c r="K2028" s="779">
        <f>H2028</f>
        <v>0</v>
      </c>
      <c r="L2028" s="779">
        <f>L811+L1808</f>
        <v>0</v>
      </c>
      <c r="M2028" s="779">
        <f>M811+M1808</f>
        <v>0</v>
      </c>
      <c r="N2028" s="779" t="s">
        <v>381</v>
      </c>
      <c r="O2028" s="779">
        <f>L2028</f>
        <v>0</v>
      </c>
      <c r="P2028" s="779">
        <f>H2028+L2028</f>
        <v>0</v>
      </c>
      <c r="Q2028" s="779">
        <f>I2028+M2028</f>
        <v>0</v>
      </c>
      <c r="R2028" s="779" t="s">
        <v>381</v>
      </c>
      <c r="S2028" s="780">
        <f>P2028</f>
        <v>0</v>
      </c>
    </row>
    <row r="2029" spans="1:19" ht="15.75" hidden="1" thickBot="1" x14ac:dyDescent="0.25">
      <c r="A2029" s="808" t="s">
        <v>384</v>
      </c>
      <c r="B2029" s="809" t="s">
        <v>381</v>
      </c>
      <c r="C2029" s="810" t="s">
        <v>381</v>
      </c>
      <c r="D2029" s="834" t="s">
        <v>381</v>
      </c>
      <c r="E2029" s="951" t="s">
        <v>381</v>
      </c>
      <c r="F2029" s="952" t="s">
        <v>381</v>
      </c>
      <c r="G2029" s="953" t="s">
        <v>381</v>
      </c>
      <c r="H2029" s="814" t="s">
        <v>381</v>
      </c>
      <c r="I2029" s="812" t="s">
        <v>381</v>
      </c>
      <c r="J2029" s="812">
        <f>J812+J1809</f>
        <v>0</v>
      </c>
      <c r="K2029" s="812">
        <f>J2029</f>
        <v>0</v>
      </c>
      <c r="L2029" s="812" t="s">
        <v>381</v>
      </c>
      <c r="M2029" s="812" t="s">
        <v>381</v>
      </c>
      <c r="N2029" s="812">
        <f>N812+N1809</f>
        <v>0</v>
      </c>
      <c r="O2029" s="812">
        <f>N2029</f>
        <v>0</v>
      </c>
      <c r="P2029" s="812" t="s">
        <v>381</v>
      </c>
      <c r="Q2029" s="812" t="s">
        <v>381</v>
      </c>
      <c r="R2029" s="812">
        <f>J2029+N2029</f>
        <v>0</v>
      </c>
      <c r="S2029" s="813">
        <f>R2029</f>
        <v>0</v>
      </c>
    </row>
    <row r="2030" spans="1:19" ht="9" customHeight="1" x14ac:dyDescent="0.2">
      <c r="A2030" s="962"/>
      <c r="B2030" s="962"/>
      <c r="C2030" s="962"/>
      <c r="D2030" s="962"/>
      <c r="E2030" s="962"/>
      <c r="F2030" s="962"/>
      <c r="G2030" s="962"/>
      <c r="H2030" s="963"/>
      <c r="I2030" s="963"/>
      <c r="J2030" s="963"/>
      <c r="K2030" s="963"/>
      <c r="L2030" s="963"/>
      <c r="M2030" s="963"/>
      <c r="N2030" s="963"/>
      <c r="O2030" s="963"/>
      <c r="P2030" s="963"/>
      <c r="Q2030" s="963"/>
      <c r="R2030" s="963"/>
      <c r="S2030" s="963"/>
    </row>
    <row r="2031" spans="1:19" ht="18.75" customHeight="1" x14ac:dyDescent="0.2">
      <c r="A2031" s="1218" t="s">
        <v>1037</v>
      </c>
      <c r="B2031" s="1218"/>
      <c r="C2031" s="1218"/>
      <c r="D2031" s="1218"/>
      <c r="E2031" s="1218"/>
      <c r="F2031" s="1218"/>
      <c r="G2031" s="1218"/>
      <c r="H2031" s="1218"/>
      <c r="I2031" s="1218"/>
      <c r="J2031" s="1218"/>
      <c r="K2031" s="1218"/>
      <c r="L2031" s="1218"/>
      <c r="M2031" s="1218"/>
      <c r="N2031" s="1218"/>
      <c r="O2031" s="1218"/>
      <c r="P2031" s="1218"/>
      <c r="Q2031" s="1218"/>
      <c r="R2031" s="1218"/>
      <c r="S2031" s="1218"/>
    </row>
    <row r="2032" spans="1:19" ht="18.75" customHeight="1" x14ac:dyDescent="0.2">
      <c r="A2032" s="964" t="s">
        <v>1038</v>
      </c>
      <c r="H2032" s="741"/>
      <c r="I2032" s="741"/>
      <c r="J2032" s="741"/>
      <c r="K2032" s="741"/>
      <c r="L2032" s="741"/>
      <c r="M2032" s="880"/>
      <c r="N2032" s="741"/>
      <c r="O2032" s="741"/>
      <c r="P2032" s="741"/>
      <c r="Q2032" s="741"/>
      <c r="R2032" s="741"/>
      <c r="S2032" s="741"/>
    </row>
    <row r="2033" spans="1:19" ht="18.75" customHeight="1" x14ac:dyDescent="0.2">
      <c r="A2033" s="1217" t="s">
        <v>1039</v>
      </c>
      <c r="B2033" s="1217"/>
      <c r="C2033" s="1217"/>
      <c r="D2033" s="1217"/>
      <c r="E2033" s="1217"/>
      <c r="F2033" s="1217"/>
      <c r="G2033" s="1217"/>
      <c r="H2033" s="1217"/>
      <c r="I2033" s="1217"/>
      <c r="J2033" s="1217"/>
      <c r="K2033" s="1217"/>
      <c r="L2033" s="1217"/>
      <c r="M2033" s="1217"/>
      <c r="N2033" s="1217"/>
      <c r="O2033" s="1217"/>
      <c r="P2033" s="1217"/>
      <c r="Q2033" s="1217"/>
      <c r="R2033" s="1217"/>
      <c r="S2033" s="1217"/>
    </row>
    <row r="2034" spans="1:19" ht="18.75" customHeight="1" x14ac:dyDescent="0.2">
      <c r="A2034" s="1217"/>
      <c r="B2034" s="1217"/>
      <c r="C2034" s="1217"/>
      <c r="D2034" s="1217"/>
      <c r="E2034" s="1217"/>
      <c r="F2034" s="1217"/>
      <c r="G2034" s="1217"/>
      <c r="H2034" s="1217"/>
      <c r="I2034" s="1217"/>
      <c r="J2034" s="1217"/>
      <c r="K2034" s="1217"/>
      <c r="L2034" s="1217"/>
      <c r="M2034" s="1217"/>
      <c r="N2034" s="1217"/>
      <c r="O2034" s="1217"/>
      <c r="P2034" s="1217"/>
      <c r="Q2034" s="1217"/>
      <c r="R2034" s="1217"/>
      <c r="S2034" s="1217"/>
    </row>
    <row r="2035" spans="1:19" ht="18.75" customHeight="1" x14ac:dyDescent="0.2">
      <c r="A2035" s="965" t="s">
        <v>1040</v>
      </c>
      <c r="B2035" s="966"/>
      <c r="C2035" s="966"/>
      <c r="D2035" s="966"/>
      <c r="E2035" s="966"/>
      <c r="F2035" s="966"/>
      <c r="G2035" s="966"/>
      <c r="H2035" s="966"/>
      <c r="I2035" s="966"/>
      <c r="J2035" s="966"/>
      <c r="K2035" s="966"/>
      <c r="L2035" s="966"/>
      <c r="M2035" s="966"/>
      <c r="N2035" s="966"/>
      <c r="O2035" s="966"/>
      <c r="P2035" s="966"/>
      <c r="Q2035" s="966"/>
      <c r="R2035" s="966"/>
      <c r="S2035" s="966"/>
    </row>
    <row r="2036" spans="1:19" ht="18.75" customHeight="1" x14ac:dyDescent="0.2">
      <c r="A2036" s="1217" t="s">
        <v>1041</v>
      </c>
      <c r="B2036" s="1217"/>
      <c r="C2036" s="1217"/>
      <c r="D2036" s="1217"/>
      <c r="E2036" s="1217"/>
      <c r="F2036" s="1217"/>
      <c r="G2036" s="1217"/>
      <c r="H2036" s="1217"/>
      <c r="I2036" s="1217"/>
      <c r="J2036" s="1217"/>
      <c r="K2036" s="1217"/>
      <c r="L2036" s="1217"/>
      <c r="M2036" s="1217"/>
      <c r="N2036" s="1217"/>
      <c r="O2036" s="1217"/>
      <c r="P2036" s="1217"/>
      <c r="Q2036" s="1217"/>
      <c r="R2036" s="1217"/>
      <c r="S2036" s="1217"/>
    </row>
    <row r="2037" spans="1:19" ht="18.75" customHeight="1" x14ac:dyDescent="0.2">
      <c r="A2037" s="1217"/>
      <c r="B2037" s="1217"/>
      <c r="C2037" s="1217"/>
      <c r="D2037" s="1217"/>
      <c r="E2037" s="1217"/>
      <c r="F2037" s="1217"/>
      <c r="G2037" s="1217"/>
      <c r="H2037" s="1217"/>
      <c r="I2037" s="1217"/>
      <c r="J2037" s="1217"/>
      <c r="K2037" s="1217"/>
      <c r="L2037" s="1217"/>
      <c r="M2037" s="1217"/>
      <c r="N2037" s="1217"/>
      <c r="O2037" s="1217"/>
      <c r="P2037" s="1217"/>
      <c r="Q2037" s="1217"/>
      <c r="R2037" s="1217"/>
      <c r="S2037" s="1217"/>
    </row>
    <row r="2038" spans="1:19" ht="18.75" customHeight="1" x14ac:dyDescent="0.2">
      <c r="A2038" s="1218" t="s">
        <v>1042</v>
      </c>
      <c r="B2038" s="1218"/>
      <c r="C2038" s="1218"/>
      <c r="D2038" s="1218"/>
      <c r="E2038" s="1218"/>
      <c r="F2038" s="1218"/>
      <c r="G2038" s="1218"/>
      <c r="H2038" s="1218"/>
      <c r="I2038" s="1218"/>
      <c r="J2038" s="1218"/>
      <c r="K2038" s="1218"/>
      <c r="L2038" s="1218"/>
      <c r="M2038" s="1218"/>
      <c r="N2038" s="1218"/>
      <c r="O2038" s="1218"/>
      <c r="P2038" s="1218"/>
      <c r="Q2038" s="1218"/>
      <c r="R2038" s="1218"/>
      <c r="S2038" s="1218"/>
    </row>
    <row r="2039" spans="1:19" ht="18.75" customHeight="1" x14ac:dyDescent="0.2">
      <c r="A2039" s="1219" t="s">
        <v>400</v>
      </c>
      <c r="B2039" s="1219"/>
      <c r="C2039" s="1219"/>
      <c r="D2039" s="1219"/>
      <c r="E2039" s="1219"/>
      <c r="F2039" s="1219"/>
      <c r="G2039" s="1219"/>
      <c r="H2039" s="1219"/>
      <c r="I2039" s="1219"/>
      <c r="J2039" s="1219"/>
      <c r="K2039" s="1219"/>
      <c r="L2039" s="1219"/>
      <c r="M2039" s="1219"/>
      <c r="N2039" s="1219"/>
      <c r="O2039" s="1219"/>
      <c r="P2039" s="1219"/>
      <c r="Q2039" s="1219"/>
      <c r="R2039" s="1219"/>
      <c r="S2039" s="1219"/>
    </row>
    <row r="2040" spans="1:19" ht="18.75" customHeight="1" x14ac:dyDescent="0.2">
      <c r="A2040" s="964" t="s">
        <v>1043</v>
      </c>
      <c r="H2040" s="741"/>
      <c r="I2040" s="741"/>
      <c r="J2040" s="741"/>
      <c r="K2040" s="741"/>
      <c r="L2040" s="741"/>
      <c r="M2040" s="741"/>
      <c r="N2040" s="741"/>
      <c r="O2040" s="741"/>
      <c r="P2040" s="741"/>
      <c r="Q2040" s="741"/>
      <c r="R2040" s="741"/>
      <c r="S2040" s="741"/>
    </row>
    <row r="2041" spans="1:19" ht="18.75" customHeight="1" x14ac:dyDescent="0.2">
      <c r="H2041" s="741"/>
      <c r="I2041" s="741"/>
      <c r="J2041" s="741"/>
      <c r="K2041" s="741"/>
      <c r="L2041" s="741"/>
      <c r="M2041" s="741"/>
      <c r="N2041" s="741"/>
      <c r="O2041" s="741"/>
      <c r="P2041" s="741"/>
      <c r="Q2041" s="741"/>
      <c r="R2041" s="741"/>
      <c r="S2041" s="741"/>
    </row>
    <row r="2042" spans="1:19" ht="18.75" customHeight="1" x14ac:dyDescent="0.2">
      <c r="A2042" s="962" t="s">
        <v>1044</v>
      </c>
      <c r="H2042" s="741"/>
      <c r="I2042" s="741"/>
      <c r="J2042" s="741"/>
      <c r="K2042" s="741"/>
      <c r="L2042" s="741"/>
      <c r="M2042" s="741"/>
      <c r="N2042" s="741"/>
      <c r="O2042" s="741"/>
      <c r="P2042" s="741"/>
      <c r="Q2042" s="741"/>
      <c r="R2042" s="741"/>
      <c r="S2042" s="741"/>
    </row>
    <row r="2043" spans="1:19" ht="18.75" customHeight="1" x14ac:dyDescent="0.2">
      <c r="A2043" s="741" t="s">
        <v>1045</v>
      </c>
      <c r="B2043" s="967"/>
      <c r="C2043" s="967"/>
      <c r="D2043" s="967"/>
      <c r="E2043" s="967"/>
      <c r="F2043" s="967"/>
      <c r="G2043" s="967"/>
      <c r="H2043" s="967"/>
      <c r="I2043" s="967"/>
      <c r="J2043" s="967"/>
      <c r="K2043" s="967"/>
      <c r="L2043" s="967"/>
      <c r="M2043" s="967"/>
      <c r="N2043" s="967"/>
      <c r="O2043" s="967"/>
      <c r="P2043" s="967"/>
      <c r="Q2043" s="967"/>
      <c r="R2043" s="967"/>
      <c r="S2043" s="967"/>
    </row>
    <row r="2044" spans="1:19" ht="18.75" customHeight="1" x14ac:dyDescent="0.2">
      <c r="A2044" s="741" t="s">
        <v>1046</v>
      </c>
      <c r="B2044" s="967"/>
      <c r="C2044" s="967"/>
      <c r="D2044" s="967"/>
      <c r="E2044" s="967"/>
      <c r="F2044" s="967"/>
      <c r="G2044" s="967"/>
      <c r="H2044" s="967"/>
      <c r="I2044" s="967"/>
      <c r="J2044" s="967"/>
      <c r="K2044" s="967"/>
      <c r="L2044" s="967"/>
      <c r="M2044" s="967"/>
      <c r="N2044" s="967"/>
      <c r="O2044" s="967"/>
      <c r="P2044" s="967"/>
      <c r="Q2044" s="967"/>
      <c r="R2044" s="967"/>
      <c r="S2044" s="967"/>
    </row>
    <row r="2045" spans="1:19" ht="18.75" customHeight="1" x14ac:dyDescent="0.2">
      <c r="A2045" s="741" t="s">
        <v>1047</v>
      </c>
      <c r="B2045" s="967"/>
      <c r="C2045" s="967"/>
      <c r="D2045" s="967"/>
      <c r="E2045" s="967"/>
      <c r="F2045" s="967"/>
      <c r="G2045" s="967"/>
      <c r="H2045" s="967"/>
      <c r="I2045" s="967"/>
      <c r="J2045" s="967"/>
      <c r="K2045" s="967"/>
      <c r="L2045" s="967"/>
      <c r="M2045" s="967"/>
      <c r="N2045" s="967"/>
      <c r="O2045" s="967"/>
      <c r="P2045" s="967"/>
      <c r="Q2045" s="967"/>
      <c r="R2045" s="967"/>
      <c r="S2045" s="967"/>
    </row>
    <row r="2046" spans="1:19" ht="18.75" hidden="1" customHeight="1" x14ac:dyDescent="0.2">
      <c r="A2046" s="968"/>
      <c r="B2046" s="969"/>
      <c r="C2046" s="969"/>
      <c r="D2046" s="969"/>
      <c r="E2046" s="969"/>
      <c r="F2046" s="969"/>
      <c r="G2046" s="969"/>
      <c r="H2046" s="969"/>
      <c r="I2046" s="969"/>
      <c r="J2046" s="969"/>
      <c r="K2046" s="969"/>
      <c r="L2046" s="969"/>
      <c r="M2046" s="969"/>
      <c r="N2046" s="969"/>
      <c r="O2046" s="969"/>
      <c r="P2046" s="969"/>
      <c r="Q2046" s="969"/>
      <c r="R2046" s="969"/>
      <c r="S2046" s="969"/>
    </row>
    <row r="2047" spans="1:19" ht="18.75" hidden="1" customHeight="1" x14ac:dyDescent="0.2">
      <c r="A2047" s="969"/>
      <c r="B2047" s="969"/>
      <c r="C2047" s="969"/>
      <c r="D2047" s="969"/>
      <c r="E2047" s="969"/>
      <c r="F2047" s="969"/>
      <c r="G2047" s="969"/>
      <c r="H2047" s="969"/>
      <c r="I2047" s="969"/>
      <c r="J2047" s="969"/>
      <c r="K2047" s="969"/>
      <c r="L2047" s="969"/>
      <c r="M2047" s="969"/>
      <c r="N2047" s="969"/>
      <c r="O2047" s="969"/>
      <c r="P2047" s="969"/>
      <c r="Q2047" s="969"/>
      <c r="R2047" s="969"/>
      <c r="S2047" s="969"/>
    </row>
    <row r="2048" spans="1:19" ht="11.25" customHeight="1" x14ac:dyDescent="0.2">
      <c r="A2048" s="968"/>
      <c r="B2048" s="968"/>
      <c r="C2048" s="968"/>
      <c r="D2048" s="968"/>
      <c r="E2048" s="968"/>
      <c r="F2048" s="968"/>
      <c r="G2048" s="968"/>
      <c r="H2048" s="968"/>
      <c r="I2048" s="968"/>
      <c r="J2048" s="968"/>
      <c r="K2048" s="968"/>
      <c r="L2048" s="968"/>
      <c r="M2048" s="968"/>
      <c r="N2048" s="968"/>
      <c r="O2048" s="968"/>
      <c r="P2048" s="968"/>
      <c r="Q2048" s="968"/>
      <c r="R2048" s="968"/>
      <c r="S2048" s="968"/>
    </row>
    <row r="2049" spans="1:19" x14ac:dyDescent="0.2">
      <c r="A2049" s="970" t="s">
        <v>1048</v>
      </c>
      <c r="B2049" s="970" t="s">
        <v>1049</v>
      </c>
      <c r="C2049" s="970"/>
      <c r="D2049" s="970"/>
      <c r="E2049" s="970"/>
      <c r="F2049" s="970" t="s">
        <v>1050</v>
      </c>
      <c r="G2049" s="970"/>
      <c r="H2049" s="971"/>
      <c r="I2049" s="971"/>
      <c r="J2049" s="971" t="s">
        <v>1051</v>
      </c>
      <c r="K2049" s="968"/>
      <c r="L2049" s="968"/>
      <c r="M2049" s="968"/>
      <c r="N2049" s="970"/>
      <c r="O2049" s="968"/>
      <c r="P2049" s="968"/>
      <c r="Q2049" s="968"/>
      <c r="R2049" s="968"/>
      <c r="S2049" s="968"/>
    </row>
    <row r="2050" spans="1:19" x14ac:dyDescent="0.2">
      <c r="A2050" s="970" t="s">
        <v>1052</v>
      </c>
      <c r="B2050" s="970"/>
      <c r="C2050" s="970"/>
      <c r="D2050" s="970"/>
      <c r="E2050" s="970"/>
      <c r="F2050" s="970" t="s">
        <v>1052</v>
      </c>
      <c r="G2050" s="970"/>
      <c r="H2050" s="971"/>
      <c r="I2050" s="971"/>
      <c r="J2050" s="972"/>
      <c r="K2050" s="968"/>
      <c r="L2050" s="968"/>
      <c r="M2050" s="968"/>
      <c r="N2050" s="968"/>
      <c r="O2050" s="968"/>
      <c r="P2050" s="968"/>
      <c r="Q2050" s="968"/>
      <c r="R2050" s="968"/>
      <c r="S2050" s="968"/>
    </row>
  </sheetData>
  <mergeCells count="35">
    <mergeCell ref="A2039:S2039"/>
    <mergeCell ref="S8:S10"/>
    <mergeCell ref="I9:I10"/>
    <mergeCell ref="M9:M10"/>
    <mergeCell ref="Q9:Q10"/>
    <mergeCell ref="A2031:S2031"/>
    <mergeCell ref="A2033:S2034"/>
    <mergeCell ref="K8:K10"/>
    <mergeCell ref="L8:L10"/>
    <mergeCell ref="N8:N10"/>
    <mergeCell ref="O8:O10"/>
    <mergeCell ref="P8:P10"/>
    <mergeCell ref="R8:R10"/>
    <mergeCell ref="E8:E10"/>
    <mergeCell ref="H7:K7"/>
    <mergeCell ref="L7:O7"/>
    <mergeCell ref="P7:S7"/>
    <mergeCell ref="A2036:S2037"/>
    <mergeCell ref="A2038:S2038"/>
    <mergeCell ref="F8:F10"/>
    <mergeCell ref="G8:G10"/>
    <mergeCell ref="H8:H10"/>
    <mergeCell ref="J8:J10"/>
    <mergeCell ref="R1:S1"/>
    <mergeCell ref="R3:S3"/>
    <mergeCell ref="A4:S4"/>
    <mergeCell ref="A5:A11"/>
    <mergeCell ref="B5:B10"/>
    <mergeCell ref="C5:C10"/>
    <mergeCell ref="D5:D10"/>
    <mergeCell ref="E5:G7"/>
    <mergeCell ref="H5:S5"/>
    <mergeCell ref="H6:K6"/>
    <mergeCell ref="L6:O6"/>
    <mergeCell ref="P6:S6"/>
  </mergeCells>
  <pageMargins left="0.70866141732283472" right="0.70866141732283472" top="0.78740157480314965" bottom="0.78740157480314965" header="0.31496062992125984" footer="0.31496062992125984"/>
  <pageSetup paperSize="9" scale="36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4">
    <tabColor theme="9" tint="-0.249977111117893"/>
  </sheetPr>
  <dimension ref="C4:AE47"/>
  <sheetViews>
    <sheetView workbookViewId="0">
      <selection activeCell="C10" sqref="C10:M200"/>
    </sheetView>
  </sheetViews>
  <sheetFormatPr defaultRowHeight="12" x14ac:dyDescent="0.2"/>
  <cols>
    <col min="3" max="3" width="10.83203125" customWidth="1"/>
    <col min="4" max="4" width="63.33203125" customWidth="1"/>
    <col min="5" max="9" width="10" customWidth="1"/>
    <col min="10" max="10" width="19" customWidth="1"/>
    <col min="11" max="11" width="19" bestFit="1" customWidth="1"/>
    <col min="12" max="12" width="19" customWidth="1"/>
    <col min="13" max="13" width="18.33203125" customWidth="1"/>
    <col min="14" max="14" width="18.33203125" hidden="1" customWidth="1"/>
    <col min="15" max="15" width="15.5" hidden="1" customWidth="1"/>
    <col min="16" max="25" width="0" hidden="1" customWidth="1"/>
    <col min="29" max="29" width="8.1640625" customWidth="1"/>
    <col min="30" max="30" width="78.33203125" customWidth="1"/>
    <col min="31" max="31" width="6" customWidth="1"/>
    <col min="32" max="32" width="67.1640625" bestFit="1" customWidth="1"/>
    <col min="33" max="33" width="14" bestFit="1" customWidth="1"/>
    <col min="34" max="34" width="83.33203125" bestFit="1" customWidth="1"/>
    <col min="35" max="35" width="8.1640625" customWidth="1"/>
    <col min="36" max="36" width="62.83203125" customWidth="1"/>
    <col min="37" max="38" width="11.6640625" customWidth="1"/>
    <col min="39" max="41" width="12.6640625" customWidth="1"/>
  </cols>
  <sheetData>
    <row r="4" spans="3:31" x14ac:dyDescent="0.2">
      <c r="E4" s="266"/>
    </row>
    <row r="5" spans="3:31" x14ac:dyDescent="0.2">
      <c r="C5" s="59" t="s">
        <v>538</v>
      </c>
      <c r="D5" t="s">
        <v>68</v>
      </c>
    </row>
    <row r="6" spans="3:31" x14ac:dyDescent="0.2">
      <c r="C6" s="59" t="s">
        <v>547</v>
      </c>
      <c r="D6" t="s">
        <v>61</v>
      </c>
    </row>
    <row r="8" spans="3:31" x14ac:dyDescent="0.2">
      <c r="E8" s="59" t="s">
        <v>39</v>
      </c>
      <c r="AC8" s="47" t="s">
        <v>13</v>
      </c>
      <c r="AD8" s="47" t="s">
        <v>6</v>
      </c>
      <c r="AE8" s="159" t="s">
        <v>552</v>
      </c>
    </row>
    <row r="9" spans="3:31" x14ac:dyDescent="0.2">
      <c r="C9" s="59" t="s">
        <v>537</v>
      </c>
      <c r="D9" s="59" t="s">
        <v>540</v>
      </c>
      <c r="E9" t="s">
        <v>48</v>
      </c>
      <c r="F9" t="s">
        <v>49</v>
      </c>
      <c r="G9" t="s">
        <v>50</v>
      </c>
      <c r="H9" t="s">
        <v>40</v>
      </c>
      <c r="I9" t="s">
        <v>43</v>
      </c>
      <c r="J9" t="s">
        <v>51</v>
      </c>
      <c r="K9" t="s">
        <v>52</v>
      </c>
      <c r="L9" t="s">
        <v>53</v>
      </c>
      <c r="M9" t="s">
        <v>54</v>
      </c>
      <c r="AC9" s="159" t="s">
        <v>460</v>
      </c>
      <c r="AD9" s="159" t="s">
        <v>553</v>
      </c>
      <c r="AE9" s="365">
        <v>1</v>
      </c>
    </row>
    <row r="10" spans="3:31" x14ac:dyDescent="0.2">
      <c r="C10" s="396" t="s">
        <v>460</v>
      </c>
      <c r="D10" s="395" t="s">
        <v>553</v>
      </c>
      <c r="E10" s="319">
        <v>33.107999999999997</v>
      </c>
      <c r="F10" s="319">
        <v>29.343399999999999</v>
      </c>
      <c r="G10" s="319">
        <v>20.108000000000001</v>
      </c>
      <c r="H10" s="319">
        <v>18.8598</v>
      </c>
      <c r="I10" s="319">
        <v>9.0664899999999999</v>
      </c>
      <c r="J10" s="320">
        <v>88.629334299867097</v>
      </c>
      <c r="K10" s="320">
        <v>68.52648295698522</v>
      </c>
      <c r="L10" s="320">
        <v>93.792520389894563</v>
      </c>
      <c r="M10" s="320">
        <v>48.073097275686912</v>
      </c>
      <c r="AC10" s="159" t="s">
        <v>420</v>
      </c>
      <c r="AD10" s="159" t="s">
        <v>533</v>
      </c>
      <c r="AE10" s="365">
        <v>1</v>
      </c>
    </row>
    <row r="11" spans="3:31" x14ac:dyDescent="0.2">
      <c r="C11" s="396" t="s">
        <v>420</v>
      </c>
      <c r="D11" s="395" t="s">
        <v>533</v>
      </c>
      <c r="E11" s="319">
        <v>7.0652400000000002</v>
      </c>
      <c r="F11" s="319">
        <v>12.21199</v>
      </c>
      <c r="G11" s="319">
        <v>33.134059999999998</v>
      </c>
      <c r="H11" s="319">
        <v>52.754179999999998</v>
      </c>
      <c r="I11" s="319">
        <v>28.116289999999999</v>
      </c>
      <c r="J11" s="320">
        <v>172.84607458486903</v>
      </c>
      <c r="K11" s="320">
        <v>271.32400206682121</v>
      </c>
      <c r="L11" s="320">
        <v>159.21435525860701</v>
      </c>
      <c r="M11" s="320">
        <v>53.296800367288434</v>
      </c>
      <c r="AC11" s="159" t="s">
        <v>421</v>
      </c>
      <c r="AD11" s="159" t="s">
        <v>534</v>
      </c>
      <c r="AE11" s="365">
        <v>1</v>
      </c>
    </row>
    <row r="12" spans="3:31" x14ac:dyDescent="0.2">
      <c r="C12" s="396" t="s">
        <v>421</v>
      </c>
      <c r="D12" s="395" t="s">
        <v>534</v>
      </c>
      <c r="E12" s="319">
        <v>10.422000000000001</v>
      </c>
      <c r="F12" s="319">
        <v>8.2799999999999994</v>
      </c>
      <c r="G12" s="319">
        <v>6.0193000000000003</v>
      </c>
      <c r="H12" s="319">
        <v>8.7590000000000003</v>
      </c>
      <c r="I12" s="319">
        <v>9.9459599999999995</v>
      </c>
      <c r="J12" s="320">
        <v>79.447322970639021</v>
      </c>
      <c r="K12" s="320">
        <v>72.69685990338165</v>
      </c>
      <c r="L12" s="320">
        <v>145.51525924941438</v>
      </c>
      <c r="M12" s="320">
        <v>113.55131864368077</v>
      </c>
      <c r="AC12" s="159" t="s">
        <v>422</v>
      </c>
      <c r="AD12" s="159" t="s">
        <v>575</v>
      </c>
      <c r="AE12" s="365">
        <v>1</v>
      </c>
    </row>
    <row r="13" spans="3:31" x14ac:dyDescent="0.2">
      <c r="C13" s="396" t="s">
        <v>422</v>
      </c>
      <c r="D13" s="395" t="s">
        <v>575</v>
      </c>
      <c r="E13" s="319">
        <v>22.13</v>
      </c>
      <c r="F13" s="319">
        <v>24.145689999999998</v>
      </c>
      <c r="G13" s="319">
        <v>0.50444999999999995</v>
      </c>
      <c r="H13" s="319">
        <v>8.0783000000000005</v>
      </c>
      <c r="I13" s="319">
        <v>19.064789999999999</v>
      </c>
      <c r="J13" s="320">
        <v>109.10840488025303</v>
      </c>
      <c r="K13" s="320">
        <v>2.0891927296341501</v>
      </c>
      <c r="L13" s="320">
        <v>1601.4074734859751</v>
      </c>
      <c r="M13" s="320">
        <v>236.00002475768412</v>
      </c>
      <c r="AC13" s="159" t="s">
        <v>461</v>
      </c>
      <c r="AD13" s="159" t="s">
        <v>576</v>
      </c>
      <c r="AE13" s="365">
        <v>1</v>
      </c>
    </row>
    <row r="14" spans="3:31" x14ac:dyDescent="0.2">
      <c r="C14" s="396" t="s">
        <v>423</v>
      </c>
      <c r="D14" s="395" t="s">
        <v>577</v>
      </c>
      <c r="E14" s="319">
        <v>186.83679999999998</v>
      </c>
      <c r="F14" s="319">
        <v>207.9682</v>
      </c>
      <c r="G14" s="319">
        <v>315.99394000000001</v>
      </c>
      <c r="H14" s="319">
        <v>199.04910999999998</v>
      </c>
      <c r="I14" s="319">
        <v>141.16370000000001</v>
      </c>
      <c r="J14" s="320">
        <v>111.31008452296336</v>
      </c>
      <c r="K14" s="320">
        <v>151.94339326877861</v>
      </c>
      <c r="L14" s="320">
        <v>62.991432683803993</v>
      </c>
      <c r="M14" s="320">
        <v>70.919030986875569</v>
      </c>
      <c r="AC14" s="159" t="s">
        <v>423</v>
      </c>
      <c r="AD14" s="159" t="s">
        <v>577</v>
      </c>
      <c r="AE14" s="365">
        <v>1</v>
      </c>
    </row>
    <row r="15" spans="3:31" x14ac:dyDescent="0.2">
      <c r="C15" s="396" t="s">
        <v>424</v>
      </c>
      <c r="D15" s="395" t="s">
        <v>535</v>
      </c>
      <c r="E15" s="319">
        <v>1285.97777</v>
      </c>
      <c r="F15" s="319">
        <v>1119.1345999999999</v>
      </c>
      <c r="G15" s="319">
        <v>2364.9417100000001</v>
      </c>
      <c r="H15" s="319">
        <v>1455.9707000000001</v>
      </c>
      <c r="I15" s="319">
        <v>383.52391999999998</v>
      </c>
      <c r="J15" s="320">
        <v>87.025967797250487</v>
      </c>
      <c r="K15" s="320">
        <v>211.31879132322427</v>
      </c>
      <c r="L15" s="320">
        <v>61.564760511581497</v>
      </c>
      <c r="M15" s="320">
        <v>26.34145865710072</v>
      </c>
      <c r="AC15" s="159" t="s">
        <v>424</v>
      </c>
      <c r="AD15" s="159" t="s">
        <v>535</v>
      </c>
      <c r="AE15" s="365">
        <v>1</v>
      </c>
    </row>
    <row r="16" spans="3:31" x14ac:dyDescent="0.2">
      <c r="C16" s="396" t="s">
        <v>425</v>
      </c>
      <c r="D16" s="395" t="s">
        <v>426</v>
      </c>
      <c r="E16" s="319">
        <v>3085.1197499999998</v>
      </c>
      <c r="F16" s="319">
        <v>2476.7853399999999</v>
      </c>
      <c r="G16" s="319">
        <v>2816.9834900000001</v>
      </c>
      <c r="H16" s="319">
        <v>2786.8710999999998</v>
      </c>
      <c r="I16" s="319">
        <v>2559.88195</v>
      </c>
      <c r="J16" s="320">
        <v>80.281659731360506</v>
      </c>
      <c r="K16" s="320">
        <v>113.73547172238996</v>
      </c>
      <c r="L16" s="320">
        <v>98.931041303334013</v>
      </c>
      <c r="M16" s="320">
        <v>91.855053863094</v>
      </c>
      <c r="AC16" s="159" t="s">
        <v>462</v>
      </c>
      <c r="AD16" s="159" t="s">
        <v>578</v>
      </c>
      <c r="AE16" s="365">
        <v>1</v>
      </c>
    </row>
    <row r="17" spans="3:31" x14ac:dyDescent="0.2">
      <c r="C17" s="396" t="s">
        <v>427</v>
      </c>
      <c r="D17" s="395" t="s">
        <v>579</v>
      </c>
      <c r="E17" s="319">
        <v>216.929</v>
      </c>
      <c r="F17" s="319">
        <v>205.00699999999998</v>
      </c>
      <c r="G17" s="319">
        <v>199.64454000000001</v>
      </c>
      <c r="H17" s="319">
        <v>225.09993</v>
      </c>
      <c r="I17" s="319">
        <v>213.98349999999999</v>
      </c>
      <c r="J17" s="320">
        <v>94.504192616017207</v>
      </c>
      <c r="K17" s="320">
        <v>97.38425517177464</v>
      </c>
      <c r="L17" s="320">
        <v>112.75035620808865</v>
      </c>
      <c r="M17" s="320">
        <v>95.061557771252964</v>
      </c>
      <c r="AC17" s="159" t="s">
        <v>425</v>
      </c>
      <c r="AD17" s="159" t="s">
        <v>426</v>
      </c>
      <c r="AE17" s="365">
        <v>1</v>
      </c>
    </row>
    <row r="18" spans="3:31" x14ac:dyDescent="0.2">
      <c r="C18" s="396" t="s">
        <v>429</v>
      </c>
      <c r="D18" s="395" t="s">
        <v>430</v>
      </c>
      <c r="E18" s="319">
        <v>529.07299999999998</v>
      </c>
      <c r="F18" s="319">
        <v>366.75599999999997</v>
      </c>
      <c r="G18" s="319">
        <v>416.02319999999997</v>
      </c>
      <c r="H18" s="319">
        <v>543.18697999999995</v>
      </c>
      <c r="I18" s="319">
        <v>505.05306000000002</v>
      </c>
      <c r="J18" s="320">
        <v>69.320490745133469</v>
      </c>
      <c r="K18" s="320">
        <v>113.43323626607335</v>
      </c>
      <c r="L18" s="320">
        <v>130.56651167531041</v>
      </c>
      <c r="M18" s="320">
        <v>92.979596086783971</v>
      </c>
      <c r="AC18" s="159" t="s">
        <v>427</v>
      </c>
      <c r="AD18" s="159" t="s">
        <v>579</v>
      </c>
      <c r="AE18" s="365">
        <v>1</v>
      </c>
    </row>
    <row r="19" spans="3:31" x14ac:dyDescent="0.2">
      <c r="C19" s="396" t="s">
        <v>431</v>
      </c>
      <c r="D19" s="395" t="s">
        <v>432</v>
      </c>
      <c r="E19" s="319">
        <v>2576.6131399999999</v>
      </c>
      <c r="F19" s="319">
        <v>2152.7730000000001</v>
      </c>
      <c r="G19" s="319">
        <v>2370.7143000000001</v>
      </c>
      <c r="H19" s="319">
        <v>2662.3200999999999</v>
      </c>
      <c r="I19" s="319">
        <v>2717.3702200000002</v>
      </c>
      <c r="J19" s="320">
        <v>83.550493730696417</v>
      </c>
      <c r="K19" s="320">
        <v>110.12374737141353</v>
      </c>
      <c r="L19" s="320">
        <v>112.30033496655416</v>
      </c>
      <c r="M19" s="320">
        <v>102.06774985472261</v>
      </c>
      <c r="AC19" s="159" t="s">
        <v>428</v>
      </c>
      <c r="AD19" s="159" t="s">
        <v>536</v>
      </c>
      <c r="AE19" s="365">
        <v>1</v>
      </c>
    </row>
    <row r="20" spans="3:31" x14ac:dyDescent="0.2">
      <c r="C20" s="396" t="s">
        <v>433</v>
      </c>
      <c r="D20" s="395" t="s">
        <v>434</v>
      </c>
      <c r="E20" s="319">
        <v>326.71377000000001</v>
      </c>
      <c r="F20" s="319">
        <v>257.81097999999997</v>
      </c>
      <c r="G20" s="319">
        <v>171.92831999999999</v>
      </c>
      <c r="H20" s="319">
        <v>181.94609</v>
      </c>
      <c r="I20" s="319">
        <v>290.99679000000003</v>
      </c>
      <c r="J20" s="320">
        <v>78.910350182056902</v>
      </c>
      <c r="K20" s="320">
        <v>66.687741538393752</v>
      </c>
      <c r="L20" s="320">
        <v>105.82671313254268</v>
      </c>
      <c r="M20" s="320">
        <v>159.93572052029259</v>
      </c>
      <c r="AC20" s="159" t="s">
        <v>429</v>
      </c>
      <c r="AD20" s="159" t="s">
        <v>430</v>
      </c>
      <c r="AE20" s="365">
        <v>1</v>
      </c>
    </row>
    <row r="21" spans="3:31" x14ac:dyDescent="0.2">
      <c r="C21" s="396" t="s">
        <v>467</v>
      </c>
      <c r="D21" s="395" t="s">
        <v>437</v>
      </c>
      <c r="E21" s="319">
        <v>2.0579999999999998</v>
      </c>
      <c r="F21" s="319">
        <v>2.004</v>
      </c>
      <c r="G21" s="319">
        <v>0.72299999999999998</v>
      </c>
      <c r="H21" s="319">
        <v>2.5779999999999998</v>
      </c>
      <c r="I21" s="319">
        <v>1.3720000000000001</v>
      </c>
      <c r="J21" s="320">
        <v>97.376093294460659</v>
      </c>
      <c r="K21" s="320">
        <v>36.077844311377241</v>
      </c>
      <c r="L21" s="320">
        <v>356.56984785615487</v>
      </c>
      <c r="M21" s="320">
        <v>53.219550038789762</v>
      </c>
      <c r="AC21" s="159" t="s">
        <v>431</v>
      </c>
      <c r="AD21" s="159" t="s">
        <v>432</v>
      </c>
      <c r="AE21" s="365">
        <v>1</v>
      </c>
    </row>
    <row r="22" spans="3:31" x14ac:dyDescent="0.2">
      <c r="C22" s="396" t="s">
        <v>404</v>
      </c>
      <c r="D22" s="395" t="s">
        <v>405</v>
      </c>
      <c r="E22" s="319">
        <v>92.837999999999994</v>
      </c>
      <c r="F22" s="319">
        <v>90.289150000000006</v>
      </c>
      <c r="G22" s="319">
        <v>70.165440000000004</v>
      </c>
      <c r="H22" s="319">
        <v>82.639209999999991</v>
      </c>
      <c r="I22" s="319">
        <v>78.295289999999994</v>
      </c>
      <c r="J22" s="320">
        <v>97.254518623839388</v>
      </c>
      <c r="K22" s="320">
        <v>77.711928841948335</v>
      </c>
      <c r="L22" s="320">
        <v>117.77765521031434</v>
      </c>
      <c r="M22" s="320">
        <v>94.743512189915663</v>
      </c>
      <c r="AC22" s="159" t="s">
        <v>463</v>
      </c>
      <c r="AD22" s="159" t="s">
        <v>554</v>
      </c>
      <c r="AE22" s="365">
        <v>1</v>
      </c>
    </row>
    <row r="23" spans="3:31" x14ac:dyDescent="0.2">
      <c r="C23" s="396" t="s">
        <v>438</v>
      </c>
      <c r="D23" s="395" t="s">
        <v>439</v>
      </c>
      <c r="E23" s="319">
        <v>1287.68193</v>
      </c>
      <c r="F23" s="319">
        <v>1107.4773500000001</v>
      </c>
      <c r="G23" s="319">
        <v>935.08053999999993</v>
      </c>
      <c r="H23" s="319">
        <v>950.43362000000002</v>
      </c>
      <c r="I23" s="319">
        <v>905.48305000000005</v>
      </c>
      <c r="J23" s="320">
        <v>86.005505257031928</v>
      </c>
      <c r="K23" s="320">
        <v>84.433378253740344</v>
      </c>
      <c r="L23" s="320">
        <v>101.64189921009373</v>
      </c>
      <c r="M23" s="320">
        <v>95.270519786537008</v>
      </c>
      <c r="AC23" s="159" t="s">
        <v>433</v>
      </c>
      <c r="AD23" s="159" t="s">
        <v>434</v>
      </c>
      <c r="AE23" s="365">
        <v>1</v>
      </c>
    </row>
    <row r="24" spans="3:31" x14ac:dyDescent="0.2">
      <c r="C24" s="396" t="s">
        <v>440</v>
      </c>
      <c r="D24" s="395" t="s">
        <v>441</v>
      </c>
      <c r="E24" s="319">
        <v>201.80572000000001</v>
      </c>
      <c r="F24" s="319">
        <v>198.19277</v>
      </c>
      <c r="G24" s="319">
        <v>138.62126999999998</v>
      </c>
      <c r="H24" s="319">
        <v>135.0025</v>
      </c>
      <c r="I24" s="319">
        <v>160.113</v>
      </c>
      <c r="J24" s="320">
        <v>98.209689001877649</v>
      </c>
      <c r="K24" s="320">
        <v>69.942647251965838</v>
      </c>
      <c r="L24" s="320">
        <v>97.389455456583264</v>
      </c>
      <c r="M24" s="320">
        <v>118.60002592544583</v>
      </c>
      <c r="AC24" s="159" t="s">
        <v>435</v>
      </c>
      <c r="AD24" s="159" t="s">
        <v>436</v>
      </c>
      <c r="AE24" s="365">
        <v>1</v>
      </c>
    </row>
    <row r="25" spans="3:31" x14ac:dyDescent="0.2">
      <c r="C25" s="396" t="s">
        <v>442</v>
      </c>
      <c r="D25" s="395" t="s">
        <v>443</v>
      </c>
      <c r="E25" s="319">
        <v>4000.5559600000001</v>
      </c>
      <c r="F25" s="319">
        <v>3477.5540799999999</v>
      </c>
      <c r="G25" s="319">
        <v>4646.3983699999999</v>
      </c>
      <c r="H25" s="319">
        <v>3990.7767900000003</v>
      </c>
      <c r="I25" s="319">
        <v>5127.6928699999999</v>
      </c>
      <c r="J25" s="320">
        <v>86.926770048230992</v>
      </c>
      <c r="K25" s="320">
        <v>133.61110318088856</v>
      </c>
      <c r="L25" s="320">
        <v>85.88968211952951</v>
      </c>
      <c r="M25" s="320">
        <v>128.488591064498</v>
      </c>
      <c r="AC25" s="159" t="s">
        <v>467</v>
      </c>
      <c r="AD25" s="159" t="s">
        <v>437</v>
      </c>
      <c r="AE25" s="365">
        <v>1</v>
      </c>
    </row>
    <row r="26" spans="3:31" x14ac:dyDescent="0.2">
      <c r="C26" s="396" t="s">
        <v>406</v>
      </c>
      <c r="D26" s="395" t="s">
        <v>407</v>
      </c>
      <c r="E26" s="319">
        <v>235.60399999999998</v>
      </c>
      <c r="F26" s="319">
        <v>207.82879</v>
      </c>
      <c r="G26" s="319">
        <v>137.7225</v>
      </c>
      <c r="H26" s="319">
        <v>70.66</v>
      </c>
      <c r="I26" s="319">
        <v>217.71972</v>
      </c>
      <c r="J26" s="320">
        <v>88.211061781633589</v>
      </c>
      <c r="K26" s="320">
        <v>66.267286644934998</v>
      </c>
      <c r="L26" s="320">
        <v>51.306068362104952</v>
      </c>
      <c r="M26" s="320">
        <v>308.1230116048684</v>
      </c>
      <c r="AC26" s="159" t="s">
        <v>404</v>
      </c>
      <c r="AD26" s="159" t="s">
        <v>405</v>
      </c>
      <c r="AE26" s="365">
        <v>1</v>
      </c>
    </row>
    <row r="27" spans="3:31" x14ac:dyDescent="0.2">
      <c r="C27" s="396" t="s">
        <v>444</v>
      </c>
      <c r="D27" s="395" t="s">
        <v>445</v>
      </c>
      <c r="E27" s="319">
        <v>557.45180000000005</v>
      </c>
      <c r="F27" s="319">
        <v>364.64512000000002</v>
      </c>
      <c r="G27" s="319">
        <v>427.05624</v>
      </c>
      <c r="H27" s="319">
        <v>370.46702000000005</v>
      </c>
      <c r="I27" s="319">
        <v>191.58238999999998</v>
      </c>
      <c r="J27" s="320">
        <v>65.412851837593848</v>
      </c>
      <c r="K27" s="320">
        <v>117.11557801733368</v>
      </c>
      <c r="L27" s="320">
        <v>86.749000553182427</v>
      </c>
      <c r="M27" s="320">
        <v>51.713750389980717</v>
      </c>
      <c r="AC27" s="159" t="s">
        <v>438</v>
      </c>
      <c r="AD27" s="159" t="s">
        <v>439</v>
      </c>
      <c r="AE27" s="365">
        <v>1</v>
      </c>
    </row>
    <row r="28" spans="3:31" ht="22.5" x14ac:dyDescent="0.2">
      <c r="C28" s="396" t="s">
        <v>446</v>
      </c>
      <c r="D28" s="395" t="s">
        <v>468</v>
      </c>
      <c r="E28" s="319">
        <v>1637.0680199999999</v>
      </c>
      <c r="F28" s="319">
        <v>1852.24047</v>
      </c>
      <c r="G28" s="319">
        <v>2935.1235500000003</v>
      </c>
      <c r="H28" s="319">
        <v>3163.8941200000004</v>
      </c>
      <c r="I28" s="319">
        <v>2621.1639100000002</v>
      </c>
      <c r="J28" s="320">
        <v>113.14376967671753</v>
      </c>
      <c r="K28" s="320">
        <v>158.46341754966625</v>
      </c>
      <c r="L28" s="320">
        <v>107.79423987109504</v>
      </c>
      <c r="M28" s="320">
        <v>82.84613234781699</v>
      </c>
      <c r="AC28" s="159" t="s">
        <v>440</v>
      </c>
      <c r="AD28" s="159" t="s">
        <v>441</v>
      </c>
      <c r="AE28" s="365">
        <v>1</v>
      </c>
    </row>
    <row r="29" spans="3:31" x14ac:dyDescent="0.2">
      <c r="C29" s="396" t="s">
        <v>63</v>
      </c>
      <c r="D29" s="395" t="s">
        <v>64</v>
      </c>
      <c r="E29" s="319">
        <v>14375.065850000001</v>
      </c>
      <c r="F29" s="319">
        <v>14111.97379</v>
      </c>
      <c r="G29" s="319">
        <v>15853.99193</v>
      </c>
      <c r="H29" s="319">
        <v>12000.608030000001</v>
      </c>
      <c r="I29" s="319">
        <v>9353.3297200000015</v>
      </c>
      <c r="J29" s="320">
        <v>98.169802749112264</v>
      </c>
      <c r="K29" s="320">
        <v>112.34425577826983</v>
      </c>
      <c r="L29" s="320">
        <v>75.694551145138632</v>
      </c>
      <c r="M29" s="320">
        <v>77.940465154914335</v>
      </c>
      <c r="AC29" s="159" t="s">
        <v>442</v>
      </c>
      <c r="AD29" s="159" t="s">
        <v>443</v>
      </c>
      <c r="AE29" s="365">
        <v>1</v>
      </c>
    </row>
    <row r="30" spans="3:31" x14ac:dyDescent="0.2">
      <c r="C30" s="396" t="s">
        <v>447</v>
      </c>
      <c r="D30" s="395" t="s">
        <v>448</v>
      </c>
      <c r="E30" s="319">
        <v>1232.4376199999999</v>
      </c>
      <c r="F30" s="319">
        <v>1530.5863400000001</v>
      </c>
      <c r="G30" s="319">
        <v>624.96151000000009</v>
      </c>
      <c r="H30" s="319">
        <v>1065.6893399999999</v>
      </c>
      <c r="I30" s="319">
        <v>325.56066999999996</v>
      </c>
      <c r="J30" s="320">
        <v>124.19178992604918</v>
      </c>
      <c r="K30" s="320">
        <v>40.83150970758043</v>
      </c>
      <c r="L30" s="320">
        <v>170.52079575268559</v>
      </c>
      <c r="M30" s="320">
        <v>30.549303420826185</v>
      </c>
      <c r="AC30" s="159" t="s">
        <v>464</v>
      </c>
      <c r="AD30" s="159" t="s">
        <v>580</v>
      </c>
      <c r="AE30" s="365">
        <v>1</v>
      </c>
    </row>
    <row r="31" spans="3:31" x14ac:dyDescent="0.2">
      <c r="C31" s="396" t="s">
        <v>449</v>
      </c>
      <c r="D31" s="395" t="s">
        <v>581</v>
      </c>
      <c r="E31" s="319">
        <v>43.620500000000007</v>
      </c>
      <c r="F31" s="319"/>
      <c r="G31" s="319">
        <v>121.11618</v>
      </c>
      <c r="H31" s="319">
        <v>16.835439999999998</v>
      </c>
      <c r="I31" s="319">
        <v>8.4388000000000005</v>
      </c>
      <c r="J31" s="320">
        <v>0</v>
      </c>
      <c r="K31" s="320">
        <v>0</v>
      </c>
      <c r="L31" s="320">
        <v>13.900240248660417</v>
      </c>
      <c r="M31" s="320">
        <v>50.125212052669852</v>
      </c>
      <c r="AC31" s="159" t="s">
        <v>406</v>
      </c>
      <c r="AD31" s="159" t="s">
        <v>407</v>
      </c>
      <c r="AE31" s="365">
        <v>1</v>
      </c>
    </row>
    <row r="32" spans="3:31" x14ac:dyDescent="0.2">
      <c r="C32" s="396" t="s">
        <v>450</v>
      </c>
      <c r="D32" s="395" t="s">
        <v>451</v>
      </c>
      <c r="E32" s="319">
        <v>1997.1639399999999</v>
      </c>
      <c r="F32" s="319">
        <v>1479.69505</v>
      </c>
      <c r="G32" s="319">
        <v>215.65628999999998</v>
      </c>
      <c r="H32" s="319">
        <v>673.2533699999999</v>
      </c>
      <c r="I32" s="319">
        <v>1450.8738000000001</v>
      </c>
      <c r="J32" s="320">
        <v>74.089814079058542</v>
      </c>
      <c r="K32" s="320">
        <v>14.574373956309442</v>
      </c>
      <c r="L32" s="320">
        <v>312.18814438475221</v>
      </c>
      <c r="M32" s="320">
        <v>215.50189938150629</v>
      </c>
      <c r="AC32" s="159" t="s">
        <v>444</v>
      </c>
      <c r="AD32" s="159" t="s">
        <v>445</v>
      </c>
      <c r="AE32" s="365">
        <v>1</v>
      </c>
    </row>
    <row r="33" spans="3:31" x14ac:dyDescent="0.2">
      <c r="C33" s="396" t="s">
        <v>452</v>
      </c>
      <c r="D33" s="395" t="s">
        <v>453</v>
      </c>
      <c r="E33" s="319">
        <v>530.94217000000003</v>
      </c>
      <c r="F33" s="319">
        <v>309.06799999999998</v>
      </c>
      <c r="G33" s="319">
        <v>124.24650000000001</v>
      </c>
      <c r="H33" s="319">
        <v>212.45099999999999</v>
      </c>
      <c r="I33" s="319">
        <v>866.05484000000001</v>
      </c>
      <c r="J33" s="320">
        <v>58.211236074919412</v>
      </c>
      <c r="K33" s="320">
        <v>40.2003766161492</v>
      </c>
      <c r="L33" s="320">
        <v>170.99153698494521</v>
      </c>
      <c r="M33" s="320">
        <v>407.64921793731264</v>
      </c>
      <c r="AC33" s="159" t="s">
        <v>446</v>
      </c>
      <c r="AD33" s="159" t="s">
        <v>468</v>
      </c>
      <c r="AE33" s="365">
        <v>1</v>
      </c>
    </row>
    <row r="34" spans="3:31" x14ac:dyDescent="0.2">
      <c r="C34" s="396" t="s">
        <v>454</v>
      </c>
      <c r="D34" s="395" t="s">
        <v>582</v>
      </c>
      <c r="E34" s="319">
        <v>39.457610000000003</v>
      </c>
      <c r="F34" s="319">
        <v>32.758670000000002</v>
      </c>
      <c r="G34" s="319">
        <v>2.42</v>
      </c>
      <c r="H34" s="319">
        <v>10.758369999999999</v>
      </c>
      <c r="I34" s="319">
        <v>39.443730000000002</v>
      </c>
      <c r="J34" s="320">
        <v>83.022438510594029</v>
      </c>
      <c r="K34" s="320">
        <v>7.3873573011358511</v>
      </c>
      <c r="L34" s="320">
        <v>444.56074380165285</v>
      </c>
      <c r="M34" s="320">
        <v>366.63295647946671</v>
      </c>
      <c r="AC34" s="159" t="s">
        <v>63</v>
      </c>
      <c r="AD34" s="159" t="s">
        <v>64</v>
      </c>
      <c r="AE34" s="365">
        <v>1</v>
      </c>
    </row>
    <row r="35" spans="3:31" x14ac:dyDescent="0.2">
      <c r="C35" s="396" t="s">
        <v>455</v>
      </c>
      <c r="D35" s="395" t="s">
        <v>456</v>
      </c>
      <c r="E35" s="319">
        <v>25.086379999999998</v>
      </c>
      <c r="F35" s="319">
        <v>21.478000000000002</v>
      </c>
      <c r="G35" s="319">
        <v>21.231000000000002</v>
      </c>
      <c r="H35" s="319">
        <v>24.659009999999999</v>
      </c>
      <c r="I35" s="319">
        <v>21.731000000000002</v>
      </c>
      <c r="J35" s="320">
        <v>85.616178978393862</v>
      </c>
      <c r="K35" s="320">
        <v>98.849986032219022</v>
      </c>
      <c r="L35" s="320">
        <v>116.14624841034336</v>
      </c>
      <c r="M35" s="320">
        <v>88.126003436472118</v>
      </c>
      <c r="AC35" s="159" t="s">
        <v>447</v>
      </c>
      <c r="AD35" s="159" t="s">
        <v>448</v>
      </c>
      <c r="AE35" s="365">
        <v>1</v>
      </c>
    </row>
    <row r="36" spans="3:31" x14ac:dyDescent="0.2">
      <c r="C36" s="396" t="s">
        <v>563</v>
      </c>
      <c r="D36" s="395" t="s">
        <v>564</v>
      </c>
      <c r="E36" s="319"/>
      <c r="F36" s="319"/>
      <c r="G36" s="319"/>
      <c r="H36" s="319">
        <v>2.5310000000000001</v>
      </c>
      <c r="I36" s="319"/>
      <c r="J36" s="320">
        <v>0</v>
      </c>
      <c r="K36" s="320">
        <v>0</v>
      </c>
      <c r="L36" s="320">
        <v>0</v>
      </c>
      <c r="M36" s="320">
        <v>0</v>
      </c>
      <c r="AC36" s="159" t="s">
        <v>449</v>
      </c>
      <c r="AD36" s="159" t="s">
        <v>581</v>
      </c>
      <c r="AE36" s="365">
        <v>1</v>
      </c>
    </row>
    <row r="37" spans="3:31" x14ac:dyDescent="0.2">
      <c r="C37" s="396" t="s">
        <v>457</v>
      </c>
      <c r="D37" s="395" t="s">
        <v>458</v>
      </c>
      <c r="E37" s="319"/>
      <c r="F37" s="319"/>
      <c r="G37" s="319">
        <v>0</v>
      </c>
      <c r="H37" s="319">
        <v>0</v>
      </c>
      <c r="I37" s="319">
        <v>0.45800000000000002</v>
      </c>
      <c r="J37" s="320">
        <v>0</v>
      </c>
      <c r="K37" s="320">
        <v>0</v>
      </c>
      <c r="L37" s="320">
        <v>0</v>
      </c>
      <c r="M37" s="320">
        <v>0</v>
      </c>
      <c r="AC37" s="159" t="s">
        <v>450</v>
      </c>
      <c r="AD37" s="159" t="s">
        <v>451</v>
      </c>
      <c r="AE37" s="365">
        <v>1</v>
      </c>
    </row>
    <row r="38" spans="3:31" x14ac:dyDescent="0.2">
      <c r="AC38" s="159" t="s">
        <v>452</v>
      </c>
      <c r="AD38" s="159" t="s">
        <v>453</v>
      </c>
      <c r="AE38" s="365">
        <v>1</v>
      </c>
    </row>
    <row r="39" spans="3:31" x14ac:dyDescent="0.2">
      <c r="AC39" s="159" t="s">
        <v>454</v>
      </c>
      <c r="AD39" s="159" t="s">
        <v>582</v>
      </c>
      <c r="AE39" s="365">
        <v>1</v>
      </c>
    </row>
    <row r="40" spans="3:31" x14ac:dyDescent="0.2">
      <c r="AC40" s="159" t="s">
        <v>465</v>
      </c>
      <c r="AD40" s="159" t="s">
        <v>555</v>
      </c>
      <c r="AE40" s="365">
        <v>1</v>
      </c>
    </row>
    <row r="41" spans="3:31" x14ac:dyDescent="0.2">
      <c r="AC41" s="159" t="s">
        <v>466</v>
      </c>
      <c r="AD41" s="159" t="s">
        <v>556</v>
      </c>
      <c r="AE41" s="365">
        <v>1</v>
      </c>
    </row>
    <row r="42" spans="3:31" x14ac:dyDescent="0.2">
      <c r="AC42" s="159" t="s">
        <v>455</v>
      </c>
      <c r="AD42" s="159" t="s">
        <v>456</v>
      </c>
      <c r="AE42" s="365">
        <v>1</v>
      </c>
    </row>
    <row r="43" spans="3:31" x14ac:dyDescent="0.2">
      <c r="AC43" s="159" t="s">
        <v>557</v>
      </c>
      <c r="AD43" s="159" t="s">
        <v>558</v>
      </c>
      <c r="AE43" s="365">
        <v>1</v>
      </c>
    </row>
    <row r="44" spans="3:31" x14ac:dyDescent="0.2">
      <c r="AC44" s="159" t="s">
        <v>559</v>
      </c>
      <c r="AD44" s="159" t="s">
        <v>560</v>
      </c>
      <c r="AE44" s="365">
        <v>1</v>
      </c>
    </row>
    <row r="45" spans="3:31" x14ac:dyDescent="0.2">
      <c r="AC45" s="159" t="s">
        <v>561</v>
      </c>
      <c r="AD45" s="159" t="s">
        <v>562</v>
      </c>
      <c r="AE45" s="365">
        <v>1</v>
      </c>
    </row>
    <row r="46" spans="3:31" x14ac:dyDescent="0.2">
      <c r="AC46" s="159" t="s">
        <v>563</v>
      </c>
      <c r="AD46" s="159" t="s">
        <v>564</v>
      </c>
      <c r="AE46" s="365">
        <v>1</v>
      </c>
    </row>
    <row r="47" spans="3:31" x14ac:dyDescent="0.2">
      <c r="AC47" s="159" t="s">
        <v>457</v>
      </c>
      <c r="AD47" s="159" t="s">
        <v>458</v>
      </c>
      <c r="AE47" s="365">
        <v>1</v>
      </c>
    </row>
  </sheetData>
  <pageMargins left="0.7" right="0.7" top="0.78740157499999996" bottom="0.78740157499999996" header="0.3" footer="0.3"/>
  <pageSetup paperSize="9" orientation="portrait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5">
    <pageSetUpPr fitToPage="1"/>
  </sheetPr>
  <dimension ref="A1:M54"/>
  <sheetViews>
    <sheetView topLeftCell="A19" workbookViewId="0">
      <selection activeCell="C53" sqref="C53"/>
    </sheetView>
  </sheetViews>
  <sheetFormatPr defaultRowHeight="12" x14ac:dyDescent="0.2"/>
  <cols>
    <col min="1" max="2" width="5.33203125" style="33" customWidth="1"/>
    <col min="3" max="3" width="7.6640625" style="33" customWidth="1"/>
    <col min="4" max="4" width="52.6640625" style="33" customWidth="1"/>
    <col min="5" max="9" width="12.6640625" style="33" customWidth="1"/>
    <col min="10" max="13" width="9.33203125" style="33" customWidth="1"/>
    <col min="14" max="14" width="9.33203125" style="33"/>
    <col min="15" max="15" width="18.5" style="33" bestFit="1" customWidth="1"/>
    <col min="16" max="16384" width="9.33203125" style="33"/>
  </cols>
  <sheetData>
    <row r="1" spans="1:13" ht="15.75" x14ac:dyDescent="0.25">
      <c r="A1"/>
      <c r="B1" s="210"/>
      <c r="C1" s="95" t="s">
        <v>270</v>
      </c>
      <c r="D1" s="210"/>
      <c r="E1" s="95"/>
      <c r="F1" s="95"/>
      <c r="G1" s="95"/>
      <c r="H1" s="95"/>
      <c r="I1" s="95"/>
      <c r="J1" s="210"/>
      <c r="K1" s="210"/>
      <c r="L1" s="227"/>
      <c r="M1" s="104" t="s">
        <v>271</v>
      </c>
    </row>
    <row r="2" spans="1:13" ht="15.75" x14ac:dyDescent="0.25">
      <c r="A2" s="210"/>
      <c r="B2" s="210"/>
      <c r="C2" s="34" t="str">
        <f>"kapitola: "&amp;BW_TAB1A!T31 &amp; " " &amp; BW_TAB1A!U31</f>
        <v>kapitola: 355 Ústav pro studium totalitních režimů</v>
      </c>
      <c r="D2" s="210"/>
      <c r="E2" s="96"/>
      <c r="F2" s="97"/>
      <c r="G2" s="97"/>
      <c r="H2" s="97"/>
      <c r="I2" s="97"/>
      <c r="J2" s="210"/>
      <c r="K2" s="210"/>
      <c r="L2" s="210"/>
      <c r="M2" s="35" t="str">
        <f>"vygenerováno: " &amp; BW_TAB1A!I4</f>
        <v>vygenerováno: 06.02.2023</v>
      </c>
    </row>
    <row r="3" spans="1:13" ht="15.75" customHeight="1" x14ac:dyDescent="0.2">
      <c r="A3" s="210"/>
      <c r="B3" s="210"/>
      <c r="C3" s="34" t="str">
        <f>"období: " &amp; MID(BW_TAB1B!C5,2,3) &amp; E5 &amp; " - " &amp; MID(BW_TAB1B!C5,2,7)</f>
        <v>období: 12.2018 - 12.2022</v>
      </c>
      <c r="D3" s="210"/>
      <c r="E3" s="96"/>
      <c r="F3" s="98"/>
      <c r="G3" s="98"/>
      <c r="H3" s="98"/>
      <c r="I3" s="98"/>
      <c r="J3" s="98"/>
      <c r="K3" s="210"/>
      <c r="L3" s="210"/>
      <c r="M3" s="210"/>
    </row>
    <row r="4" spans="1:13" ht="12.75" customHeight="1" x14ac:dyDescent="0.2">
      <c r="A4" s="210"/>
      <c r="B4" s="210"/>
      <c r="C4" s="1083" t="s">
        <v>272</v>
      </c>
      <c r="D4" s="1083" t="s">
        <v>273</v>
      </c>
      <c r="E4" s="1228" t="s">
        <v>19</v>
      </c>
      <c r="F4" s="1085"/>
      <c r="G4" s="1085"/>
      <c r="H4" s="1085"/>
      <c r="I4" s="1086"/>
      <c r="J4" s="1228" t="s">
        <v>58</v>
      </c>
      <c r="K4" s="1085"/>
      <c r="L4" s="1085"/>
      <c r="M4" s="1086"/>
    </row>
    <row r="5" spans="1:13" ht="12.75" x14ac:dyDescent="0.2">
      <c r="A5" s="210"/>
      <c r="B5" s="210"/>
      <c r="C5" s="1227"/>
      <c r="D5" s="1227"/>
      <c r="E5" s="165">
        <f>F5-1</f>
        <v>2018</v>
      </c>
      <c r="F5" s="165">
        <f>G5-1</f>
        <v>2019</v>
      </c>
      <c r="G5" s="165">
        <f>H5-1</f>
        <v>2020</v>
      </c>
      <c r="H5" s="165">
        <f>I5-1</f>
        <v>2021</v>
      </c>
      <c r="I5" s="165" t="str">
        <f>RIGHT(BW_TAB1B!C5,4)</f>
        <v>2022</v>
      </c>
      <c r="J5" s="165" t="str">
        <f>F5&amp;"/"&amp;E5</f>
        <v>2019/2018</v>
      </c>
      <c r="K5" s="165" t="str">
        <f>G5&amp;"/"&amp;F5</f>
        <v>2020/2019</v>
      </c>
      <c r="L5" s="165" t="str">
        <f>H5&amp;"/"&amp;G5</f>
        <v>2021/2020</v>
      </c>
      <c r="M5" s="165" t="str">
        <f>I5&amp;"/"&amp;H5</f>
        <v>2022/2021</v>
      </c>
    </row>
    <row r="6" spans="1:13" ht="12.75" x14ac:dyDescent="0.2">
      <c r="A6" s="210"/>
      <c r="B6" s="210"/>
      <c r="C6" s="228" t="s">
        <v>460</v>
      </c>
      <c r="D6" s="359" t="str">
        <f t="shared" ref="D6:D14" si="0">IF(ISERROR(VLOOKUP(TEXT(C6,"@"),TAB10_POL,2,FALSE)),0,VLOOKUP(TEXT(C6,"@"),TAB10_POL,2,FALSE))</f>
        <v>Potraviny</v>
      </c>
      <c r="E6" s="344">
        <f t="shared" ref="E6:E14" si="1">IF(ISERROR(VLOOKUP(TEXT(C6,"@"),_TAB10,3,FALSE)),0,VLOOKUP(TEXT(C6,"@"),_TAB10,3,FALSE))</f>
        <v>33.107999999999997</v>
      </c>
      <c r="F6" s="344">
        <f t="shared" ref="F6:F14" si="2">IF(ISERROR(VLOOKUP(TEXT(C6,"@"),_TAB10,4,FALSE)),0,VLOOKUP(TEXT(C6,"@"),_TAB10,4,FALSE))</f>
        <v>29.343399999999999</v>
      </c>
      <c r="G6" s="344">
        <f t="shared" ref="G6:G14" si="3">IF(ISERROR(VLOOKUP(TEXT(C6,"@"),_TAB10,5,FALSE)),0,VLOOKUP(TEXT(C6,"@"),_TAB10,5,FALSE))</f>
        <v>20.108000000000001</v>
      </c>
      <c r="H6" s="344">
        <f t="shared" ref="H6:H14" si="4">IF(ISERROR(VLOOKUP(TEXT(C6,"@"),_TAB10,6,FALSE)),0,VLOOKUP(TEXT(C6,"@"),_TAB10,6,FALSE))</f>
        <v>18.8598</v>
      </c>
      <c r="I6" s="344">
        <f t="shared" ref="I6:I14" si="5">IF(ISERROR(VLOOKUP(TEXT(C6,"@"),_TAB10,7,FALSE)),0,VLOOKUP(TEXT(C6,"@"),_TAB10,7,FALSE))</f>
        <v>9.0664899999999999</v>
      </c>
      <c r="J6" s="346">
        <f>IF(ISERROR(F6/E6),0,IF(F6/E6*100&gt;999999,"",F6/E6*100))</f>
        <v>88.629334299867097</v>
      </c>
      <c r="K6" s="346">
        <f>IF(ISERROR(G6/F6),0,IF(G6/F6*100&gt;999999,"",G6/F6*100))</f>
        <v>68.52648295698522</v>
      </c>
      <c r="L6" s="346">
        <f>IF(ISERROR(H6/G6),0,IF(H6/G6*100&gt;999999,"",H6/G6*100))</f>
        <v>93.792520389894563</v>
      </c>
      <c r="M6" s="346">
        <f>IF(ISERROR(I6/H6),0,IF(I6/H6*100&gt;999999,"",I6/H6*100))</f>
        <v>48.073097275686912</v>
      </c>
    </row>
    <row r="7" spans="1:13" ht="12.75" x14ac:dyDescent="0.2">
      <c r="A7" s="210"/>
      <c r="C7" s="228" t="s">
        <v>420</v>
      </c>
      <c r="D7" s="359" t="str">
        <f t="shared" si="0"/>
        <v>Ochranné pomůcky</v>
      </c>
      <c r="E7" s="344">
        <f t="shared" si="1"/>
        <v>7.0652400000000002</v>
      </c>
      <c r="F7" s="344">
        <f t="shared" si="2"/>
        <v>12.21199</v>
      </c>
      <c r="G7" s="344">
        <f t="shared" si="3"/>
        <v>33.134059999999998</v>
      </c>
      <c r="H7" s="344">
        <f t="shared" si="4"/>
        <v>52.754179999999998</v>
      </c>
      <c r="I7" s="344">
        <f t="shared" si="5"/>
        <v>28.116289999999999</v>
      </c>
      <c r="J7" s="346">
        <f t="shared" ref="J7:J17" si="6">IF(ISERROR(F7/E7),0,IF(F7/E7*100&gt;999999,"",F7/E7*100))</f>
        <v>172.84607458486903</v>
      </c>
      <c r="K7" s="346">
        <f t="shared" ref="K7:K17" si="7">IF(ISERROR(G7/F7),0,IF(G7/F7*100&gt;999999,"",G7/F7*100))</f>
        <v>271.32400206682121</v>
      </c>
      <c r="L7" s="346">
        <f t="shared" ref="L7:L17" si="8">IF(ISERROR(H7/G7),0,IF(H7/G7*100&gt;999999,"",H7/G7*100))</f>
        <v>159.21435525860701</v>
      </c>
      <c r="M7" s="346">
        <f t="shared" ref="M7:M17" si="9">IF(ISERROR(I7/H7),0,IF(I7/H7*100&gt;999999,"",I7/H7*100))</f>
        <v>53.296800367288434</v>
      </c>
    </row>
    <row r="8" spans="1:13" ht="12.75" x14ac:dyDescent="0.2">
      <c r="A8" s="210"/>
      <c r="C8" s="228" t="s">
        <v>421</v>
      </c>
      <c r="D8" s="359" t="str">
        <f t="shared" si="0"/>
        <v>Léky a zdravotnický materiál</v>
      </c>
      <c r="E8" s="344">
        <f t="shared" si="1"/>
        <v>10.422000000000001</v>
      </c>
      <c r="F8" s="344">
        <f t="shared" si="2"/>
        <v>8.2799999999999994</v>
      </c>
      <c r="G8" s="344">
        <f t="shared" si="3"/>
        <v>6.0193000000000003</v>
      </c>
      <c r="H8" s="344">
        <f t="shared" si="4"/>
        <v>8.7590000000000003</v>
      </c>
      <c r="I8" s="344">
        <f t="shared" si="5"/>
        <v>9.9459599999999995</v>
      </c>
      <c r="J8" s="346">
        <f t="shared" si="6"/>
        <v>79.447322970639021</v>
      </c>
      <c r="K8" s="346">
        <f t="shared" si="7"/>
        <v>72.69685990338165</v>
      </c>
      <c r="L8" s="346">
        <f t="shared" si="8"/>
        <v>145.51525924941438</v>
      </c>
      <c r="M8" s="346">
        <f t="shared" si="9"/>
        <v>113.55131864368077</v>
      </c>
    </row>
    <row r="9" spans="1:13" ht="12.75" x14ac:dyDescent="0.2">
      <c r="A9" s="210"/>
      <c r="C9" s="228" t="s">
        <v>422</v>
      </c>
      <c r="D9" s="359" t="str">
        <f t="shared" si="0"/>
        <v>Prádlo, oděv a obuv s výjimkou ochranných pomůcek</v>
      </c>
      <c r="E9" s="344">
        <f t="shared" si="1"/>
        <v>22.13</v>
      </c>
      <c r="F9" s="344">
        <f t="shared" si="2"/>
        <v>24.145689999999998</v>
      </c>
      <c r="G9" s="344">
        <f t="shared" si="3"/>
        <v>0.50444999999999995</v>
      </c>
      <c r="H9" s="344">
        <f t="shared" si="4"/>
        <v>8.0783000000000005</v>
      </c>
      <c r="I9" s="344">
        <f t="shared" si="5"/>
        <v>19.064789999999999</v>
      </c>
      <c r="J9" s="346">
        <f t="shared" si="6"/>
        <v>109.10840488025303</v>
      </c>
      <c r="K9" s="346">
        <f t="shared" si="7"/>
        <v>2.0891927296341501</v>
      </c>
      <c r="L9" s="346">
        <f t="shared" si="8"/>
        <v>1601.4074734859751</v>
      </c>
      <c r="M9" s="346">
        <f t="shared" si="9"/>
        <v>236.00002475768412</v>
      </c>
    </row>
    <row r="10" spans="1:13" ht="12.75" x14ac:dyDescent="0.2">
      <c r="A10" s="210"/>
      <c r="C10" s="228" t="s">
        <v>461</v>
      </c>
      <c r="D10" s="359" t="str">
        <f t="shared" si="0"/>
        <v>Učebnice a školní potřeby</v>
      </c>
      <c r="E10" s="344">
        <f t="shared" si="1"/>
        <v>0</v>
      </c>
      <c r="F10" s="344">
        <f t="shared" si="2"/>
        <v>0</v>
      </c>
      <c r="G10" s="344">
        <f t="shared" si="3"/>
        <v>0</v>
      </c>
      <c r="H10" s="344">
        <f t="shared" si="4"/>
        <v>0</v>
      </c>
      <c r="I10" s="344">
        <f t="shared" si="5"/>
        <v>0</v>
      </c>
      <c r="J10" s="346">
        <f t="shared" si="6"/>
        <v>0</v>
      </c>
      <c r="K10" s="346">
        <f t="shared" si="7"/>
        <v>0</v>
      </c>
      <c r="L10" s="346">
        <f t="shared" si="8"/>
        <v>0</v>
      </c>
      <c r="M10" s="346">
        <f t="shared" si="9"/>
        <v>0</v>
      </c>
    </row>
    <row r="11" spans="1:13" ht="12.75" x14ac:dyDescent="0.2">
      <c r="A11" s="210"/>
      <c r="C11" s="228" t="s">
        <v>423</v>
      </c>
      <c r="D11" s="359" t="str">
        <f t="shared" si="0"/>
        <v>Knihy a obdobné listinné informační prostředky</v>
      </c>
      <c r="E11" s="344">
        <f t="shared" si="1"/>
        <v>186.83679999999998</v>
      </c>
      <c r="F11" s="344">
        <f t="shared" si="2"/>
        <v>207.9682</v>
      </c>
      <c r="G11" s="344">
        <f t="shared" si="3"/>
        <v>315.99394000000001</v>
      </c>
      <c r="H11" s="344">
        <f t="shared" si="4"/>
        <v>199.04910999999998</v>
      </c>
      <c r="I11" s="344">
        <f t="shared" si="5"/>
        <v>141.16370000000001</v>
      </c>
      <c r="J11" s="346">
        <f t="shared" si="6"/>
        <v>111.31008452296336</v>
      </c>
      <c r="K11" s="346">
        <f t="shared" si="7"/>
        <v>151.94339326877861</v>
      </c>
      <c r="L11" s="346">
        <f t="shared" si="8"/>
        <v>62.991432683803993</v>
      </c>
      <c r="M11" s="346">
        <f t="shared" si="9"/>
        <v>70.919030986875569</v>
      </c>
    </row>
    <row r="12" spans="1:13" ht="12.75" x14ac:dyDescent="0.2">
      <c r="A12" s="210"/>
      <c r="C12" s="228" t="s">
        <v>424</v>
      </c>
      <c r="D12" s="359" t="str">
        <f t="shared" si="0"/>
        <v>Drobný dlouhodobý hmotný majetek</v>
      </c>
      <c r="E12" s="344">
        <f t="shared" si="1"/>
        <v>1285.97777</v>
      </c>
      <c r="F12" s="344">
        <f t="shared" si="2"/>
        <v>1119.1345999999999</v>
      </c>
      <c r="G12" s="344">
        <f t="shared" si="3"/>
        <v>2364.9417100000001</v>
      </c>
      <c r="H12" s="344">
        <f t="shared" si="4"/>
        <v>1455.9707000000001</v>
      </c>
      <c r="I12" s="344">
        <f t="shared" si="5"/>
        <v>383.52391999999998</v>
      </c>
      <c r="J12" s="346">
        <f t="shared" si="6"/>
        <v>87.025967797250487</v>
      </c>
      <c r="K12" s="346">
        <f t="shared" si="7"/>
        <v>211.31879132322427</v>
      </c>
      <c r="L12" s="346">
        <f t="shared" si="8"/>
        <v>61.564760511581497</v>
      </c>
      <c r="M12" s="346">
        <f t="shared" si="9"/>
        <v>26.34145865710072</v>
      </c>
    </row>
    <row r="13" spans="1:13" ht="12.75" x14ac:dyDescent="0.2">
      <c r="A13" s="210"/>
      <c r="C13" s="228" t="s">
        <v>462</v>
      </c>
      <c r="D13" s="359" t="str">
        <f t="shared" si="0"/>
        <v>Nákup zboží za účelem dalšího prodeje</v>
      </c>
      <c r="E13" s="344">
        <f t="shared" si="1"/>
        <v>0</v>
      </c>
      <c r="F13" s="344">
        <f t="shared" si="2"/>
        <v>0</v>
      </c>
      <c r="G13" s="344">
        <f t="shared" si="3"/>
        <v>0</v>
      </c>
      <c r="H13" s="344">
        <f t="shared" si="4"/>
        <v>0</v>
      </c>
      <c r="I13" s="344">
        <f t="shared" si="5"/>
        <v>0</v>
      </c>
      <c r="J13" s="346">
        <f t="shared" si="6"/>
        <v>0</v>
      </c>
      <c r="K13" s="346">
        <f t="shared" si="7"/>
        <v>0</v>
      </c>
      <c r="L13" s="346">
        <f t="shared" si="8"/>
        <v>0</v>
      </c>
      <c r="M13" s="346">
        <f t="shared" si="9"/>
        <v>0</v>
      </c>
    </row>
    <row r="14" spans="1:13" ht="12.75" x14ac:dyDescent="0.2">
      <c r="A14" s="210"/>
      <c r="C14" s="228" t="s">
        <v>425</v>
      </c>
      <c r="D14" s="359" t="str">
        <f t="shared" si="0"/>
        <v>Nákup materiálu jinde nezařazený</v>
      </c>
      <c r="E14" s="344">
        <f t="shared" si="1"/>
        <v>3085.1197499999998</v>
      </c>
      <c r="F14" s="344">
        <f t="shared" si="2"/>
        <v>2476.7853399999999</v>
      </c>
      <c r="G14" s="344">
        <f t="shared" si="3"/>
        <v>2816.9834900000001</v>
      </c>
      <c r="H14" s="344">
        <f t="shared" si="4"/>
        <v>2786.8710999999998</v>
      </c>
      <c r="I14" s="344">
        <f t="shared" si="5"/>
        <v>2559.88195</v>
      </c>
      <c r="J14" s="346">
        <f t="shared" si="6"/>
        <v>80.281659731360506</v>
      </c>
      <c r="K14" s="346">
        <f t="shared" si="7"/>
        <v>113.73547172238996</v>
      </c>
      <c r="L14" s="346">
        <f t="shared" si="8"/>
        <v>98.931041303334013</v>
      </c>
      <c r="M14" s="346">
        <f t="shared" si="9"/>
        <v>91.855053863094</v>
      </c>
    </row>
    <row r="15" spans="1:13" ht="12.75" x14ac:dyDescent="0.2">
      <c r="A15" s="210"/>
      <c r="C15" s="230" t="s">
        <v>274</v>
      </c>
      <c r="D15" s="360" t="s">
        <v>275</v>
      </c>
      <c r="E15" s="345">
        <f>SUM(E6:E14)</f>
        <v>4630.6595600000001</v>
      </c>
      <c r="F15" s="345">
        <f>SUM(F6:F14)</f>
        <v>3877.8692199999996</v>
      </c>
      <c r="G15" s="345">
        <f>SUM(G6:G14)</f>
        <v>5557.6849500000008</v>
      </c>
      <c r="H15" s="345">
        <f>SUM(H6:H14)</f>
        <v>4530.3421899999994</v>
      </c>
      <c r="I15" s="345">
        <f>SUM(I6:I14)</f>
        <v>3150.7631000000001</v>
      </c>
      <c r="J15" s="347">
        <f t="shared" si="6"/>
        <v>83.743345192061568</v>
      </c>
      <c r="K15" s="347">
        <f t="shared" si="7"/>
        <v>143.31800880071972</v>
      </c>
      <c r="L15" s="347">
        <f t="shared" si="8"/>
        <v>81.514915486528224</v>
      </c>
      <c r="M15" s="347">
        <f t="shared" si="9"/>
        <v>69.548015753750391</v>
      </c>
    </row>
    <row r="16" spans="1:13" ht="12.75" x14ac:dyDescent="0.2">
      <c r="A16" s="210"/>
      <c r="C16" s="232" t="s">
        <v>427</v>
      </c>
      <c r="D16" s="361" t="str">
        <f t="shared" ref="D16:D23" si="10">IF(ISERROR(VLOOKUP(TEXT(C16,"@"),TAB10_POL,2,FALSE)),0,VLOOKUP(TEXT(C16,"@"),TAB10_POL,2,FALSE))</f>
        <v>Studená voda včetně stočného a úplaty za odvod dešťových vod</v>
      </c>
      <c r="E16" s="344">
        <f t="shared" ref="E16:E23" si="11">IF(ISERROR(VLOOKUP(TEXT(C16,"@"),_TAB10,3,FALSE)),0,VLOOKUP(TEXT(C16,"@"),_TAB10,3,FALSE))</f>
        <v>216.929</v>
      </c>
      <c r="F16" s="344">
        <f t="shared" ref="F16:F23" si="12">IF(ISERROR(VLOOKUP(TEXT(C16,"@"),_TAB10,4,FALSE)),0,VLOOKUP(TEXT(C16,"@"),_TAB10,4,FALSE))</f>
        <v>205.00699999999998</v>
      </c>
      <c r="G16" s="344">
        <f t="shared" ref="G16:G23" si="13">IF(ISERROR(VLOOKUP(TEXT(C16,"@"),_TAB10,5,FALSE)),0,VLOOKUP(TEXT(C16,"@"),_TAB10,5,FALSE))</f>
        <v>199.64454000000001</v>
      </c>
      <c r="H16" s="344">
        <f t="shared" ref="H16:H23" si="14">IF(ISERROR(VLOOKUP(TEXT(C16,"@"),_TAB10,6,FALSE)),0,VLOOKUP(TEXT(C16,"@"),_TAB10,6,FALSE))</f>
        <v>225.09993</v>
      </c>
      <c r="I16" s="344">
        <f t="shared" ref="I16:I23" si="15">IF(ISERROR(VLOOKUP(TEXT(C16,"@"),_TAB10,7,FALSE)),0,VLOOKUP(TEXT(C16,"@"),_TAB10,7,FALSE))</f>
        <v>213.98349999999999</v>
      </c>
      <c r="J16" s="346">
        <f t="shared" si="6"/>
        <v>94.504192616017207</v>
      </c>
      <c r="K16" s="346">
        <f t="shared" si="7"/>
        <v>97.38425517177464</v>
      </c>
      <c r="L16" s="346">
        <f t="shared" si="8"/>
        <v>112.75035620808865</v>
      </c>
      <c r="M16" s="346">
        <f t="shared" si="9"/>
        <v>95.061557771252964</v>
      </c>
    </row>
    <row r="17" spans="1:13" ht="12.75" x14ac:dyDescent="0.2">
      <c r="A17" s="210"/>
      <c r="C17" s="234" t="s">
        <v>428</v>
      </c>
      <c r="D17" s="359" t="str">
        <f t="shared" si="10"/>
        <v>Teplo</v>
      </c>
      <c r="E17" s="344">
        <f t="shared" si="11"/>
        <v>0</v>
      </c>
      <c r="F17" s="344">
        <f t="shared" si="12"/>
        <v>0</v>
      </c>
      <c r="G17" s="344">
        <f t="shared" si="13"/>
        <v>0</v>
      </c>
      <c r="H17" s="344">
        <f t="shared" si="14"/>
        <v>0</v>
      </c>
      <c r="I17" s="344">
        <f t="shared" si="15"/>
        <v>0</v>
      </c>
      <c r="J17" s="346">
        <f t="shared" si="6"/>
        <v>0</v>
      </c>
      <c r="K17" s="346">
        <f t="shared" si="7"/>
        <v>0</v>
      </c>
      <c r="L17" s="346">
        <f t="shared" si="8"/>
        <v>0</v>
      </c>
      <c r="M17" s="346">
        <f t="shared" si="9"/>
        <v>0</v>
      </c>
    </row>
    <row r="18" spans="1:13" ht="12.75" x14ac:dyDescent="0.2">
      <c r="A18" s="210"/>
      <c r="C18" s="234" t="s">
        <v>429</v>
      </c>
      <c r="D18" s="359" t="str">
        <f t="shared" si="10"/>
        <v>Plyn</v>
      </c>
      <c r="E18" s="344">
        <f t="shared" si="11"/>
        <v>529.07299999999998</v>
      </c>
      <c r="F18" s="344">
        <f t="shared" si="12"/>
        <v>366.75599999999997</v>
      </c>
      <c r="G18" s="344">
        <f t="shared" si="13"/>
        <v>416.02319999999997</v>
      </c>
      <c r="H18" s="344">
        <f t="shared" si="14"/>
        <v>543.18697999999995</v>
      </c>
      <c r="I18" s="344">
        <f t="shared" si="15"/>
        <v>505.05306000000002</v>
      </c>
      <c r="J18" s="346">
        <f t="shared" ref="J18:J43" si="16">IF(ISERROR(F18/E18),0,IF(F18/E18*100&gt;999999,"",F18/E18*100))</f>
        <v>69.320490745133469</v>
      </c>
      <c r="K18" s="346">
        <f t="shared" ref="K18:K43" si="17">IF(ISERROR(G18/F18),0,IF(G18/F18*100&gt;999999,"",G18/F18*100))</f>
        <v>113.43323626607335</v>
      </c>
      <c r="L18" s="346">
        <f t="shared" ref="L18:L43" si="18">IF(ISERROR(H18/G18),0,IF(H18/G18*100&gt;999999,"",H18/G18*100))</f>
        <v>130.56651167531041</v>
      </c>
      <c r="M18" s="346">
        <f t="shared" ref="M18:M43" si="19">IF(ISERROR(I18/H18),0,IF(I18/H18*100&gt;999999,"",I18/H18*100))</f>
        <v>92.979596086783971</v>
      </c>
    </row>
    <row r="19" spans="1:13" ht="12.75" x14ac:dyDescent="0.2">
      <c r="A19" s="210"/>
      <c r="C19" s="234" t="s">
        <v>431</v>
      </c>
      <c r="D19" s="359" t="str">
        <f t="shared" si="10"/>
        <v>Elektrická energie</v>
      </c>
      <c r="E19" s="344">
        <f t="shared" si="11"/>
        <v>2576.6131399999999</v>
      </c>
      <c r="F19" s="344">
        <f t="shared" si="12"/>
        <v>2152.7730000000001</v>
      </c>
      <c r="G19" s="344">
        <f t="shared" si="13"/>
        <v>2370.7143000000001</v>
      </c>
      <c r="H19" s="344">
        <f t="shared" si="14"/>
        <v>2662.3200999999999</v>
      </c>
      <c r="I19" s="344">
        <f t="shared" si="15"/>
        <v>2717.3702200000002</v>
      </c>
      <c r="J19" s="346">
        <f t="shared" si="16"/>
        <v>83.550493730696417</v>
      </c>
      <c r="K19" s="346">
        <f t="shared" si="17"/>
        <v>110.12374737141353</v>
      </c>
      <c r="L19" s="346">
        <f t="shared" si="18"/>
        <v>112.30033496655416</v>
      </c>
      <c r="M19" s="346">
        <f t="shared" si="19"/>
        <v>102.06774985472261</v>
      </c>
    </row>
    <row r="20" spans="1:13" ht="12.75" x14ac:dyDescent="0.2">
      <c r="A20" s="210"/>
      <c r="C20" s="234" t="s">
        <v>463</v>
      </c>
      <c r="D20" s="359" t="str">
        <f t="shared" si="10"/>
        <v>Pevná paliva</v>
      </c>
      <c r="E20" s="344">
        <f t="shared" si="11"/>
        <v>0</v>
      </c>
      <c r="F20" s="344">
        <f t="shared" si="12"/>
        <v>0</v>
      </c>
      <c r="G20" s="344">
        <f t="shared" si="13"/>
        <v>0</v>
      </c>
      <c r="H20" s="344">
        <f t="shared" si="14"/>
        <v>0</v>
      </c>
      <c r="I20" s="344">
        <f t="shared" si="15"/>
        <v>0</v>
      </c>
      <c r="J20" s="346">
        <f t="shared" si="16"/>
        <v>0</v>
      </c>
      <c r="K20" s="346">
        <f t="shared" si="17"/>
        <v>0</v>
      </c>
      <c r="L20" s="346">
        <f t="shared" si="18"/>
        <v>0</v>
      </c>
      <c r="M20" s="346">
        <f t="shared" si="19"/>
        <v>0</v>
      </c>
    </row>
    <row r="21" spans="1:13" ht="12.75" x14ac:dyDescent="0.2">
      <c r="A21" s="210"/>
      <c r="C21" s="234" t="s">
        <v>433</v>
      </c>
      <c r="D21" s="359" t="str">
        <f t="shared" si="10"/>
        <v>Pohonné hmoty a maziva</v>
      </c>
      <c r="E21" s="344">
        <f t="shared" si="11"/>
        <v>326.71377000000001</v>
      </c>
      <c r="F21" s="344">
        <f t="shared" si="12"/>
        <v>257.81097999999997</v>
      </c>
      <c r="G21" s="344">
        <f t="shared" si="13"/>
        <v>171.92831999999999</v>
      </c>
      <c r="H21" s="344">
        <f t="shared" si="14"/>
        <v>181.94609</v>
      </c>
      <c r="I21" s="344">
        <f t="shared" si="15"/>
        <v>290.99679000000003</v>
      </c>
      <c r="J21" s="346">
        <f t="shared" si="16"/>
        <v>78.910350182056902</v>
      </c>
      <c r="K21" s="346">
        <f t="shared" si="17"/>
        <v>66.687741538393752</v>
      </c>
      <c r="L21" s="346">
        <f t="shared" si="18"/>
        <v>105.82671313254268</v>
      </c>
      <c r="M21" s="346">
        <f t="shared" si="19"/>
        <v>159.93572052029259</v>
      </c>
    </row>
    <row r="22" spans="1:13" ht="12.75" x14ac:dyDescent="0.2">
      <c r="A22" s="210"/>
      <c r="C22" s="234" t="s">
        <v>435</v>
      </c>
      <c r="D22" s="359" t="str">
        <f t="shared" si="10"/>
        <v>Teplá voda</v>
      </c>
      <c r="E22" s="344">
        <f t="shared" si="11"/>
        <v>0</v>
      </c>
      <c r="F22" s="344">
        <f t="shared" si="12"/>
        <v>0</v>
      </c>
      <c r="G22" s="344">
        <f t="shared" si="13"/>
        <v>0</v>
      </c>
      <c r="H22" s="344">
        <f t="shared" si="14"/>
        <v>0</v>
      </c>
      <c r="I22" s="344">
        <f t="shared" si="15"/>
        <v>0</v>
      </c>
      <c r="J22" s="346">
        <f t="shared" si="16"/>
        <v>0</v>
      </c>
      <c r="K22" s="346">
        <f t="shared" si="17"/>
        <v>0</v>
      </c>
      <c r="L22" s="346">
        <f t="shared" si="18"/>
        <v>0</v>
      </c>
      <c r="M22" s="346">
        <f t="shared" si="19"/>
        <v>0</v>
      </c>
    </row>
    <row r="23" spans="1:13" ht="12.75" x14ac:dyDescent="0.2">
      <c r="A23" s="210"/>
      <c r="C23" s="234">
        <v>5159</v>
      </c>
      <c r="D23" s="359" t="str">
        <f t="shared" si="10"/>
        <v>Nákup ostatních paliv a energie</v>
      </c>
      <c r="E23" s="344">
        <f t="shared" si="11"/>
        <v>2.0579999999999998</v>
      </c>
      <c r="F23" s="344">
        <f t="shared" si="12"/>
        <v>2.004</v>
      </c>
      <c r="G23" s="344">
        <f t="shared" si="13"/>
        <v>0.72299999999999998</v>
      </c>
      <c r="H23" s="344">
        <f t="shared" si="14"/>
        <v>2.5779999999999998</v>
      </c>
      <c r="I23" s="344">
        <f t="shared" si="15"/>
        <v>1.3720000000000001</v>
      </c>
      <c r="J23" s="346">
        <f t="shared" si="16"/>
        <v>97.376093294460659</v>
      </c>
      <c r="K23" s="346">
        <f t="shared" si="17"/>
        <v>36.077844311377241</v>
      </c>
      <c r="L23" s="346">
        <f t="shared" si="18"/>
        <v>356.56984785615487</v>
      </c>
      <c r="M23" s="346">
        <f t="shared" si="19"/>
        <v>53.219550038789762</v>
      </c>
    </row>
    <row r="24" spans="1:13" ht="12.75" x14ac:dyDescent="0.2">
      <c r="A24" s="210"/>
      <c r="C24" s="230" t="s">
        <v>276</v>
      </c>
      <c r="D24" s="360" t="s">
        <v>277</v>
      </c>
      <c r="E24" s="345">
        <f>SUM(E16:E23)</f>
        <v>3651.3869099999997</v>
      </c>
      <c r="F24" s="345">
        <f>SUM(F16:F23)</f>
        <v>2984.3509800000002</v>
      </c>
      <c r="G24" s="345">
        <f>SUM(G16:G23)</f>
        <v>3159.0333599999999</v>
      </c>
      <c r="H24" s="345">
        <f>SUM(H16:H23)</f>
        <v>3615.1310999999996</v>
      </c>
      <c r="I24" s="345">
        <f>SUM(I16:I23)</f>
        <v>3728.7755700000002</v>
      </c>
      <c r="J24" s="347">
        <f t="shared" si="16"/>
        <v>81.731984409178935</v>
      </c>
      <c r="K24" s="347">
        <f t="shared" si="17"/>
        <v>105.85327869177101</v>
      </c>
      <c r="L24" s="347">
        <f t="shared" si="18"/>
        <v>114.43788931687635</v>
      </c>
      <c r="M24" s="347">
        <f t="shared" si="19"/>
        <v>103.14357811256141</v>
      </c>
    </row>
    <row r="25" spans="1:13" ht="12.75" x14ac:dyDescent="0.2">
      <c r="A25" s="210"/>
      <c r="C25" s="232" t="s">
        <v>404</v>
      </c>
      <c r="D25" s="361" t="str">
        <f t="shared" ref="D25:D33" si="20">IF(ISERROR(VLOOKUP(TEXT(C25,"@"),TAB10_POL,2,FALSE)),0,VLOOKUP(TEXT(C25,"@"),TAB10_POL,2,FALSE))</f>
        <v>Poštovní služby</v>
      </c>
      <c r="E25" s="344">
        <f t="shared" ref="E25:E33" si="21">IF(ISERROR(VLOOKUP(TEXT(C25,"@"),_TAB10,3,FALSE)),0,VLOOKUP(TEXT(C25,"@"),_TAB10,3,FALSE))</f>
        <v>92.837999999999994</v>
      </c>
      <c r="F25" s="344">
        <f t="shared" ref="F25:F33" si="22">IF(ISERROR(VLOOKUP(TEXT(C25,"@"),_TAB10,4,FALSE)),0,VLOOKUP(TEXT(C25,"@"),_TAB10,4,FALSE))</f>
        <v>90.289150000000006</v>
      </c>
      <c r="G25" s="344">
        <f t="shared" ref="G25:G33" si="23">IF(ISERROR(VLOOKUP(TEXT(C25,"@"),_TAB10,5,FALSE)),0,VLOOKUP(TEXT(C25,"@"),_TAB10,5,FALSE))</f>
        <v>70.165440000000004</v>
      </c>
      <c r="H25" s="344">
        <f t="shared" ref="H25:H33" si="24">IF(ISERROR(VLOOKUP(TEXT(C25,"@"),_TAB10,6,FALSE)),0,VLOOKUP(TEXT(C25,"@"),_TAB10,6,FALSE))</f>
        <v>82.639209999999991</v>
      </c>
      <c r="I25" s="344">
        <f t="shared" ref="I25:I33" si="25">IF(ISERROR(VLOOKUP(TEXT(C25,"@"),_TAB10,7,FALSE)),0,VLOOKUP(TEXT(C25,"@"),_TAB10,7,FALSE))</f>
        <v>78.295289999999994</v>
      </c>
      <c r="J25" s="346">
        <f t="shared" si="16"/>
        <v>97.254518623839388</v>
      </c>
      <c r="K25" s="346">
        <f t="shared" si="17"/>
        <v>77.711928841948335</v>
      </c>
      <c r="L25" s="346">
        <f t="shared" si="18"/>
        <v>117.77765521031434</v>
      </c>
      <c r="M25" s="346">
        <f t="shared" si="19"/>
        <v>94.743512189915663</v>
      </c>
    </row>
    <row r="26" spans="1:13" ht="12.75" x14ac:dyDescent="0.2">
      <c r="A26" s="210"/>
      <c r="C26" s="234" t="s">
        <v>438</v>
      </c>
      <c r="D26" s="359" t="str">
        <f t="shared" si="20"/>
        <v>Služby elektronických komunikací</v>
      </c>
      <c r="E26" s="344">
        <f t="shared" si="21"/>
        <v>1287.68193</v>
      </c>
      <c r="F26" s="344">
        <f t="shared" si="22"/>
        <v>1107.4773500000001</v>
      </c>
      <c r="G26" s="344">
        <f t="shared" si="23"/>
        <v>935.08053999999993</v>
      </c>
      <c r="H26" s="344">
        <f t="shared" si="24"/>
        <v>950.43362000000002</v>
      </c>
      <c r="I26" s="344">
        <f t="shared" si="25"/>
        <v>905.48305000000005</v>
      </c>
      <c r="J26" s="346">
        <f t="shared" si="16"/>
        <v>86.005505257031928</v>
      </c>
      <c r="K26" s="346">
        <f t="shared" si="17"/>
        <v>84.433378253740344</v>
      </c>
      <c r="L26" s="346">
        <f t="shared" si="18"/>
        <v>101.64189921009373</v>
      </c>
      <c r="M26" s="346">
        <f t="shared" si="19"/>
        <v>95.270519786537008</v>
      </c>
    </row>
    <row r="27" spans="1:13" ht="12.75" x14ac:dyDescent="0.2">
      <c r="A27" s="210"/>
      <c r="C27" s="234" t="s">
        <v>440</v>
      </c>
      <c r="D27" s="359" t="str">
        <f t="shared" si="20"/>
        <v>Služby peněžních ústavů</v>
      </c>
      <c r="E27" s="344">
        <f t="shared" si="21"/>
        <v>201.80572000000001</v>
      </c>
      <c r="F27" s="344">
        <f t="shared" si="22"/>
        <v>198.19277</v>
      </c>
      <c r="G27" s="344">
        <f t="shared" si="23"/>
        <v>138.62126999999998</v>
      </c>
      <c r="H27" s="344">
        <f t="shared" si="24"/>
        <v>135.0025</v>
      </c>
      <c r="I27" s="344">
        <f t="shared" si="25"/>
        <v>160.113</v>
      </c>
      <c r="J27" s="346">
        <f t="shared" si="16"/>
        <v>98.209689001877649</v>
      </c>
      <c r="K27" s="346">
        <f t="shared" si="17"/>
        <v>69.942647251965838</v>
      </c>
      <c r="L27" s="346">
        <f t="shared" si="18"/>
        <v>97.389455456583264</v>
      </c>
      <c r="M27" s="346">
        <f t="shared" si="19"/>
        <v>118.60002592544583</v>
      </c>
    </row>
    <row r="28" spans="1:13" ht="12.75" x14ac:dyDescent="0.2">
      <c r="A28" s="210"/>
      <c r="C28" s="234" t="s">
        <v>442</v>
      </c>
      <c r="D28" s="359" t="str">
        <f t="shared" si="20"/>
        <v>Nájemné</v>
      </c>
      <c r="E28" s="344">
        <f t="shared" si="21"/>
        <v>4000.5559600000001</v>
      </c>
      <c r="F28" s="344">
        <f t="shared" si="22"/>
        <v>3477.5540799999999</v>
      </c>
      <c r="G28" s="344">
        <f t="shared" si="23"/>
        <v>4646.3983699999999</v>
      </c>
      <c r="H28" s="344">
        <f t="shared" si="24"/>
        <v>3990.7767900000003</v>
      </c>
      <c r="I28" s="344">
        <f t="shared" si="25"/>
        <v>5127.6928699999999</v>
      </c>
      <c r="J28" s="346">
        <f t="shared" si="16"/>
        <v>86.926770048230992</v>
      </c>
      <c r="K28" s="346">
        <f t="shared" si="17"/>
        <v>133.61110318088856</v>
      </c>
      <c r="L28" s="346">
        <f t="shared" si="18"/>
        <v>85.88968211952951</v>
      </c>
      <c r="M28" s="346">
        <f t="shared" si="19"/>
        <v>128.488591064498</v>
      </c>
    </row>
    <row r="29" spans="1:13" ht="12.75" x14ac:dyDescent="0.2">
      <c r="A29" s="210"/>
      <c r="C29" s="234" t="s">
        <v>464</v>
      </c>
      <c r="D29" s="359" t="str">
        <f t="shared" si="20"/>
        <v>Zemědělské pachtovné</v>
      </c>
      <c r="E29" s="344">
        <f t="shared" si="21"/>
        <v>0</v>
      </c>
      <c r="F29" s="344">
        <f t="shared" si="22"/>
        <v>0</v>
      </c>
      <c r="G29" s="344">
        <f t="shared" si="23"/>
        <v>0</v>
      </c>
      <c r="H29" s="344">
        <f t="shared" si="24"/>
        <v>0</v>
      </c>
      <c r="I29" s="344">
        <f t="shared" si="25"/>
        <v>0</v>
      </c>
      <c r="J29" s="346">
        <f t="shared" si="16"/>
        <v>0</v>
      </c>
      <c r="K29" s="346">
        <f t="shared" si="17"/>
        <v>0</v>
      </c>
      <c r="L29" s="346">
        <f t="shared" si="18"/>
        <v>0</v>
      </c>
      <c r="M29" s="346">
        <f t="shared" si="19"/>
        <v>0</v>
      </c>
    </row>
    <row r="30" spans="1:13" ht="12.75" x14ac:dyDescent="0.2">
      <c r="A30" s="210"/>
      <c r="C30" s="234" t="s">
        <v>406</v>
      </c>
      <c r="D30" s="359" t="str">
        <f t="shared" si="20"/>
        <v>Konzultační, poradenské a právní služby</v>
      </c>
      <c r="E30" s="344">
        <f t="shared" si="21"/>
        <v>235.60399999999998</v>
      </c>
      <c r="F30" s="344">
        <f t="shared" si="22"/>
        <v>207.82879</v>
      </c>
      <c r="G30" s="344">
        <f t="shared" si="23"/>
        <v>137.7225</v>
      </c>
      <c r="H30" s="344">
        <f t="shared" si="24"/>
        <v>70.66</v>
      </c>
      <c r="I30" s="344">
        <f t="shared" si="25"/>
        <v>217.71972</v>
      </c>
      <c r="J30" s="346">
        <f t="shared" si="16"/>
        <v>88.211061781633589</v>
      </c>
      <c r="K30" s="346">
        <f t="shared" si="17"/>
        <v>66.267286644934998</v>
      </c>
      <c r="L30" s="346">
        <f t="shared" si="18"/>
        <v>51.306068362104952</v>
      </c>
      <c r="M30" s="346">
        <f t="shared" si="19"/>
        <v>308.1230116048684</v>
      </c>
    </row>
    <row r="31" spans="1:13" ht="12.75" x14ac:dyDescent="0.2">
      <c r="A31" s="210"/>
      <c r="C31" s="234" t="s">
        <v>444</v>
      </c>
      <c r="D31" s="359" t="str">
        <f t="shared" si="20"/>
        <v>Služby školení a vzdělávání</v>
      </c>
      <c r="E31" s="344">
        <f t="shared" si="21"/>
        <v>557.45180000000005</v>
      </c>
      <c r="F31" s="344">
        <f t="shared" si="22"/>
        <v>364.64512000000002</v>
      </c>
      <c r="G31" s="344">
        <f t="shared" si="23"/>
        <v>427.05624</v>
      </c>
      <c r="H31" s="344">
        <f t="shared" si="24"/>
        <v>370.46702000000005</v>
      </c>
      <c r="I31" s="344">
        <f t="shared" si="25"/>
        <v>191.58238999999998</v>
      </c>
      <c r="J31" s="346">
        <f t="shared" si="16"/>
        <v>65.412851837593848</v>
      </c>
      <c r="K31" s="346">
        <f t="shared" si="17"/>
        <v>117.11557801733368</v>
      </c>
      <c r="L31" s="346">
        <f t="shared" si="18"/>
        <v>86.749000553182427</v>
      </c>
      <c r="M31" s="346">
        <f t="shared" si="19"/>
        <v>51.713750389980717</v>
      </c>
    </row>
    <row r="32" spans="1:13" ht="22.5" x14ac:dyDescent="0.2">
      <c r="A32" s="210"/>
      <c r="C32" s="234" t="s">
        <v>446</v>
      </c>
      <c r="D32" s="359" t="str">
        <f t="shared" si="20"/>
        <v>Zpracování dat a služby související s informačními a komunikačními technologiemi</v>
      </c>
      <c r="E32" s="344">
        <f t="shared" si="21"/>
        <v>1637.0680199999999</v>
      </c>
      <c r="F32" s="344">
        <f t="shared" si="22"/>
        <v>1852.24047</v>
      </c>
      <c r="G32" s="344">
        <f t="shared" si="23"/>
        <v>2935.1235500000003</v>
      </c>
      <c r="H32" s="344">
        <f t="shared" si="24"/>
        <v>3163.8941200000004</v>
      </c>
      <c r="I32" s="344">
        <f t="shared" si="25"/>
        <v>2621.1639100000002</v>
      </c>
      <c r="J32" s="346">
        <f t="shared" si="16"/>
        <v>113.14376967671753</v>
      </c>
      <c r="K32" s="346">
        <f t="shared" si="17"/>
        <v>158.46341754966625</v>
      </c>
      <c r="L32" s="346">
        <f t="shared" si="18"/>
        <v>107.79423987109504</v>
      </c>
      <c r="M32" s="346">
        <f t="shared" si="19"/>
        <v>82.84613234781699</v>
      </c>
    </row>
    <row r="33" spans="1:13" ht="12.75" x14ac:dyDescent="0.2">
      <c r="A33" s="210"/>
      <c r="C33" s="234" t="s">
        <v>63</v>
      </c>
      <c r="D33" s="359" t="str">
        <f t="shared" si="20"/>
        <v>Nákup ostatních služeb</v>
      </c>
      <c r="E33" s="344">
        <f t="shared" si="21"/>
        <v>14375.065850000001</v>
      </c>
      <c r="F33" s="344">
        <f t="shared" si="22"/>
        <v>14111.97379</v>
      </c>
      <c r="G33" s="344">
        <f t="shared" si="23"/>
        <v>15853.99193</v>
      </c>
      <c r="H33" s="344">
        <f t="shared" si="24"/>
        <v>12000.608030000001</v>
      </c>
      <c r="I33" s="344">
        <f t="shared" si="25"/>
        <v>9353.3297200000015</v>
      </c>
      <c r="J33" s="346">
        <f t="shared" si="16"/>
        <v>98.169802749112264</v>
      </c>
      <c r="K33" s="346">
        <f t="shared" si="17"/>
        <v>112.34425577826983</v>
      </c>
      <c r="L33" s="346">
        <f t="shared" si="18"/>
        <v>75.694551145138632</v>
      </c>
      <c r="M33" s="346">
        <f t="shared" si="19"/>
        <v>77.940465154914335</v>
      </c>
    </row>
    <row r="34" spans="1:13" ht="12.75" x14ac:dyDescent="0.2">
      <c r="A34" s="210"/>
      <c r="C34" s="230" t="s">
        <v>278</v>
      </c>
      <c r="D34" s="360" t="s">
        <v>279</v>
      </c>
      <c r="E34" s="345">
        <f>SUM(E25:E33)</f>
        <v>22388.07128</v>
      </c>
      <c r="F34" s="345">
        <f>SUM(F25:F33)</f>
        <v>21410.201519999999</v>
      </c>
      <c r="G34" s="345">
        <f>SUM(G25:G33)</f>
        <v>25144.15984</v>
      </c>
      <c r="H34" s="345">
        <f>SUM(H25:H33)</f>
        <v>20764.481290000003</v>
      </c>
      <c r="I34" s="345">
        <f>SUM(I25:I33)</f>
        <v>18655.379950000002</v>
      </c>
      <c r="J34" s="347">
        <f t="shared" si="16"/>
        <v>95.632183997584619</v>
      </c>
      <c r="K34" s="347">
        <f t="shared" si="17"/>
        <v>117.44008955969885</v>
      </c>
      <c r="L34" s="347">
        <f t="shared" si="18"/>
        <v>82.581726421287343</v>
      </c>
      <c r="M34" s="347">
        <f t="shared" si="19"/>
        <v>89.842744875039443</v>
      </c>
    </row>
    <row r="35" spans="1:13" ht="12.75" x14ac:dyDescent="0.2">
      <c r="A35" s="210"/>
      <c r="C35" s="234" t="s">
        <v>447</v>
      </c>
      <c r="D35" s="359" t="str">
        <f t="shared" ref="D35:D42" si="26">IF(ISERROR(VLOOKUP(TEXT(C35,"@"),TAB10_POL,2,FALSE)),0,VLOOKUP(TEXT(C35,"@"),TAB10_POL,2,FALSE))</f>
        <v>Opravy a udržování</v>
      </c>
      <c r="E35" s="344">
        <f t="shared" ref="E35:E42" si="27">IF(ISERROR(VLOOKUP(TEXT(C35,"@"),_TAB10,3,FALSE)),0,VLOOKUP(TEXT(C35,"@"),_TAB10,3,FALSE))</f>
        <v>1232.4376199999999</v>
      </c>
      <c r="F35" s="344">
        <f t="shared" ref="F35:F42" si="28">IF(ISERROR(VLOOKUP(TEXT(C35,"@"),_TAB10,4,FALSE)),0,VLOOKUP(TEXT(C35,"@"),_TAB10,4,FALSE))</f>
        <v>1530.5863400000001</v>
      </c>
      <c r="G35" s="344">
        <f t="shared" ref="G35:G42" si="29">IF(ISERROR(VLOOKUP(TEXT(C35,"@"),_TAB10,5,FALSE)),0,VLOOKUP(TEXT(C35,"@"),_TAB10,5,FALSE))</f>
        <v>624.96151000000009</v>
      </c>
      <c r="H35" s="344">
        <f t="shared" ref="H35:H42" si="30">IF(ISERROR(VLOOKUP(TEXT(C35,"@"),_TAB10,6,FALSE)),0,VLOOKUP(TEXT(C35,"@"),_TAB10,6,FALSE))</f>
        <v>1065.6893399999999</v>
      </c>
      <c r="I35" s="344">
        <f t="shared" ref="I35:I42" si="31">IF(ISERROR(VLOOKUP(TEXT(C35,"@"),_TAB10,7,FALSE)),0,VLOOKUP(TEXT(C35,"@"),_TAB10,7,FALSE))</f>
        <v>325.56066999999996</v>
      </c>
      <c r="J35" s="346">
        <f t="shared" si="16"/>
        <v>124.19178992604918</v>
      </c>
      <c r="K35" s="346">
        <f t="shared" si="17"/>
        <v>40.83150970758043</v>
      </c>
      <c r="L35" s="346">
        <f t="shared" si="18"/>
        <v>170.52079575268559</v>
      </c>
      <c r="M35" s="346">
        <f t="shared" si="19"/>
        <v>30.549303420826185</v>
      </c>
    </row>
    <row r="36" spans="1:13" ht="12.75" x14ac:dyDescent="0.2">
      <c r="A36" s="210"/>
      <c r="C36" s="234" t="s">
        <v>449</v>
      </c>
      <c r="D36" s="359" t="str">
        <f t="shared" si="26"/>
        <v>Podlimitní programové vybavení</v>
      </c>
      <c r="E36" s="344">
        <f t="shared" si="27"/>
        <v>43.620500000000007</v>
      </c>
      <c r="F36" s="344">
        <f t="shared" si="28"/>
        <v>0</v>
      </c>
      <c r="G36" s="344">
        <f t="shared" si="29"/>
        <v>121.11618</v>
      </c>
      <c r="H36" s="344">
        <f t="shared" si="30"/>
        <v>16.835439999999998</v>
      </c>
      <c r="I36" s="344">
        <f t="shared" si="31"/>
        <v>8.4388000000000005</v>
      </c>
      <c r="J36" s="346">
        <f t="shared" si="16"/>
        <v>0</v>
      </c>
      <c r="K36" s="346">
        <f t="shared" si="17"/>
        <v>0</v>
      </c>
      <c r="L36" s="346">
        <f t="shared" si="18"/>
        <v>13.900240248660417</v>
      </c>
      <c r="M36" s="346">
        <f t="shared" si="19"/>
        <v>50.125212052669852</v>
      </c>
    </row>
    <row r="37" spans="1:13" ht="12.75" x14ac:dyDescent="0.2">
      <c r="A37" s="210"/>
      <c r="C37" s="234" t="s">
        <v>450</v>
      </c>
      <c r="D37" s="359" t="str">
        <f t="shared" si="26"/>
        <v>Cestovné</v>
      </c>
      <c r="E37" s="344">
        <f t="shared" si="27"/>
        <v>1997.1639399999999</v>
      </c>
      <c r="F37" s="344">
        <f t="shared" si="28"/>
        <v>1479.69505</v>
      </c>
      <c r="G37" s="344">
        <f t="shared" si="29"/>
        <v>215.65628999999998</v>
      </c>
      <c r="H37" s="344">
        <f t="shared" si="30"/>
        <v>673.2533699999999</v>
      </c>
      <c r="I37" s="344">
        <f t="shared" si="31"/>
        <v>1450.8738000000001</v>
      </c>
      <c r="J37" s="346">
        <f t="shared" si="16"/>
        <v>74.089814079058542</v>
      </c>
      <c r="K37" s="346">
        <f t="shared" si="17"/>
        <v>14.574373956309442</v>
      </c>
      <c r="L37" s="346">
        <f t="shared" si="18"/>
        <v>312.18814438475221</v>
      </c>
      <c r="M37" s="346">
        <f t="shared" si="19"/>
        <v>215.50189938150629</v>
      </c>
    </row>
    <row r="38" spans="1:13" ht="12.75" x14ac:dyDescent="0.2">
      <c r="A38" s="210"/>
      <c r="C38" s="234" t="s">
        <v>452</v>
      </c>
      <c r="D38" s="359" t="str">
        <f t="shared" si="26"/>
        <v>Pohoštění</v>
      </c>
      <c r="E38" s="344">
        <f t="shared" si="27"/>
        <v>530.94217000000003</v>
      </c>
      <c r="F38" s="344">
        <f t="shared" si="28"/>
        <v>309.06799999999998</v>
      </c>
      <c r="G38" s="344">
        <f t="shared" si="29"/>
        <v>124.24650000000001</v>
      </c>
      <c r="H38" s="344">
        <f t="shared" si="30"/>
        <v>212.45099999999999</v>
      </c>
      <c r="I38" s="344">
        <f t="shared" si="31"/>
        <v>866.05484000000001</v>
      </c>
      <c r="J38" s="346">
        <f t="shared" si="16"/>
        <v>58.211236074919412</v>
      </c>
      <c r="K38" s="346">
        <f t="shared" si="17"/>
        <v>40.2003766161492</v>
      </c>
      <c r="L38" s="346">
        <f t="shared" si="18"/>
        <v>170.99153698494521</v>
      </c>
      <c r="M38" s="346">
        <f t="shared" si="19"/>
        <v>407.64921793731264</v>
      </c>
    </row>
    <row r="39" spans="1:13" ht="12.75" x14ac:dyDescent="0.2">
      <c r="A39" s="210"/>
      <c r="C39" s="234" t="s">
        <v>454</v>
      </c>
      <c r="D39" s="359" t="str">
        <f t="shared" si="26"/>
        <v>Účastnické úplaty na konference</v>
      </c>
      <c r="E39" s="344">
        <f t="shared" si="27"/>
        <v>39.457610000000003</v>
      </c>
      <c r="F39" s="344">
        <f t="shared" si="28"/>
        <v>32.758670000000002</v>
      </c>
      <c r="G39" s="344">
        <f t="shared" si="29"/>
        <v>2.42</v>
      </c>
      <c r="H39" s="344">
        <f t="shared" si="30"/>
        <v>10.758369999999999</v>
      </c>
      <c r="I39" s="344">
        <f t="shared" si="31"/>
        <v>39.443730000000002</v>
      </c>
      <c r="J39" s="346">
        <f t="shared" si="16"/>
        <v>83.022438510594029</v>
      </c>
      <c r="K39" s="346">
        <f t="shared" si="17"/>
        <v>7.3873573011358511</v>
      </c>
      <c r="L39" s="346">
        <f t="shared" si="18"/>
        <v>444.56074380165285</v>
      </c>
      <c r="M39" s="346">
        <f t="shared" si="19"/>
        <v>366.63295647946671</v>
      </c>
    </row>
    <row r="40" spans="1:13" ht="12.75" x14ac:dyDescent="0.2">
      <c r="A40" s="210"/>
      <c r="C40" s="234" t="s">
        <v>465</v>
      </c>
      <c r="D40" s="359" t="str">
        <f t="shared" si="26"/>
        <v>Nákup archiválií</v>
      </c>
      <c r="E40" s="344">
        <f t="shared" si="27"/>
        <v>0</v>
      </c>
      <c r="F40" s="344">
        <f t="shared" si="28"/>
        <v>0</v>
      </c>
      <c r="G40" s="344">
        <f t="shared" si="29"/>
        <v>0</v>
      </c>
      <c r="H40" s="344">
        <f t="shared" si="30"/>
        <v>0</v>
      </c>
      <c r="I40" s="344">
        <f t="shared" si="31"/>
        <v>0</v>
      </c>
      <c r="J40" s="346">
        <f t="shared" si="16"/>
        <v>0</v>
      </c>
      <c r="K40" s="346">
        <f t="shared" si="17"/>
        <v>0</v>
      </c>
      <c r="L40" s="346">
        <f t="shared" si="18"/>
        <v>0</v>
      </c>
      <c r="M40" s="346">
        <f t="shared" si="19"/>
        <v>0</v>
      </c>
    </row>
    <row r="41" spans="1:13" ht="12.75" x14ac:dyDescent="0.2">
      <c r="A41" s="210"/>
      <c r="C41" s="234" t="s">
        <v>466</v>
      </c>
      <c r="D41" s="359" t="str">
        <f>IF(ISERROR(VLOOKUP(TEXT(C41,"@"),TAB10_POL,2,FALSE)),VLOOKUP(TEXT(C41,"@"),KT_TAB10!AI9:AJ51,2,FALSE),VLOOKUP(TEXT(C41,"@"),TAB10_POL,2,FALSE))</f>
        <v>Nájemné za nájem s právem koupě</v>
      </c>
      <c r="E41" s="344">
        <f t="shared" si="27"/>
        <v>0</v>
      </c>
      <c r="F41" s="344">
        <f t="shared" si="28"/>
        <v>0</v>
      </c>
      <c r="G41" s="344">
        <f t="shared" si="29"/>
        <v>0</v>
      </c>
      <c r="H41" s="344">
        <f t="shared" si="30"/>
        <v>0</v>
      </c>
      <c r="I41" s="344">
        <f t="shared" si="31"/>
        <v>0</v>
      </c>
      <c r="J41" s="346">
        <f t="shared" si="16"/>
        <v>0</v>
      </c>
      <c r="K41" s="346">
        <f t="shared" si="17"/>
        <v>0</v>
      </c>
      <c r="L41" s="346">
        <f t="shared" si="18"/>
        <v>0</v>
      </c>
      <c r="M41" s="346">
        <f t="shared" si="19"/>
        <v>0</v>
      </c>
    </row>
    <row r="42" spans="1:13" ht="12.75" x14ac:dyDescent="0.2">
      <c r="A42" s="210"/>
      <c r="C42" s="234" t="s">
        <v>455</v>
      </c>
      <c r="D42" s="359" t="str">
        <f t="shared" si="26"/>
        <v>Ostatní nákupy jinde nezařazené</v>
      </c>
      <c r="E42" s="344">
        <f t="shared" si="27"/>
        <v>25.086379999999998</v>
      </c>
      <c r="F42" s="344">
        <f t="shared" si="28"/>
        <v>21.478000000000002</v>
      </c>
      <c r="G42" s="344">
        <f t="shared" si="29"/>
        <v>21.231000000000002</v>
      </c>
      <c r="H42" s="344">
        <f t="shared" si="30"/>
        <v>24.659009999999999</v>
      </c>
      <c r="I42" s="344">
        <f t="shared" si="31"/>
        <v>21.731000000000002</v>
      </c>
      <c r="J42" s="346">
        <f t="shared" si="16"/>
        <v>85.616178978393862</v>
      </c>
      <c r="K42" s="346">
        <f t="shared" si="17"/>
        <v>98.849986032219022</v>
      </c>
      <c r="L42" s="346">
        <f t="shared" si="18"/>
        <v>116.14624841034336</v>
      </c>
      <c r="M42" s="346">
        <f t="shared" si="19"/>
        <v>88.126003436472118</v>
      </c>
    </row>
    <row r="43" spans="1:13" ht="12.75" x14ac:dyDescent="0.2">
      <c r="A43" s="210"/>
      <c r="C43" s="230" t="s">
        <v>280</v>
      </c>
      <c r="D43" s="360" t="s">
        <v>281</v>
      </c>
      <c r="E43" s="345">
        <f>SUM(E35:E42)</f>
        <v>3868.7082200000004</v>
      </c>
      <c r="F43" s="345">
        <f>SUM(F35:F42)</f>
        <v>3373.5860600000005</v>
      </c>
      <c r="G43" s="345">
        <f>SUM(G35:G42)</f>
        <v>1109.6314800000002</v>
      </c>
      <c r="H43" s="345">
        <f>SUM(H35:H42)</f>
        <v>2003.64653</v>
      </c>
      <c r="I43" s="345">
        <f>SUM(I35:I42)</f>
        <v>2712.10284</v>
      </c>
      <c r="J43" s="347">
        <f t="shared" si="16"/>
        <v>87.201873807893421</v>
      </c>
      <c r="K43" s="347">
        <f t="shared" si="17"/>
        <v>32.891749617912517</v>
      </c>
      <c r="L43" s="347">
        <f t="shared" si="18"/>
        <v>180.5686451865983</v>
      </c>
      <c r="M43" s="347">
        <f t="shared" si="19"/>
        <v>135.35834786188562</v>
      </c>
    </row>
    <row r="44" spans="1:13" ht="12.75" x14ac:dyDescent="0.2">
      <c r="A44" s="210"/>
      <c r="C44" s="234">
        <v>5901</v>
      </c>
      <c r="D44" s="361" t="str">
        <f>IF(ISERROR(VLOOKUP(TEXT(C44,"@"),TAB10_POL,2,FALSE)),0,VLOOKUP(TEXT(C44,"@"),TAB10_POL,2,FALSE))</f>
        <v>Nespecifikované rezervy</v>
      </c>
      <c r="E44" s="344">
        <f>IF(ISERROR(VLOOKUP(TEXT(C44,"@"),_TAB10,3,FALSE)),0,VLOOKUP(TEXT(C44,"@"),_TAB10,3,FALSE))</f>
        <v>0</v>
      </c>
      <c r="F44" s="344">
        <f>IF(ISERROR(VLOOKUP(TEXT(C44,"@"),_TAB10,4,FALSE)),0,VLOOKUP(TEXT(C44,"@"),_TAB10,4,FALSE))</f>
        <v>0</v>
      </c>
      <c r="G44" s="344">
        <f>IF(ISERROR(VLOOKUP(TEXT(C44,"@"),_TAB10,5,FALSE)),0,VLOOKUP(TEXT(C44,"@"),_TAB10,5,FALSE))</f>
        <v>0</v>
      </c>
      <c r="H44" s="344">
        <f>IF(ISERROR(VLOOKUP(TEXT(C44,"@"),_TAB10,6,FALSE)),0,VLOOKUP(TEXT(C44,"@"),_TAB10,6,FALSE))</f>
        <v>0</v>
      </c>
      <c r="I44" s="344">
        <f>IF(ISERROR(VLOOKUP(TEXT(C44,"@"),_TAB10,7,FALSE)),0,VLOOKUP(TEXT(C44,"@"),_TAB10,7,FALSE))</f>
        <v>0</v>
      </c>
      <c r="J44" s="346">
        <f t="shared" ref="J44:M50" si="32">IF(ISERROR(F44/E44),0,IF(F44/E44*100&gt;999999,"",F44/E44*100))</f>
        <v>0</v>
      </c>
      <c r="K44" s="346">
        <f t="shared" si="32"/>
        <v>0</v>
      </c>
      <c r="L44" s="346">
        <f t="shared" si="32"/>
        <v>0</v>
      </c>
      <c r="M44" s="346">
        <f t="shared" si="32"/>
        <v>0</v>
      </c>
    </row>
    <row r="45" spans="1:13" ht="12.75" x14ac:dyDescent="0.2">
      <c r="A45" s="210"/>
      <c r="C45" s="234">
        <v>5902</v>
      </c>
      <c r="D45" s="359" t="str">
        <f>IF(ISERROR(VLOOKUP(TEXT(C45,"@"),TAB10_POL,2,FALSE)),VLOOKUP(TEXT(C45,"@"),KT_TAB10!$AI$9:$AJ$51,2,FALSE),VLOOKUP(TEXT(C45,"@"),TAB10_POL,2,FALSE))</f>
        <v>Ostatní výdaje z finančního vypořádání</v>
      </c>
      <c r="E45" s="344">
        <f>IF(ISERROR(VLOOKUP(TEXT(C45,"@"),_TAB10,3,FALSE)),0,VLOOKUP(TEXT(C45,"@"),_TAB10,3,FALSE))</f>
        <v>0</v>
      </c>
      <c r="F45" s="344">
        <f>IF(ISERROR(VLOOKUP(TEXT(C45,"@"),_TAB10,4,FALSE)),0,VLOOKUP(TEXT(C45,"@"),_TAB10,4,FALSE))</f>
        <v>0</v>
      </c>
      <c r="G45" s="344">
        <f>IF(ISERROR(VLOOKUP(TEXT(C45,"@"),_TAB10,5,FALSE)),0,VLOOKUP(TEXT(C45,"@"),_TAB10,5,FALSE))</f>
        <v>0</v>
      </c>
      <c r="H45" s="344">
        <f>IF(ISERROR(VLOOKUP(TEXT(C45,"@"),_TAB10,6,FALSE)),0,VLOOKUP(TEXT(C45,"@"),_TAB10,6,FALSE))</f>
        <v>0</v>
      </c>
      <c r="I45" s="344">
        <f>IF(ISERROR(VLOOKUP(TEXT(C45,"@"),_TAB10,7,FALSE)),0,VLOOKUP(TEXT(C45,"@"),_TAB10,7,FALSE))</f>
        <v>0</v>
      </c>
      <c r="J45" s="346">
        <f t="shared" ref="J45:M46" si="33">IF(ISERROR(F45/E45),0,IF(F45/E45*100&gt;999999,"",F45/E45*100))</f>
        <v>0</v>
      </c>
      <c r="K45" s="346">
        <f t="shared" si="33"/>
        <v>0</v>
      </c>
      <c r="L45" s="346">
        <f t="shared" si="33"/>
        <v>0</v>
      </c>
      <c r="M45" s="346">
        <f t="shared" si="33"/>
        <v>0</v>
      </c>
    </row>
    <row r="46" spans="1:13" ht="12.75" x14ac:dyDescent="0.2">
      <c r="A46" s="210"/>
      <c r="C46" s="234">
        <v>5903</v>
      </c>
      <c r="D46" s="359" t="str">
        <f>IF(ISERROR(VLOOKUP(TEXT(C46,"@"),TAB10_POL,2,FALSE)),VLOOKUP(TEXT(C46,"@"),KT_TAB10!$AI$9:$AJ$51,2,FALSE),VLOOKUP(TEXT(C46,"@"),TAB10_POL,2,FALSE))</f>
        <v>Rezerva na krizová opatření</v>
      </c>
      <c r="E46" s="344">
        <f>IF(ISERROR(VLOOKUP(TEXT(C46,"@"),_TAB10,3,FALSE)),0,VLOOKUP(TEXT(C46,"@"),_TAB10,3,FALSE))</f>
        <v>0</v>
      </c>
      <c r="F46" s="344">
        <f>IF(ISERROR(VLOOKUP(TEXT(C46,"@"),_TAB10,4,FALSE)),0,VLOOKUP(TEXT(C46,"@"),_TAB10,4,FALSE))</f>
        <v>0</v>
      </c>
      <c r="G46" s="344">
        <f>IF(ISERROR(VLOOKUP(TEXT(C46,"@"),_TAB10,5,FALSE)),0,VLOOKUP(TEXT(C46,"@"),_TAB10,5,FALSE))</f>
        <v>0</v>
      </c>
      <c r="H46" s="344">
        <f>IF(ISERROR(VLOOKUP(TEXT(C46,"@"),_TAB10,6,FALSE)),0,VLOOKUP(TEXT(C46,"@"),_TAB10,6,FALSE))</f>
        <v>0</v>
      </c>
      <c r="I46" s="344">
        <f>IF(ISERROR(VLOOKUP(TEXT(C46,"@"),_TAB10,7,FALSE)),0,VLOOKUP(TEXT(C46,"@"),_TAB10,7,FALSE))</f>
        <v>0</v>
      </c>
      <c r="J46" s="346">
        <f t="shared" si="33"/>
        <v>0</v>
      </c>
      <c r="K46" s="346">
        <f t="shared" si="33"/>
        <v>0</v>
      </c>
      <c r="L46" s="346">
        <f t="shared" si="33"/>
        <v>0</v>
      </c>
      <c r="M46" s="346">
        <f t="shared" si="33"/>
        <v>0</v>
      </c>
    </row>
    <row r="47" spans="1:13" ht="22.5" x14ac:dyDescent="0.2">
      <c r="A47" s="210"/>
      <c r="C47" s="234">
        <v>5904</v>
      </c>
      <c r="D47" s="359" t="str">
        <f>IF(ISERROR(VLOOKUP(TEXT(C47,"@"),TAB10_POL,2,FALSE)),VLOOKUP(TEXT(C47,"@"),KT_TAB10!$AI$9:$AJ$51,2,FALSE),VLOOKUP(TEXT(C47,"@"),TAB10_POL,2,FALSE))</f>
        <v>Převody domněle neoprávněně použitých dotací zpět poskytovateli</v>
      </c>
      <c r="E47" s="344">
        <f>IF(ISERROR(VLOOKUP(TEXT(C47,"@"),_TAB10,3,FALSE)),0,VLOOKUP(TEXT(C47,"@"),_TAB10,3,FALSE))</f>
        <v>0</v>
      </c>
      <c r="F47" s="344">
        <f>IF(ISERROR(VLOOKUP(TEXT(C47,"@"),_TAB10,4,FALSE)),0,VLOOKUP(TEXT(C47,"@"),_TAB10,4,FALSE))</f>
        <v>0</v>
      </c>
      <c r="G47" s="344">
        <f>IF(ISERROR(VLOOKUP(TEXT(C47,"@"),_TAB10,5,FALSE)),0,VLOOKUP(TEXT(C47,"@"),_TAB10,5,FALSE))</f>
        <v>0</v>
      </c>
      <c r="H47" s="344">
        <f>IF(ISERROR(VLOOKUP(TEXT(C47,"@"),_TAB10,6,FALSE)),0,VLOOKUP(TEXT(C47,"@"),_TAB10,6,FALSE))</f>
        <v>2.5310000000000001</v>
      </c>
      <c r="I47" s="344">
        <f>IF(ISERROR(VLOOKUP(TEXT(C47,"@"),_TAB10,7,FALSE)),0,VLOOKUP(TEXT(C47,"@"),_TAB10,7,FALSE))</f>
        <v>0</v>
      </c>
      <c r="J47" s="346">
        <f t="shared" si="32"/>
        <v>0</v>
      </c>
      <c r="K47" s="346">
        <f t="shared" si="32"/>
        <v>0</v>
      </c>
      <c r="L47" s="346">
        <f t="shared" si="32"/>
        <v>0</v>
      </c>
      <c r="M47" s="346">
        <f t="shared" si="32"/>
        <v>0</v>
      </c>
    </row>
    <row r="48" spans="1:13" ht="12.75" x14ac:dyDescent="0.2">
      <c r="A48" s="210"/>
      <c r="C48" s="234" t="s">
        <v>457</v>
      </c>
      <c r="D48" s="359" t="str">
        <f>IF(ISERROR(VLOOKUP(TEXT(C48,"@"),TAB10_POL,2,FALSE)),0,VLOOKUP(TEXT(C48,"@"),TAB10_POL,2,FALSE))</f>
        <v>Ostatní neinvestiční výdaje jinde nezařazené</v>
      </c>
      <c r="E48" s="344">
        <f>IF(ISERROR(VLOOKUP(C48,_TAB10,3,FALSE)),0,VLOOKUP(C48,_TAB10,3,FALSE))</f>
        <v>0</v>
      </c>
      <c r="F48" s="344">
        <f>IF(ISERROR(VLOOKUP(C48,_TAB10,4,FALSE)),0,VLOOKUP(C48,_TAB10,4,FALSE))</f>
        <v>0</v>
      </c>
      <c r="G48" s="344">
        <f>IF(ISERROR(VLOOKUP(C48,_TAB10,5,FALSE)),0,VLOOKUP(C48,_TAB10,5,FALSE))</f>
        <v>0</v>
      </c>
      <c r="H48" s="344">
        <f>IF(ISERROR(VLOOKUP(C48,_TAB10,6,FALSE)),0,VLOOKUP(C48,_TAB10,6,FALSE))</f>
        <v>0</v>
      </c>
      <c r="I48" s="344">
        <f>IF(ISERROR(VLOOKUP(TEXT(C48,"@"),_TAB10,7,FALSE)),0,VLOOKUP(TEXT(C48,"@"),_TAB10,7,FALSE))</f>
        <v>0.45800000000000002</v>
      </c>
      <c r="J48" s="346">
        <f t="shared" si="32"/>
        <v>0</v>
      </c>
      <c r="K48" s="346">
        <f t="shared" si="32"/>
        <v>0</v>
      </c>
      <c r="L48" s="346">
        <f t="shared" si="32"/>
        <v>0</v>
      </c>
      <c r="M48" s="346">
        <f t="shared" si="32"/>
        <v>0</v>
      </c>
    </row>
    <row r="49" spans="1:13" ht="12.75" x14ac:dyDescent="0.2">
      <c r="A49" s="210"/>
      <c r="C49" s="230" t="s">
        <v>282</v>
      </c>
      <c r="D49" s="360" t="s">
        <v>283</v>
      </c>
      <c r="E49" s="345">
        <f>SUM(E44:E48)</f>
        <v>0</v>
      </c>
      <c r="F49" s="345">
        <f>SUM(F44:F48)</f>
        <v>0</v>
      </c>
      <c r="G49" s="345">
        <f>SUM(G44:G48)</f>
        <v>0</v>
      </c>
      <c r="H49" s="345">
        <f>SUM(H44:H48)</f>
        <v>2.5310000000000001</v>
      </c>
      <c r="I49" s="345">
        <f>SUM(I44:I48)</f>
        <v>0.45800000000000002</v>
      </c>
      <c r="J49" s="347">
        <f t="shared" si="32"/>
        <v>0</v>
      </c>
      <c r="K49" s="347">
        <f t="shared" si="32"/>
        <v>0</v>
      </c>
      <c r="L49" s="347">
        <f t="shared" si="32"/>
        <v>0</v>
      </c>
      <c r="M49" s="347">
        <f t="shared" si="32"/>
        <v>18.095614381667325</v>
      </c>
    </row>
    <row r="50" spans="1:13" ht="12.75" x14ac:dyDescent="0.2">
      <c r="A50" s="210"/>
      <c r="C50" s="236"/>
      <c r="D50" s="362" t="s">
        <v>284</v>
      </c>
      <c r="E50" s="350">
        <f>E15+E24+E34+E43+E49</f>
        <v>34538.825969999998</v>
      </c>
      <c r="F50" s="350">
        <f>F15+F24+F34+F43+F49</f>
        <v>31646.00778</v>
      </c>
      <c r="G50" s="350">
        <f>G15+G24+G34+G43+G49</f>
        <v>34970.509630000008</v>
      </c>
      <c r="H50" s="350">
        <f>H15+H24+H34+H43+H49</f>
        <v>30916.132110000002</v>
      </c>
      <c r="I50" s="350">
        <f>I15+I24+I34+I43+I49</f>
        <v>28247.479460000002</v>
      </c>
      <c r="J50" s="348">
        <f t="shared" si="32"/>
        <v>91.624445508041688</v>
      </c>
      <c r="K50" s="348">
        <f t="shared" si="32"/>
        <v>110.50528039148453</v>
      </c>
      <c r="L50" s="348">
        <f t="shared" si="32"/>
        <v>88.406295581915415</v>
      </c>
      <c r="M50" s="348">
        <f t="shared" si="32"/>
        <v>91.368090159192946</v>
      </c>
    </row>
    <row r="51" spans="1:13" ht="12.75" x14ac:dyDescent="0.2">
      <c r="A51" s="210"/>
      <c r="C51" s="130" t="s">
        <v>155</v>
      </c>
      <c r="D51" s="210"/>
      <c r="E51" s="210"/>
      <c r="F51" s="210"/>
      <c r="G51" s="210"/>
      <c r="H51" s="210"/>
      <c r="I51" s="210"/>
      <c r="J51" s="210"/>
      <c r="K51" s="210"/>
      <c r="L51" s="210"/>
      <c r="M51" s="210"/>
    </row>
    <row r="52" spans="1:13" ht="12.75" x14ac:dyDescent="0.2">
      <c r="A52" s="210"/>
      <c r="C52" s="38"/>
      <c r="D52" s="210"/>
      <c r="E52" s="238"/>
      <c r="F52" s="238"/>
      <c r="G52" s="238"/>
      <c r="H52" s="238"/>
      <c r="I52" s="238"/>
      <c r="J52" s="210"/>
      <c r="K52" s="210"/>
      <c r="L52" s="210"/>
      <c r="M52" s="210"/>
    </row>
    <row r="53" spans="1:13" ht="12.75" x14ac:dyDescent="0.2">
      <c r="A53" s="210"/>
      <c r="C53" s="140" t="s">
        <v>970</v>
      </c>
      <c r="D53" s="210"/>
      <c r="E53" s="210"/>
      <c r="F53" s="210"/>
      <c r="G53" s="210"/>
      <c r="H53" s="210"/>
      <c r="I53" s="210"/>
      <c r="J53" s="210"/>
      <c r="K53" s="210"/>
      <c r="L53" s="210"/>
      <c r="M53" s="210"/>
    </row>
    <row r="54" spans="1:13" ht="12.75" x14ac:dyDescent="0.2">
      <c r="A54" s="210"/>
      <c r="C54" s="140" t="s">
        <v>158</v>
      </c>
      <c r="D54" s="210"/>
      <c r="E54" s="210"/>
      <c r="F54" s="210"/>
      <c r="G54" s="210"/>
      <c r="H54" s="210"/>
      <c r="I54" s="210"/>
      <c r="J54" s="210"/>
      <c r="K54" s="210"/>
      <c r="L54" s="210"/>
      <c r="M54"/>
    </row>
  </sheetData>
  <mergeCells count="4">
    <mergeCell ref="C4:C5"/>
    <mergeCell ref="D4:D5"/>
    <mergeCell ref="E4:I4"/>
    <mergeCell ref="J4:M4"/>
  </mergeCells>
  <pageMargins left="0.6" right="0.43307086614173229" top="0.62" bottom="0.41" header="0.31496062992125984" footer="0.31496062992125984"/>
  <pageSetup paperSize="9" scale="6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3" tint="0.39997558519241921"/>
    <pageSetUpPr autoPageBreaks="0"/>
  </sheetPr>
  <dimension ref="C1:AP77"/>
  <sheetViews>
    <sheetView showGridLines="0" topLeftCell="L18" workbookViewId="0">
      <selection activeCell="T30" sqref="T30"/>
    </sheetView>
  </sheetViews>
  <sheetFormatPr defaultRowHeight="12" x14ac:dyDescent="0.2"/>
  <cols>
    <col min="1" max="1" width="1.33203125" customWidth="1"/>
    <col min="2" max="2" width="1.6640625" customWidth="1"/>
    <col min="3" max="3" width="21.5" customWidth="1"/>
    <col min="4" max="4" width="37.83203125" customWidth="1"/>
    <col min="5" max="5" width="8.83203125" customWidth="1"/>
    <col min="6" max="6" width="27.83203125" customWidth="1"/>
    <col min="7" max="7" width="18.83203125" customWidth="1"/>
    <col min="8" max="8" width="78.33203125" customWidth="1"/>
    <col min="9" max="9" width="11.83203125" customWidth="1"/>
    <col min="10" max="10" width="17.6640625" customWidth="1"/>
    <col min="11" max="11" width="19.5" customWidth="1"/>
    <col min="12" max="12" width="16.1640625" customWidth="1"/>
    <col min="13" max="13" width="13.83203125" bestFit="1" customWidth="1"/>
    <col min="14" max="14" width="17" customWidth="1"/>
    <col min="15" max="15" width="11" customWidth="1"/>
    <col min="16" max="16" width="11.6640625" customWidth="1"/>
    <col min="17" max="18" width="15" customWidth="1"/>
    <col min="19" max="19" width="19" customWidth="1"/>
    <col min="20" max="20" width="8.83203125" customWidth="1"/>
    <col min="21" max="21" width="35.1640625" customWidth="1"/>
    <col min="22" max="22" width="12.1640625" customWidth="1"/>
    <col min="23" max="23" width="8.83203125" customWidth="1"/>
    <col min="24" max="24" width="7.83203125" customWidth="1"/>
    <col min="25" max="25" width="16.5" customWidth="1"/>
    <col min="26" max="29" width="10" customWidth="1"/>
    <col min="30" max="30" width="13" customWidth="1"/>
    <col min="31" max="31" width="13" hidden="1" customWidth="1"/>
    <col min="32" max="33" width="13.83203125" hidden="1" customWidth="1"/>
    <col min="34" max="36" width="0" hidden="1" customWidth="1"/>
    <col min="37" max="37" width="14.33203125" customWidth="1"/>
    <col min="38" max="38" width="19.1640625" customWidth="1"/>
    <col min="39" max="39" width="21" customWidth="1"/>
    <col min="40" max="40" width="17.83203125" customWidth="1"/>
    <col min="41" max="41" width="11.6640625" customWidth="1"/>
    <col min="42" max="42" width="21.83203125" customWidth="1"/>
  </cols>
  <sheetData>
    <row r="1" spans="3:18" ht="24" customHeight="1" x14ac:dyDescent="0.2">
      <c r="E1" s="13" t="s">
        <v>7</v>
      </c>
    </row>
    <row r="2" spans="3:18" s="23" customFormat="1" x14ac:dyDescent="0.2">
      <c r="D2" s="24"/>
      <c r="E2" s="24"/>
      <c r="F2" s="25" t="s">
        <v>4</v>
      </c>
      <c r="G2" s="26" t="str">
        <f>G22</f>
        <v>IISSP_BG_CUS</v>
      </c>
      <c r="H2" s="25" t="s">
        <v>5</v>
      </c>
      <c r="I2" s="975" t="str">
        <f>J21</f>
        <v>06.02.2023 07:57:43</v>
      </c>
      <c r="J2" s="976"/>
      <c r="K2" s="976"/>
      <c r="L2" s="24"/>
      <c r="M2" s="24"/>
      <c r="N2" s="24"/>
      <c r="O2" s="24"/>
      <c r="P2" s="24"/>
      <c r="Q2" s="24"/>
      <c r="R2" s="24"/>
    </row>
    <row r="3" spans="3:18" s="1" customFormat="1" ht="19.5" customHeight="1" x14ac:dyDescent="0.2">
      <c r="F3"/>
      <c r="G3"/>
    </row>
    <row r="4" spans="3:18" s="1" customFormat="1" x14ac:dyDescent="0.2">
      <c r="F4" s="30" t="s">
        <v>9</v>
      </c>
      <c r="G4" s="31" t="s">
        <v>10</v>
      </c>
      <c r="I4" s="353" t="str">
        <f>LEFT(I2,FIND(" ",I2)-1)</f>
        <v>06.02.2023</v>
      </c>
      <c r="J4" s="352"/>
    </row>
    <row r="5" spans="3:18" hidden="1" x14ac:dyDescent="0.2"/>
    <row r="6" spans="3:18" hidden="1" x14ac:dyDescent="0.2">
      <c r="C6" s="1"/>
      <c r="D6" s="1"/>
      <c r="L6" s="21"/>
    </row>
    <row r="7" spans="3:18" hidden="1" x14ac:dyDescent="0.2">
      <c r="C7" s="1"/>
      <c r="D7" s="1"/>
    </row>
    <row r="8" spans="3:18" hidden="1" x14ac:dyDescent="0.2">
      <c r="C8" s="1"/>
      <c r="D8" s="1"/>
    </row>
    <row r="9" spans="3:18" hidden="1" x14ac:dyDescent="0.2">
      <c r="C9" s="1"/>
      <c r="D9" s="1"/>
    </row>
    <row r="10" spans="3:18" hidden="1" x14ac:dyDescent="0.2">
      <c r="C10" s="1"/>
    </row>
    <row r="11" spans="3:18" hidden="1" x14ac:dyDescent="0.2">
      <c r="D11" s="1"/>
    </row>
    <row r="12" spans="3:18" hidden="1" x14ac:dyDescent="0.2"/>
    <row r="13" spans="3:18" hidden="1" x14ac:dyDescent="0.2"/>
    <row r="14" spans="3:18" hidden="1" x14ac:dyDescent="0.2"/>
    <row r="15" spans="3:18" hidden="1" x14ac:dyDescent="0.2"/>
    <row r="16" spans="3:18" hidden="1" x14ac:dyDescent="0.2"/>
    <row r="17" spans="3:42" hidden="1" x14ac:dyDescent="0.2">
      <c r="E17" t="s">
        <v>2</v>
      </c>
    </row>
    <row r="18" spans="3:42" x14ac:dyDescent="0.2">
      <c r="E18" t="s">
        <v>2</v>
      </c>
    </row>
    <row r="19" spans="3:42" ht="5.25" customHeight="1" x14ac:dyDescent="0.2">
      <c r="E19" t="s">
        <v>2</v>
      </c>
    </row>
    <row r="20" spans="3:42" ht="12.75" hidden="1" x14ac:dyDescent="0.2">
      <c r="E20" t="s">
        <v>2</v>
      </c>
      <c r="F20" s="7" t="s">
        <v>1</v>
      </c>
      <c r="G20" s="3"/>
      <c r="H20" s="3"/>
      <c r="I20" s="3"/>
      <c r="J20" s="4"/>
    </row>
    <row r="21" spans="3:42" hidden="1" x14ac:dyDescent="0.2">
      <c r="F21" s="22" t="s">
        <v>472</v>
      </c>
      <c r="G21" s="13" t="s">
        <v>473</v>
      </c>
      <c r="I21" s="22" t="s">
        <v>483</v>
      </c>
      <c r="J21" s="13" t="s">
        <v>632</v>
      </c>
    </row>
    <row r="22" spans="3:42" hidden="1" x14ac:dyDescent="0.2">
      <c r="F22" s="22" t="s">
        <v>480</v>
      </c>
      <c r="G22" s="13" t="s">
        <v>630</v>
      </c>
      <c r="I22" s="22" t="s">
        <v>476</v>
      </c>
      <c r="J22" s="13" t="s">
        <v>565</v>
      </c>
    </row>
    <row r="23" spans="3:42" hidden="1" x14ac:dyDescent="0.2">
      <c r="F23" s="22" t="s">
        <v>470</v>
      </c>
      <c r="G23" s="13" t="s">
        <v>471</v>
      </c>
      <c r="I23" s="22" t="s">
        <v>488</v>
      </c>
      <c r="J23" s="13" t="s">
        <v>551</v>
      </c>
    </row>
    <row r="24" spans="3:42" hidden="1" x14ac:dyDescent="0.2">
      <c r="F24" s="22" t="s">
        <v>474</v>
      </c>
      <c r="G24" s="13" t="s">
        <v>475</v>
      </c>
      <c r="I24" s="22" t="s">
        <v>478</v>
      </c>
      <c r="J24" s="13" t="s">
        <v>629</v>
      </c>
    </row>
    <row r="25" spans="3:42" hidden="1" x14ac:dyDescent="0.2">
      <c r="F25" s="22" t="s">
        <v>477</v>
      </c>
      <c r="G25" s="13" t="s">
        <v>8</v>
      </c>
      <c r="I25" s="22" t="s">
        <v>469</v>
      </c>
      <c r="J25" s="13" t="s">
        <v>628</v>
      </c>
    </row>
    <row r="26" spans="3:42" hidden="1" x14ac:dyDescent="0.2">
      <c r="F26" s="22" t="s">
        <v>482</v>
      </c>
      <c r="G26" s="13" t="s">
        <v>7</v>
      </c>
      <c r="I26" s="22" t="s">
        <v>481</v>
      </c>
      <c r="J26" s="27" t="s">
        <v>631</v>
      </c>
    </row>
    <row r="27" spans="3:42" hidden="1" x14ac:dyDescent="0.2"/>
    <row r="28" spans="3:42" ht="11.25" customHeight="1" x14ac:dyDescent="0.2">
      <c r="E28" t="s">
        <v>2</v>
      </c>
      <c r="F28" s="13" t="s">
        <v>479</v>
      </c>
    </row>
    <row r="29" spans="3:42" x14ac:dyDescent="0.2">
      <c r="F29" s="13" t="s">
        <v>566</v>
      </c>
      <c r="I29" t="e">
        <f>MID(#REF!,15,4)</f>
        <v>#REF!</v>
      </c>
      <c r="M29" t="str">
        <f>MID(J30,15,4)</f>
        <v>2021</v>
      </c>
      <c r="T29" s="363">
        <f>VALUE(T31)</f>
        <v>355</v>
      </c>
      <c r="X29" s="63"/>
      <c r="Y29" s="63"/>
      <c r="Z29" s="63"/>
      <c r="AA29" s="63"/>
      <c r="AB29" s="63"/>
      <c r="AC29" s="63"/>
      <c r="AD29" s="63"/>
      <c r="AE29" s="63"/>
      <c r="AF29" s="63"/>
    </row>
    <row r="30" spans="3:42" ht="56.25" x14ac:dyDescent="0.2">
      <c r="C30" s="22" t="s">
        <v>489</v>
      </c>
      <c r="D30" s="28" t="s">
        <v>6</v>
      </c>
      <c r="F30" s="376" t="s">
        <v>490</v>
      </c>
      <c r="G30" s="376" t="s">
        <v>495</v>
      </c>
      <c r="H30" s="376" t="s">
        <v>6</v>
      </c>
      <c r="I30" s="376" t="s">
        <v>500</v>
      </c>
      <c r="J30" s="398" t="s">
        <v>518</v>
      </c>
      <c r="K30" s="398" t="s">
        <v>570</v>
      </c>
      <c r="L30" s="398" t="s">
        <v>571</v>
      </c>
      <c r="M30" s="398" t="s">
        <v>572</v>
      </c>
      <c r="N30" s="398" t="s">
        <v>573</v>
      </c>
      <c r="O30" s="398" t="s">
        <v>574</v>
      </c>
      <c r="P30" s="398" t="s">
        <v>519</v>
      </c>
      <c r="Q30" s="398" t="s">
        <v>519</v>
      </c>
      <c r="T30" s="47" t="s">
        <v>9</v>
      </c>
      <c r="U30" s="47" t="s">
        <v>6</v>
      </c>
      <c r="X30" s="63"/>
      <c r="Y30" s="63"/>
      <c r="Z30" s="63"/>
      <c r="AA30" s="63"/>
      <c r="AB30" s="63"/>
      <c r="AC30" s="63"/>
      <c r="AD30" s="63"/>
      <c r="AE30" s="63"/>
      <c r="AF30" s="63"/>
      <c r="AK30" s="47" t="s">
        <v>6</v>
      </c>
      <c r="AL30" s="397" t="s">
        <v>401</v>
      </c>
      <c r="AM30" s="397" t="s">
        <v>402</v>
      </c>
      <c r="AN30" s="397" t="s">
        <v>520</v>
      </c>
      <c r="AO30" s="397" t="s">
        <v>403</v>
      </c>
      <c r="AP30" s="397" t="s">
        <v>521</v>
      </c>
    </row>
    <row r="31" spans="3:42" x14ac:dyDescent="0.2">
      <c r="C31" s="22" t="s">
        <v>490</v>
      </c>
      <c r="D31" s="28" t="s">
        <v>6</v>
      </c>
      <c r="F31" s="377" t="s">
        <v>509</v>
      </c>
      <c r="G31" s="377" t="s">
        <v>510</v>
      </c>
      <c r="H31" s="378" t="s">
        <v>511</v>
      </c>
      <c r="I31" s="377" t="s">
        <v>512</v>
      </c>
      <c r="J31" s="379"/>
      <c r="K31" s="379"/>
      <c r="L31" s="379"/>
      <c r="M31" s="379"/>
      <c r="N31" s="379"/>
      <c r="O31" s="379"/>
      <c r="P31" s="379"/>
      <c r="Q31" s="379"/>
      <c r="T31" s="159" t="s">
        <v>725</v>
      </c>
      <c r="U31" s="159" t="s">
        <v>726</v>
      </c>
      <c r="X31" s="409" t="s">
        <v>547</v>
      </c>
      <c r="Y31" s="410" t="s">
        <v>68</v>
      </c>
      <c r="Z31" s="63"/>
      <c r="AA31" s="63"/>
      <c r="AB31" s="63"/>
      <c r="AC31" s="63"/>
      <c r="AD31" s="63"/>
      <c r="AE31" s="63"/>
      <c r="AF31" s="63"/>
      <c r="AK31" s="159" t="s">
        <v>27</v>
      </c>
      <c r="AL31" s="365"/>
      <c r="AM31" s="365"/>
      <c r="AN31" s="365"/>
      <c r="AO31" s="364">
        <v>2323.3038000000001</v>
      </c>
      <c r="AP31" s="435">
        <v>1568.0615</v>
      </c>
    </row>
    <row r="32" spans="3:42" x14ac:dyDescent="0.2">
      <c r="C32" s="22" t="s">
        <v>491</v>
      </c>
      <c r="D32" s="28" t="s">
        <v>6</v>
      </c>
      <c r="F32" s="377" t="s">
        <v>6</v>
      </c>
      <c r="G32" s="377" t="s">
        <v>513</v>
      </c>
      <c r="H32" s="378" t="s">
        <v>514</v>
      </c>
      <c r="I32" s="377" t="s">
        <v>512</v>
      </c>
      <c r="J32" s="380">
        <v>899.49163999999996</v>
      </c>
      <c r="K32" s="381">
        <v>0</v>
      </c>
      <c r="L32" s="381">
        <v>0</v>
      </c>
      <c r="M32" s="381">
        <v>0</v>
      </c>
      <c r="N32" s="380">
        <v>2323.3038000000001</v>
      </c>
      <c r="O32" s="380">
        <v>1568.0615</v>
      </c>
      <c r="P32" s="383">
        <v>0</v>
      </c>
      <c r="Q32" s="383">
        <v>0</v>
      </c>
      <c r="AF32" s="63"/>
      <c r="AK32" s="159" t="s">
        <v>28</v>
      </c>
      <c r="AL32" s="364">
        <v>185660.709</v>
      </c>
      <c r="AM32" s="364">
        <v>200146.94</v>
      </c>
      <c r="AN32" s="364">
        <v>230690.43572000001</v>
      </c>
      <c r="AO32" s="364">
        <v>211188.30674999999</v>
      </c>
      <c r="AP32" s="435">
        <v>26320.034660000001</v>
      </c>
    </row>
    <row r="33" spans="3:32" x14ac:dyDescent="0.2">
      <c r="C33" s="22" t="s">
        <v>492</v>
      </c>
      <c r="D33" s="28" t="s">
        <v>6</v>
      </c>
      <c r="F33" s="377" t="s">
        <v>6</v>
      </c>
      <c r="G33" s="377" t="s">
        <v>634</v>
      </c>
      <c r="H33" s="378" t="s">
        <v>635</v>
      </c>
      <c r="I33" s="377" t="s">
        <v>512</v>
      </c>
      <c r="J33" s="379"/>
      <c r="K33" s="379"/>
      <c r="L33" s="379"/>
      <c r="M33" s="379"/>
      <c r="N33" s="379"/>
      <c r="O33" s="379"/>
      <c r="P33" s="379"/>
      <c r="Q33" s="379"/>
      <c r="X33" s="410"/>
      <c r="Y33" s="411" t="s">
        <v>39</v>
      </c>
      <c r="Z33" s="410"/>
      <c r="AA33" s="410"/>
      <c r="AB33" s="410"/>
      <c r="AC33" s="410"/>
    </row>
    <row r="34" spans="3:32" x14ac:dyDescent="0.2">
      <c r="C34" s="22" t="s">
        <v>9</v>
      </c>
      <c r="D34" s="28" t="s">
        <v>633</v>
      </c>
      <c r="F34" s="377" t="s">
        <v>6</v>
      </c>
      <c r="G34" s="377" t="s">
        <v>636</v>
      </c>
      <c r="H34" s="436" t="s">
        <v>637</v>
      </c>
      <c r="I34" s="377" t="s">
        <v>638</v>
      </c>
      <c r="J34" s="379"/>
      <c r="K34" s="379"/>
      <c r="L34" s="379"/>
      <c r="M34" s="379"/>
      <c r="N34" s="379"/>
      <c r="O34" s="379"/>
      <c r="P34" s="379"/>
      <c r="Q34" s="379"/>
      <c r="X34" s="410"/>
      <c r="Y34" s="410" t="s">
        <v>40</v>
      </c>
      <c r="Z34" s="410" t="s">
        <v>41</v>
      </c>
      <c r="AA34" s="410" t="s">
        <v>42</v>
      </c>
      <c r="AB34" s="410" t="s">
        <v>72</v>
      </c>
      <c r="AC34" s="410" t="s">
        <v>43</v>
      </c>
    </row>
    <row r="35" spans="3:32" x14ac:dyDescent="0.2">
      <c r="C35" s="22" t="s">
        <v>11</v>
      </c>
      <c r="D35" s="28" t="s">
        <v>6</v>
      </c>
      <c r="F35" s="377" t="s">
        <v>6</v>
      </c>
      <c r="G35" s="377" t="s">
        <v>515</v>
      </c>
      <c r="H35" s="436" t="s">
        <v>639</v>
      </c>
      <c r="I35" s="377" t="s">
        <v>638</v>
      </c>
      <c r="J35" s="380">
        <v>899.49163999999996</v>
      </c>
      <c r="K35" s="381">
        <v>0</v>
      </c>
      <c r="L35" s="381">
        <v>0</v>
      </c>
      <c r="M35" s="381">
        <v>0</v>
      </c>
      <c r="N35" s="380">
        <v>2323.3038000000001</v>
      </c>
      <c r="O35" s="380">
        <v>1568.0615</v>
      </c>
      <c r="P35" s="383">
        <v>0</v>
      </c>
      <c r="Q35" s="383">
        <v>0</v>
      </c>
      <c r="X35" s="410" t="s">
        <v>132</v>
      </c>
      <c r="Y35" s="417">
        <v>899.49163999999996</v>
      </c>
      <c r="Z35" s="418"/>
      <c r="AA35" s="418"/>
      <c r="AB35" s="416"/>
      <c r="AC35" s="415">
        <v>2323.3038000000001</v>
      </c>
    </row>
    <row r="36" spans="3:32" x14ac:dyDescent="0.2">
      <c r="C36" s="22" t="s">
        <v>12</v>
      </c>
      <c r="D36" s="28" t="s">
        <v>6</v>
      </c>
      <c r="F36" s="377" t="s">
        <v>516</v>
      </c>
      <c r="G36" s="377" t="s">
        <v>517</v>
      </c>
      <c r="H36" s="378" t="s">
        <v>640</v>
      </c>
      <c r="I36" s="377" t="s">
        <v>512</v>
      </c>
      <c r="J36" s="380">
        <v>108164.84208</v>
      </c>
      <c r="K36" s="380">
        <v>102011.742</v>
      </c>
      <c r="L36" s="380">
        <v>115130.28</v>
      </c>
      <c r="M36" s="380">
        <v>124565.81379</v>
      </c>
      <c r="N36" s="380">
        <v>112649.38077</v>
      </c>
      <c r="O36" s="380">
        <v>9409.1586800000005</v>
      </c>
      <c r="P36" s="382">
        <v>97.845137499882696</v>
      </c>
      <c r="Q36" s="382">
        <v>90.433624878741298</v>
      </c>
    </row>
    <row r="37" spans="3:32" x14ac:dyDescent="0.2">
      <c r="C37" s="22" t="s">
        <v>493</v>
      </c>
      <c r="D37" s="28" t="s">
        <v>6</v>
      </c>
      <c r="F37" s="377" t="s">
        <v>6</v>
      </c>
      <c r="G37" s="377" t="s">
        <v>641</v>
      </c>
      <c r="H37" s="378" t="s">
        <v>642</v>
      </c>
      <c r="I37" s="377" t="s">
        <v>512</v>
      </c>
      <c r="J37" s="380">
        <v>89914.950989999998</v>
      </c>
      <c r="K37" s="380">
        <v>83648.967000000004</v>
      </c>
      <c r="L37" s="380">
        <v>85016.66</v>
      </c>
      <c r="M37" s="380">
        <v>106124.62192999999</v>
      </c>
      <c r="N37" s="380">
        <v>98538.92598</v>
      </c>
      <c r="O37" s="380">
        <v>16910.875980000001</v>
      </c>
      <c r="P37" s="382">
        <v>115.905430747338</v>
      </c>
      <c r="Q37" s="382">
        <v>92.852086714614103</v>
      </c>
    </row>
    <row r="38" spans="3:32" x14ac:dyDescent="0.2">
      <c r="C38" s="22" t="s">
        <v>13</v>
      </c>
      <c r="D38" s="28" t="s">
        <v>6</v>
      </c>
      <c r="F38" s="377" t="s">
        <v>643</v>
      </c>
      <c r="G38" s="377" t="s">
        <v>644</v>
      </c>
      <c r="H38" s="378" t="s">
        <v>645</v>
      </c>
      <c r="I38" s="377" t="s">
        <v>512</v>
      </c>
      <c r="J38" s="380">
        <v>115262.069</v>
      </c>
      <c r="K38" s="380">
        <v>112004.22</v>
      </c>
      <c r="L38" s="380">
        <v>120227.06299999999</v>
      </c>
      <c r="M38" s="380">
        <v>121803.24782999999</v>
      </c>
      <c r="N38" s="380">
        <v>118047.079</v>
      </c>
      <c r="O38" s="380">
        <v>2112.40888</v>
      </c>
      <c r="P38" s="382">
        <v>98.186777630923203</v>
      </c>
      <c r="Q38" s="382">
        <v>96.916199775524504</v>
      </c>
    </row>
    <row r="39" spans="3:32" x14ac:dyDescent="0.2">
      <c r="C39" s="22" t="s">
        <v>494</v>
      </c>
      <c r="D39" s="28" t="s">
        <v>6</v>
      </c>
      <c r="F39" s="377" t="s">
        <v>6</v>
      </c>
      <c r="G39" s="377" t="s">
        <v>646</v>
      </c>
      <c r="H39" s="378" t="s">
        <v>647</v>
      </c>
      <c r="I39" s="377" t="s">
        <v>512</v>
      </c>
      <c r="J39" s="380">
        <v>38259.786</v>
      </c>
      <c r="K39" s="380">
        <v>37587.982000000004</v>
      </c>
      <c r="L39" s="380">
        <v>39137.125</v>
      </c>
      <c r="M39" s="380">
        <v>40609.373169999999</v>
      </c>
      <c r="N39" s="380">
        <v>38989.194000000003</v>
      </c>
      <c r="O39" s="380">
        <v>1655.4961699999999</v>
      </c>
      <c r="P39" s="382">
        <v>99.622018735407906</v>
      </c>
      <c r="Q39" s="382">
        <v>96.010331991046598</v>
      </c>
    </row>
    <row r="40" spans="3:32" x14ac:dyDescent="0.2">
      <c r="C40" s="22" t="s">
        <v>495</v>
      </c>
      <c r="D40" s="28" t="s">
        <v>6</v>
      </c>
      <c r="F40" s="377" t="s">
        <v>6</v>
      </c>
      <c r="G40" s="377" t="s">
        <v>648</v>
      </c>
      <c r="H40" s="378" t="s">
        <v>649</v>
      </c>
      <c r="I40" s="377" t="s">
        <v>512</v>
      </c>
      <c r="J40" s="380">
        <v>2128.9679999999998</v>
      </c>
      <c r="K40" s="380">
        <v>2158.152</v>
      </c>
      <c r="L40" s="380">
        <v>2250.3969999999999</v>
      </c>
      <c r="M40" s="380">
        <v>2410.34429</v>
      </c>
      <c r="N40" s="380">
        <v>2239.828</v>
      </c>
      <c r="O40" s="380">
        <v>170.79229000000001</v>
      </c>
      <c r="P40" s="382">
        <v>99.530349533882202</v>
      </c>
      <c r="Q40" s="382">
        <v>92.925645904303593</v>
      </c>
    </row>
    <row r="41" spans="3:32" ht="24" x14ac:dyDescent="0.2">
      <c r="C41" s="22" t="s">
        <v>496</v>
      </c>
      <c r="D41" s="28" t="s">
        <v>6</v>
      </c>
      <c r="F41" s="377" t="s">
        <v>6</v>
      </c>
      <c r="G41" s="377" t="s">
        <v>650</v>
      </c>
      <c r="H41" s="378" t="s">
        <v>651</v>
      </c>
      <c r="I41" s="377" t="s">
        <v>512</v>
      </c>
      <c r="J41" s="380">
        <v>79611.748000000007</v>
      </c>
      <c r="K41" s="380">
        <v>76426.301000000007</v>
      </c>
      <c r="L41" s="380">
        <v>79641.005999999994</v>
      </c>
      <c r="M41" s="380">
        <v>81089.130879999997</v>
      </c>
      <c r="N41" s="380">
        <v>79489.456999999995</v>
      </c>
      <c r="O41" s="380">
        <v>1634.72488</v>
      </c>
      <c r="P41" s="382">
        <v>99.809709837165997</v>
      </c>
      <c r="Q41" s="382">
        <v>98.027264736173706</v>
      </c>
      <c r="X41" s="63"/>
      <c r="Y41" s="63"/>
      <c r="Z41" s="63"/>
      <c r="AA41" s="63"/>
      <c r="AB41" s="63"/>
      <c r="AC41" s="63"/>
      <c r="AD41" s="63"/>
      <c r="AE41" s="63"/>
      <c r="AF41" s="63"/>
    </row>
    <row r="42" spans="3:32" x14ac:dyDescent="0.2">
      <c r="C42" s="22" t="s">
        <v>497</v>
      </c>
      <c r="D42" s="28" t="s">
        <v>6</v>
      </c>
      <c r="F42" s="377" t="s">
        <v>6</v>
      </c>
      <c r="G42" s="377" t="s">
        <v>652</v>
      </c>
      <c r="H42" s="378" t="s">
        <v>653</v>
      </c>
      <c r="I42" s="377" t="s">
        <v>512</v>
      </c>
      <c r="J42" s="380">
        <v>30456.667000000001</v>
      </c>
      <c r="K42" s="380">
        <v>31481.267</v>
      </c>
      <c r="L42" s="380">
        <v>32838.404999999999</v>
      </c>
      <c r="M42" s="380">
        <v>32482.845000000001</v>
      </c>
      <c r="N42" s="380">
        <v>32482.845000000001</v>
      </c>
      <c r="O42" s="379"/>
      <c r="P42" s="382">
        <v>98.917243392302396</v>
      </c>
      <c r="Q42" s="382">
        <v>100</v>
      </c>
      <c r="X42" s="409" t="s">
        <v>547</v>
      </c>
      <c r="Y42" s="410" t="s">
        <v>68</v>
      </c>
      <c r="Z42" s="63"/>
      <c r="AA42" s="63"/>
      <c r="AB42" s="63"/>
      <c r="AC42" s="63"/>
      <c r="AD42" s="63"/>
      <c r="AE42" s="63"/>
      <c r="AF42" s="63"/>
    </row>
    <row r="43" spans="3:32" ht="24" x14ac:dyDescent="0.2">
      <c r="C43" s="22" t="s">
        <v>498</v>
      </c>
      <c r="D43" s="28" t="s">
        <v>6</v>
      </c>
      <c r="F43" s="377" t="s">
        <v>6</v>
      </c>
      <c r="G43" s="377" t="s">
        <v>654</v>
      </c>
      <c r="H43" s="378" t="s">
        <v>655</v>
      </c>
      <c r="I43" s="377" t="s">
        <v>512</v>
      </c>
      <c r="J43" s="380">
        <v>6934.7501700000003</v>
      </c>
      <c r="K43" s="381">
        <v>0</v>
      </c>
      <c r="L43" s="380">
        <v>4967</v>
      </c>
      <c r="M43" s="380">
        <v>5088.2395299999998</v>
      </c>
      <c r="N43" s="380">
        <v>4844.0291999999999</v>
      </c>
      <c r="O43" s="380">
        <v>104.86920000000001</v>
      </c>
      <c r="P43" s="382">
        <v>97.524244010469104</v>
      </c>
      <c r="Q43" s="382">
        <v>95.200494619796302</v>
      </c>
      <c r="AF43" s="63"/>
    </row>
    <row r="44" spans="3:32" x14ac:dyDescent="0.2">
      <c r="C44" s="22" t="s">
        <v>499</v>
      </c>
      <c r="D44" s="28" t="s">
        <v>6</v>
      </c>
      <c r="F44" s="377" t="s">
        <v>6</v>
      </c>
      <c r="G44" s="377" t="s">
        <v>656</v>
      </c>
      <c r="H44" s="378" t="s">
        <v>657</v>
      </c>
      <c r="I44" s="377" t="s">
        <v>512</v>
      </c>
      <c r="J44" s="380">
        <v>6934.7501700000003</v>
      </c>
      <c r="K44" s="381">
        <v>0</v>
      </c>
      <c r="L44" s="380">
        <v>4967</v>
      </c>
      <c r="M44" s="380">
        <v>5088.2395299999998</v>
      </c>
      <c r="N44" s="380">
        <v>4844.0291999999999</v>
      </c>
      <c r="O44" s="380">
        <v>104.86920000000001</v>
      </c>
      <c r="P44" s="382">
        <v>97.524244010469104</v>
      </c>
      <c r="Q44" s="382">
        <v>95.200494619796302</v>
      </c>
      <c r="X44" s="410"/>
      <c r="Y44" s="411" t="s">
        <v>39</v>
      </c>
      <c r="Z44" s="410"/>
      <c r="AA44" s="410"/>
      <c r="AB44" s="410"/>
      <c r="AC44" s="410"/>
    </row>
    <row r="45" spans="3:32" x14ac:dyDescent="0.2">
      <c r="F45" s="377" t="s">
        <v>6</v>
      </c>
      <c r="G45" s="377" t="s">
        <v>658</v>
      </c>
      <c r="H45" s="436" t="s">
        <v>659</v>
      </c>
      <c r="I45" s="377" t="s">
        <v>638</v>
      </c>
      <c r="J45" s="379"/>
      <c r="K45" s="379"/>
      <c r="L45" s="379"/>
      <c r="M45" s="379"/>
      <c r="N45" s="379"/>
      <c r="O45" s="379"/>
      <c r="P45" s="379"/>
      <c r="Q45" s="379"/>
      <c r="X45" s="410"/>
      <c r="Y45" s="410" t="s">
        <v>40</v>
      </c>
      <c r="Z45" s="410" t="s">
        <v>41</v>
      </c>
      <c r="AA45" s="410" t="s">
        <v>42</v>
      </c>
      <c r="AB45" s="410" t="s">
        <v>72</v>
      </c>
      <c r="AC45" s="410" t="s">
        <v>43</v>
      </c>
    </row>
    <row r="46" spans="3:32" x14ac:dyDescent="0.2">
      <c r="F46" s="377" t="s">
        <v>6</v>
      </c>
      <c r="G46" s="377" t="s">
        <v>660</v>
      </c>
      <c r="H46" s="437" t="s">
        <v>661</v>
      </c>
      <c r="I46" s="377" t="s">
        <v>662</v>
      </c>
      <c r="J46" s="380">
        <v>6934.7501700000003</v>
      </c>
      <c r="K46" s="381">
        <v>0</v>
      </c>
      <c r="L46" s="380">
        <v>4967</v>
      </c>
      <c r="M46" s="380">
        <v>5088.2395299999998</v>
      </c>
      <c r="N46" s="380">
        <v>4844.0291999999999</v>
      </c>
      <c r="O46" s="380">
        <v>104.86920000000001</v>
      </c>
      <c r="P46" s="382">
        <v>97.524244010469104</v>
      </c>
      <c r="Q46" s="382">
        <v>95.200494619796302</v>
      </c>
      <c r="X46" s="410" t="s">
        <v>132</v>
      </c>
      <c r="Y46" s="417">
        <v>198079.79307000001</v>
      </c>
      <c r="Z46" s="418">
        <v>185660.70899999997</v>
      </c>
      <c r="AA46" s="418">
        <v>200146.94000000003</v>
      </c>
      <c r="AB46" s="416">
        <v>230690.43572000007</v>
      </c>
      <c r="AC46" s="415">
        <v>211188.30675000011</v>
      </c>
    </row>
    <row r="47" spans="3:32" x14ac:dyDescent="0.2">
      <c r="F47" s="377" t="s">
        <v>6</v>
      </c>
      <c r="G47" s="377" t="s">
        <v>663</v>
      </c>
      <c r="H47" s="436" t="s">
        <v>664</v>
      </c>
      <c r="I47" s="377" t="s">
        <v>638</v>
      </c>
      <c r="J47" s="379"/>
      <c r="K47" s="379"/>
      <c r="L47" s="379"/>
      <c r="M47" s="379"/>
      <c r="N47" s="379"/>
      <c r="O47" s="379"/>
      <c r="P47" s="379"/>
      <c r="Q47" s="379"/>
    </row>
    <row r="48" spans="3:32" x14ac:dyDescent="0.2">
      <c r="F48" s="377" t="s">
        <v>6</v>
      </c>
      <c r="G48" s="377" t="s">
        <v>665</v>
      </c>
      <c r="H48" s="378" t="s">
        <v>666</v>
      </c>
      <c r="I48" s="377" t="s">
        <v>512</v>
      </c>
      <c r="J48" s="380">
        <v>5452.1665300000004</v>
      </c>
      <c r="K48" s="381">
        <v>0</v>
      </c>
      <c r="L48" s="380">
        <v>4221</v>
      </c>
      <c r="M48" s="380">
        <v>4241.3512199999996</v>
      </c>
      <c r="N48" s="380">
        <v>4101.7539999999999</v>
      </c>
      <c r="O48" s="380">
        <v>19.632000000000001</v>
      </c>
      <c r="P48" s="382">
        <v>97.174934849561694</v>
      </c>
      <c r="Q48" s="382">
        <v>96.708661632601107</v>
      </c>
    </row>
    <row r="49" spans="6:32" x14ac:dyDescent="0.2">
      <c r="F49" s="377" t="s">
        <v>6</v>
      </c>
      <c r="G49" s="377" t="s">
        <v>667</v>
      </c>
      <c r="H49" s="378" t="s">
        <v>668</v>
      </c>
      <c r="I49" s="377" t="s">
        <v>512</v>
      </c>
      <c r="J49" s="379"/>
      <c r="K49" s="379"/>
      <c r="L49" s="379"/>
      <c r="M49" s="379"/>
      <c r="N49" s="379"/>
      <c r="O49" s="379"/>
      <c r="P49" s="379"/>
      <c r="Q49" s="379"/>
    </row>
    <row r="50" spans="6:32" ht="24" x14ac:dyDescent="0.2">
      <c r="F50" s="377" t="s">
        <v>6</v>
      </c>
      <c r="G50" s="377" t="s">
        <v>669</v>
      </c>
      <c r="H50" s="378" t="s">
        <v>670</v>
      </c>
      <c r="I50" s="377" t="s">
        <v>512</v>
      </c>
      <c r="J50" s="381">
        <v>0</v>
      </c>
      <c r="K50" s="381">
        <v>0</v>
      </c>
      <c r="L50" s="381">
        <v>0</v>
      </c>
      <c r="M50" s="380">
        <v>1380.2282499999999</v>
      </c>
      <c r="N50" s="380">
        <v>1370.4032999999999</v>
      </c>
      <c r="O50" s="380">
        <v>1370.4032999999999</v>
      </c>
      <c r="P50" s="383">
        <v>0</v>
      </c>
      <c r="Q50" s="382">
        <v>99.288164837953403</v>
      </c>
      <c r="X50" s="63"/>
      <c r="Y50" s="63"/>
      <c r="Z50" s="63"/>
      <c r="AA50" s="63"/>
      <c r="AB50" s="63"/>
      <c r="AC50" s="63"/>
      <c r="AD50" s="63"/>
      <c r="AE50" s="63"/>
      <c r="AF50" s="63"/>
    </row>
    <row r="51" spans="6:32" x14ac:dyDescent="0.2">
      <c r="F51" s="377" t="s">
        <v>6</v>
      </c>
      <c r="G51" s="377" t="s">
        <v>671</v>
      </c>
      <c r="H51" s="378" t="s">
        <v>672</v>
      </c>
      <c r="I51" s="377" t="s">
        <v>512</v>
      </c>
      <c r="J51" s="381">
        <v>0</v>
      </c>
      <c r="K51" s="381">
        <v>0</v>
      </c>
      <c r="L51" s="381">
        <v>0</v>
      </c>
      <c r="M51" s="381">
        <v>0</v>
      </c>
      <c r="N51" s="381">
        <v>0</v>
      </c>
      <c r="O51" s="381">
        <v>0</v>
      </c>
      <c r="P51" s="383">
        <v>0</v>
      </c>
      <c r="Q51" s="383">
        <v>0</v>
      </c>
      <c r="X51" s="409" t="s">
        <v>547</v>
      </c>
      <c r="Y51" s="410" t="s">
        <v>68</v>
      </c>
      <c r="Z51" s="63"/>
      <c r="AA51" s="63"/>
      <c r="AB51" s="63"/>
      <c r="AC51" s="63"/>
      <c r="AD51" s="63"/>
      <c r="AE51" s="63"/>
      <c r="AF51" s="63"/>
    </row>
    <row r="52" spans="6:32" x14ac:dyDescent="0.2">
      <c r="F52" s="377" t="s">
        <v>6</v>
      </c>
      <c r="G52" s="377" t="s">
        <v>673</v>
      </c>
      <c r="H52" s="436" t="s">
        <v>674</v>
      </c>
      <c r="I52" s="377" t="s">
        <v>638</v>
      </c>
      <c r="J52" s="381">
        <v>0</v>
      </c>
      <c r="K52" s="381">
        <v>0</v>
      </c>
      <c r="L52" s="381">
        <v>0</v>
      </c>
      <c r="M52" s="380">
        <v>1380.2282499999999</v>
      </c>
      <c r="N52" s="380">
        <v>1370.4032999999999</v>
      </c>
      <c r="O52" s="380">
        <v>1370.4032999999999</v>
      </c>
      <c r="P52" s="383">
        <v>0</v>
      </c>
      <c r="Q52" s="382">
        <v>99.288164837953403</v>
      </c>
      <c r="AF52" s="63"/>
    </row>
    <row r="53" spans="6:32" ht="24" x14ac:dyDescent="0.2">
      <c r="F53" s="377" t="s">
        <v>6</v>
      </c>
      <c r="G53" s="377" t="s">
        <v>675</v>
      </c>
      <c r="H53" s="378" t="s">
        <v>676</v>
      </c>
      <c r="I53" s="377" t="s">
        <v>512</v>
      </c>
      <c r="J53" s="379"/>
      <c r="K53" s="379"/>
      <c r="L53" s="379"/>
      <c r="M53" s="379"/>
      <c r="N53" s="379"/>
      <c r="O53" s="379"/>
      <c r="P53" s="379"/>
      <c r="Q53" s="379"/>
      <c r="X53" s="410"/>
      <c r="Y53" s="411" t="s">
        <v>39</v>
      </c>
      <c r="Z53" s="410"/>
      <c r="AA53" s="410"/>
      <c r="AB53" s="410"/>
      <c r="AC53" s="410"/>
    </row>
    <row r="54" spans="6:32" x14ac:dyDescent="0.2">
      <c r="F54" s="377" t="s">
        <v>6</v>
      </c>
      <c r="G54" s="377" t="s">
        <v>677</v>
      </c>
      <c r="H54" s="378" t="s">
        <v>672</v>
      </c>
      <c r="I54" s="377" t="s">
        <v>512</v>
      </c>
      <c r="J54" s="379"/>
      <c r="K54" s="379"/>
      <c r="L54" s="379"/>
      <c r="M54" s="379"/>
      <c r="N54" s="379"/>
      <c r="O54" s="379"/>
      <c r="P54" s="379"/>
      <c r="Q54" s="379"/>
      <c r="X54" s="410"/>
      <c r="Y54" s="410" t="s">
        <v>48</v>
      </c>
      <c r="Z54" s="410" t="s">
        <v>49</v>
      </c>
      <c r="AA54" s="410" t="s">
        <v>50</v>
      </c>
      <c r="AB54" s="410" t="s">
        <v>40</v>
      </c>
      <c r="AC54" s="410" t="s">
        <v>43</v>
      </c>
    </row>
    <row r="55" spans="6:32" x14ac:dyDescent="0.2">
      <c r="F55" s="377" t="s">
        <v>6</v>
      </c>
      <c r="G55" s="377" t="s">
        <v>678</v>
      </c>
      <c r="H55" s="436" t="s">
        <v>679</v>
      </c>
      <c r="I55" s="377" t="s">
        <v>638</v>
      </c>
      <c r="J55" s="379"/>
      <c r="K55" s="379"/>
      <c r="L55" s="379"/>
      <c r="M55" s="379"/>
      <c r="N55" s="379"/>
      <c r="O55" s="379"/>
      <c r="P55" s="379"/>
      <c r="Q55" s="379"/>
      <c r="X55" s="410" t="s">
        <v>132</v>
      </c>
      <c r="Y55" s="412">
        <v>3121.2417699999996</v>
      </c>
      <c r="Z55" s="413">
        <v>1875.1540399999999</v>
      </c>
      <c r="AA55" s="413">
        <v>3394.6605300000001</v>
      </c>
      <c r="AB55" s="413">
        <v>899.49163999999996</v>
      </c>
      <c r="AC55" s="415">
        <v>2323.3038000000001</v>
      </c>
    </row>
    <row r="56" spans="6:32" ht="24" x14ac:dyDescent="0.2">
      <c r="F56" s="384" t="s">
        <v>6</v>
      </c>
      <c r="G56" s="384" t="s">
        <v>680</v>
      </c>
      <c r="H56" s="385" t="s">
        <v>681</v>
      </c>
      <c r="I56" s="384" t="s">
        <v>512</v>
      </c>
      <c r="J56" s="386">
        <v>6670.1672799999997</v>
      </c>
      <c r="K56" s="438">
        <v>0</v>
      </c>
      <c r="L56" s="438">
        <v>0</v>
      </c>
      <c r="M56" s="386">
        <v>22019.997810000001</v>
      </c>
      <c r="N56" s="386">
        <v>17261.089899999999</v>
      </c>
      <c r="O56" s="386">
        <v>17261.089899999999</v>
      </c>
      <c r="P56" s="439">
        <v>0</v>
      </c>
      <c r="Q56" s="387">
        <v>78.388245307459499</v>
      </c>
    </row>
    <row r="57" spans="6:32" x14ac:dyDescent="0.2">
      <c r="H57" s="279"/>
    </row>
    <row r="71" spans="8:8" x14ac:dyDescent="0.2">
      <c r="H71" s="279"/>
    </row>
    <row r="73" spans="8:8" x14ac:dyDescent="0.2">
      <c r="H73" s="279"/>
    </row>
    <row r="74" spans="8:8" x14ac:dyDescent="0.2">
      <c r="H74" s="279"/>
    </row>
    <row r="76" spans="8:8" x14ac:dyDescent="0.2">
      <c r="H76" s="279"/>
    </row>
    <row r="77" spans="8:8" x14ac:dyDescent="0.2">
      <c r="H77" s="279"/>
    </row>
  </sheetData>
  <dataConsolidate/>
  <mergeCells count="1">
    <mergeCell ref="I2:K2"/>
  </mergeCells>
  <phoneticPr fontId="1" type="noConversion"/>
  <pageMargins left="0.78740157480314965" right="0.78740157480314965" top="0.98425196850393704" bottom="0.98425196850393704" header="0.51181102362204722" footer="0.51181102362204722"/>
  <pageSetup paperSize="9" orientation="portrait" r:id="rId4"/>
  <headerFooter alignWithMargins="0"/>
  <drawing r:id="rId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6">
    <tabColor rgb="FF0070C0"/>
  </sheetPr>
  <dimension ref="C3:BP20"/>
  <sheetViews>
    <sheetView topLeftCell="AG1" workbookViewId="0">
      <selection activeCell="AL4" sqref="AL4"/>
    </sheetView>
  </sheetViews>
  <sheetFormatPr defaultRowHeight="12" x14ac:dyDescent="0.2"/>
  <cols>
    <col min="3" max="3" width="57" customWidth="1"/>
    <col min="4" max="4" width="7.1640625" customWidth="1"/>
    <col min="5" max="5" width="18.83203125" customWidth="1"/>
    <col min="6" max="6" width="23.1640625" customWidth="1"/>
    <col min="7" max="7" width="40.1640625" customWidth="1"/>
    <col min="8" max="8" width="38.83203125" customWidth="1"/>
    <col min="9" max="9" width="33.33203125" customWidth="1"/>
    <col min="10" max="10" width="25" customWidth="1"/>
    <col min="11" max="11" width="35.33203125" customWidth="1"/>
    <col min="12" max="12" width="36.5" customWidth="1"/>
    <col min="13" max="13" width="35.83203125" customWidth="1"/>
    <col min="14" max="14" width="21.1640625" customWidth="1"/>
    <col min="16" max="30" width="0" hidden="1" customWidth="1"/>
    <col min="34" max="34" width="57" customWidth="1"/>
    <col min="35" max="35" width="7.1640625" customWidth="1"/>
    <col min="36" max="36" width="15.5" customWidth="1"/>
    <col min="37" max="37" width="21.1640625" customWidth="1"/>
    <col min="38" max="38" width="17.6640625" customWidth="1"/>
    <col min="39" max="39" width="15.5" customWidth="1"/>
    <col min="40" max="40" width="21.1640625" customWidth="1"/>
    <col min="41" max="41" width="17.6640625" customWidth="1"/>
    <col min="42" max="42" width="15.5" customWidth="1"/>
    <col min="43" max="43" width="21.1640625" customWidth="1"/>
    <col min="44" max="44" width="17.6640625" customWidth="1"/>
    <col min="45" max="45" width="15.5" customWidth="1"/>
    <col min="46" max="46" width="21.1640625" customWidth="1"/>
    <col min="47" max="47" width="17.6640625" customWidth="1"/>
    <col min="48" max="48" width="15.5" customWidth="1"/>
    <col min="49" max="49" width="21.1640625" customWidth="1"/>
    <col min="50" max="50" width="17.6640625" customWidth="1"/>
    <col min="51" max="51" width="15.5" customWidth="1"/>
    <col min="53" max="60" width="0" hidden="1" customWidth="1"/>
    <col min="63" max="63" width="13" customWidth="1"/>
    <col min="65" max="65" width="10.1640625" bestFit="1" customWidth="1"/>
  </cols>
  <sheetData>
    <row r="3" spans="3:68" x14ac:dyDescent="0.2">
      <c r="AL3" t="str">
        <f>TEXT(AL4,"D.M.")</f>
        <v>31.12.</v>
      </c>
      <c r="AM3" t="str">
        <f>"BLAS"&amp;AL3</f>
        <v>BLAS31.12.</v>
      </c>
    </row>
    <row r="4" spans="3:68" x14ac:dyDescent="0.2">
      <c r="C4" s="280"/>
      <c r="E4" t="e">
        <f>DATEVALUE(C4)</f>
        <v>#VALUE!</v>
      </c>
      <c r="AL4" s="280">
        <f>DATE(RIGHT(BW_TAB1B!C5,4),MID(BW_TAB1B!C5,2,2)+1,1)-1</f>
        <v>44926</v>
      </c>
    </row>
    <row r="6" spans="3:68" ht="33.75" x14ac:dyDescent="0.2">
      <c r="C6" s="47" t="s">
        <v>6</v>
      </c>
      <c r="D6" s="397" t="s">
        <v>237</v>
      </c>
      <c r="E6" s="397" t="s">
        <v>766</v>
      </c>
      <c r="F6" s="397" t="s">
        <v>767</v>
      </c>
      <c r="G6" s="397" t="s">
        <v>768</v>
      </c>
      <c r="H6" s="397" t="s">
        <v>769</v>
      </c>
      <c r="I6" s="397" t="s">
        <v>770</v>
      </c>
      <c r="J6" s="397" t="s">
        <v>771</v>
      </c>
      <c r="K6" s="397" t="s">
        <v>772</v>
      </c>
      <c r="L6" s="397" t="s">
        <v>773</v>
      </c>
      <c r="M6" s="397" t="s">
        <v>774</v>
      </c>
      <c r="N6" s="397" t="s">
        <v>775</v>
      </c>
      <c r="AH6" s="47" t="s">
        <v>6</v>
      </c>
      <c r="AI6" s="397" t="s">
        <v>237</v>
      </c>
      <c r="AJ6" s="397" t="s">
        <v>698</v>
      </c>
      <c r="AK6" s="397" t="s">
        <v>699</v>
      </c>
      <c r="AL6" s="397" t="s">
        <v>700</v>
      </c>
      <c r="AM6" s="397" t="s">
        <v>701</v>
      </c>
      <c r="AN6" s="397" t="s">
        <v>702</v>
      </c>
      <c r="AO6" s="397" t="s">
        <v>703</v>
      </c>
      <c r="AP6" s="397" t="s">
        <v>704</v>
      </c>
      <c r="AQ6" s="397" t="s">
        <v>705</v>
      </c>
      <c r="AR6" s="397" t="s">
        <v>706</v>
      </c>
      <c r="AS6" s="397" t="s">
        <v>707</v>
      </c>
      <c r="AT6" s="397" t="s">
        <v>708</v>
      </c>
      <c r="AU6" s="397" t="s">
        <v>709</v>
      </c>
      <c r="AV6" s="397" t="s">
        <v>710</v>
      </c>
      <c r="AW6" s="397" t="s">
        <v>711</v>
      </c>
      <c r="AX6" s="397" t="s">
        <v>712</v>
      </c>
      <c r="AY6" s="397" t="s">
        <v>713</v>
      </c>
      <c r="BK6" t="s">
        <v>409</v>
      </c>
      <c r="BL6">
        <f>tab11b!E4</f>
        <v>2018</v>
      </c>
      <c r="BM6">
        <f>tab11b!H4</f>
        <v>2019</v>
      </c>
      <c r="BN6">
        <f>tab11b!K4</f>
        <v>2020</v>
      </c>
      <c r="BO6">
        <f>tab11b!N4</f>
        <v>2021</v>
      </c>
      <c r="BP6" t="str">
        <f>tab11b!Q4</f>
        <v>2022</v>
      </c>
    </row>
    <row r="7" spans="3:68" x14ac:dyDescent="0.2">
      <c r="C7" s="159" t="s">
        <v>714</v>
      </c>
      <c r="D7" s="365">
        <v>1</v>
      </c>
      <c r="E7" s="365"/>
      <c r="F7" s="365"/>
      <c r="G7" s="365"/>
      <c r="H7" s="365"/>
      <c r="I7" s="365"/>
      <c r="J7" s="365"/>
      <c r="K7" s="365"/>
      <c r="L7" s="365"/>
      <c r="M7" s="365"/>
      <c r="N7" s="365"/>
      <c r="AH7" s="159" t="s">
        <v>714</v>
      </c>
      <c r="AI7" s="365">
        <v>1</v>
      </c>
      <c r="AJ7" s="364">
        <v>250</v>
      </c>
      <c r="AK7" s="364">
        <v>250</v>
      </c>
      <c r="AL7" s="432">
        <v>0</v>
      </c>
      <c r="AM7" s="365"/>
      <c r="AN7" s="432">
        <v>0</v>
      </c>
      <c r="AO7" s="365"/>
      <c r="AP7" s="365"/>
      <c r="AQ7" s="365"/>
      <c r="AR7" s="365"/>
      <c r="AS7" s="365"/>
      <c r="AT7" s="365"/>
      <c r="AU7" s="365"/>
      <c r="AV7" s="365"/>
      <c r="AW7" s="365"/>
      <c r="AX7" s="365"/>
      <c r="AY7" s="365"/>
      <c r="BK7">
        <v>1</v>
      </c>
      <c r="BL7" t="str">
        <f>MID(BW_TAB1B!C5,2,2)</f>
        <v>12</v>
      </c>
      <c r="BM7" s="280">
        <f>DATE(2021,BK7+1,1)-1</f>
        <v>44227</v>
      </c>
    </row>
    <row r="8" spans="3:68" x14ac:dyDescent="0.2">
      <c r="C8" s="159" t="s">
        <v>715</v>
      </c>
      <c r="D8" s="365">
        <v>1</v>
      </c>
      <c r="E8" s="364">
        <v>2000.4108799999999</v>
      </c>
      <c r="F8" s="364">
        <v>-2000.4108799999999</v>
      </c>
      <c r="G8" s="364">
        <v>8.1000000000000003E-2</v>
      </c>
      <c r="H8" s="364">
        <v>2000.32988</v>
      </c>
      <c r="I8" s="365"/>
      <c r="J8" s="432">
        <v>0</v>
      </c>
      <c r="K8" s="364">
        <v>2000.32988</v>
      </c>
      <c r="L8" s="432">
        <v>0</v>
      </c>
      <c r="M8" s="432">
        <v>0</v>
      </c>
      <c r="N8" s="364">
        <v>3756.1688300000001</v>
      </c>
      <c r="AH8" s="159" t="s">
        <v>715</v>
      </c>
      <c r="AI8" s="365">
        <v>1</v>
      </c>
      <c r="AJ8" s="364">
        <v>1062.952</v>
      </c>
      <c r="AK8" s="364">
        <v>961.99599999999998</v>
      </c>
      <c r="AL8" s="432">
        <v>0</v>
      </c>
      <c r="AM8" s="364">
        <v>775.00099999999998</v>
      </c>
      <c r="AN8" s="364">
        <v>1063.027</v>
      </c>
      <c r="AO8" s="432">
        <v>0</v>
      </c>
      <c r="AP8" s="364">
        <v>1249.1391000000001</v>
      </c>
      <c r="AQ8" s="364">
        <v>1392.8241</v>
      </c>
      <c r="AR8" s="432">
        <v>0</v>
      </c>
      <c r="AS8" s="364">
        <v>2794.4198799999999</v>
      </c>
      <c r="AT8" s="364">
        <v>2503.8298799999998</v>
      </c>
      <c r="AU8" s="432">
        <v>0</v>
      </c>
      <c r="AV8" s="364">
        <v>2000.4108799999999</v>
      </c>
      <c r="AW8" s="364">
        <v>2000.32988</v>
      </c>
      <c r="AX8" s="432">
        <v>0</v>
      </c>
      <c r="AY8" s="364">
        <v>3756.1688300000001</v>
      </c>
      <c r="BK8">
        <v>2</v>
      </c>
      <c r="BM8" s="280">
        <f t="shared" ref="BM8:BM17" si="0">DATE(2021,BK8+1,1)-1</f>
        <v>44255</v>
      </c>
    </row>
    <row r="9" spans="3:68" x14ac:dyDescent="0.2">
      <c r="C9" s="159" t="s">
        <v>716</v>
      </c>
      <c r="D9" s="365">
        <v>1</v>
      </c>
      <c r="E9" s="364">
        <v>25364.571</v>
      </c>
      <c r="F9" s="364">
        <v>-25364.571</v>
      </c>
      <c r="G9" s="364">
        <v>25364.571</v>
      </c>
      <c r="H9" s="365"/>
      <c r="I9" s="365"/>
      <c r="J9" s="432">
        <v>0</v>
      </c>
      <c r="K9" s="365"/>
      <c r="L9" s="365"/>
      <c r="M9" s="432">
        <v>0</v>
      </c>
      <c r="N9" s="364">
        <v>3.8889999999999998</v>
      </c>
      <c r="AH9" s="159" t="s">
        <v>716</v>
      </c>
      <c r="AI9" s="365">
        <v>2</v>
      </c>
      <c r="AJ9" s="364">
        <v>25364.571</v>
      </c>
      <c r="AK9" s="365"/>
      <c r="AL9" s="432">
        <v>0</v>
      </c>
      <c r="AM9" s="364">
        <v>25454.57863</v>
      </c>
      <c r="AN9" s="364">
        <v>105.60763</v>
      </c>
      <c r="AO9" s="432">
        <v>0</v>
      </c>
      <c r="AP9" s="364">
        <v>25388.282179999998</v>
      </c>
      <c r="AQ9" s="364">
        <v>23.264800000000001</v>
      </c>
      <c r="AR9" s="432">
        <v>0</v>
      </c>
      <c r="AS9" s="364">
        <v>27107.397140000001</v>
      </c>
      <c r="AT9" s="432">
        <v>0</v>
      </c>
      <c r="AU9" s="364">
        <v>25364.571</v>
      </c>
      <c r="AV9" s="364">
        <v>25364.571</v>
      </c>
      <c r="AW9" s="365"/>
      <c r="AX9" s="432">
        <v>0</v>
      </c>
      <c r="AY9" s="364">
        <v>3.8889999999999998</v>
      </c>
      <c r="BK9">
        <v>3</v>
      </c>
      <c r="BM9" s="280">
        <f t="shared" si="0"/>
        <v>44286</v>
      </c>
    </row>
    <row r="10" spans="3:68" x14ac:dyDescent="0.2">
      <c r="C10" s="159" t="s">
        <v>717</v>
      </c>
      <c r="D10" s="365">
        <v>1</v>
      </c>
      <c r="E10" s="364">
        <v>16506.571</v>
      </c>
      <c r="F10" s="364">
        <v>-16506.571</v>
      </c>
      <c r="G10" s="364">
        <v>16506.571</v>
      </c>
      <c r="H10" s="365"/>
      <c r="I10" s="365"/>
      <c r="J10" s="432">
        <v>0</v>
      </c>
      <c r="K10" s="365"/>
      <c r="L10" s="365"/>
      <c r="M10" s="432">
        <v>0</v>
      </c>
      <c r="N10" s="365"/>
      <c r="AH10" s="159" t="s">
        <v>717</v>
      </c>
      <c r="AI10" s="365">
        <v>1</v>
      </c>
      <c r="AJ10" s="364">
        <v>16506.571</v>
      </c>
      <c r="AK10" s="365"/>
      <c r="AL10" s="432">
        <v>0</v>
      </c>
      <c r="AM10" s="364">
        <v>16506.571</v>
      </c>
      <c r="AN10" s="365"/>
      <c r="AO10" s="432">
        <v>0</v>
      </c>
      <c r="AP10" s="364">
        <v>16506.571</v>
      </c>
      <c r="AQ10" s="365"/>
      <c r="AR10" s="432">
        <v>0</v>
      </c>
      <c r="AS10" s="364">
        <v>16506.571</v>
      </c>
      <c r="AT10" s="365"/>
      <c r="AU10" s="364">
        <v>16506.571</v>
      </c>
      <c r="AV10" s="364">
        <v>16506.571</v>
      </c>
      <c r="AW10" s="365"/>
      <c r="AX10" s="432">
        <v>0</v>
      </c>
      <c r="AY10" s="365"/>
      <c r="BK10">
        <v>4</v>
      </c>
      <c r="BM10" s="280">
        <f t="shared" si="0"/>
        <v>44316</v>
      </c>
    </row>
    <row r="11" spans="3:68" x14ac:dyDescent="0.2">
      <c r="C11" s="159" t="s">
        <v>718</v>
      </c>
      <c r="D11" s="365">
        <v>1</v>
      </c>
      <c r="E11" s="364">
        <v>8858</v>
      </c>
      <c r="F11" s="364">
        <v>-8858</v>
      </c>
      <c r="G11" s="364">
        <v>8858</v>
      </c>
      <c r="H11" s="365"/>
      <c r="I11" s="365"/>
      <c r="J11" s="432">
        <v>0</v>
      </c>
      <c r="K11" s="365"/>
      <c r="L11" s="365"/>
      <c r="M11" s="432">
        <v>0</v>
      </c>
      <c r="N11" s="364">
        <v>3.8889999999999998</v>
      </c>
      <c r="AH11" s="159" t="s">
        <v>718</v>
      </c>
      <c r="AI11" s="365">
        <v>1</v>
      </c>
      <c r="AJ11" s="364">
        <v>8858</v>
      </c>
      <c r="AK11" s="365"/>
      <c r="AL11" s="432">
        <v>0</v>
      </c>
      <c r="AM11" s="364">
        <v>8948.0076300000001</v>
      </c>
      <c r="AN11" s="364">
        <v>105.60763</v>
      </c>
      <c r="AO11" s="432">
        <v>0</v>
      </c>
      <c r="AP11" s="364">
        <v>8881.7111800000002</v>
      </c>
      <c r="AQ11" s="364">
        <v>23.264800000000001</v>
      </c>
      <c r="AR11" s="432">
        <v>0</v>
      </c>
      <c r="AS11" s="364">
        <v>10600.826139999999</v>
      </c>
      <c r="AT11" s="432">
        <v>0</v>
      </c>
      <c r="AU11" s="364">
        <v>8858</v>
      </c>
      <c r="AV11" s="364">
        <v>8858</v>
      </c>
      <c r="AW11" s="365"/>
      <c r="AX11" s="432">
        <v>0</v>
      </c>
      <c r="AY11" s="364">
        <v>3.8889999999999998</v>
      </c>
      <c r="BK11">
        <v>5</v>
      </c>
      <c r="BM11" s="280">
        <f t="shared" si="0"/>
        <v>44347</v>
      </c>
    </row>
    <row r="12" spans="3:68" x14ac:dyDescent="0.2">
      <c r="C12" s="159" t="s">
        <v>719</v>
      </c>
      <c r="D12" s="365">
        <v>1</v>
      </c>
      <c r="E12" s="365"/>
      <c r="F12" s="365"/>
      <c r="G12" s="365"/>
      <c r="H12" s="365"/>
      <c r="I12" s="365"/>
      <c r="J12" s="365"/>
      <c r="K12" s="365"/>
      <c r="L12" s="365"/>
      <c r="M12" s="365"/>
      <c r="N12" s="365"/>
      <c r="AH12" s="159" t="s">
        <v>719</v>
      </c>
      <c r="AI12" s="365">
        <v>2</v>
      </c>
      <c r="AJ12" s="365"/>
      <c r="AK12" s="365"/>
      <c r="AL12" s="365"/>
      <c r="AM12" s="365"/>
      <c r="AN12" s="365"/>
      <c r="AO12" s="365"/>
      <c r="AP12" s="365"/>
      <c r="AQ12" s="365"/>
      <c r="AR12" s="365"/>
      <c r="AS12" s="365"/>
      <c r="AT12" s="365"/>
      <c r="AU12" s="365"/>
      <c r="AV12" s="365"/>
      <c r="AW12" s="365"/>
      <c r="AX12" s="365"/>
      <c r="AY12" s="365"/>
      <c r="BK12">
        <v>6</v>
      </c>
      <c r="BM12" s="280">
        <f t="shared" si="0"/>
        <v>44377</v>
      </c>
    </row>
    <row r="13" spans="3:68" x14ac:dyDescent="0.2">
      <c r="C13" s="159" t="s">
        <v>717</v>
      </c>
      <c r="D13" s="365">
        <v>1</v>
      </c>
      <c r="E13" s="365"/>
      <c r="F13" s="365"/>
      <c r="G13" s="365"/>
      <c r="H13" s="365"/>
      <c r="I13" s="365"/>
      <c r="J13" s="365"/>
      <c r="K13" s="365"/>
      <c r="L13" s="365"/>
      <c r="M13" s="365"/>
      <c r="N13" s="365"/>
      <c r="AH13" s="159" t="s">
        <v>717</v>
      </c>
      <c r="AI13" s="365">
        <v>1</v>
      </c>
      <c r="AJ13" s="365"/>
      <c r="AK13" s="365"/>
      <c r="AL13" s="365"/>
      <c r="AM13" s="365"/>
      <c r="AN13" s="365"/>
      <c r="AO13" s="365"/>
      <c r="AP13" s="365"/>
      <c r="AQ13" s="365"/>
      <c r="AR13" s="365"/>
      <c r="AS13" s="365"/>
      <c r="AT13" s="365"/>
      <c r="AU13" s="365"/>
      <c r="AV13" s="365"/>
      <c r="AW13" s="365"/>
      <c r="AX13" s="365"/>
      <c r="AY13" s="365"/>
      <c r="BK13">
        <v>7</v>
      </c>
      <c r="BM13" s="280">
        <f t="shared" si="0"/>
        <v>44408</v>
      </c>
    </row>
    <row r="14" spans="3:68" x14ac:dyDescent="0.2">
      <c r="C14" s="159" t="s">
        <v>720</v>
      </c>
      <c r="D14" s="365">
        <v>1</v>
      </c>
      <c r="E14" s="365"/>
      <c r="F14" s="365"/>
      <c r="G14" s="365"/>
      <c r="H14" s="365"/>
      <c r="I14" s="365"/>
      <c r="J14" s="365"/>
      <c r="K14" s="365"/>
      <c r="L14" s="365"/>
      <c r="M14" s="365"/>
      <c r="N14" s="365"/>
      <c r="AH14" s="159" t="s">
        <v>720</v>
      </c>
      <c r="AI14" s="365">
        <v>1</v>
      </c>
      <c r="AJ14" s="365"/>
      <c r="AK14" s="365"/>
      <c r="AL14" s="365"/>
      <c r="AM14" s="365"/>
      <c r="AN14" s="365"/>
      <c r="AO14" s="365"/>
      <c r="AP14" s="365"/>
      <c r="AQ14" s="365"/>
      <c r="AR14" s="365"/>
      <c r="AS14" s="365"/>
      <c r="AT14" s="365"/>
      <c r="AU14" s="365"/>
      <c r="AV14" s="365"/>
      <c r="AW14" s="365"/>
      <c r="AX14" s="365"/>
      <c r="AY14" s="365"/>
      <c r="BK14">
        <v>8</v>
      </c>
      <c r="BM14" s="280">
        <f t="shared" si="0"/>
        <v>44439</v>
      </c>
    </row>
    <row r="15" spans="3:68" x14ac:dyDescent="0.2">
      <c r="C15" s="159" t="s">
        <v>721</v>
      </c>
      <c r="D15" s="365">
        <v>1</v>
      </c>
      <c r="E15" s="365"/>
      <c r="F15" s="365"/>
      <c r="G15" s="365"/>
      <c r="H15" s="365"/>
      <c r="I15" s="365"/>
      <c r="J15" s="365"/>
      <c r="K15" s="365"/>
      <c r="L15" s="365"/>
      <c r="M15" s="365"/>
      <c r="N15" s="365"/>
      <c r="AH15" s="159" t="s">
        <v>721</v>
      </c>
      <c r="AI15" s="365">
        <v>1</v>
      </c>
      <c r="AJ15" s="365"/>
      <c r="AK15" s="365"/>
      <c r="AL15" s="365"/>
      <c r="AM15" s="365"/>
      <c r="AN15" s="365"/>
      <c r="AO15" s="365"/>
      <c r="AP15" s="365"/>
      <c r="AQ15" s="365"/>
      <c r="AR15" s="365"/>
      <c r="AS15" s="365"/>
      <c r="AT15" s="365"/>
      <c r="AU15" s="365"/>
      <c r="AV15" s="365"/>
      <c r="AW15" s="365"/>
      <c r="AX15" s="365"/>
      <c r="AY15" s="365"/>
      <c r="BK15">
        <v>9</v>
      </c>
      <c r="BM15" s="280">
        <f t="shared" si="0"/>
        <v>44469</v>
      </c>
    </row>
    <row r="16" spans="3:68" x14ac:dyDescent="0.2">
      <c r="C16" s="159" t="s">
        <v>722</v>
      </c>
      <c r="D16" s="365">
        <v>1</v>
      </c>
      <c r="E16" s="364">
        <v>182373.32235</v>
      </c>
      <c r="F16" s="364">
        <v>-181335.46547</v>
      </c>
      <c r="G16" s="364">
        <v>159315.46765999999</v>
      </c>
      <c r="H16" s="364">
        <v>22019.997810000001</v>
      </c>
      <c r="I16" s="365"/>
      <c r="J16" s="364">
        <v>1037.85688</v>
      </c>
      <c r="K16" s="364">
        <v>17261.089899999999</v>
      </c>
      <c r="L16" s="364">
        <v>4758.9079099999999</v>
      </c>
      <c r="M16" s="364">
        <v>5796.7647900000002</v>
      </c>
      <c r="N16" s="364">
        <v>1037.8605299999999</v>
      </c>
      <c r="AH16" s="159" t="s">
        <v>722</v>
      </c>
      <c r="AI16" s="365">
        <v>1</v>
      </c>
      <c r="AJ16" s="364">
        <v>107135.82278</v>
      </c>
      <c r="AK16" s="364">
        <v>54330.209889999998</v>
      </c>
      <c r="AL16" s="432">
        <v>0</v>
      </c>
      <c r="AM16" s="364">
        <v>85993.068039999998</v>
      </c>
      <c r="AN16" s="364">
        <v>11352.941140000001</v>
      </c>
      <c r="AO16" s="432">
        <v>0</v>
      </c>
      <c r="AP16" s="364">
        <v>127592.1269</v>
      </c>
      <c r="AQ16" s="364">
        <v>8968.3472700000002</v>
      </c>
      <c r="AR16" s="432">
        <v>0</v>
      </c>
      <c r="AS16" s="364">
        <v>185543.48963</v>
      </c>
      <c r="AT16" s="364">
        <v>4232.3135000000002</v>
      </c>
      <c r="AU16" s="364">
        <v>159393.84859000001</v>
      </c>
      <c r="AV16" s="364">
        <v>182373.32235</v>
      </c>
      <c r="AW16" s="364">
        <v>17261.089899999999</v>
      </c>
      <c r="AX16" s="364">
        <v>1037.85688</v>
      </c>
      <c r="AY16" s="364">
        <v>1037.8605299999999</v>
      </c>
      <c r="BK16">
        <v>10</v>
      </c>
      <c r="BM16" s="280">
        <f t="shared" si="0"/>
        <v>44500</v>
      </c>
    </row>
    <row r="17" spans="3:65" x14ac:dyDescent="0.2">
      <c r="C17" s="159" t="s">
        <v>723</v>
      </c>
      <c r="D17" s="365">
        <v>1</v>
      </c>
      <c r="E17" s="365"/>
      <c r="F17" s="365"/>
      <c r="G17" s="365"/>
      <c r="H17" s="365"/>
      <c r="I17" s="365"/>
      <c r="J17" s="365"/>
      <c r="K17" s="365"/>
      <c r="L17" s="365"/>
      <c r="M17" s="365"/>
      <c r="N17" s="364">
        <v>2748.0205299999998</v>
      </c>
      <c r="AH17" s="159" t="s">
        <v>723</v>
      </c>
      <c r="AI17" s="365">
        <v>1</v>
      </c>
      <c r="AJ17" s="365"/>
      <c r="AK17" s="365"/>
      <c r="AL17" s="365"/>
      <c r="AM17" s="365"/>
      <c r="AN17" s="365"/>
      <c r="AO17" s="365"/>
      <c r="AP17" s="365"/>
      <c r="AQ17" s="365"/>
      <c r="AR17" s="365"/>
      <c r="AS17" s="365"/>
      <c r="AT17" s="365"/>
      <c r="AU17" s="365"/>
      <c r="AV17" s="365"/>
      <c r="AW17" s="365"/>
      <c r="AX17" s="365"/>
      <c r="AY17" s="364">
        <v>2748.0205299999998</v>
      </c>
      <c r="BK17">
        <v>11</v>
      </c>
      <c r="BM17" s="280">
        <f t="shared" si="0"/>
        <v>44530</v>
      </c>
    </row>
    <row r="18" spans="3:65" x14ac:dyDescent="0.2">
      <c r="C18" s="159" t="s">
        <v>724</v>
      </c>
      <c r="D18" s="365">
        <v>1</v>
      </c>
      <c r="E18" s="364">
        <v>109.52652999999999</v>
      </c>
      <c r="F18" s="364">
        <v>-106.37452999999999</v>
      </c>
      <c r="G18" s="364">
        <v>0.13500000000000001</v>
      </c>
      <c r="H18" s="364">
        <v>106.23953</v>
      </c>
      <c r="I18" s="365"/>
      <c r="J18" s="364">
        <v>3.1520000000000001</v>
      </c>
      <c r="K18" s="364">
        <v>89.869200000000006</v>
      </c>
      <c r="L18" s="364">
        <v>16.370329999999999</v>
      </c>
      <c r="M18" s="364">
        <v>19.52233</v>
      </c>
      <c r="N18" s="364">
        <v>243.03933000000001</v>
      </c>
      <c r="AH18" s="159" t="s">
        <v>724</v>
      </c>
      <c r="AI18" s="365">
        <v>1</v>
      </c>
      <c r="AJ18" s="364">
        <v>517.50935000000004</v>
      </c>
      <c r="AK18" s="364">
        <v>2.194</v>
      </c>
      <c r="AL18" s="432">
        <v>0</v>
      </c>
      <c r="AM18" s="364">
        <v>39.075299999999999</v>
      </c>
      <c r="AN18" s="364">
        <v>36.215940000000003</v>
      </c>
      <c r="AO18" s="432">
        <v>0</v>
      </c>
      <c r="AP18" s="364">
        <v>18.794039999999999</v>
      </c>
      <c r="AQ18" s="364">
        <v>13.50071</v>
      </c>
      <c r="AR18" s="432">
        <v>0</v>
      </c>
      <c r="AS18" s="364">
        <v>131.69765000000001</v>
      </c>
      <c r="AT18" s="364">
        <v>80.875699999999995</v>
      </c>
      <c r="AU18" s="432">
        <v>0</v>
      </c>
      <c r="AV18" s="364">
        <v>109.52652999999999</v>
      </c>
      <c r="AW18" s="364">
        <v>89.869200000000006</v>
      </c>
      <c r="AX18" s="364">
        <v>3.1520000000000001</v>
      </c>
      <c r="AY18" s="364">
        <v>243.03933000000001</v>
      </c>
      <c r="BK18">
        <v>12</v>
      </c>
      <c r="BM18" s="280">
        <f>DATE(2021,BK18+1,1)-1</f>
        <v>44561</v>
      </c>
    </row>
    <row r="19" spans="3:65" x14ac:dyDescent="0.2">
      <c r="C19" s="159" t="s">
        <v>238</v>
      </c>
      <c r="D19" s="365">
        <v>1</v>
      </c>
      <c r="E19" s="364">
        <v>5585.12</v>
      </c>
      <c r="F19" s="364">
        <v>-5585.12</v>
      </c>
      <c r="G19" s="365"/>
      <c r="H19" s="364">
        <v>5585.12</v>
      </c>
      <c r="I19" s="365"/>
      <c r="J19" s="432">
        <v>0</v>
      </c>
      <c r="K19" s="364">
        <v>5410.5091300000004</v>
      </c>
      <c r="L19" s="364">
        <v>174.61087000000001</v>
      </c>
      <c r="M19" s="364">
        <v>174.61087000000001</v>
      </c>
      <c r="N19" s="364">
        <v>7995.2553699999999</v>
      </c>
      <c r="AH19" s="159" t="s">
        <v>238</v>
      </c>
      <c r="AI19" s="365">
        <v>1</v>
      </c>
      <c r="AJ19" s="364">
        <v>16495.869709999999</v>
      </c>
      <c r="AK19" s="364">
        <v>13554.149719999999</v>
      </c>
      <c r="AL19" s="432">
        <v>0</v>
      </c>
      <c r="AM19" s="364">
        <v>10682.06064</v>
      </c>
      <c r="AN19" s="364">
        <v>9630.9398399999991</v>
      </c>
      <c r="AO19" s="432">
        <v>0</v>
      </c>
      <c r="AP19" s="364">
        <v>10983.44838</v>
      </c>
      <c r="AQ19" s="364">
        <v>7376.7836900000002</v>
      </c>
      <c r="AR19" s="432">
        <v>0</v>
      </c>
      <c r="AS19" s="364">
        <v>12033.322620000001</v>
      </c>
      <c r="AT19" s="364">
        <v>10001.77922</v>
      </c>
      <c r="AU19" s="432">
        <v>0</v>
      </c>
      <c r="AV19" s="364">
        <v>5585.12</v>
      </c>
      <c r="AW19" s="364">
        <v>5410.5091300000004</v>
      </c>
      <c r="AX19" s="432">
        <v>0</v>
      </c>
      <c r="AY19" s="364">
        <v>7995.2553699999999</v>
      </c>
    </row>
    <row r="20" spans="3:65" x14ac:dyDescent="0.2">
      <c r="C20" s="159" t="s">
        <v>239</v>
      </c>
      <c r="D20" s="433">
        <v>1</v>
      </c>
      <c r="E20" s="434">
        <v>215432.95076000001</v>
      </c>
      <c r="F20" s="434">
        <v>-214391.94188</v>
      </c>
      <c r="G20" s="434">
        <v>184680.25466000001</v>
      </c>
      <c r="H20" s="434">
        <v>29711.68722</v>
      </c>
      <c r="I20" s="433"/>
      <c r="J20" s="434">
        <v>1041.0088800000001</v>
      </c>
      <c r="K20" s="434">
        <v>24761.79811</v>
      </c>
      <c r="L20" s="434">
        <v>4949.8891100000001</v>
      </c>
      <c r="M20" s="434">
        <v>5990.8979900000004</v>
      </c>
      <c r="N20" s="364">
        <v>15784.23359</v>
      </c>
      <c r="AH20" s="159" t="s">
        <v>239</v>
      </c>
      <c r="AI20" s="365">
        <v>11</v>
      </c>
      <c r="AJ20" s="364">
        <v>150826.72484000001</v>
      </c>
      <c r="AK20" s="364">
        <v>69098.549610000002</v>
      </c>
      <c r="AL20" s="432">
        <v>0</v>
      </c>
      <c r="AM20" s="364">
        <v>122943.78361</v>
      </c>
      <c r="AN20" s="364">
        <v>22188.73155</v>
      </c>
      <c r="AO20" s="432">
        <v>0</v>
      </c>
      <c r="AP20" s="364">
        <v>165231.79060000001</v>
      </c>
      <c r="AQ20" s="364">
        <v>17774.720570000001</v>
      </c>
      <c r="AR20" s="432">
        <v>0</v>
      </c>
      <c r="AS20" s="364">
        <v>227610.32691999999</v>
      </c>
      <c r="AT20" s="364">
        <v>16818.798299999999</v>
      </c>
      <c r="AU20" s="364">
        <v>184758.41959</v>
      </c>
      <c r="AV20" s="364">
        <v>215432.95076000001</v>
      </c>
      <c r="AW20" s="364">
        <v>24761.79811</v>
      </c>
      <c r="AX20" s="364">
        <v>1041.0088800000001</v>
      </c>
      <c r="AY20" s="364">
        <v>15784.23359</v>
      </c>
    </row>
  </sheetData>
  <pageMargins left="0.7" right="0.7" top="0.78740157499999996" bottom="0.78740157499999996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7">
    <pageSetUpPr fitToPage="1"/>
  </sheetPr>
  <dimension ref="A1:O24"/>
  <sheetViews>
    <sheetView workbookViewId="0">
      <selection activeCell="C23" sqref="C23"/>
    </sheetView>
  </sheetViews>
  <sheetFormatPr defaultRowHeight="12" x14ac:dyDescent="0.2"/>
  <cols>
    <col min="1" max="2" width="7.5" style="33" customWidth="1"/>
    <col min="3" max="3" width="89.1640625" style="33" customWidth="1"/>
    <col min="4" max="4" width="6.1640625" style="33" customWidth="1"/>
    <col min="5" max="12" width="15.5" style="33" customWidth="1"/>
    <col min="13" max="13" width="17" style="33" customWidth="1"/>
    <col min="14" max="14" width="15.5" style="33" customWidth="1"/>
    <col min="15" max="16384" width="9.33203125" style="33"/>
  </cols>
  <sheetData>
    <row r="1" spans="1:15" ht="15.75" x14ac:dyDescent="0.2">
      <c r="A1" s="140" t="s">
        <v>970</v>
      </c>
      <c r="C1" s="95" t="s">
        <v>240</v>
      </c>
      <c r="D1" s="210"/>
      <c r="E1" s="95"/>
      <c r="F1" s="95"/>
      <c r="G1" s="95"/>
      <c r="H1" s="95"/>
      <c r="I1" s="95"/>
      <c r="J1" s="210"/>
      <c r="K1" s="210"/>
      <c r="L1" s="210"/>
      <c r="N1" s="104" t="s">
        <v>241</v>
      </c>
    </row>
    <row r="2" spans="1:15" ht="15.75" x14ac:dyDescent="0.25">
      <c r="C2" s="34" t="str">
        <f>"kapitola: "&amp;BW_TAB1A!T31 &amp; " " &amp; BW_TAB1A!U31</f>
        <v>kapitola: 355 Ústav pro studium totalitních režimů</v>
      </c>
      <c r="D2" s="210"/>
      <c r="E2" s="96"/>
      <c r="F2" s="97"/>
      <c r="G2" s="97"/>
      <c r="H2" s="97"/>
      <c r="I2" s="97"/>
      <c r="J2" s="210"/>
      <c r="K2" s="210"/>
      <c r="L2" s="210"/>
      <c r="N2" s="35" t="str">
        <f>"vygenerováno: " &amp; BW_TAB1A!I4</f>
        <v>vygenerováno: 06.02.2023</v>
      </c>
    </row>
    <row r="3" spans="1:15" ht="12.75" x14ac:dyDescent="0.2">
      <c r="C3" s="34" t="str">
        <f>"období: " &amp; RIGHT(BW_TAB1A!F29,7)</f>
        <v>období: 12.2022</v>
      </c>
      <c r="D3" s="210"/>
      <c r="E3" s="96"/>
      <c r="F3" s="98"/>
      <c r="G3" s="98"/>
      <c r="H3" s="98"/>
      <c r="I3" s="98"/>
      <c r="J3" s="98"/>
      <c r="K3" s="210"/>
      <c r="L3" s="210"/>
      <c r="M3" s="210"/>
    </row>
    <row r="4" spans="1:15" ht="12.75" x14ac:dyDescent="0.2">
      <c r="C4" s="1230" t="s">
        <v>6</v>
      </c>
      <c r="D4" s="1229" t="s">
        <v>237</v>
      </c>
      <c r="E4" s="1229" t="s">
        <v>242</v>
      </c>
      <c r="F4" s="1229" t="s">
        <v>243</v>
      </c>
      <c r="G4" s="1231" t="s">
        <v>244</v>
      </c>
      <c r="H4" s="1231"/>
      <c r="I4" s="1231"/>
      <c r="J4" s="1229" t="s">
        <v>245</v>
      </c>
      <c r="K4" s="1229" t="s">
        <v>246</v>
      </c>
      <c r="L4" s="1229" t="s">
        <v>247</v>
      </c>
      <c r="M4" s="1229" t="s">
        <v>248</v>
      </c>
      <c r="N4" s="1229" t="s">
        <v>249</v>
      </c>
    </row>
    <row r="5" spans="1:15" ht="60" x14ac:dyDescent="0.2">
      <c r="C5" s="1230"/>
      <c r="D5" s="1229"/>
      <c r="E5" s="1229"/>
      <c r="F5" s="1229"/>
      <c r="G5" s="211" t="s">
        <v>250</v>
      </c>
      <c r="H5" s="211" t="s">
        <v>251</v>
      </c>
      <c r="I5" s="211" t="s">
        <v>252</v>
      </c>
      <c r="J5" s="1229"/>
      <c r="K5" s="1229"/>
      <c r="L5" s="1229"/>
      <c r="M5" s="1229"/>
      <c r="N5" s="1229"/>
    </row>
    <row r="6" spans="1:15" x14ac:dyDescent="0.2">
      <c r="C6" s="212" t="s">
        <v>253</v>
      </c>
      <c r="D6" s="213">
        <v>1</v>
      </c>
      <c r="E6" s="321">
        <f>E7+E8+E9+E12+E15+E16+E17+E18</f>
        <v>209847.83076000001</v>
      </c>
      <c r="F6" s="321">
        <f t="shared" ref="F6:N6" si="0">F7+F8+F9+F12+F15+F16+F17+F18</f>
        <v>-208806.82188</v>
      </c>
      <c r="G6" s="321">
        <f t="shared" si="0"/>
        <v>184680.25466000001</v>
      </c>
      <c r="H6" s="321">
        <f t="shared" si="0"/>
        <v>24126.567220000001</v>
      </c>
      <c r="I6" s="321">
        <f t="shared" si="0"/>
        <v>0</v>
      </c>
      <c r="J6" s="321">
        <f t="shared" si="0"/>
        <v>1041.0088800000001</v>
      </c>
      <c r="K6" s="321">
        <f t="shared" si="0"/>
        <v>19351.288980000001</v>
      </c>
      <c r="L6" s="321">
        <f t="shared" si="0"/>
        <v>4775.2782399999996</v>
      </c>
      <c r="M6" s="321">
        <f t="shared" si="0"/>
        <v>5816.28712</v>
      </c>
      <c r="N6" s="321">
        <f t="shared" si="0"/>
        <v>7788.9782199999991</v>
      </c>
      <c r="O6" s="214"/>
    </row>
    <row r="7" spans="1:15" x14ac:dyDescent="0.2">
      <c r="C7" s="215" t="s">
        <v>254</v>
      </c>
      <c r="D7" s="216">
        <v>2</v>
      </c>
      <c r="E7" s="322">
        <f>BW_TAB11!E7</f>
        <v>0</v>
      </c>
      <c r="F7" s="322">
        <f>BW_TAB11!F7</f>
        <v>0</v>
      </c>
      <c r="G7" s="322">
        <f>BW_TAB11!G7</f>
        <v>0</v>
      </c>
      <c r="H7" s="322">
        <f>BW_TAB11!H7</f>
        <v>0</v>
      </c>
      <c r="I7" s="322">
        <f>BW_TAB11!I7</f>
        <v>0</v>
      </c>
      <c r="J7" s="322">
        <f>BW_TAB11!J7</f>
        <v>0</v>
      </c>
      <c r="K7" s="322">
        <f>BW_TAB11!K7</f>
        <v>0</v>
      </c>
      <c r="L7" s="322">
        <f>BW_TAB11!L7</f>
        <v>0</v>
      </c>
      <c r="M7" s="322">
        <f>BW_TAB11!M7</f>
        <v>0</v>
      </c>
      <c r="N7" s="322">
        <f>BW_TAB11!N7</f>
        <v>0</v>
      </c>
    </row>
    <row r="8" spans="1:15" x14ac:dyDescent="0.2">
      <c r="C8" s="215" t="s">
        <v>255</v>
      </c>
      <c r="D8" s="216">
        <v>3</v>
      </c>
      <c r="E8" s="322">
        <f>BW_TAB11!E8</f>
        <v>2000.4108799999999</v>
      </c>
      <c r="F8" s="322">
        <f>BW_TAB11!F8</f>
        <v>-2000.4108799999999</v>
      </c>
      <c r="G8" s="322">
        <f>BW_TAB11!G8</f>
        <v>8.1000000000000003E-2</v>
      </c>
      <c r="H8" s="322">
        <f>BW_TAB11!H8</f>
        <v>2000.32988</v>
      </c>
      <c r="I8" s="322">
        <f>BW_TAB11!I8</f>
        <v>0</v>
      </c>
      <c r="J8" s="322">
        <f>BW_TAB11!J8</f>
        <v>0</v>
      </c>
      <c r="K8" s="322">
        <f>BW_TAB11!K8</f>
        <v>2000.32988</v>
      </c>
      <c r="L8" s="322">
        <f>BW_TAB11!L8</f>
        <v>0</v>
      </c>
      <c r="M8" s="322">
        <f>BW_TAB11!M8</f>
        <v>0</v>
      </c>
      <c r="N8" s="322">
        <f>BW_TAB11!N8</f>
        <v>3756.1688300000001</v>
      </c>
    </row>
    <row r="9" spans="1:15" x14ac:dyDescent="0.2">
      <c r="C9" s="215" t="s">
        <v>256</v>
      </c>
      <c r="D9" s="216">
        <v>4</v>
      </c>
      <c r="E9" s="322">
        <f>BW_TAB11!E9</f>
        <v>25364.571</v>
      </c>
      <c r="F9" s="322">
        <f>BW_TAB11!F9</f>
        <v>-25364.571</v>
      </c>
      <c r="G9" s="322">
        <f>BW_TAB11!G9</f>
        <v>25364.571</v>
      </c>
      <c r="H9" s="322">
        <f>BW_TAB11!H9</f>
        <v>0</v>
      </c>
      <c r="I9" s="322">
        <f>BW_TAB11!I9</f>
        <v>0</v>
      </c>
      <c r="J9" s="322">
        <f>BW_TAB11!J9</f>
        <v>0</v>
      </c>
      <c r="K9" s="322">
        <f>BW_TAB11!K9</f>
        <v>0</v>
      </c>
      <c r="L9" s="322">
        <f>BW_TAB11!L9</f>
        <v>0</v>
      </c>
      <c r="M9" s="322">
        <f>BW_TAB11!M9</f>
        <v>0</v>
      </c>
      <c r="N9" s="322">
        <f>BW_TAB11!N9</f>
        <v>3.8889999999999998</v>
      </c>
    </row>
    <row r="10" spans="1:15" x14ac:dyDescent="0.2">
      <c r="C10" s="217" t="s">
        <v>257</v>
      </c>
      <c r="D10" s="216">
        <v>5</v>
      </c>
      <c r="E10" s="322">
        <f>BW_TAB11!E10</f>
        <v>16506.571</v>
      </c>
      <c r="F10" s="322">
        <f>BW_TAB11!F10</f>
        <v>-16506.571</v>
      </c>
      <c r="G10" s="322">
        <f>BW_TAB11!G10</f>
        <v>16506.571</v>
      </c>
      <c r="H10" s="322">
        <f>BW_TAB11!H10</f>
        <v>0</v>
      </c>
      <c r="I10" s="322">
        <f>BW_TAB11!I10</f>
        <v>0</v>
      </c>
      <c r="J10" s="322">
        <f>BW_TAB11!J10</f>
        <v>0</v>
      </c>
      <c r="K10" s="322">
        <f>BW_TAB11!K10</f>
        <v>0</v>
      </c>
      <c r="L10" s="322">
        <f>BW_TAB11!L10</f>
        <v>0</v>
      </c>
      <c r="M10" s="322">
        <f>BW_TAB11!M10</f>
        <v>0</v>
      </c>
      <c r="N10" s="322">
        <f>BW_TAB11!N10</f>
        <v>0</v>
      </c>
    </row>
    <row r="11" spans="1:15" x14ac:dyDescent="0.2">
      <c r="C11" s="217" t="s">
        <v>258</v>
      </c>
      <c r="D11" s="216">
        <v>6</v>
      </c>
      <c r="E11" s="322">
        <f>BW_TAB11!E11</f>
        <v>8858</v>
      </c>
      <c r="F11" s="322">
        <f>BW_TAB11!F11</f>
        <v>-8858</v>
      </c>
      <c r="G11" s="322">
        <f>BW_TAB11!G11</f>
        <v>8858</v>
      </c>
      <c r="H11" s="322">
        <f>BW_TAB11!H11</f>
        <v>0</v>
      </c>
      <c r="I11" s="322">
        <f>BW_TAB11!I11</f>
        <v>0</v>
      </c>
      <c r="J11" s="322">
        <f>BW_TAB11!J11</f>
        <v>0</v>
      </c>
      <c r="K11" s="322">
        <f>BW_TAB11!K11</f>
        <v>0</v>
      </c>
      <c r="L11" s="322">
        <f>BW_TAB11!L11</f>
        <v>0</v>
      </c>
      <c r="M11" s="322">
        <f>BW_TAB11!M11</f>
        <v>0</v>
      </c>
      <c r="N11" s="322">
        <f>BW_TAB11!N11</f>
        <v>3.8889999999999998</v>
      </c>
    </row>
    <row r="12" spans="1:15" x14ac:dyDescent="0.2">
      <c r="C12" s="215" t="s">
        <v>259</v>
      </c>
      <c r="D12" s="216">
        <v>7</v>
      </c>
      <c r="E12" s="322">
        <f>BW_TAB11!E12</f>
        <v>0</v>
      </c>
      <c r="F12" s="322">
        <f>BW_TAB11!F12</f>
        <v>0</v>
      </c>
      <c r="G12" s="322">
        <f>BW_TAB11!G12</f>
        <v>0</v>
      </c>
      <c r="H12" s="322">
        <f>BW_TAB11!H12</f>
        <v>0</v>
      </c>
      <c r="I12" s="322">
        <f>BW_TAB11!I12</f>
        <v>0</v>
      </c>
      <c r="J12" s="322">
        <f>BW_TAB11!J12</f>
        <v>0</v>
      </c>
      <c r="K12" s="322">
        <f>BW_TAB11!K12</f>
        <v>0</v>
      </c>
      <c r="L12" s="322">
        <f>BW_TAB11!L12</f>
        <v>0</v>
      </c>
      <c r="M12" s="322">
        <f>BW_TAB11!M12</f>
        <v>0</v>
      </c>
      <c r="N12" s="322">
        <f>BW_TAB11!N12</f>
        <v>0</v>
      </c>
    </row>
    <row r="13" spans="1:15" x14ac:dyDescent="0.2">
      <c r="C13" s="217" t="s">
        <v>260</v>
      </c>
      <c r="D13" s="216">
        <v>8</v>
      </c>
      <c r="E13" s="322">
        <f>BW_TAB11!E13</f>
        <v>0</v>
      </c>
      <c r="F13" s="322">
        <f>BW_TAB11!F13</f>
        <v>0</v>
      </c>
      <c r="G13" s="322">
        <f>BW_TAB11!G13</f>
        <v>0</v>
      </c>
      <c r="H13" s="322">
        <f>BW_TAB11!H13</f>
        <v>0</v>
      </c>
      <c r="I13" s="322">
        <f>BW_TAB11!I13</f>
        <v>0</v>
      </c>
      <c r="J13" s="322">
        <f>BW_TAB11!J13</f>
        <v>0</v>
      </c>
      <c r="K13" s="322">
        <f>BW_TAB11!K13</f>
        <v>0</v>
      </c>
      <c r="L13" s="322">
        <f>BW_TAB11!L13</f>
        <v>0</v>
      </c>
      <c r="M13" s="322">
        <f>BW_TAB11!M13</f>
        <v>0</v>
      </c>
      <c r="N13" s="322">
        <f>BW_TAB11!N13</f>
        <v>0</v>
      </c>
    </row>
    <row r="14" spans="1:15" x14ac:dyDescent="0.2">
      <c r="C14" s="217" t="s">
        <v>261</v>
      </c>
      <c r="D14" s="216">
        <v>9</v>
      </c>
      <c r="E14" s="322">
        <f>BW_TAB11!E14</f>
        <v>0</v>
      </c>
      <c r="F14" s="322">
        <f>BW_TAB11!F14</f>
        <v>0</v>
      </c>
      <c r="G14" s="322">
        <f>BW_TAB11!G14</f>
        <v>0</v>
      </c>
      <c r="H14" s="322">
        <f>BW_TAB11!H14</f>
        <v>0</v>
      </c>
      <c r="I14" s="322">
        <f>BW_TAB11!I14</f>
        <v>0</v>
      </c>
      <c r="J14" s="322">
        <f>BW_TAB11!J14</f>
        <v>0</v>
      </c>
      <c r="K14" s="322">
        <f>BW_TAB11!K14</f>
        <v>0</v>
      </c>
      <c r="L14" s="322">
        <f>BW_TAB11!L14</f>
        <v>0</v>
      </c>
      <c r="M14" s="322">
        <f>BW_TAB11!M14</f>
        <v>0</v>
      </c>
      <c r="N14" s="322">
        <f>BW_TAB11!N14</f>
        <v>0</v>
      </c>
    </row>
    <row r="15" spans="1:15" x14ac:dyDescent="0.2">
      <c r="C15" s="215" t="s">
        <v>262</v>
      </c>
      <c r="D15" s="216">
        <v>10</v>
      </c>
      <c r="E15" s="322">
        <f>BW_TAB11!E15</f>
        <v>0</v>
      </c>
      <c r="F15" s="322">
        <f>BW_TAB11!F15</f>
        <v>0</v>
      </c>
      <c r="G15" s="322">
        <f>BW_TAB11!G15</f>
        <v>0</v>
      </c>
      <c r="H15" s="322">
        <f>BW_TAB11!H15</f>
        <v>0</v>
      </c>
      <c r="I15" s="322">
        <f>BW_TAB11!I15</f>
        <v>0</v>
      </c>
      <c r="J15" s="322">
        <f>BW_TAB11!J15</f>
        <v>0</v>
      </c>
      <c r="K15" s="322">
        <f>BW_TAB11!K15</f>
        <v>0</v>
      </c>
      <c r="L15" s="322">
        <f>BW_TAB11!L15</f>
        <v>0</v>
      </c>
      <c r="M15" s="322">
        <f>BW_TAB11!M15</f>
        <v>0</v>
      </c>
      <c r="N15" s="322">
        <f>BW_TAB11!N15</f>
        <v>0</v>
      </c>
    </row>
    <row r="16" spans="1:15" x14ac:dyDescent="0.2">
      <c r="C16" s="215" t="s">
        <v>263</v>
      </c>
      <c r="D16" s="216">
        <v>11</v>
      </c>
      <c r="E16" s="322">
        <f>BW_TAB11!E16</f>
        <v>182373.32235</v>
      </c>
      <c r="F16" s="322">
        <f>BW_TAB11!F16</f>
        <v>-181335.46547</v>
      </c>
      <c r="G16" s="322">
        <f>BW_TAB11!G16</f>
        <v>159315.46765999999</v>
      </c>
      <c r="H16" s="322">
        <f>BW_TAB11!H16</f>
        <v>22019.997810000001</v>
      </c>
      <c r="I16" s="322">
        <f>BW_TAB11!I16</f>
        <v>0</v>
      </c>
      <c r="J16" s="322">
        <f>BW_TAB11!J16</f>
        <v>1037.85688</v>
      </c>
      <c r="K16" s="322">
        <f>BW_TAB11!K16</f>
        <v>17261.089899999999</v>
      </c>
      <c r="L16" s="322">
        <f>BW_TAB11!L16</f>
        <v>4758.9079099999999</v>
      </c>
      <c r="M16" s="322">
        <f>BW_TAB11!M16</f>
        <v>5796.7647900000002</v>
      </c>
      <c r="N16" s="322">
        <f>BW_TAB11!N16</f>
        <v>1037.8605299999999</v>
      </c>
    </row>
    <row r="17" spans="1:15" x14ac:dyDescent="0.2">
      <c r="C17" s="215" t="s">
        <v>264</v>
      </c>
      <c r="D17" s="216">
        <v>12</v>
      </c>
      <c r="E17" s="322">
        <f>BW_TAB11!E17</f>
        <v>0</v>
      </c>
      <c r="F17" s="322">
        <f>BW_TAB11!F17</f>
        <v>0</v>
      </c>
      <c r="G17" s="322">
        <f>BW_TAB11!G17</f>
        <v>0</v>
      </c>
      <c r="H17" s="322">
        <f>BW_TAB11!H17</f>
        <v>0</v>
      </c>
      <c r="I17" s="322">
        <f>BW_TAB11!I17</f>
        <v>0</v>
      </c>
      <c r="J17" s="322">
        <f>BW_TAB11!J17</f>
        <v>0</v>
      </c>
      <c r="K17" s="322">
        <f>BW_TAB11!K17</f>
        <v>0</v>
      </c>
      <c r="L17" s="322">
        <f>BW_TAB11!L17</f>
        <v>0</v>
      </c>
      <c r="M17" s="322">
        <f>BW_TAB11!M17</f>
        <v>0</v>
      </c>
      <c r="N17" s="322">
        <f>BW_TAB11!N17</f>
        <v>2748.0205299999998</v>
      </c>
    </row>
    <row r="18" spans="1:15" x14ac:dyDescent="0.2">
      <c r="C18" s="215" t="s">
        <v>265</v>
      </c>
      <c r="D18" s="216">
        <v>13</v>
      </c>
      <c r="E18" s="322">
        <f>BW_TAB11!E18</f>
        <v>109.52652999999999</v>
      </c>
      <c r="F18" s="322">
        <f>BW_TAB11!F18</f>
        <v>-106.37452999999999</v>
      </c>
      <c r="G18" s="322">
        <f>BW_TAB11!G18</f>
        <v>0.13500000000000001</v>
      </c>
      <c r="H18" s="322">
        <f>BW_TAB11!H18</f>
        <v>106.23953</v>
      </c>
      <c r="I18" s="322">
        <f>BW_TAB11!I18</f>
        <v>0</v>
      </c>
      <c r="J18" s="322">
        <f>BW_TAB11!J18</f>
        <v>3.1520000000000001</v>
      </c>
      <c r="K18" s="322">
        <f>BW_TAB11!K18</f>
        <v>89.869200000000006</v>
      </c>
      <c r="L18" s="322">
        <f>BW_TAB11!L18</f>
        <v>16.370329999999999</v>
      </c>
      <c r="M18" s="322">
        <f>BW_TAB11!M18</f>
        <v>19.52233</v>
      </c>
      <c r="N18" s="322">
        <f>BW_TAB11!N18</f>
        <v>243.03933000000001</v>
      </c>
    </row>
    <row r="19" spans="1:15" x14ac:dyDescent="0.2">
      <c r="C19" s="218" t="s">
        <v>238</v>
      </c>
      <c r="D19" s="216">
        <v>14</v>
      </c>
      <c r="E19" s="322">
        <f>BW_TAB11!E19</f>
        <v>5585.12</v>
      </c>
      <c r="F19" s="322">
        <f>BW_TAB11!F19</f>
        <v>-5585.12</v>
      </c>
      <c r="G19" s="322">
        <f>BW_TAB11!G19</f>
        <v>0</v>
      </c>
      <c r="H19" s="322">
        <f>BW_TAB11!H19</f>
        <v>5585.12</v>
      </c>
      <c r="I19" s="322">
        <f>BW_TAB11!I19</f>
        <v>0</v>
      </c>
      <c r="J19" s="322">
        <f>BW_TAB11!J19</f>
        <v>0</v>
      </c>
      <c r="K19" s="322">
        <f>BW_TAB11!K19</f>
        <v>5410.5091300000004</v>
      </c>
      <c r="L19" s="322">
        <f>BW_TAB11!L19</f>
        <v>174.61087000000001</v>
      </c>
      <c r="M19" s="322">
        <f>BW_TAB11!M19</f>
        <v>174.61087000000001</v>
      </c>
      <c r="N19" s="322">
        <f>BW_TAB11!N19</f>
        <v>7995.2553699999999</v>
      </c>
    </row>
    <row r="20" spans="1:15" ht="15" x14ac:dyDescent="0.25">
      <c r="A20" s="219"/>
      <c r="B20" s="219"/>
      <c r="C20" s="220" t="s">
        <v>239</v>
      </c>
      <c r="D20" s="221">
        <v>15</v>
      </c>
      <c r="E20" s="323">
        <f>E6+E19</f>
        <v>215432.95076000001</v>
      </c>
      <c r="F20" s="323">
        <f t="shared" ref="F20:N20" si="1">F6+F19</f>
        <v>-214391.94188</v>
      </c>
      <c r="G20" s="323">
        <f t="shared" si="1"/>
        <v>184680.25466000001</v>
      </c>
      <c r="H20" s="323">
        <f t="shared" si="1"/>
        <v>29711.68722</v>
      </c>
      <c r="I20" s="323">
        <f t="shared" si="1"/>
        <v>0</v>
      </c>
      <c r="J20" s="323">
        <f t="shared" si="1"/>
        <v>1041.0088800000001</v>
      </c>
      <c r="K20" s="323">
        <f t="shared" si="1"/>
        <v>24761.798110000003</v>
      </c>
      <c r="L20" s="323">
        <f t="shared" si="1"/>
        <v>4949.8891100000001</v>
      </c>
      <c r="M20" s="323">
        <f t="shared" si="1"/>
        <v>5990.8979900000004</v>
      </c>
      <c r="N20" s="323">
        <f t="shared" si="1"/>
        <v>15784.23359</v>
      </c>
      <c r="O20" s="219"/>
    </row>
    <row r="21" spans="1:15" x14ac:dyDescent="0.2">
      <c r="C21" s="130" t="s">
        <v>155</v>
      </c>
    </row>
    <row r="22" spans="1:15" x14ac:dyDescent="0.2">
      <c r="C22" s="38"/>
    </row>
    <row r="23" spans="1:15" x14ac:dyDescent="0.2">
      <c r="C23" s="140" t="s">
        <v>970</v>
      </c>
    </row>
    <row r="24" spans="1:15" x14ac:dyDescent="0.2">
      <c r="C24" s="140" t="s">
        <v>158</v>
      </c>
    </row>
  </sheetData>
  <mergeCells count="10">
    <mergeCell ref="K4:K5"/>
    <mergeCell ref="L4:L5"/>
    <mergeCell ref="M4:M5"/>
    <mergeCell ref="N4:N5"/>
    <mergeCell ref="C4:C5"/>
    <mergeCell ref="D4:D5"/>
    <mergeCell ref="E4:E5"/>
    <mergeCell ref="F4:F5"/>
    <mergeCell ref="G4:I4"/>
    <mergeCell ref="J4:J5"/>
  </mergeCells>
  <pageMargins left="0.45" right="0.35" top="0.78740157499999996" bottom="0.78740157499999996" header="0.3" footer="0.3"/>
  <pageSetup paperSize="9" scale="68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8">
    <pageSetUpPr fitToPage="1"/>
  </sheetPr>
  <dimension ref="A1:Z28"/>
  <sheetViews>
    <sheetView zoomScaleNormal="100" workbookViewId="0">
      <selection activeCell="K33" sqref="K33"/>
    </sheetView>
  </sheetViews>
  <sheetFormatPr defaultRowHeight="12" x14ac:dyDescent="0.2"/>
  <cols>
    <col min="1" max="2" width="4.33203125" style="33" customWidth="1"/>
    <col min="3" max="3" width="88.5" style="33" customWidth="1"/>
    <col min="4" max="4" width="6.1640625" style="33" customWidth="1"/>
    <col min="5" max="20" width="13" style="33" customWidth="1"/>
    <col min="21" max="16384" width="9.33203125" style="33"/>
  </cols>
  <sheetData>
    <row r="1" spans="1:20" ht="15.75" x14ac:dyDescent="0.2">
      <c r="A1"/>
      <c r="C1" s="95" t="s">
        <v>266</v>
      </c>
      <c r="D1" s="210"/>
      <c r="E1" s="95"/>
      <c r="F1" s="95"/>
      <c r="G1" s="95"/>
      <c r="H1" s="95"/>
      <c r="I1" s="95"/>
      <c r="J1" s="210"/>
      <c r="K1" s="210"/>
      <c r="L1" s="210"/>
      <c r="T1" s="104" t="s">
        <v>267</v>
      </c>
    </row>
    <row r="2" spans="1:20" ht="15.75" x14ac:dyDescent="0.25">
      <c r="C2" s="34" t="str">
        <f>"kapitola: "&amp;BW_TAB1A!T31 &amp; " " &amp; BW_TAB1A!U31</f>
        <v>kapitola: 355 Ústav pro studium totalitních režimů</v>
      </c>
      <c r="D2" s="210"/>
      <c r="E2" s="96"/>
      <c r="F2" s="97"/>
      <c r="G2" s="97"/>
      <c r="H2" s="97"/>
      <c r="I2" s="97"/>
      <c r="J2" s="210"/>
      <c r="K2" s="210"/>
      <c r="L2" s="210"/>
      <c r="T2" s="35" t="str">
        <f>"vygenerováno: " &amp; BW_TAB1A!I4</f>
        <v>vygenerováno: 06.02.2023</v>
      </c>
    </row>
    <row r="3" spans="1:20" ht="12.75" x14ac:dyDescent="0.2">
      <c r="C3" s="34" t="str">
        <f>"období: " &amp; MID(BW_TAB1B!C5,2,3) &amp; E4 &amp; " - " &amp; MID(BW_TAB1B!C5,2,7)</f>
        <v>období: 12.2018 - 12.2022</v>
      </c>
      <c r="D3" s="210"/>
      <c r="E3" s="96"/>
      <c r="F3" s="98"/>
      <c r="G3" s="98"/>
      <c r="H3" s="98"/>
      <c r="I3" s="98"/>
      <c r="J3" s="98"/>
      <c r="K3" s="210"/>
      <c r="L3" s="210"/>
      <c r="M3" s="210"/>
    </row>
    <row r="4" spans="1:20" ht="12" customHeight="1" x14ac:dyDescent="0.2">
      <c r="C4" s="1230" t="s">
        <v>6</v>
      </c>
      <c r="D4" s="1229" t="s">
        <v>237</v>
      </c>
      <c r="E4" s="1232">
        <f>H4-1</f>
        <v>2018</v>
      </c>
      <c r="F4" s="1233"/>
      <c r="G4" s="1234"/>
      <c r="H4" s="1232">
        <f>K4-1</f>
        <v>2019</v>
      </c>
      <c r="I4" s="1233"/>
      <c r="J4" s="1234"/>
      <c r="K4" s="1232">
        <f>N4-1</f>
        <v>2020</v>
      </c>
      <c r="L4" s="1233"/>
      <c r="M4" s="1234"/>
      <c r="N4" s="1232">
        <f>Q4-1</f>
        <v>2021</v>
      </c>
      <c r="O4" s="1233"/>
      <c r="P4" s="1234"/>
      <c r="Q4" s="1232" t="str">
        <f>RIGHT(BW_TAB1B!C5,4)</f>
        <v>2022</v>
      </c>
      <c r="R4" s="1233"/>
      <c r="S4" s="1234"/>
      <c r="T4" s="165">
        <f>Q4+1</f>
        <v>2023</v>
      </c>
    </row>
    <row r="5" spans="1:20" ht="24" x14ac:dyDescent="0.2">
      <c r="C5" s="1230"/>
      <c r="D5" s="1229"/>
      <c r="E5" s="211" t="s">
        <v>268</v>
      </c>
      <c r="F5" s="211" t="s">
        <v>269</v>
      </c>
      <c r="G5" s="281" t="str">
        <f>"Stav NNV k   "&amp;TEXT(DATE(E4,MID(BW_TAB1B!C5,2,2)+1,1)-1,"D.M.")</f>
        <v>Stav NNV k   31.12.</v>
      </c>
      <c r="H5" s="211" t="s">
        <v>268</v>
      </c>
      <c r="I5" s="211" t="s">
        <v>269</v>
      </c>
      <c r="J5" s="211" t="str">
        <f>"Stav NNV k   "&amp;TEXT(DATE(H4,MID(BW_TAB1B!C5,2,2)+1,1)-1,"D.M.")</f>
        <v>Stav NNV k   31.12.</v>
      </c>
      <c r="K5" s="211" t="s">
        <v>268</v>
      </c>
      <c r="L5" s="211" t="s">
        <v>269</v>
      </c>
      <c r="M5" s="211" t="str">
        <f>"Stav NNV k   "&amp;TEXT(DATE(K4,MID(BW_TAB1B!C5,2,2)+1,1)-1,"D.M.")</f>
        <v>Stav NNV k   31.12.</v>
      </c>
      <c r="N5" s="211" t="s">
        <v>268</v>
      </c>
      <c r="O5" s="211" t="s">
        <v>269</v>
      </c>
      <c r="P5" s="211" t="str">
        <f>"Stav NNV k   "&amp;TEXT(DATE(N4,MID(BW_TAB1B!C5,2,2)+1,1)-1,"D.M.")</f>
        <v>Stav NNV k   31.12.</v>
      </c>
      <c r="Q5" s="211" t="s">
        <v>268</v>
      </c>
      <c r="R5" s="211" t="s">
        <v>269</v>
      </c>
      <c r="S5" s="211" t="str">
        <f>"Stav NNV k   "&amp;TEXT(DATE(Q4,MID(BW_TAB1B!C5,2,2)+1,1)-1,"D.M.")</f>
        <v>Stav NNV k   31.12.</v>
      </c>
      <c r="T5" s="211" t="s">
        <v>268</v>
      </c>
    </row>
    <row r="6" spans="1:20" x14ac:dyDescent="0.2">
      <c r="C6" s="212" t="s">
        <v>253</v>
      </c>
      <c r="D6" s="213">
        <v>1</v>
      </c>
      <c r="E6" s="321">
        <f>E7+E8+E9+E12+E15+E16+E17+E18</f>
        <v>134330.85513000001</v>
      </c>
      <c r="F6" s="321">
        <f t="shared" ref="F6:T6" si="0">F7+F8+F9+F12+F15+F16+F17+F18</f>
        <v>55544.399890000001</v>
      </c>
      <c r="G6" s="321">
        <f t="shared" si="0"/>
        <v>0</v>
      </c>
      <c r="H6" s="321">
        <f t="shared" si="0"/>
        <v>112261.72297</v>
      </c>
      <c r="I6" s="321">
        <f t="shared" si="0"/>
        <v>12557.791710000001</v>
      </c>
      <c r="J6" s="321">
        <f t="shared" si="0"/>
        <v>0</v>
      </c>
      <c r="K6" s="321">
        <f t="shared" si="0"/>
        <v>154248.34222000002</v>
      </c>
      <c r="L6" s="321">
        <f t="shared" si="0"/>
        <v>10397.936880000001</v>
      </c>
      <c r="M6" s="321">
        <f t="shared" si="0"/>
        <v>0</v>
      </c>
      <c r="N6" s="321">
        <f t="shared" si="0"/>
        <v>215577.00429999997</v>
      </c>
      <c r="O6" s="321">
        <f t="shared" si="0"/>
        <v>6817.0190799999991</v>
      </c>
      <c r="P6" s="321">
        <f t="shared" si="0"/>
        <v>184758.41959</v>
      </c>
      <c r="Q6" s="321">
        <f t="shared" si="0"/>
        <v>209847.83076000001</v>
      </c>
      <c r="R6" s="321">
        <f t="shared" si="0"/>
        <v>19351.288980000001</v>
      </c>
      <c r="S6" s="321">
        <f t="shared" si="0"/>
        <v>1041.0088800000001</v>
      </c>
      <c r="T6" s="321">
        <f t="shared" si="0"/>
        <v>7788.9782199999991</v>
      </c>
    </row>
    <row r="7" spans="1:20" x14ac:dyDescent="0.2">
      <c r="C7" s="215" t="s">
        <v>254</v>
      </c>
      <c r="D7" s="216">
        <v>2</v>
      </c>
      <c r="E7" s="322">
        <f>BW_TAB11!AJ7</f>
        <v>250</v>
      </c>
      <c r="F7" s="322">
        <f>BW_TAB11!AK7</f>
        <v>250</v>
      </c>
      <c r="G7" s="322">
        <f>BW_TAB11!AL7</f>
        <v>0</v>
      </c>
      <c r="H7" s="322">
        <f>BW_TAB11!AM7</f>
        <v>0</v>
      </c>
      <c r="I7" s="322">
        <f>BW_TAB11!AN7</f>
        <v>0</v>
      </c>
      <c r="J7" s="322">
        <f>BW_TAB11!AO7</f>
        <v>0</v>
      </c>
      <c r="K7" s="322">
        <f>BW_TAB11!AP7</f>
        <v>0</v>
      </c>
      <c r="L7" s="322">
        <f>BW_TAB11!AQ7</f>
        <v>0</v>
      </c>
      <c r="M7" s="322">
        <f>BW_TAB11!AR7</f>
        <v>0</v>
      </c>
      <c r="N7" s="322">
        <f>BW_TAB11!AS7</f>
        <v>0</v>
      </c>
      <c r="O7" s="322">
        <f>BW_TAB11!AT7</f>
        <v>0</v>
      </c>
      <c r="P7" s="322">
        <f>BW_TAB11!AU7</f>
        <v>0</v>
      </c>
      <c r="Q7" s="322">
        <f>BW_TAB11!AV7</f>
        <v>0</v>
      </c>
      <c r="R7" s="322">
        <f>BW_TAB11!AW7</f>
        <v>0</v>
      </c>
      <c r="S7" s="322">
        <f>BW_TAB11!AX7</f>
        <v>0</v>
      </c>
      <c r="T7" s="322">
        <f>BW_TAB11!AY7</f>
        <v>0</v>
      </c>
    </row>
    <row r="8" spans="1:20" x14ac:dyDescent="0.2">
      <c r="C8" s="215" t="s">
        <v>255</v>
      </c>
      <c r="D8" s="216">
        <v>3</v>
      </c>
      <c r="E8" s="322">
        <f>BW_TAB11!AJ8</f>
        <v>1062.952</v>
      </c>
      <c r="F8" s="322">
        <f>BW_TAB11!AK8</f>
        <v>961.99599999999998</v>
      </c>
      <c r="G8" s="322">
        <f>BW_TAB11!AL8</f>
        <v>0</v>
      </c>
      <c r="H8" s="322">
        <f>BW_TAB11!AM8</f>
        <v>775.00099999999998</v>
      </c>
      <c r="I8" s="322">
        <f>BW_TAB11!AN8</f>
        <v>1063.027</v>
      </c>
      <c r="J8" s="322">
        <f>BW_TAB11!AO8</f>
        <v>0</v>
      </c>
      <c r="K8" s="322">
        <f>BW_TAB11!AP8</f>
        <v>1249.1391000000001</v>
      </c>
      <c r="L8" s="322">
        <f>BW_TAB11!AQ8</f>
        <v>1392.8241</v>
      </c>
      <c r="M8" s="322">
        <f>BW_TAB11!AR8</f>
        <v>0</v>
      </c>
      <c r="N8" s="322">
        <f>BW_TAB11!AS8</f>
        <v>2794.4198799999999</v>
      </c>
      <c r="O8" s="322">
        <f>BW_TAB11!AT8</f>
        <v>2503.8298799999998</v>
      </c>
      <c r="P8" s="322">
        <f>BW_TAB11!AU8</f>
        <v>0</v>
      </c>
      <c r="Q8" s="322">
        <f>BW_TAB11!AV8</f>
        <v>2000.4108799999999</v>
      </c>
      <c r="R8" s="322">
        <f>BW_TAB11!AW8</f>
        <v>2000.32988</v>
      </c>
      <c r="S8" s="322">
        <f>BW_TAB11!AX8</f>
        <v>0</v>
      </c>
      <c r="T8" s="322">
        <f>BW_TAB11!AY8</f>
        <v>3756.1688300000001</v>
      </c>
    </row>
    <row r="9" spans="1:20" x14ac:dyDescent="0.2">
      <c r="C9" s="215" t="s">
        <v>256</v>
      </c>
      <c r="D9" s="216">
        <v>4</v>
      </c>
      <c r="E9" s="322">
        <f>BW_TAB11!AJ9</f>
        <v>25364.571</v>
      </c>
      <c r="F9" s="322">
        <f>BW_TAB11!AK9</f>
        <v>0</v>
      </c>
      <c r="G9" s="322">
        <f>BW_TAB11!AL9</f>
        <v>0</v>
      </c>
      <c r="H9" s="322">
        <f>BW_TAB11!AM9</f>
        <v>25454.57863</v>
      </c>
      <c r="I9" s="322">
        <f>BW_TAB11!AN9</f>
        <v>105.60763</v>
      </c>
      <c r="J9" s="322">
        <f>BW_TAB11!AO9</f>
        <v>0</v>
      </c>
      <c r="K9" s="322">
        <f>BW_TAB11!AP9</f>
        <v>25388.282179999998</v>
      </c>
      <c r="L9" s="322">
        <f>BW_TAB11!AQ9</f>
        <v>23.264800000000001</v>
      </c>
      <c r="M9" s="322">
        <f>BW_TAB11!AR9</f>
        <v>0</v>
      </c>
      <c r="N9" s="322">
        <f>BW_TAB11!AS9</f>
        <v>27107.397140000001</v>
      </c>
      <c r="O9" s="322">
        <f>BW_TAB11!AT9</f>
        <v>0</v>
      </c>
      <c r="P9" s="322">
        <f>BW_TAB11!AU9</f>
        <v>25364.571</v>
      </c>
      <c r="Q9" s="322">
        <f>BW_TAB11!AV9</f>
        <v>25364.571</v>
      </c>
      <c r="R9" s="322">
        <f>BW_TAB11!AW9</f>
        <v>0</v>
      </c>
      <c r="S9" s="322">
        <f>BW_TAB11!AX9</f>
        <v>0</v>
      </c>
      <c r="T9" s="322">
        <f>BW_TAB11!AY9</f>
        <v>3.8889999999999998</v>
      </c>
    </row>
    <row r="10" spans="1:20" x14ac:dyDescent="0.2">
      <c r="C10" s="217" t="s">
        <v>257</v>
      </c>
      <c r="D10" s="216">
        <v>5</v>
      </c>
      <c r="E10" s="322">
        <f>BW_TAB11!AJ10</f>
        <v>16506.571</v>
      </c>
      <c r="F10" s="322">
        <f>BW_TAB11!AK10</f>
        <v>0</v>
      </c>
      <c r="G10" s="322">
        <f>BW_TAB11!AL10</f>
        <v>0</v>
      </c>
      <c r="H10" s="322">
        <f>BW_TAB11!AM10</f>
        <v>16506.571</v>
      </c>
      <c r="I10" s="322">
        <f>BW_TAB11!AN10</f>
        <v>0</v>
      </c>
      <c r="J10" s="322">
        <f>BW_TAB11!AO10</f>
        <v>0</v>
      </c>
      <c r="K10" s="322">
        <f>BW_TAB11!AP10</f>
        <v>16506.571</v>
      </c>
      <c r="L10" s="322">
        <f>BW_TAB11!AQ10</f>
        <v>0</v>
      </c>
      <c r="M10" s="322">
        <f>BW_TAB11!AR10</f>
        <v>0</v>
      </c>
      <c r="N10" s="322">
        <f>BW_TAB11!AS10</f>
        <v>16506.571</v>
      </c>
      <c r="O10" s="322">
        <f>BW_TAB11!AT10</f>
        <v>0</v>
      </c>
      <c r="P10" s="322">
        <f>BW_TAB11!AU10</f>
        <v>16506.571</v>
      </c>
      <c r="Q10" s="322">
        <f>BW_TAB11!AV10</f>
        <v>16506.571</v>
      </c>
      <c r="R10" s="322">
        <f>BW_TAB11!AW10</f>
        <v>0</v>
      </c>
      <c r="S10" s="322">
        <f>BW_TAB11!AX10</f>
        <v>0</v>
      </c>
      <c r="T10" s="322">
        <f>BW_TAB11!AY10</f>
        <v>0</v>
      </c>
    </row>
    <row r="11" spans="1:20" x14ac:dyDescent="0.2">
      <c r="C11" s="217" t="s">
        <v>258</v>
      </c>
      <c r="D11" s="216">
        <v>6</v>
      </c>
      <c r="E11" s="322">
        <f>BW_TAB11!AJ11</f>
        <v>8858</v>
      </c>
      <c r="F11" s="322">
        <f>BW_TAB11!AK11</f>
        <v>0</v>
      </c>
      <c r="G11" s="322">
        <f>BW_TAB11!AL11</f>
        <v>0</v>
      </c>
      <c r="H11" s="322">
        <f>BW_TAB11!AM11</f>
        <v>8948.0076300000001</v>
      </c>
      <c r="I11" s="322">
        <f>BW_TAB11!AN11</f>
        <v>105.60763</v>
      </c>
      <c r="J11" s="322">
        <f>BW_TAB11!AO11</f>
        <v>0</v>
      </c>
      <c r="K11" s="322">
        <f>BW_TAB11!AP11</f>
        <v>8881.7111800000002</v>
      </c>
      <c r="L11" s="322">
        <f>BW_TAB11!AQ11</f>
        <v>23.264800000000001</v>
      </c>
      <c r="M11" s="322">
        <f>BW_TAB11!AR11</f>
        <v>0</v>
      </c>
      <c r="N11" s="322">
        <f>BW_TAB11!AS11</f>
        <v>10600.826139999999</v>
      </c>
      <c r="O11" s="322">
        <f>BW_TAB11!AT11</f>
        <v>0</v>
      </c>
      <c r="P11" s="322">
        <f>BW_TAB11!AU11</f>
        <v>8858</v>
      </c>
      <c r="Q11" s="322">
        <f>BW_TAB11!AV11</f>
        <v>8858</v>
      </c>
      <c r="R11" s="322">
        <f>BW_TAB11!AW11</f>
        <v>0</v>
      </c>
      <c r="S11" s="322">
        <f>BW_TAB11!AX11</f>
        <v>0</v>
      </c>
      <c r="T11" s="322">
        <f>BW_TAB11!AY11</f>
        <v>3.8889999999999998</v>
      </c>
    </row>
    <row r="12" spans="1:20" x14ac:dyDescent="0.2">
      <c r="C12" s="215" t="s">
        <v>259</v>
      </c>
      <c r="D12" s="216">
        <v>7</v>
      </c>
      <c r="E12" s="322">
        <f>BW_TAB11!AJ12</f>
        <v>0</v>
      </c>
      <c r="F12" s="322">
        <f>BW_TAB11!AK12</f>
        <v>0</v>
      </c>
      <c r="G12" s="322">
        <f>BW_TAB11!AL12</f>
        <v>0</v>
      </c>
      <c r="H12" s="322">
        <f>BW_TAB11!AM12</f>
        <v>0</v>
      </c>
      <c r="I12" s="322">
        <f>BW_TAB11!AN12</f>
        <v>0</v>
      </c>
      <c r="J12" s="322">
        <f>BW_TAB11!AO12</f>
        <v>0</v>
      </c>
      <c r="K12" s="322">
        <f>BW_TAB11!AP12</f>
        <v>0</v>
      </c>
      <c r="L12" s="322">
        <f>BW_TAB11!AQ12</f>
        <v>0</v>
      </c>
      <c r="M12" s="322">
        <f>BW_TAB11!AR12</f>
        <v>0</v>
      </c>
      <c r="N12" s="322">
        <f>BW_TAB11!AS12</f>
        <v>0</v>
      </c>
      <c r="O12" s="322">
        <f>BW_TAB11!AT12</f>
        <v>0</v>
      </c>
      <c r="P12" s="322">
        <f>BW_TAB11!AU12</f>
        <v>0</v>
      </c>
      <c r="Q12" s="322">
        <f>BW_TAB11!AV12</f>
        <v>0</v>
      </c>
      <c r="R12" s="322">
        <f>BW_TAB11!AW12</f>
        <v>0</v>
      </c>
      <c r="S12" s="322">
        <f>BW_TAB11!AX12</f>
        <v>0</v>
      </c>
      <c r="T12" s="322">
        <f>BW_TAB11!AY12</f>
        <v>0</v>
      </c>
    </row>
    <row r="13" spans="1:20" x14ac:dyDescent="0.2">
      <c r="C13" s="217" t="s">
        <v>260</v>
      </c>
      <c r="D13" s="216">
        <v>8</v>
      </c>
      <c r="E13" s="322">
        <f>BW_TAB11!AJ13</f>
        <v>0</v>
      </c>
      <c r="F13" s="322">
        <f>BW_TAB11!AK13</f>
        <v>0</v>
      </c>
      <c r="G13" s="322">
        <f>BW_TAB11!AL13</f>
        <v>0</v>
      </c>
      <c r="H13" s="322">
        <f>BW_TAB11!AM13</f>
        <v>0</v>
      </c>
      <c r="I13" s="322">
        <f>BW_TAB11!AN13</f>
        <v>0</v>
      </c>
      <c r="J13" s="322">
        <f>BW_TAB11!AO13</f>
        <v>0</v>
      </c>
      <c r="K13" s="322">
        <f>BW_TAB11!AP13</f>
        <v>0</v>
      </c>
      <c r="L13" s="322">
        <f>BW_TAB11!AQ13</f>
        <v>0</v>
      </c>
      <c r="M13" s="322">
        <f>BW_TAB11!AR13</f>
        <v>0</v>
      </c>
      <c r="N13" s="322">
        <f>BW_TAB11!AS13</f>
        <v>0</v>
      </c>
      <c r="O13" s="322">
        <f>BW_TAB11!AT13</f>
        <v>0</v>
      </c>
      <c r="P13" s="322">
        <f>BW_TAB11!AU13</f>
        <v>0</v>
      </c>
      <c r="Q13" s="322">
        <f>BW_TAB11!AV13</f>
        <v>0</v>
      </c>
      <c r="R13" s="322">
        <f>BW_TAB11!AW13</f>
        <v>0</v>
      </c>
      <c r="S13" s="322">
        <f>BW_TAB11!AX13</f>
        <v>0</v>
      </c>
      <c r="T13" s="322">
        <f>BW_TAB11!AY13</f>
        <v>0</v>
      </c>
    </row>
    <row r="14" spans="1:20" x14ac:dyDescent="0.2">
      <c r="C14" s="217" t="s">
        <v>261</v>
      </c>
      <c r="D14" s="216">
        <v>9</v>
      </c>
      <c r="E14" s="322">
        <f>BW_TAB11!AJ14</f>
        <v>0</v>
      </c>
      <c r="F14" s="322">
        <f>BW_TAB11!AK14</f>
        <v>0</v>
      </c>
      <c r="G14" s="322">
        <f>BW_TAB11!AL14</f>
        <v>0</v>
      </c>
      <c r="H14" s="322">
        <f>BW_TAB11!AM14</f>
        <v>0</v>
      </c>
      <c r="I14" s="322">
        <f>BW_TAB11!AN14</f>
        <v>0</v>
      </c>
      <c r="J14" s="322">
        <f>BW_TAB11!AO14</f>
        <v>0</v>
      </c>
      <c r="K14" s="322">
        <f>BW_TAB11!AP14</f>
        <v>0</v>
      </c>
      <c r="L14" s="322">
        <f>BW_TAB11!AQ14</f>
        <v>0</v>
      </c>
      <c r="M14" s="322">
        <f>BW_TAB11!AR14</f>
        <v>0</v>
      </c>
      <c r="N14" s="322">
        <f>BW_TAB11!AS14</f>
        <v>0</v>
      </c>
      <c r="O14" s="322">
        <f>BW_TAB11!AT14</f>
        <v>0</v>
      </c>
      <c r="P14" s="322">
        <f>BW_TAB11!AU14</f>
        <v>0</v>
      </c>
      <c r="Q14" s="322">
        <f>BW_TAB11!AV14</f>
        <v>0</v>
      </c>
      <c r="R14" s="322">
        <f>BW_TAB11!AW14</f>
        <v>0</v>
      </c>
      <c r="S14" s="322">
        <f>BW_TAB11!AX14</f>
        <v>0</v>
      </c>
      <c r="T14" s="322">
        <f>BW_TAB11!AY14</f>
        <v>0</v>
      </c>
    </row>
    <row r="15" spans="1:20" x14ac:dyDescent="0.2">
      <c r="C15" s="215" t="s">
        <v>262</v>
      </c>
      <c r="D15" s="216">
        <v>10</v>
      </c>
      <c r="E15" s="322">
        <f>BW_TAB11!AJ15</f>
        <v>0</v>
      </c>
      <c r="F15" s="322">
        <f>BW_TAB11!AK15</f>
        <v>0</v>
      </c>
      <c r="G15" s="322">
        <f>BW_TAB11!AL15</f>
        <v>0</v>
      </c>
      <c r="H15" s="322">
        <f>BW_TAB11!AM15</f>
        <v>0</v>
      </c>
      <c r="I15" s="322">
        <f>BW_TAB11!AN15</f>
        <v>0</v>
      </c>
      <c r="J15" s="322">
        <f>BW_TAB11!AO15</f>
        <v>0</v>
      </c>
      <c r="K15" s="322">
        <f>BW_TAB11!AP15</f>
        <v>0</v>
      </c>
      <c r="L15" s="322">
        <f>BW_TAB11!AQ15</f>
        <v>0</v>
      </c>
      <c r="M15" s="322">
        <f>BW_TAB11!AR15</f>
        <v>0</v>
      </c>
      <c r="N15" s="322">
        <f>BW_TAB11!AS15</f>
        <v>0</v>
      </c>
      <c r="O15" s="322">
        <f>BW_TAB11!AT15</f>
        <v>0</v>
      </c>
      <c r="P15" s="322">
        <f>BW_TAB11!AU15</f>
        <v>0</v>
      </c>
      <c r="Q15" s="322">
        <f>BW_TAB11!AV15</f>
        <v>0</v>
      </c>
      <c r="R15" s="322">
        <f>BW_TAB11!AW15</f>
        <v>0</v>
      </c>
      <c r="S15" s="322">
        <f>BW_TAB11!AX15</f>
        <v>0</v>
      </c>
      <c r="T15" s="322">
        <f>BW_TAB11!AY15</f>
        <v>0</v>
      </c>
    </row>
    <row r="16" spans="1:20" x14ac:dyDescent="0.2">
      <c r="C16" s="215" t="s">
        <v>263</v>
      </c>
      <c r="D16" s="216">
        <v>11</v>
      </c>
      <c r="E16" s="322">
        <f>BW_TAB11!AJ16</f>
        <v>107135.82278</v>
      </c>
      <c r="F16" s="322">
        <f>BW_TAB11!AK16</f>
        <v>54330.209889999998</v>
      </c>
      <c r="G16" s="322">
        <f>BW_TAB11!AL16</f>
        <v>0</v>
      </c>
      <c r="H16" s="322">
        <f>BW_TAB11!AM16</f>
        <v>85993.068039999998</v>
      </c>
      <c r="I16" s="322">
        <f>BW_TAB11!AN16</f>
        <v>11352.941140000001</v>
      </c>
      <c r="J16" s="322">
        <f>BW_TAB11!AO16</f>
        <v>0</v>
      </c>
      <c r="K16" s="322">
        <f>BW_TAB11!AP16</f>
        <v>127592.1269</v>
      </c>
      <c r="L16" s="322">
        <f>BW_TAB11!AQ16</f>
        <v>8968.3472700000002</v>
      </c>
      <c r="M16" s="322">
        <f>BW_TAB11!AR16</f>
        <v>0</v>
      </c>
      <c r="N16" s="322">
        <f>BW_TAB11!AS16</f>
        <v>185543.48963</v>
      </c>
      <c r="O16" s="322">
        <f>BW_TAB11!AT16</f>
        <v>4232.3135000000002</v>
      </c>
      <c r="P16" s="322">
        <f>BW_TAB11!AU16</f>
        <v>159393.84859000001</v>
      </c>
      <c r="Q16" s="322">
        <f>BW_TAB11!AV16</f>
        <v>182373.32235</v>
      </c>
      <c r="R16" s="322">
        <f>BW_TAB11!AW16</f>
        <v>17261.089899999999</v>
      </c>
      <c r="S16" s="322">
        <f>BW_TAB11!AX16</f>
        <v>1037.85688</v>
      </c>
      <c r="T16" s="322">
        <f>BW_TAB11!AY16</f>
        <v>1037.8605299999999</v>
      </c>
    </row>
    <row r="17" spans="1:26" x14ac:dyDescent="0.2">
      <c r="C17" s="215" t="s">
        <v>264</v>
      </c>
      <c r="D17" s="216">
        <v>12</v>
      </c>
      <c r="E17" s="322">
        <f>BW_TAB11!AJ17</f>
        <v>0</v>
      </c>
      <c r="F17" s="322">
        <f>BW_TAB11!AK17</f>
        <v>0</v>
      </c>
      <c r="G17" s="322">
        <f>BW_TAB11!AL17</f>
        <v>0</v>
      </c>
      <c r="H17" s="322">
        <f>BW_TAB11!AM17</f>
        <v>0</v>
      </c>
      <c r="I17" s="322">
        <f>BW_TAB11!AN17</f>
        <v>0</v>
      </c>
      <c r="J17" s="322">
        <f>BW_TAB11!AO17</f>
        <v>0</v>
      </c>
      <c r="K17" s="322">
        <f>BW_TAB11!AP17</f>
        <v>0</v>
      </c>
      <c r="L17" s="322">
        <f>BW_TAB11!AQ17</f>
        <v>0</v>
      </c>
      <c r="M17" s="322">
        <f>BW_TAB11!AR17</f>
        <v>0</v>
      </c>
      <c r="N17" s="322">
        <f>BW_TAB11!AS17</f>
        <v>0</v>
      </c>
      <c r="O17" s="322">
        <f>BW_TAB11!AT17</f>
        <v>0</v>
      </c>
      <c r="P17" s="322">
        <f>BW_TAB11!AU17</f>
        <v>0</v>
      </c>
      <c r="Q17" s="322">
        <f>BW_TAB11!AV17</f>
        <v>0</v>
      </c>
      <c r="R17" s="322">
        <f>BW_TAB11!AW17</f>
        <v>0</v>
      </c>
      <c r="S17" s="322">
        <f>BW_TAB11!AX17</f>
        <v>0</v>
      </c>
      <c r="T17" s="322">
        <f>BW_TAB11!AY17</f>
        <v>2748.0205299999998</v>
      </c>
    </row>
    <row r="18" spans="1:26" x14ac:dyDescent="0.2">
      <c r="C18" s="215" t="s">
        <v>265</v>
      </c>
      <c r="D18" s="216">
        <v>13</v>
      </c>
      <c r="E18" s="322">
        <f>BW_TAB11!AJ18</f>
        <v>517.50935000000004</v>
      </c>
      <c r="F18" s="322">
        <f>BW_TAB11!AK18</f>
        <v>2.194</v>
      </c>
      <c r="G18" s="322">
        <f>BW_TAB11!AL18</f>
        <v>0</v>
      </c>
      <c r="H18" s="322">
        <f>BW_TAB11!AM18</f>
        <v>39.075299999999999</v>
      </c>
      <c r="I18" s="322">
        <f>BW_TAB11!AN18</f>
        <v>36.215940000000003</v>
      </c>
      <c r="J18" s="322">
        <f>BW_TAB11!AO18</f>
        <v>0</v>
      </c>
      <c r="K18" s="322">
        <f>BW_TAB11!AP18</f>
        <v>18.794039999999999</v>
      </c>
      <c r="L18" s="322">
        <f>BW_TAB11!AQ18</f>
        <v>13.50071</v>
      </c>
      <c r="M18" s="322">
        <f>BW_TAB11!AR18</f>
        <v>0</v>
      </c>
      <c r="N18" s="322">
        <f>BW_TAB11!AS18</f>
        <v>131.69765000000001</v>
      </c>
      <c r="O18" s="322">
        <f>BW_TAB11!AT18</f>
        <v>80.875699999999995</v>
      </c>
      <c r="P18" s="322">
        <f>BW_TAB11!AU18</f>
        <v>0</v>
      </c>
      <c r="Q18" s="322">
        <f>BW_TAB11!AV18</f>
        <v>109.52652999999999</v>
      </c>
      <c r="R18" s="322">
        <f>BW_TAB11!AW18</f>
        <v>89.869200000000006</v>
      </c>
      <c r="S18" s="322">
        <f>BW_TAB11!AX18</f>
        <v>3.1520000000000001</v>
      </c>
      <c r="T18" s="322">
        <f>BW_TAB11!AY18</f>
        <v>243.03933000000001</v>
      </c>
    </row>
    <row r="19" spans="1:26" x14ac:dyDescent="0.2">
      <c r="C19" s="218" t="s">
        <v>238</v>
      </c>
      <c r="D19" s="216">
        <v>14</v>
      </c>
      <c r="E19" s="322">
        <f>BW_TAB11!AJ19</f>
        <v>16495.869709999999</v>
      </c>
      <c r="F19" s="322">
        <f>BW_TAB11!AK19</f>
        <v>13554.149719999999</v>
      </c>
      <c r="G19" s="322">
        <f>BW_TAB11!AL19</f>
        <v>0</v>
      </c>
      <c r="H19" s="322">
        <f>BW_TAB11!AM19</f>
        <v>10682.06064</v>
      </c>
      <c r="I19" s="322">
        <f>BW_TAB11!AN19</f>
        <v>9630.9398399999991</v>
      </c>
      <c r="J19" s="322">
        <f>BW_TAB11!AO19</f>
        <v>0</v>
      </c>
      <c r="K19" s="322">
        <f>BW_TAB11!AP19</f>
        <v>10983.44838</v>
      </c>
      <c r="L19" s="322">
        <f>BW_TAB11!AQ19</f>
        <v>7376.7836900000002</v>
      </c>
      <c r="M19" s="322">
        <f>BW_TAB11!AR19</f>
        <v>0</v>
      </c>
      <c r="N19" s="322">
        <f>BW_TAB11!AS19</f>
        <v>12033.322620000001</v>
      </c>
      <c r="O19" s="322">
        <f>BW_TAB11!AT19</f>
        <v>10001.77922</v>
      </c>
      <c r="P19" s="322">
        <f>BW_TAB11!AU19</f>
        <v>0</v>
      </c>
      <c r="Q19" s="322">
        <f>BW_TAB11!AV19</f>
        <v>5585.12</v>
      </c>
      <c r="R19" s="322">
        <f>BW_TAB11!AW19</f>
        <v>5410.5091300000004</v>
      </c>
      <c r="S19" s="322">
        <f>BW_TAB11!AX19</f>
        <v>0</v>
      </c>
      <c r="T19" s="322">
        <f>BW_TAB11!AY19</f>
        <v>7995.2553699999999</v>
      </c>
    </row>
    <row r="20" spans="1:26" ht="15" x14ac:dyDescent="0.25">
      <c r="A20" s="219"/>
      <c r="B20" s="219"/>
      <c r="C20" s="220" t="s">
        <v>239</v>
      </c>
      <c r="D20" s="221">
        <v>15</v>
      </c>
      <c r="E20" s="323">
        <f>E6+E19</f>
        <v>150826.72484000001</v>
      </c>
      <c r="F20" s="323">
        <f t="shared" ref="F20:T20" si="1">F6+F19</f>
        <v>69098.549610000002</v>
      </c>
      <c r="G20" s="323">
        <f t="shared" si="1"/>
        <v>0</v>
      </c>
      <c r="H20" s="323">
        <f t="shared" si="1"/>
        <v>122943.78361</v>
      </c>
      <c r="I20" s="323">
        <f t="shared" si="1"/>
        <v>22188.73155</v>
      </c>
      <c r="J20" s="323">
        <f t="shared" si="1"/>
        <v>0</v>
      </c>
      <c r="K20" s="323">
        <f t="shared" si="1"/>
        <v>165231.79060000001</v>
      </c>
      <c r="L20" s="323">
        <f t="shared" si="1"/>
        <v>17774.720570000001</v>
      </c>
      <c r="M20" s="323">
        <f t="shared" si="1"/>
        <v>0</v>
      </c>
      <c r="N20" s="323">
        <f t="shared" si="1"/>
        <v>227610.32691999996</v>
      </c>
      <c r="O20" s="323">
        <f t="shared" si="1"/>
        <v>16818.798299999999</v>
      </c>
      <c r="P20" s="323">
        <f t="shared" si="1"/>
        <v>184758.41959</v>
      </c>
      <c r="Q20" s="323">
        <f t="shared" si="1"/>
        <v>215432.95076000001</v>
      </c>
      <c r="R20" s="323">
        <f t="shared" si="1"/>
        <v>24761.798110000003</v>
      </c>
      <c r="S20" s="323">
        <f t="shared" si="1"/>
        <v>1041.0088800000001</v>
      </c>
      <c r="T20" s="323">
        <f t="shared" si="1"/>
        <v>15784.23359</v>
      </c>
      <c r="U20" s="219"/>
      <c r="V20" s="219"/>
      <c r="W20" s="219"/>
      <c r="X20" s="219"/>
      <c r="Y20" s="219"/>
      <c r="Z20" s="219"/>
    </row>
    <row r="21" spans="1:26" x14ac:dyDescent="0.2">
      <c r="C21" s="130" t="s">
        <v>155</v>
      </c>
    </row>
    <row r="22" spans="1:26" x14ac:dyDescent="0.2">
      <c r="C22" s="38"/>
    </row>
    <row r="23" spans="1:26" x14ac:dyDescent="0.2">
      <c r="C23" s="140" t="s">
        <v>970</v>
      </c>
    </row>
    <row r="24" spans="1:26" x14ac:dyDescent="0.2">
      <c r="C24" s="140" t="s">
        <v>158</v>
      </c>
    </row>
    <row r="27" spans="1:26" x14ac:dyDescent="0.2">
      <c r="C27" s="214"/>
    </row>
    <row r="28" spans="1:26" x14ac:dyDescent="0.2">
      <c r="C28" s="214"/>
    </row>
  </sheetData>
  <mergeCells count="7">
    <mergeCell ref="C4:C5"/>
    <mergeCell ref="D4:D5"/>
    <mergeCell ref="Q4:S4"/>
    <mergeCell ref="E4:G4"/>
    <mergeCell ref="H4:J4"/>
    <mergeCell ref="K4:M4"/>
    <mergeCell ref="N4:P4"/>
  </mergeCells>
  <pageMargins left="0.48" right="0.38" top="0.78740157499999996" bottom="0.78740157499999996" header="0.3" footer="0.3"/>
  <pageSetup paperSize="9" scale="56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"/>
  <dimension ref="C1:K48"/>
  <sheetViews>
    <sheetView showGridLines="0" workbookViewId="0">
      <selection activeCell="F15" sqref="F15"/>
    </sheetView>
  </sheetViews>
  <sheetFormatPr defaultRowHeight="12" x14ac:dyDescent="0.2"/>
  <cols>
    <col min="1" max="1" width="3.1640625" customWidth="1"/>
    <col min="2" max="2" width="1.33203125" customWidth="1"/>
    <col min="3" max="3" width="19" hidden="1" customWidth="1"/>
    <col min="4" max="4" width="15.33203125" hidden="1" customWidth="1"/>
    <col min="5" max="5" width="8.83203125" customWidth="1"/>
    <col min="6" max="6" width="21.83203125" customWidth="1"/>
    <col min="7" max="7" width="11.5" customWidth="1"/>
    <col min="8" max="8" width="8.1640625" customWidth="1"/>
    <col min="9" max="9" width="22" customWidth="1"/>
    <col min="10" max="10" width="18" customWidth="1"/>
  </cols>
  <sheetData>
    <row r="1" spans="3:11" ht="24" customHeight="1" x14ac:dyDescent="0.3">
      <c r="G1" s="2" t="s">
        <v>0</v>
      </c>
    </row>
    <row r="2" spans="3:11" s="6" customFormat="1" ht="33.75" customHeight="1" x14ac:dyDescent="0.2">
      <c r="G2" s="11" t="s">
        <v>472</v>
      </c>
      <c r="H2" s="12" t="s">
        <v>473</v>
      </c>
      <c r="J2" s="11" t="s">
        <v>481</v>
      </c>
      <c r="K2" s="18" t="s">
        <v>631</v>
      </c>
    </row>
    <row r="3" spans="3:11" s="5" customFormat="1" ht="18" hidden="1" customHeight="1" x14ac:dyDescent="0.2">
      <c r="F3"/>
      <c r="G3"/>
    </row>
    <row r="4" spans="3:11" hidden="1" x14ac:dyDescent="0.2"/>
    <row r="5" spans="3:11" hidden="1" x14ac:dyDescent="0.2">
      <c r="H5" s="3"/>
      <c r="I5" s="3"/>
      <c r="J5" s="4"/>
    </row>
    <row r="6" spans="3:11" hidden="1" x14ac:dyDescent="0.2">
      <c r="F6" s="22" t="s">
        <v>472</v>
      </c>
      <c r="G6" s="13" t="s">
        <v>473</v>
      </c>
      <c r="H6" s="8"/>
      <c r="I6" s="16" t="s">
        <v>483</v>
      </c>
      <c r="J6" s="20" t="s">
        <v>632</v>
      </c>
    </row>
    <row r="7" spans="3:11" hidden="1" x14ac:dyDescent="0.2">
      <c r="F7" s="22" t="s">
        <v>480</v>
      </c>
      <c r="G7" s="13" t="s">
        <v>630</v>
      </c>
      <c r="H7" s="9"/>
      <c r="I7" s="15" t="s">
        <v>476</v>
      </c>
      <c r="J7" s="19" t="s">
        <v>565</v>
      </c>
    </row>
    <row r="8" spans="3:11" hidden="1" x14ac:dyDescent="0.2">
      <c r="F8" s="22" t="s">
        <v>470</v>
      </c>
      <c r="G8" s="13" t="s">
        <v>471</v>
      </c>
      <c r="H8" s="9"/>
      <c r="I8" s="15" t="s">
        <v>488</v>
      </c>
      <c r="J8" s="19" t="s">
        <v>551</v>
      </c>
    </row>
    <row r="9" spans="3:11" hidden="1" x14ac:dyDescent="0.2">
      <c r="F9" s="22" t="s">
        <v>474</v>
      </c>
      <c r="G9" s="13" t="s">
        <v>475</v>
      </c>
      <c r="H9" s="9"/>
      <c r="I9" s="15" t="s">
        <v>478</v>
      </c>
      <c r="J9" s="19" t="s">
        <v>629</v>
      </c>
    </row>
    <row r="10" spans="3:11" hidden="1" x14ac:dyDescent="0.2">
      <c r="F10" s="22" t="s">
        <v>477</v>
      </c>
      <c r="G10" s="13" t="s">
        <v>8</v>
      </c>
      <c r="H10" s="9"/>
      <c r="I10" s="15" t="s">
        <v>469</v>
      </c>
      <c r="J10" s="19" t="s">
        <v>628</v>
      </c>
    </row>
    <row r="11" spans="3:11" hidden="1" x14ac:dyDescent="0.2">
      <c r="F11" s="22" t="s">
        <v>482</v>
      </c>
      <c r="G11" s="13" t="s">
        <v>7</v>
      </c>
      <c r="H11" s="10"/>
      <c r="I11" s="14" t="s">
        <v>481</v>
      </c>
      <c r="J11" s="17" t="s">
        <v>631</v>
      </c>
    </row>
    <row r="12" spans="3:11" hidden="1" x14ac:dyDescent="0.2"/>
    <row r="13" spans="3:11" hidden="1" x14ac:dyDescent="0.2"/>
    <row r="14" spans="3:11" ht="12.75" hidden="1" x14ac:dyDescent="0.2">
      <c r="C14" s="1235" t="s">
        <v>3</v>
      </c>
      <c r="D14" s="1236"/>
      <c r="E14" t="s">
        <v>2</v>
      </c>
    </row>
    <row r="15" spans="3:11" hidden="1" x14ac:dyDescent="0.2">
      <c r="C15" s="22" t="s">
        <v>489</v>
      </c>
      <c r="D15" s="28" t="s">
        <v>6</v>
      </c>
      <c r="E15" t="s">
        <v>2</v>
      </c>
    </row>
    <row r="16" spans="3:11" hidden="1" x14ac:dyDescent="0.2">
      <c r="C16" s="22" t="s">
        <v>490</v>
      </c>
      <c r="D16" s="28" t="s">
        <v>6</v>
      </c>
      <c r="E16" t="s">
        <v>2</v>
      </c>
    </row>
    <row r="17" spans="3:5" hidden="1" x14ac:dyDescent="0.2">
      <c r="C17" s="22" t="s">
        <v>491</v>
      </c>
      <c r="D17" s="28" t="s">
        <v>6</v>
      </c>
      <c r="E17" t="s">
        <v>2</v>
      </c>
    </row>
    <row r="18" spans="3:5" hidden="1" x14ac:dyDescent="0.2">
      <c r="C18" s="22" t="s">
        <v>492</v>
      </c>
      <c r="D18" s="28" t="s">
        <v>6</v>
      </c>
      <c r="E18" t="s">
        <v>2</v>
      </c>
    </row>
    <row r="19" spans="3:5" hidden="1" x14ac:dyDescent="0.2">
      <c r="C19" s="22" t="s">
        <v>9</v>
      </c>
      <c r="D19" s="28" t="s">
        <v>633</v>
      </c>
      <c r="E19" t="s">
        <v>2</v>
      </c>
    </row>
    <row r="20" spans="3:5" x14ac:dyDescent="0.2">
      <c r="C20" s="22" t="s">
        <v>11</v>
      </c>
      <c r="D20" s="28" t="s">
        <v>6</v>
      </c>
      <c r="E20" t="s">
        <v>2</v>
      </c>
    </row>
    <row r="21" spans="3:5" x14ac:dyDescent="0.2">
      <c r="C21" s="22" t="s">
        <v>12</v>
      </c>
      <c r="D21" s="28" t="s">
        <v>6</v>
      </c>
      <c r="E21" t="s">
        <v>2</v>
      </c>
    </row>
    <row r="22" spans="3:5" x14ac:dyDescent="0.2">
      <c r="C22" s="22" t="s">
        <v>493</v>
      </c>
      <c r="D22" s="28" t="s">
        <v>6</v>
      </c>
      <c r="E22" t="s">
        <v>2</v>
      </c>
    </row>
    <row r="23" spans="3:5" x14ac:dyDescent="0.2">
      <c r="C23" s="22" t="s">
        <v>13</v>
      </c>
      <c r="D23" s="28" t="s">
        <v>6</v>
      </c>
      <c r="E23" t="s">
        <v>2</v>
      </c>
    </row>
    <row r="24" spans="3:5" x14ac:dyDescent="0.2">
      <c r="C24" s="22" t="s">
        <v>494</v>
      </c>
      <c r="D24" s="28" t="s">
        <v>6</v>
      </c>
      <c r="E24" t="s">
        <v>2</v>
      </c>
    </row>
    <row r="25" spans="3:5" x14ac:dyDescent="0.2">
      <c r="C25" s="22" t="s">
        <v>495</v>
      </c>
      <c r="D25" s="28" t="s">
        <v>6</v>
      </c>
      <c r="E25" t="s">
        <v>2</v>
      </c>
    </row>
    <row r="26" spans="3:5" x14ac:dyDescent="0.2">
      <c r="C26" s="22" t="s">
        <v>496</v>
      </c>
      <c r="D26" s="28" t="s">
        <v>6</v>
      </c>
      <c r="E26" t="s">
        <v>2</v>
      </c>
    </row>
    <row r="27" spans="3:5" x14ac:dyDescent="0.2">
      <c r="C27" s="22" t="s">
        <v>497</v>
      </c>
      <c r="D27" s="28" t="s">
        <v>6</v>
      </c>
      <c r="E27" t="s">
        <v>2</v>
      </c>
    </row>
    <row r="28" spans="3:5" x14ac:dyDescent="0.2">
      <c r="C28" s="22" t="s">
        <v>498</v>
      </c>
      <c r="D28" s="28" t="s">
        <v>6</v>
      </c>
      <c r="E28" t="s">
        <v>2</v>
      </c>
    </row>
    <row r="29" spans="3:5" x14ac:dyDescent="0.2">
      <c r="C29" s="22" t="s">
        <v>499</v>
      </c>
      <c r="D29" s="28" t="s">
        <v>6</v>
      </c>
      <c r="E29" t="s">
        <v>2</v>
      </c>
    </row>
    <row r="30" spans="3:5" x14ac:dyDescent="0.2">
      <c r="D30" s="29"/>
      <c r="E30" t="s">
        <v>2</v>
      </c>
    </row>
    <row r="31" spans="3:5" x14ac:dyDescent="0.2">
      <c r="D31" s="29"/>
      <c r="E31" t="s">
        <v>2</v>
      </c>
    </row>
    <row r="32" spans="3:5" x14ac:dyDescent="0.2">
      <c r="E32" t="s">
        <v>2</v>
      </c>
    </row>
    <row r="33" spans="5:5" x14ac:dyDescent="0.2">
      <c r="E33" t="s">
        <v>2</v>
      </c>
    </row>
    <row r="34" spans="5:5" x14ac:dyDescent="0.2">
      <c r="E34" t="s">
        <v>2</v>
      </c>
    </row>
    <row r="35" spans="5:5" x14ac:dyDescent="0.2">
      <c r="E35" t="s">
        <v>2</v>
      </c>
    </row>
    <row r="36" spans="5:5" x14ac:dyDescent="0.2">
      <c r="E36" t="s">
        <v>2</v>
      </c>
    </row>
    <row r="37" spans="5:5" x14ac:dyDescent="0.2">
      <c r="E37" t="s">
        <v>2</v>
      </c>
    </row>
    <row r="38" spans="5:5" x14ac:dyDescent="0.2">
      <c r="E38" t="s">
        <v>2</v>
      </c>
    </row>
    <row r="39" spans="5:5" x14ac:dyDescent="0.2">
      <c r="E39" t="s">
        <v>2</v>
      </c>
    </row>
    <row r="40" spans="5:5" x14ac:dyDescent="0.2">
      <c r="E40" t="s">
        <v>2</v>
      </c>
    </row>
    <row r="41" spans="5:5" x14ac:dyDescent="0.2">
      <c r="E41" t="s">
        <v>2</v>
      </c>
    </row>
    <row r="42" spans="5:5" x14ac:dyDescent="0.2">
      <c r="E42" t="s">
        <v>2</v>
      </c>
    </row>
    <row r="43" spans="5:5" x14ac:dyDescent="0.2">
      <c r="E43" t="s">
        <v>2</v>
      </c>
    </row>
    <row r="44" spans="5:5" x14ac:dyDescent="0.2">
      <c r="E44" t="s">
        <v>2</v>
      </c>
    </row>
    <row r="45" spans="5:5" x14ac:dyDescent="0.2">
      <c r="E45" t="s">
        <v>2</v>
      </c>
    </row>
    <row r="46" spans="5:5" x14ac:dyDescent="0.2">
      <c r="E46" t="s">
        <v>2</v>
      </c>
    </row>
    <row r="47" spans="5:5" x14ac:dyDescent="0.2">
      <c r="E47" t="s">
        <v>2</v>
      </c>
    </row>
    <row r="48" spans="5:5" x14ac:dyDescent="0.2">
      <c r="E48" t="s">
        <v>2</v>
      </c>
    </row>
  </sheetData>
  <mergeCells count="1">
    <mergeCell ref="C14:D14"/>
  </mergeCells>
  <phoneticPr fontId="1" type="noConversion"/>
  <pageMargins left="0.78740157499999996" right="0.78740157499999996" top="0.984251969" bottom="0.984251969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">
    <pageSetUpPr fitToPage="1"/>
  </sheetPr>
  <dimension ref="A1:V150"/>
  <sheetViews>
    <sheetView topLeftCell="A28" workbookViewId="0">
      <selection activeCell="C40" sqref="C40"/>
    </sheetView>
  </sheetViews>
  <sheetFormatPr defaultRowHeight="12" x14ac:dyDescent="0.2"/>
  <cols>
    <col min="1" max="2" width="9.33203125" style="33"/>
    <col min="3" max="3" width="67" style="33" customWidth="1"/>
    <col min="4" max="5" width="13.83203125" style="33" bestFit="1" customWidth="1"/>
    <col min="6" max="8" width="13.83203125" style="33" customWidth="1"/>
    <col min="9" max="9" width="14" style="33" customWidth="1"/>
    <col min="10" max="11" width="11.5" style="33" customWidth="1"/>
    <col min="12" max="12" width="3.83203125" style="33" customWidth="1"/>
    <col min="13" max="16384" width="9.33203125" style="33"/>
  </cols>
  <sheetData>
    <row r="1" spans="1:22" ht="15.75" x14ac:dyDescent="0.25">
      <c r="A1"/>
      <c r="C1" s="32" t="s">
        <v>14</v>
      </c>
      <c r="D1" s="32"/>
      <c r="K1" s="351" t="s">
        <v>15</v>
      </c>
    </row>
    <row r="2" spans="1:22" x14ac:dyDescent="0.2">
      <c r="C2" s="34" t="str">
        <f>"kapitola: "&amp;BW_TAB1A!T31 &amp; " " &amp; BW_TAB1A!U31</f>
        <v>kapitola: 355 Ústav pro studium totalitních režimů</v>
      </c>
      <c r="D2" s="34"/>
      <c r="K2" s="35" t="str">
        <f>"vygenerováno: " &amp; BW_TAB1A!I4</f>
        <v>vygenerováno: 06.02.2023</v>
      </c>
    </row>
    <row r="3" spans="1:22" x14ac:dyDescent="0.2">
      <c r="C3" s="34" t="str">
        <f>"období: " &amp; RIGHT(BW_TAB1A!F29,7)</f>
        <v>období: 12.2022</v>
      </c>
      <c r="D3" s="34"/>
      <c r="I3" s="36"/>
    </row>
    <row r="4" spans="1:22" ht="13.5" customHeight="1" x14ac:dyDescent="0.2">
      <c r="C4" s="977" t="s">
        <v>17</v>
      </c>
      <c r="D4" s="37">
        <f>E4-1</f>
        <v>2021</v>
      </c>
      <c r="E4" s="978" t="str">
        <f>RIGHT(BW_TAB1A!F29,4)</f>
        <v>2022</v>
      </c>
      <c r="F4" s="979"/>
      <c r="G4" s="979"/>
      <c r="H4" s="979"/>
      <c r="I4" s="980"/>
      <c r="J4" s="977" t="s">
        <v>18</v>
      </c>
      <c r="K4" s="977"/>
      <c r="L4" s="38"/>
    </row>
    <row r="5" spans="1:22" ht="42" customHeight="1" x14ac:dyDescent="0.2">
      <c r="C5" s="977"/>
      <c r="D5" s="39" t="s">
        <v>19</v>
      </c>
      <c r="E5" s="40" t="s">
        <v>20</v>
      </c>
      <c r="F5" s="40" t="s">
        <v>21</v>
      </c>
      <c r="G5" s="40" t="s">
        <v>22</v>
      </c>
      <c r="H5" s="40" t="s">
        <v>19</v>
      </c>
      <c r="I5" s="41" t="s">
        <v>23</v>
      </c>
      <c r="J5" s="40" t="s">
        <v>24</v>
      </c>
      <c r="K5" s="40" t="s">
        <v>25</v>
      </c>
      <c r="L5" s="38"/>
    </row>
    <row r="6" spans="1:22" ht="13.5" customHeight="1" x14ac:dyDescent="0.2">
      <c r="C6" s="42" t="s">
        <v>26</v>
      </c>
      <c r="D6" s="43"/>
      <c r="E6" s="43"/>
      <c r="F6" s="43"/>
      <c r="G6" s="43"/>
      <c r="H6" s="43"/>
      <c r="I6" s="43"/>
      <c r="J6" s="44"/>
      <c r="K6" s="44"/>
      <c r="L6" s="38"/>
    </row>
    <row r="7" spans="1:22" ht="13.5" customHeight="1" x14ac:dyDescent="0.2">
      <c r="C7" s="45" t="s">
        <v>27</v>
      </c>
      <c r="D7" s="324">
        <f>GETPIVOTDATA("Součet z 1",BW_TAB1A!$X$33)</f>
        <v>899.49163999999996</v>
      </c>
      <c r="E7" s="324">
        <f>GETPIVOTDATA("Součet z 2",BW_TAB1A!$X$33)</f>
        <v>0</v>
      </c>
      <c r="F7" s="324">
        <f>GETPIVOTDATA("Součet z 3",BW_TAB1A!$X$33)</f>
        <v>0</v>
      </c>
      <c r="G7" s="324">
        <f>GETPIVOTDATA("Součet z 8",BW_TAB1A!$X$33)</f>
        <v>0</v>
      </c>
      <c r="H7" s="324">
        <f>GETPIVOTDATA("Součet z 4",BW_TAB1A!$X$33)</f>
        <v>2323.3038000000001</v>
      </c>
      <c r="I7" s="324">
        <f>BW_TAB1A!AP31</f>
        <v>1568.0615</v>
      </c>
      <c r="J7" s="326" t="str">
        <f>IF(ISERROR(H7/F7),"",H7/F7*100)</f>
        <v/>
      </c>
      <c r="K7" s="326" t="str">
        <f>IF(ISERR(H7/G7),"",H7/G7*100)</f>
        <v/>
      </c>
      <c r="L7" s="38"/>
    </row>
    <row r="8" spans="1:22" ht="13.5" customHeight="1" x14ac:dyDescent="0.2">
      <c r="C8" s="46" t="s">
        <v>28</v>
      </c>
      <c r="D8" s="325">
        <f>GETPIVOTDATA("Součet z 1",BW_TAB1A!$X$44)</f>
        <v>198079.79307000001</v>
      </c>
      <c r="E8" s="325">
        <f>GETPIVOTDATA("Součet z 2",BW_TAB1A!$X$44)</f>
        <v>185660.70899999997</v>
      </c>
      <c r="F8" s="325">
        <f>GETPIVOTDATA("Součet z 3",BW_TAB1A!$X$44)</f>
        <v>200146.94000000003</v>
      </c>
      <c r="G8" s="325">
        <f>GETPIVOTDATA("Součet z 8",BW_TAB1A!$X$44)</f>
        <v>230690.43572000007</v>
      </c>
      <c r="H8" s="325">
        <f>GETPIVOTDATA("Součet z 4",BW_TAB1A!$X$44)</f>
        <v>211188.30675000011</v>
      </c>
      <c r="I8" s="325">
        <f>BW_TAB1A!AP32</f>
        <v>26320.034660000001</v>
      </c>
      <c r="J8" s="327">
        <f>IF(ISERROR(H8/F8),"",H8/F8*100)</f>
        <v>105.51663030671369</v>
      </c>
      <c r="K8" s="327">
        <f>IF(ISERR(H8/G8),"",H8/G8*100)</f>
        <v>91.546190933693225</v>
      </c>
      <c r="L8" s="38"/>
      <c r="M8" s="278"/>
      <c r="N8" s="278"/>
      <c r="O8" s="278"/>
      <c r="P8" s="278"/>
      <c r="Q8" s="278"/>
      <c r="R8" s="278"/>
      <c r="S8" s="278"/>
      <c r="T8" s="278"/>
      <c r="U8" s="278"/>
      <c r="V8" s="278"/>
    </row>
    <row r="9" spans="1:22" ht="13.5" customHeight="1" x14ac:dyDescent="0.2">
      <c r="C9" s="440" t="s">
        <v>509</v>
      </c>
      <c r="D9" s="324"/>
      <c r="E9" s="324"/>
      <c r="F9" s="324"/>
      <c r="G9" s="324"/>
      <c r="H9" s="324"/>
      <c r="I9" s="324"/>
      <c r="J9" s="326"/>
      <c r="K9" s="326"/>
      <c r="L9" s="38"/>
      <c r="P9" s="278"/>
      <c r="Q9" s="278"/>
      <c r="R9" s="278"/>
      <c r="S9" s="278"/>
      <c r="T9" s="278"/>
      <c r="U9" s="278"/>
      <c r="V9" s="278"/>
    </row>
    <row r="10" spans="1:22" ht="13.5" customHeight="1" x14ac:dyDescent="0.2">
      <c r="C10" s="369" t="s">
        <v>511</v>
      </c>
      <c r="D10" s="371"/>
      <c r="E10" s="371"/>
      <c r="F10" s="371"/>
      <c r="G10" s="371"/>
      <c r="H10" s="371"/>
      <c r="I10" s="371"/>
      <c r="J10" s="373"/>
      <c r="K10" s="373"/>
      <c r="P10" s="278"/>
      <c r="Q10" s="278"/>
      <c r="R10" s="278"/>
      <c r="S10" s="278"/>
      <c r="T10" s="278"/>
      <c r="U10" s="278"/>
      <c r="V10" s="278"/>
    </row>
    <row r="11" spans="1:22" x14ac:dyDescent="0.2">
      <c r="C11" s="369" t="s">
        <v>514</v>
      </c>
      <c r="D11" s="371">
        <v>899.49163999999996</v>
      </c>
      <c r="E11" s="371">
        <v>0</v>
      </c>
      <c r="F11" s="371">
        <v>0</v>
      </c>
      <c r="G11" s="371">
        <v>0</v>
      </c>
      <c r="H11" s="371">
        <v>2323.3038000000001</v>
      </c>
      <c r="I11" s="371">
        <v>1568.0615</v>
      </c>
      <c r="J11" s="373">
        <v>0</v>
      </c>
      <c r="K11" s="373">
        <v>0</v>
      </c>
    </row>
    <row r="12" spans="1:22" ht="24" x14ac:dyDescent="0.2">
      <c r="C12" s="369" t="s">
        <v>635</v>
      </c>
      <c r="D12" s="371"/>
      <c r="E12" s="371"/>
      <c r="F12" s="371"/>
      <c r="G12" s="371"/>
      <c r="H12" s="371"/>
      <c r="I12" s="371"/>
      <c r="J12" s="373"/>
      <c r="K12" s="373"/>
    </row>
    <row r="13" spans="1:22" x14ac:dyDescent="0.2">
      <c r="C13" s="441" t="s">
        <v>637</v>
      </c>
      <c r="D13" s="371"/>
      <c r="E13" s="371"/>
      <c r="F13" s="371"/>
      <c r="G13" s="371"/>
      <c r="H13" s="371"/>
      <c r="I13" s="371"/>
      <c r="J13" s="373"/>
      <c r="K13" s="373"/>
    </row>
    <row r="14" spans="1:22" ht="24" x14ac:dyDescent="0.2">
      <c r="C14" s="441" t="s">
        <v>639</v>
      </c>
      <c r="D14" s="371">
        <v>899.49163999999996</v>
      </c>
      <c r="E14" s="371">
        <v>0</v>
      </c>
      <c r="F14" s="371">
        <v>0</v>
      </c>
      <c r="G14" s="371">
        <v>0</v>
      </c>
      <c r="H14" s="371">
        <v>2323.3038000000001</v>
      </c>
      <c r="I14" s="371">
        <v>1568.0615</v>
      </c>
      <c r="J14" s="373">
        <v>0</v>
      </c>
      <c r="K14" s="373">
        <v>0</v>
      </c>
    </row>
    <row r="15" spans="1:22" x14ac:dyDescent="0.2">
      <c r="C15" s="442" t="s">
        <v>516</v>
      </c>
      <c r="D15" s="367"/>
      <c r="E15" s="367"/>
      <c r="F15" s="367"/>
      <c r="G15" s="367"/>
      <c r="H15" s="367"/>
      <c r="I15" s="367"/>
      <c r="J15" s="368"/>
      <c r="K15" s="368"/>
      <c r="L15" s="38"/>
    </row>
    <row r="16" spans="1:22" ht="24" x14ac:dyDescent="0.2">
      <c r="C16" s="369" t="s">
        <v>640</v>
      </c>
      <c r="D16" s="371">
        <v>108164.84208</v>
      </c>
      <c r="E16" s="371">
        <v>102011.742</v>
      </c>
      <c r="F16" s="371">
        <v>115130.28</v>
      </c>
      <c r="G16" s="371">
        <v>124565.81379</v>
      </c>
      <c r="H16" s="371">
        <v>112649.38077</v>
      </c>
      <c r="I16" s="371">
        <v>9409.1586800000005</v>
      </c>
      <c r="J16" s="373">
        <v>97.845137499882696</v>
      </c>
      <c r="K16" s="373">
        <v>90.433624878741298</v>
      </c>
    </row>
    <row r="17" spans="3:12" x14ac:dyDescent="0.2">
      <c r="C17" s="369" t="s">
        <v>642</v>
      </c>
      <c r="D17" s="371">
        <v>89914.950989999998</v>
      </c>
      <c r="E17" s="371">
        <v>83648.967000000004</v>
      </c>
      <c r="F17" s="371">
        <v>85016.66</v>
      </c>
      <c r="G17" s="371">
        <v>106124.62192999999</v>
      </c>
      <c r="H17" s="371">
        <v>98538.92598</v>
      </c>
      <c r="I17" s="371">
        <v>16910.875980000001</v>
      </c>
      <c r="J17" s="373">
        <v>115.905430747338</v>
      </c>
      <c r="K17" s="373">
        <v>92.852086714614103</v>
      </c>
    </row>
    <row r="18" spans="3:12" x14ac:dyDescent="0.2">
      <c r="C18" s="442" t="s">
        <v>643</v>
      </c>
      <c r="D18" s="367"/>
      <c r="E18" s="367"/>
      <c r="F18" s="367"/>
      <c r="G18" s="367"/>
      <c r="H18" s="367"/>
      <c r="I18" s="367"/>
      <c r="J18" s="368"/>
      <c r="K18" s="368"/>
      <c r="L18" s="38"/>
    </row>
    <row r="19" spans="3:12" x14ac:dyDescent="0.2">
      <c r="C19" s="369" t="s">
        <v>645</v>
      </c>
      <c r="D19" s="371">
        <v>115262.069</v>
      </c>
      <c r="E19" s="371">
        <v>112004.22</v>
      </c>
      <c r="F19" s="371">
        <v>120227.06299999999</v>
      </c>
      <c r="G19" s="371">
        <v>121803.24782999999</v>
      </c>
      <c r="H19" s="371">
        <v>118047.079</v>
      </c>
      <c r="I19" s="371">
        <v>2112.40888</v>
      </c>
      <c r="J19" s="373">
        <v>98.186777630923203</v>
      </c>
      <c r="K19" s="373">
        <v>96.916199775524504</v>
      </c>
    </row>
    <row r="20" spans="3:12" x14ac:dyDescent="0.2">
      <c r="C20" s="369" t="s">
        <v>647</v>
      </c>
      <c r="D20" s="371">
        <v>38259.786</v>
      </c>
      <c r="E20" s="371">
        <v>37587.982000000004</v>
      </c>
      <c r="F20" s="371">
        <v>39137.125</v>
      </c>
      <c r="G20" s="371">
        <v>40609.373169999999</v>
      </c>
      <c r="H20" s="371">
        <v>38989.194000000003</v>
      </c>
      <c r="I20" s="371">
        <v>1655.4961699999999</v>
      </c>
      <c r="J20" s="373">
        <v>99.622018735407906</v>
      </c>
      <c r="K20" s="373">
        <v>96.010331991046598</v>
      </c>
    </row>
    <row r="21" spans="3:12" x14ac:dyDescent="0.2">
      <c r="C21" s="369" t="s">
        <v>649</v>
      </c>
      <c r="D21" s="371">
        <v>2128.9679999999998</v>
      </c>
      <c r="E21" s="371">
        <v>2158.152</v>
      </c>
      <c r="F21" s="371">
        <v>2250.3969999999999</v>
      </c>
      <c r="G21" s="371">
        <v>2410.34429</v>
      </c>
      <c r="H21" s="371">
        <v>2239.828</v>
      </c>
      <c r="I21" s="371">
        <v>170.79229000000001</v>
      </c>
      <c r="J21" s="373">
        <v>99.530349533882202</v>
      </c>
      <c r="K21" s="373">
        <v>92.925645904303593</v>
      </c>
    </row>
    <row r="22" spans="3:12" ht="24" x14ac:dyDescent="0.2">
      <c r="C22" s="369" t="s">
        <v>651</v>
      </c>
      <c r="D22" s="371">
        <v>79611.748000000007</v>
      </c>
      <c r="E22" s="371">
        <v>76426.301000000007</v>
      </c>
      <c r="F22" s="371">
        <v>79641.005999999994</v>
      </c>
      <c r="G22" s="371">
        <v>81089.130879999997</v>
      </c>
      <c r="H22" s="371">
        <v>79489.456999999995</v>
      </c>
      <c r="I22" s="371">
        <v>1634.72488</v>
      </c>
      <c r="J22" s="373">
        <v>99.809709837165997</v>
      </c>
      <c r="K22" s="373">
        <v>98.027264736173706</v>
      </c>
    </row>
    <row r="23" spans="3:12" x14ac:dyDescent="0.2">
      <c r="C23" s="369" t="s">
        <v>653</v>
      </c>
      <c r="D23" s="371">
        <v>30456.667000000001</v>
      </c>
      <c r="E23" s="371">
        <v>31481.267</v>
      </c>
      <c r="F23" s="371">
        <v>32838.404999999999</v>
      </c>
      <c r="G23" s="371">
        <v>32482.845000000001</v>
      </c>
      <c r="H23" s="371">
        <v>32482.845000000001</v>
      </c>
      <c r="I23" s="371"/>
      <c r="J23" s="373">
        <v>98.917243392302396</v>
      </c>
      <c r="K23" s="373">
        <v>100</v>
      </c>
    </row>
    <row r="24" spans="3:12" ht="24" x14ac:dyDescent="0.2">
      <c r="C24" s="369" t="s">
        <v>655</v>
      </c>
      <c r="D24" s="371">
        <v>6934.7501700000003</v>
      </c>
      <c r="E24" s="371">
        <v>0</v>
      </c>
      <c r="F24" s="371">
        <v>4967</v>
      </c>
      <c r="G24" s="371">
        <v>5088.2395299999998</v>
      </c>
      <c r="H24" s="371">
        <v>4844.0291999999999</v>
      </c>
      <c r="I24" s="371">
        <v>104.86920000000001</v>
      </c>
      <c r="J24" s="373">
        <v>97.524244010469104</v>
      </c>
      <c r="K24" s="373">
        <v>95.200494619796302</v>
      </c>
    </row>
    <row r="25" spans="3:12" x14ac:dyDescent="0.2">
      <c r="C25" s="369" t="s">
        <v>657</v>
      </c>
      <c r="D25" s="371">
        <v>6934.7501700000003</v>
      </c>
      <c r="E25" s="371">
        <v>0</v>
      </c>
      <c r="F25" s="371">
        <v>4967</v>
      </c>
      <c r="G25" s="371">
        <v>5088.2395299999998</v>
      </c>
      <c r="H25" s="371">
        <v>4844.0291999999999</v>
      </c>
      <c r="I25" s="371">
        <v>104.86920000000001</v>
      </c>
      <c r="J25" s="373">
        <v>97.524244010469104</v>
      </c>
      <c r="K25" s="373">
        <v>95.200494619796302</v>
      </c>
    </row>
    <row r="26" spans="3:12" x14ac:dyDescent="0.2">
      <c r="C26" s="441" t="s">
        <v>659</v>
      </c>
      <c r="D26" s="371"/>
      <c r="E26" s="371"/>
      <c r="F26" s="371"/>
      <c r="G26" s="371"/>
      <c r="H26" s="371"/>
      <c r="I26" s="371"/>
      <c r="J26" s="373"/>
      <c r="K26" s="373"/>
    </row>
    <row r="27" spans="3:12" x14ac:dyDescent="0.2">
      <c r="C27" s="443" t="s">
        <v>661</v>
      </c>
      <c r="D27" s="371">
        <v>6934.7501700000003</v>
      </c>
      <c r="E27" s="371">
        <v>0</v>
      </c>
      <c r="F27" s="371">
        <v>4967</v>
      </c>
      <c r="G27" s="371">
        <v>5088.2395299999998</v>
      </c>
      <c r="H27" s="371">
        <v>4844.0291999999999</v>
      </c>
      <c r="I27" s="371">
        <v>104.86920000000001</v>
      </c>
      <c r="J27" s="373">
        <v>97.524244010469104</v>
      </c>
      <c r="K27" s="373">
        <v>95.200494619796302</v>
      </c>
    </row>
    <row r="28" spans="3:12" x14ac:dyDescent="0.2">
      <c r="C28" s="441" t="s">
        <v>664</v>
      </c>
      <c r="D28" s="371"/>
      <c r="E28" s="371"/>
      <c r="F28" s="371"/>
      <c r="G28" s="371"/>
      <c r="H28" s="371"/>
      <c r="I28" s="371"/>
      <c r="J28" s="373"/>
      <c r="K28" s="373"/>
    </row>
    <row r="29" spans="3:12" ht="24" x14ac:dyDescent="0.2">
      <c r="C29" s="369" t="s">
        <v>666</v>
      </c>
      <c r="D29" s="371">
        <v>5452.1665300000004</v>
      </c>
      <c r="E29" s="371">
        <v>0</v>
      </c>
      <c r="F29" s="371">
        <v>4221</v>
      </c>
      <c r="G29" s="371">
        <v>4241.3512199999996</v>
      </c>
      <c r="H29" s="371">
        <v>4101.7539999999999</v>
      </c>
      <c r="I29" s="371">
        <v>19.632000000000001</v>
      </c>
      <c r="J29" s="373">
        <v>97.174934849561694</v>
      </c>
      <c r="K29" s="373">
        <v>96.708661632601107</v>
      </c>
    </row>
    <row r="30" spans="3:12" x14ac:dyDescent="0.2">
      <c r="C30" s="369" t="s">
        <v>668</v>
      </c>
      <c r="D30" s="371"/>
      <c r="E30" s="371"/>
      <c r="F30" s="371"/>
      <c r="G30" s="371"/>
      <c r="H30" s="371"/>
      <c r="I30" s="371"/>
      <c r="J30" s="373"/>
      <c r="K30" s="373"/>
    </row>
    <row r="31" spans="3:12" ht="24" x14ac:dyDescent="0.2">
      <c r="C31" s="369" t="s">
        <v>670</v>
      </c>
      <c r="D31" s="371">
        <v>0</v>
      </c>
      <c r="E31" s="371">
        <v>0</v>
      </c>
      <c r="F31" s="371">
        <v>0</v>
      </c>
      <c r="G31" s="371">
        <v>1380.2282499999999</v>
      </c>
      <c r="H31" s="371">
        <v>1370.4032999999999</v>
      </c>
      <c r="I31" s="371">
        <v>1370.4032999999999</v>
      </c>
      <c r="J31" s="373">
        <v>0</v>
      </c>
      <c r="K31" s="373">
        <v>99.288164837953403</v>
      </c>
    </row>
    <row r="32" spans="3:12" x14ac:dyDescent="0.2">
      <c r="C32" s="369" t="s">
        <v>672</v>
      </c>
      <c r="D32" s="371">
        <v>0</v>
      </c>
      <c r="E32" s="371">
        <v>0</v>
      </c>
      <c r="F32" s="371">
        <v>0</v>
      </c>
      <c r="G32" s="371">
        <v>0</v>
      </c>
      <c r="H32" s="371">
        <v>0</v>
      </c>
      <c r="I32" s="371">
        <v>0</v>
      </c>
      <c r="J32" s="373">
        <v>0</v>
      </c>
      <c r="K32" s="373">
        <v>0</v>
      </c>
    </row>
    <row r="33" spans="3:11" x14ac:dyDescent="0.2">
      <c r="C33" s="441" t="s">
        <v>674</v>
      </c>
      <c r="D33" s="371">
        <v>0</v>
      </c>
      <c r="E33" s="371">
        <v>0</v>
      </c>
      <c r="F33" s="371">
        <v>0</v>
      </c>
      <c r="G33" s="371">
        <v>1380.2282499999999</v>
      </c>
      <c r="H33" s="371">
        <v>1370.4032999999999</v>
      </c>
      <c r="I33" s="371">
        <v>1370.4032999999999</v>
      </c>
      <c r="J33" s="373">
        <v>0</v>
      </c>
      <c r="K33" s="373">
        <v>99.288164837953403</v>
      </c>
    </row>
    <row r="34" spans="3:11" ht="24" x14ac:dyDescent="0.2">
      <c r="C34" s="369" t="s">
        <v>676</v>
      </c>
      <c r="D34" s="371"/>
      <c r="E34" s="371"/>
      <c r="F34" s="371"/>
      <c r="G34" s="371"/>
      <c r="H34" s="371"/>
      <c r="I34" s="371"/>
      <c r="J34" s="373"/>
      <c r="K34" s="373"/>
    </row>
    <row r="35" spans="3:11" x14ac:dyDescent="0.2">
      <c r="C35" s="369" t="s">
        <v>672</v>
      </c>
      <c r="D35" s="371"/>
      <c r="E35" s="371"/>
      <c r="F35" s="371"/>
      <c r="G35" s="371"/>
      <c r="H35" s="371"/>
      <c r="I35" s="371"/>
      <c r="J35" s="373"/>
      <c r="K35" s="373"/>
    </row>
    <row r="36" spans="3:11" x14ac:dyDescent="0.2">
      <c r="C36" s="441" t="s">
        <v>679</v>
      </c>
      <c r="D36" s="371"/>
      <c r="E36" s="371"/>
      <c r="F36" s="371"/>
      <c r="G36" s="371"/>
      <c r="H36" s="371"/>
      <c r="I36" s="371"/>
      <c r="J36" s="373"/>
      <c r="K36" s="373"/>
    </row>
    <row r="37" spans="3:11" ht="24" x14ac:dyDescent="0.2">
      <c r="C37" s="370" t="s">
        <v>681</v>
      </c>
      <c r="D37" s="372">
        <v>6670.1672799999997</v>
      </c>
      <c r="E37" s="372">
        <v>0</v>
      </c>
      <c r="F37" s="372">
        <v>0</v>
      </c>
      <c r="G37" s="372">
        <v>22019.997810000001</v>
      </c>
      <c r="H37" s="372">
        <v>17261.089899999999</v>
      </c>
      <c r="I37" s="372">
        <v>17261.089899999999</v>
      </c>
      <c r="J37" s="374">
        <v>0</v>
      </c>
      <c r="K37" s="374">
        <v>78.388245307459499</v>
      </c>
    </row>
    <row r="38" spans="3:11" x14ac:dyDescent="0.2">
      <c r="C38" s="130" t="s">
        <v>155</v>
      </c>
      <c r="D38" s="328"/>
      <c r="E38" s="328"/>
      <c r="F38" s="328"/>
      <c r="G38" s="328"/>
      <c r="H38" s="328"/>
      <c r="I38" s="328"/>
      <c r="J38" s="331"/>
      <c r="K38" s="331"/>
    </row>
    <row r="39" spans="3:11" x14ac:dyDescent="0.2">
      <c r="C39" s="130"/>
      <c r="D39" s="328"/>
      <c r="E39" s="328"/>
      <c r="F39" s="328"/>
      <c r="G39" s="328"/>
      <c r="H39" s="328"/>
      <c r="I39" s="328"/>
      <c r="J39" s="331"/>
      <c r="K39" s="331"/>
    </row>
    <row r="40" spans="3:11" x14ac:dyDescent="0.2">
      <c r="C40" s="140" t="s">
        <v>970</v>
      </c>
      <c r="D40" s="328"/>
      <c r="E40" s="328"/>
      <c r="F40" s="328"/>
      <c r="G40" s="328"/>
      <c r="H40" s="328"/>
      <c r="I40" s="328"/>
      <c r="J40" s="331"/>
      <c r="K40" s="331"/>
    </row>
    <row r="41" spans="3:11" x14ac:dyDescent="0.2">
      <c r="C41" s="140" t="s">
        <v>158</v>
      </c>
      <c r="D41" s="328"/>
      <c r="E41" s="328"/>
      <c r="F41" s="328"/>
      <c r="G41" s="328"/>
      <c r="H41" s="328"/>
      <c r="I41" s="328"/>
      <c r="J41" s="331"/>
      <c r="K41" s="331"/>
    </row>
    <row r="42" spans="3:11" x14ac:dyDescent="0.2">
      <c r="D42" s="328"/>
      <c r="E42" s="328"/>
      <c r="F42" s="328"/>
      <c r="G42" s="328"/>
      <c r="H42" s="328"/>
      <c r="I42" s="328"/>
      <c r="J42" s="331"/>
      <c r="K42" s="331"/>
    </row>
    <row r="43" spans="3:11" x14ac:dyDescent="0.2">
      <c r="D43" s="328"/>
      <c r="E43" s="328"/>
      <c r="F43" s="328"/>
      <c r="G43" s="328"/>
      <c r="H43" s="328"/>
      <c r="I43" s="328"/>
      <c r="J43" s="331"/>
      <c r="K43" s="331"/>
    </row>
    <row r="44" spans="3:11" x14ac:dyDescent="0.2">
      <c r="D44" s="328"/>
      <c r="E44" s="328"/>
      <c r="F44" s="328"/>
      <c r="G44" s="328"/>
      <c r="H44" s="328"/>
      <c r="I44" s="328"/>
      <c r="J44" s="331"/>
      <c r="K44" s="331"/>
    </row>
    <row r="45" spans="3:11" x14ac:dyDescent="0.2">
      <c r="D45" s="328"/>
      <c r="E45" s="328"/>
      <c r="F45" s="328"/>
      <c r="G45" s="328"/>
      <c r="H45" s="328"/>
      <c r="I45" s="328"/>
      <c r="J45" s="331"/>
      <c r="K45" s="331"/>
    </row>
    <row r="46" spans="3:11" x14ac:dyDescent="0.2">
      <c r="D46" s="328"/>
      <c r="E46" s="328"/>
      <c r="F46" s="328"/>
      <c r="G46" s="328"/>
      <c r="H46" s="328"/>
      <c r="I46" s="328"/>
      <c r="J46" s="331"/>
      <c r="K46" s="331"/>
    </row>
    <row r="47" spans="3:11" x14ac:dyDescent="0.2">
      <c r="D47" s="328"/>
      <c r="E47" s="328"/>
      <c r="F47" s="328"/>
      <c r="G47" s="328"/>
      <c r="H47" s="328"/>
      <c r="I47" s="328"/>
      <c r="J47" s="331"/>
      <c r="K47" s="331"/>
    </row>
    <row r="48" spans="3:11" x14ac:dyDescent="0.2">
      <c r="D48" s="328"/>
      <c r="E48" s="328"/>
      <c r="F48" s="328"/>
      <c r="G48" s="328"/>
      <c r="H48" s="328"/>
      <c r="I48" s="328"/>
      <c r="J48" s="331"/>
      <c r="K48" s="331"/>
    </row>
    <row r="49" spans="4:11" x14ac:dyDescent="0.2">
      <c r="D49" s="328"/>
      <c r="E49" s="328"/>
      <c r="F49" s="328"/>
      <c r="G49" s="328"/>
      <c r="H49" s="328"/>
      <c r="I49" s="328"/>
      <c r="J49" s="331"/>
      <c r="K49" s="331"/>
    </row>
    <row r="50" spans="4:11" x14ac:dyDescent="0.2">
      <c r="D50" s="328"/>
      <c r="E50" s="328"/>
      <c r="F50" s="328"/>
      <c r="G50" s="328"/>
      <c r="H50" s="328"/>
      <c r="I50" s="328"/>
      <c r="J50" s="331"/>
      <c r="K50" s="331"/>
    </row>
    <row r="51" spans="4:11" x14ac:dyDescent="0.2">
      <c r="D51" s="328"/>
      <c r="E51" s="328"/>
      <c r="F51" s="328"/>
      <c r="G51" s="328"/>
      <c r="H51" s="328"/>
      <c r="I51" s="328"/>
      <c r="J51" s="331"/>
      <c r="K51" s="331"/>
    </row>
    <row r="52" spans="4:11" x14ac:dyDescent="0.2">
      <c r="D52" s="328"/>
      <c r="E52" s="328"/>
      <c r="F52" s="328"/>
      <c r="G52" s="328"/>
      <c r="H52" s="328"/>
      <c r="I52" s="328"/>
      <c r="J52" s="331"/>
      <c r="K52" s="331"/>
    </row>
    <row r="53" spans="4:11" x14ac:dyDescent="0.2">
      <c r="D53" s="328"/>
      <c r="E53" s="328"/>
      <c r="F53" s="328"/>
      <c r="G53" s="328"/>
      <c r="H53" s="328"/>
      <c r="I53" s="328"/>
      <c r="J53" s="331"/>
      <c r="K53" s="331"/>
    </row>
    <row r="54" spans="4:11" x14ac:dyDescent="0.2">
      <c r="D54" s="328"/>
      <c r="E54" s="328"/>
      <c r="F54" s="328"/>
      <c r="G54" s="328"/>
      <c r="H54" s="328"/>
      <c r="I54" s="328"/>
      <c r="J54" s="331"/>
      <c r="K54" s="331"/>
    </row>
    <row r="55" spans="4:11" x14ac:dyDescent="0.2">
      <c r="D55" s="328"/>
      <c r="E55" s="328"/>
      <c r="F55" s="328"/>
      <c r="G55" s="328"/>
      <c r="H55" s="328"/>
      <c r="I55" s="328"/>
      <c r="J55" s="331"/>
      <c r="K55" s="331"/>
    </row>
    <row r="56" spans="4:11" x14ac:dyDescent="0.2">
      <c r="D56" s="328"/>
      <c r="E56" s="328"/>
      <c r="F56" s="328"/>
      <c r="G56" s="328"/>
      <c r="H56" s="328"/>
      <c r="I56" s="328"/>
      <c r="J56" s="331"/>
      <c r="K56" s="331"/>
    </row>
    <row r="57" spans="4:11" x14ac:dyDescent="0.2">
      <c r="D57" s="328"/>
      <c r="E57" s="328"/>
      <c r="F57" s="328"/>
      <c r="G57" s="328"/>
      <c r="H57" s="328"/>
      <c r="I57" s="328"/>
      <c r="J57" s="331"/>
      <c r="K57" s="331"/>
    </row>
    <row r="58" spans="4:11" x14ac:dyDescent="0.2">
      <c r="D58" s="328"/>
      <c r="E58" s="328"/>
      <c r="F58" s="328"/>
      <c r="G58" s="328"/>
      <c r="H58" s="328"/>
      <c r="I58" s="328"/>
      <c r="J58" s="331"/>
      <c r="K58" s="331"/>
    </row>
    <row r="59" spans="4:11" x14ac:dyDescent="0.2">
      <c r="D59" s="328"/>
      <c r="E59" s="328"/>
      <c r="F59" s="328"/>
      <c r="G59" s="328"/>
      <c r="H59" s="328"/>
      <c r="I59" s="328"/>
      <c r="J59" s="331"/>
      <c r="K59" s="331"/>
    </row>
    <row r="60" spans="4:11" x14ac:dyDescent="0.2">
      <c r="D60" s="328"/>
      <c r="E60" s="328"/>
      <c r="F60" s="328"/>
      <c r="G60" s="328"/>
      <c r="H60" s="328"/>
      <c r="I60" s="328"/>
      <c r="J60" s="331"/>
      <c r="K60" s="331"/>
    </row>
    <row r="61" spans="4:11" x14ac:dyDescent="0.2">
      <c r="D61" s="328"/>
      <c r="E61" s="328"/>
      <c r="F61" s="328"/>
      <c r="G61" s="328"/>
      <c r="H61" s="328"/>
      <c r="I61" s="328"/>
      <c r="J61" s="331"/>
      <c r="K61" s="331"/>
    </row>
    <row r="62" spans="4:11" x14ac:dyDescent="0.2">
      <c r="D62" s="328"/>
      <c r="E62" s="328"/>
      <c r="F62" s="328"/>
      <c r="G62" s="328"/>
      <c r="H62" s="328"/>
      <c r="I62" s="328"/>
      <c r="J62" s="331"/>
      <c r="K62" s="331"/>
    </row>
    <row r="63" spans="4:11" x14ac:dyDescent="0.2">
      <c r="D63" s="328"/>
      <c r="E63" s="328"/>
      <c r="F63" s="328"/>
      <c r="G63" s="328"/>
      <c r="H63" s="328"/>
      <c r="I63" s="328"/>
      <c r="J63" s="331"/>
      <c r="K63" s="331"/>
    </row>
    <row r="64" spans="4:11" x14ac:dyDescent="0.2">
      <c r="D64" s="328"/>
      <c r="E64" s="328"/>
      <c r="F64" s="328"/>
      <c r="G64" s="328"/>
      <c r="H64" s="328"/>
      <c r="I64" s="328"/>
      <c r="J64" s="331"/>
      <c r="K64" s="331"/>
    </row>
    <row r="65" spans="4:11" x14ac:dyDescent="0.2">
      <c r="D65" s="328"/>
      <c r="E65" s="328"/>
      <c r="F65" s="328"/>
      <c r="G65" s="328"/>
      <c r="H65" s="328"/>
      <c r="I65" s="328"/>
      <c r="J65" s="331"/>
      <c r="K65" s="331"/>
    </row>
    <row r="66" spans="4:11" x14ac:dyDescent="0.2">
      <c r="D66" s="328"/>
      <c r="E66" s="328"/>
      <c r="F66" s="328"/>
      <c r="G66" s="328"/>
      <c r="H66" s="328"/>
      <c r="I66" s="328"/>
      <c r="J66" s="331"/>
      <c r="K66" s="331"/>
    </row>
    <row r="67" spans="4:11" x14ac:dyDescent="0.2">
      <c r="D67" s="328"/>
      <c r="E67" s="328"/>
      <c r="F67" s="328"/>
      <c r="G67" s="328"/>
      <c r="H67" s="328"/>
      <c r="I67" s="328"/>
      <c r="J67" s="331"/>
      <c r="K67" s="331"/>
    </row>
    <row r="68" spans="4:11" x14ac:dyDescent="0.2">
      <c r="D68" s="328"/>
      <c r="E68" s="328"/>
      <c r="F68" s="328"/>
      <c r="G68" s="328"/>
      <c r="H68" s="328"/>
      <c r="I68" s="328"/>
      <c r="J68" s="331"/>
      <c r="K68" s="331"/>
    </row>
    <row r="69" spans="4:11" x14ac:dyDescent="0.2">
      <c r="D69" s="328"/>
      <c r="E69" s="328"/>
      <c r="F69" s="328"/>
      <c r="G69" s="328"/>
      <c r="H69" s="328"/>
      <c r="I69" s="328"/>
      <c r="J69" s="331"/>
      <c r="K69" s="331"/>
    </row>
    <row r="70" spans="4:11" x14ac:dyDescent="0.2">
      <c r="D70" s="328"/>
      <c r="E70" s="328"/>
      <c r="F70" s="328"/>
      <c r="G70" s="328"/>
      <c r="H70" s="328"/>
      <c r="I70" s="328"/>
      <c r="J70" s="331"/>
      <c r="K70" s="331"/>
    </row>
    <row r="71" spans="4:11" x14ac:dyDescent="0.2">
      <c r="D71" s="328"/>
      <c r="E71" s="328"/>
      <c r="F71" s="328"/>
      <c r="G71" s="328"/>
      <c r="H71" s="328"/>
      <c r="I71" s="328"/>
      <c r="J71" s="331"/>
      <c r="K71" s="331"/>
    </row>
    <row r="72" spans="4:11" x14ac:dyDescent="0.2">
      <c r="D72" s="328"/>
      <c r="E72" s="328"/>
      <c r="F72" s="328"/>
      <c r="G72" s="328"/>
      <c r="H72" s="328"/>
      <c r="I72" s="328"/>
      <c r="J72" s="331"/>
      <c r="K72" s="331"/>
    </row>
    <row r="73" spans="4:11" x14ac:dyDescent="0.2">
      <c r="D73" s="328"/>
      <c r="E73" s="328"/>
      <c r="F73" s="328"/>
      <c r="G73" s="328"/>
      <c r="H73" s="328"/>
      <c r="I73" s="328"/>
      <c r="J73" s="331"/>
      <c r="K73" s="331"/>
    </row>
    <row r="74" spans="4:11" x14ac:dyDescent="0.2">
      <c r="D74" s="328"/>
      <c r="E74" s="328"/>
      <c r="F74" s="328"/>
      <c r="G74" s="328"/>
      <c r="H74" s="328"/>
      <c r="I74" s="328"/>
      <c r="J74" s="331"/>
      <c r="K74" s="331"/>
    </row>
    <row r="75" spans="4:11" x14ac:dyDescent="0.2">
      <c r="D75" s="328"/>
      <c r="E75" s="328"/>
      <c r="F75" s="328"/>
      <c r="G75" s="328"/>
      <c r="H75" s="328"/>
      <c r="I75" s="328"/>
      <c r="J75" s="331"/>
      <c r="K75" s="331"/>
    </row>
    <row r="76" spans="4:11" x14ac:dyDescent="0.2">
      <c r="D76" s="328"/>
      <c r="E76" s="328"/>
      <c r="F76" s="328"/>
      <c r="G76" s="328"/>
      <c r="H76" s="328"/>
      <c r="I76" s="328"/>
      <c r="J76" s="331"/>
      <c r="K76" s="331"/>
    </row>
    <row r="77" spans="4:11" x14ac:dyDescent="0.2">
      <c r="D77" s="328"/>
      <c r="E77" s="328"/>
      <c r="F77" s="328"/>
      <c r="G77" s="328"/>
      <c r="H77" s="328"/>
      <c r="I77" s="328"/>
      <c r="J77" s="331"/>
      <c r="K77" s="331"/>
    </row>
    <row r="78" spans="4:11" x14ac:dyDescent="0.2">
      <c r="D78" s="328"/>
      <c r="E78" s="328"/>
      <c r="F78" s="328"/>
      <c r="G78" s="328"/>
      <c r="H78" s="328"/>
      <c r="I78" s="328"/>
      <c r="J78" s="331"/>
      <c r="K78" s="331"/>
    </row>
    <row r="79" spans="4:11" x14ac:dyDescent="0.2">
      <c r="D79" s="328"/>
      <c r="E79" s="328"/>
      <c r="F79" s="328"/>
      <c r="G79" s="328"/>
      <c r="H79" s="328"/>
      <c r="I79" s="328"/>
      <c r="J79" s="331"/>
      <c r="K79" s="331"/>
    </row>
    <row r="80" spans="4:11" x14ac:dyDescent="0.2">
      <c r="D80" s="328"/>
      <c r="E80" s="328"/>
      <c r="F80" s="328"/>
      <c r="G80" s="328"/>
      <c r="H80" s="328"/>
      <c r="I80" s="328"/>
      <c r="J80" s="331"/>
      <c r="K80" s="331"/>
    </row>
    <row r="81" spans="4:11" x14ac:dyDescent="0.2">
      <c r="D81" s="328"/>
      <c r="E81" s="328"/>
      <c r="F81" s="328"/>
      <c r="G81" s="328"/>
      <c r="H81" s="328"/>
      <c r="I81" s="328"/>
      <c r="J81" s="331"/>
      <c r="K81" s="331"/>
    </row>
    <row r="82" spans="4:11" x14ac:dyDescent="0.2">
      <c r="D82" s="328"/>
      <c r="E82" s="328"/>
      <c r="F82" s="328"/>
      <c r="G82" s="328"/>
      <c r="H82" s="328"/>
      <c r="I82" s="328"/>
      <c r="J82" s="331"/>
      <c r="K82" s="331"/>
    </row>
    <row r="83" spans="4:11" x14ac:dyDescent="0.2">
      <c r="D83" s="328"/>
      <c r="E83" s="328"/>
      <c r="F83" s="328"/>
      <c r="G83" s="328"/>
      <c r="H83" s="328"/>
      <c r="I83" s="328"/>
      <c r="J83" s="331"/>
      <c r="K83" s="331"/>
    </row>
    <row r="84" spans="4:11" x14ac:dyDescent="0.2">
      <c r="D84" s="328"/>
      <c r="E84" s="328"/>
      <c r="F84" s="328"/>
      <c r="G84" s="328"/>
      <c r="H84" s="328"/>
      <c r="I84" s="328"/>
      <c r="J84" s="331"/>
      <c r="K84" s="331"/>
    </row>
    <row r="85" spans="4:11" x14ac:dyDescent="0.2">
      <c r="D85" s="328"/>
      <c r="E85" s="328"/>
      <c r="F85" s="328"/>
      <c r="G85" s="328"/>
      <c r="H85" s="328"/>
      <c r="I85" s="328"/>
      <c r="J85" s="331"/>
      <c r="K85" s="331"/>
    </row>
    <row r="86" spans="4:11" x14ac:dyDescent="0.2">
      <c r="D86" s="328"/>
      <c r="E86" s="328"/>
      <c r="F86" s="328"/>
      <c r="G86" s="328"/>
      <c r="H86" s="328"/>
      <c r="I86" s="328"/>
      <c r="J86" s="331"/>
      <c r="K86" s="331"/>
    </row>
    <row r="87" spans="4:11" x14ac:dyDescent="0.2">
      <c r="D87" s="328"/>
      <c r="E87" s="328"/>
      <c r="F87" s="328"/>
      <c r="G87" s="328"/>
      <c r="H87" s="328"/>
      <c r="I87" s="328"/>
      <c r="J87" s="331"/>
      <c r="K87" s="331"/>
    </row>
    <row r="88" spans="4:11" x14ac:dyDescent="0.2">
      <c r="D88" s="328"/>
      <c r="E88" s="328"/>
      <c r="F88" s="328"/>
      <c r="G88" s="328"/>
      <c r="H88" s="328"/>
      <c r="I88" s="328"/>
      <c r="J88" s="331"/>
      <c r="K88" s="331"/>
    </row>
    <row r="89" spans="4:11" x14ac:dyDescent="0.2">
      <c r="D89" s="328"/>
      <c r="E89" s="328"/>
      <c r="F89" s="328"/>
      <c r="G89" s="328"/>
      <c r="H89" s="328"/>
      <c r="I89" s="328"/>
      <c r="J89" s="331"/>
      <c r="K89" s="331"/>
    </row>
    <row r="90" spans="4:11" x14ac:dyDescent="0.2">
      <c r="D90" s="328"/>
      <c r="E90" s="328"/>
      <c r="F90" s="328"/>
      <c r="G90" s="328"/>
      <c r="H90" s="328"/>
      <c r="I90" s="328"/>
      <c r="J90" s="331"/>
      <c r="K90" s="331"/>
    </row>
    <row r="91" spans="4:11" x14ac:dyDescent="0.2">
      <c r="D91" s="328"/>
      <c r="E91" s="328"/>
      <c r="F91" s="328"/>
      <c r="G91" s="328"/>
      <c r="H91" s="328"/>
      <c r="I91" s="328"/>
      <c r="J91" s="331"/>
      <c r="K91" s="331"/>
    </row>
    <row r="92" spans="4:11" x14ac:dyDescent="0.2">
      <c r="D92" s="328"/>
      <c r="E92" s="328"/>
      <c r="F92" s="328"/>
      <c r="G92" s="328"/>
      <c r="H92" s="328"/>
      <c r="I92" s="328"/>
      <c r="J92" s="331"/>
      <c r="K92" s="331"/>
    </row>
    <row r="93" spans="4:11" x14ac:dyDescent="0.2">
      <c r="D93" s="328"/>
      <c r="E93" s="328"/>
      <c r="F93" s="328"/>
      <c r="G93" s="328"/>
      <c r="H93" s="328"/>
      <c r="I93" s="328"/>
      <c r="J93" s="331"/>
      <c r="K93" s="331"/>
    </row>
    <row r="94" spans="4:11" x14ac:dyDescent="0.2">
      <c r="D94" s="328"/>
      <c r="E94" s="328"/>
      <c r="F94" s="328"/>
      <c r="G94" s="328"/>
      <c r="H94" s="328"/>
      <c r="I94" s="328"/>
      <c r="J94" s="331"/>
      <c r="K94" s="331"/>
    </row>
    <row r="95" spans="4:11" x14ac:dyDescent="0.2">
      <c r="D95" s="328"/>
      <c r="E95" s="328"/>
      <c r="F95" s="328"/>
      <c r="G95" s="328"/>
      <c r="H95" s="328"/>
      <c r="I95" s="328"/>
      <c r="J95" s="331"/>
      <c r="K95" s="331"/>
    </row>
    <row r="96" spans="4:11" x14ac:dyDescent="0.2">
      <c r="D96" s="328"/>
      <c r="E96" s="328"/>
      <c r="F96" s="328"/>
      <c r="G96" s="328"/>
      <c r="H96" s="328"/>
      <c r="I96" s="328"/>
      <c r="J96" s="331"/>
      <c r="K96" s="331"/>
    </row>
    <row r="97" spans="4:11" x14ac:dyDescent="0.2">
      <c r="D97" s="328"/>
      <c r="E97" s="328"/>
      <c r="F97" s="328"/>
      <c r="G97" s="328"/>
      <c r="H97" s="328"/>
      <c r="I97" s="328"/>
      <c r="J97" s="331"/>
      <c r="K97" s="331"/>
    </row>
    <row r="98" spans="4:11" x14ac:dyDescent="0.2">
      <c r="D98" s="328"/>
      <c r="E98" s="328"/>
      <c r="F98" s="328"/>
      <c r="G98" s="328"/>
      <c r="H98" s="328"/>
      <c r="I98" s="328"/>
      <c r="J98" s="331"/>
      <c r="K98" s="331"/>
    </row>
    <row r="99" spans="4:11" x14ac:dyDescent="0.2">
      <c r="D99" s="328"/>
      <c r="E99" s="328"/>
      <c r="F99" s="328"/>
      <c r="G99" s="328"/>
      <c r="H99" s="328"/>
      <c r="I99" s="328"/>
      <c r="J99" s="331"/>
      <c r="K99" s="331"/>
    </row>
    <row r="100" spans="4:11" x14ac:dyDescent="0.2">
      <c r="D100" s="328"/>
      <c r="E100" s="328"/>
      <c r="F100" s="328"/>
      <c r="G100" s="328"/>
      <c r="H100" s="328"/>
      <c r="I100" s="328"/>
      <c r="J100" s="331"/>
      <c r="K100" s="331"/>
    </row>
    <row r="101" spans="4:11" x14ac:dyDescent="0.2">
      <c r="D101" s="328"/>
      <c r="E101" s="328"/>
      <c r="F101" s="328"/>
      <c r="G101" s="328"/>
      <c r="H101" s="328"/>
      <c r="I101" s="328"/>
      <c r="J101" s="331"/>
      <c r="K101" s="331"/>
    </row>
    <row r="102" spans="4:11" x14ac:dyDescent="0.2">
      <c r="D102" s="328"/>
      <c r="E102" s="328"/>
      <c r="F102" s="328"/>
      <c r="G102" s="328"/>
      <c r="H102" s="328"/>
      <c r="I102" s="328"/>
      <c r="J102" s="331"/>
      <c r="K102" s="331"/>
    </row>
    <row r="103" spans="4:11" x14ac:dyDescent="0.2">
      <c r="D103" s="328"/>
      <c r="E103" s="328"/>
      <c r="F103" s="328"/>
      <c r="G103" s="328"/>
      <c r="H103" s="328"/>
      <c r="I103" s="328"/>
      <c r="J103" s="331"/>
      <c r="K103" s="331"/>
    </row>
    <row r="104" spans="4:11" x14ac:dyDescent="0.2">
      <c r="D104" s="328"/>
      <c r="E104" s="328"/>
      <c r="F104" s="328"/>
      <c r="G104" s="328"/>
      <c r="H104" s="328"/>
      <c r="I104" s="328"/>
      <c r="J104" s="331"/>
      <c r="K104" s="331"/>
    </row>
    <row r="105" spans="4:11" x14ac:dyDescent="0.2">
      <c r="D105" s="328"/>
      <c r="E105" s="328"/>
      <c r="F105" s="328"/>
      <c r="G105" s="328"/>
      <c r="H105" s="328"/>
      <c r="I105" s="328"/>
      <c r="J105" s="331"/>
      <c r="K105" s="331"/>
    </row>
    <row r="106" spans="4:11" x14ac:dyDescent="0.2">
      <c r="D106" s="328"/>
      <c r="E106" s="328"/>
      <c r="F106" s="328"/>
      <c r="G106" s="328"/>
      <c r="H106" s="328"/>
      <c r="I106" s="328"/>
      <c r="J106" s="331"/>
      <c r="K106" s="331"/>
    </row>
    <row r="107" spans="4:11" x14ac:dyDescent="0.2">
      <c r="D107" s="328"/>
      <c r="E107" s="328"/>
      <c r="F107" s="328"/>
      <c r="G107" s="328"/>
      <c r="H107" s="328"/>
      <c r="I107" s="328"/>
      <c r="J107" s="331"/>
      <c r="K107" s="331"/>
    </row>
    <row r="108" spans="4:11" x14ac:dyDescent="0.2">
      <c r="D108" s="328"/>
      <c r="E108" s="328"/>
      <c r="F108" s="328"/>
      <c r="G108" s="328"/>
      <c r="H108" s="328"/>
      <c r="I108" s="328"/>
      <c r="J108" s="331"/>
      <c r="K108" s="331"/>
    </row>
    <row r="109" spans="4:11" x14ac:dyDescent="0.2">
      <c r="D109" s="328"/>
      <c r="E109" s="328"/>
      <c r="F109" s="328"/>
      <c r="G109" s="328"/>
      <c r="H109" s="328"/>
      <c r="I109" s="328"/>
      <c r="J109" s="331"/>
      <c r="K109" s="331"/>
    </row>
    <row r="110" spans="4:11" x14ac:dyDescent="0.2">
      <c r="D110" s="328"/>
      <c r="E110" s="328"/>
      <c r="F110" s="328"/>
      <c r="G110" s="328"/>
      <c r="H110" s="328"/>
      <c r="I110" s="328"/>
      <c r="J110" s="331"/>
      <c r="K110" s="331"/>
    </row>
    <row r="111" spans="4:11" x14ac:dyDescent="0.2">
      <c r="D111" s="328"/>
      <c r="E111" s="328"/>
      <c r="F111" s="328"/>
      <c r="G111" s="328"/>
      <c r="H111" s="328"/>
      <c r="I111" s="328"/>
      <c r="J111" s="331"/>
      <c r="K111" s="331"/>
    </row>
    <row r="112" spans="4:11" x14ac:dyDescent="0.2">
      <c r="D112" s="328"/>
      <c r="E112" s="328"/>
      <c r="F112" s="328"/>
      <c r="G112" s="328"/>
      <c r="H112" s="328"/>
      <c r="I112" s="328"/>
      <c r="J112" s="331"/>
      <c r="K112" s="331"/>
    </row>
    <row r="113" spans="4:11" x14ac:dyDescent="0.2">
      <c r="D113" s="328"/>
      <c r="E113" s="328"/>
      <c r="F113" s="328"/>
      <c r="G113" s="328"/>
      <c r="H113" s="328"/>
      <c r="I113" s="328"/>
      <c r="J113" s="331"/>
      <c r="K113" s="331"/>
    </row>
    <row r="114" spans="4:11" x14ac:dyDescent="0.2">
      <c r="D114" s="328"/>
      <c r="E114" s="328"/>
      <c r="F114" s="328"/>
      <c r="G114" s="328"/>
      <c r="H114" s="328"/>
      <c r="I114" s="328"/>
      <c r="J114" s="331"/>
      <c r="K114" s="331"/>
    </row>
    <row r="115" spans="4:11" x14ac:dyDescent="0.2">
      <c r="D115" s="328"/>
      <c r="E115" s="328"/>
      <c r="F115" s="328"/>
      <c r="G115" s="328"/>
      <c r="H115" s="328"/>
      <c r="I115" s="328"/>
      <c r="J115" s="331"/>
      <c r="K115" s="331"/>
    </row>
    <row r="116" spans="4:11" x14ac:dyDescent="0.2">
      <c r="D116" s="328"/>
      <c r="E116" s="328"/>
      <c r="F116" s="328"/>
      <c r="G116" s="328"/>
      <c r="H116" s="328"/>
      <c r="I116" s="328"/>
      <c r="J116" s="331"/>
      <c r="K116" s="331"/>
    </row>
    <row r="117" spans="4:11" x14ac:dyDescent="0.2">
      <c r="D117" s="328"/>
      <c r="E117" s="328"/>
      <c r="F117" s="328"/>
      <c r="G117" s="328"/>
      <c r="H117" s="328"/>
      <c r="I117" s="328"/>
      <c r="J117" s="331"/>
      <c r="K117" s="331"/>
    </row>
    <row r="118" spans="4:11" x14ac:dyDescent="0.2">
      <c r="D118" s="328"/>
      <c r="E118" s="328"/>
      <c r="F118" s="328"/>
      <c r="G118" s="328"/>
      <c r="H118" s="328"/>
      <c r="I118" s="328"/>
      <c r="J118" s="331"/>
      <c r="K118" s="331"/>
    </row>
    <row r="119" spans="4:11" x14ac:dyDescent="0.2">
      <c r="D119" s="328"/>
      <c r="E119" s="328"/>
      <c r="F119" s="328"/>
      <c r="G119" s="328"/>
      <c r="H119" s="328"/>
      <c r="I119" s="328"/>
      <c r="J119" s="331"/>
      <c r="K119" s="331"/>
    </row>
    <row r="120" spans="4:11" x14ac:dyDescent="0.2">
      <c r="D120" s="328"/>
      <c r="E120" s="328"/>
      <c r="F120" s="328"/>
      <c r="G120" s="328"/>
      <c r="H120" s="328"/>
      <c r="I120" s="328"/>
      <c r="J120" s="331"/>
      <c r="K120" s="331"/>
    </row>
    <row r="121" spans="4:11" x14ac:dyDescent="0.2">
      <c r="D121" s="328"/>
      <c r="E121" s="328"/>
      <c r="F121" s="328"/>
      <c r="G121" s="328"/>
      <c r="H121" s="328"/>
      <c r="I121" s="328"/>
      <c r="J121" s="331"/>
      <c r="K121" s="331"/>
    </row>
    <row r="122" spans="4:11" x14ac:dyDescent="0.2">
      <c r="D122" s="328"/>
      <c r="E122" s="328"/>
      <c r="F122" s="328"/>
      <c r="G122" s="328"/>
      <c r="H122" s="328"/>
      <c r="I122" s="328"/>
      <c r="J122" s="331"/>
      <c r="K122" s="331"/>
    </row>
    <row r="123" spans="4:11" x14ac:dyDescent="0.2">
      <c r="D123" s="328"/>
      <c r="E123" s="328"/>
      <c r="F123" s="328"/>
      <c r="G123" s="328"/>
      <c r="H123" s="328"/>
      <c r="I123" s="328"/>
      <c r="J123" s="331"/>
      <c r="K123" s="331"/>
    </row>
    <row r="124" spans="4:11" x14ac:dyDescent="0.2">
      <c r="D124" s="328"/>
      <c r="E124" s="328"/>
      <c r="F124" s="328"/>
      <c r="G124" s="328"/>
      <c r="H124" s="328"/>
      <c r="I124" s="328"/>
      <c r="J124" s="331"/>
      <c r="K124" s="331"/>
    </row>
    <row r="125" spans="4:11" x14ac:dyDescent="0.2">
      <c r="D125" s="328"/>
      <c r="E125" s="328"/>
      <c r="F125" s="328"/>
      <c r="G125" s="328"/>
      <c r="H125" s="328"/>
      <c r="I125" s="328"/>
      <c r="J125" s="331"/>
      <c r="K125" s="331"/>
    </row>
    <row r="126" spans="4:11" x14ac:dyDescent="0.2">
      <c r="D126" s="328"/>
      <c r="E126" s="328"/>
      <c r="F126" s="328"/>
      <c r="G126" s="328"/>
      <c r="H126" s="328"/>
      <c r="I126" s="328"/>
      <c r="J126" s="331"/>
      <c r="K126" s="331"/>
    </row>
    <row r="127" spans="4:11" x14ac:dyDescent="0.2">
      <c r="D127" s="328"/>
      <c r="E127" s="328"/>
      <c r="F127" s="328"/>
      <c r="G127" s="328"/>
      <c r="H127" s="328"/>
      <c r="I127" s="328"/>
      <c r="J127" s="331"/>
      <c r="K127" s="331"/>
    </row>
    <row r="128" spans="4:11" x14ac:dyDescent="0.2">
      <c r="D128" s="328"/>
      <c r="E128" s="328"/>
      <c r="F128" s="328"/>
      <c r="G128" s="328"/>
      <c r="H128" s="328"/>
      <c r="I128" s="328"/>
      <c r="J128" s="331"/>
      <c r="K128" s="331"/>
    </row>
    <row r="129" spans="4:11" x14ac:dyDescent="0.2">
      <c r="D129" s="328"/>
      <c r="E129" s="328"/>
      <c r="F129" s="328"/>
      <c r="G129" s="328"/>
      <c r="H129" s="328"/>
      <c r="I129" s="328"/>
      <c r="J129" s="331"/>
      <c r="K129" s="331"/>
    </row>
    <row r="130" spans="4:11" x14ac:dyDescent="0.2">
      <c r="D130" s="328"/>
      <c r="E130" s="328"/>
      <c r="F130" s="328"/>
      <c r="G130" s="328"/>
      <c r="H130" s="328"/>
      <c r="I130" s="328"/>
      <c r="J130" s="331"/>
      <c r="K130" s="331"/>
    </row>
    <row r="131" spans="4:11" x14ac:dyDescent="0.2">
      <c r="D131" s="328"/>
      <c r="E131" s="328"/>
      <c r="F131" s="328"/>
      <c r="G131" s="328"/>
      <c r="H131" s="328"/>
      <c r="I131" s="328"/>
      <c r="J131" s="331"/>
      <c r="K131" s="331"/>
    </row>
    <row r="132" spans="4:11" x14ac:dyDescent="0.2">
      <c r="D132" s="328"/>
      <c r="E132" s="328"/>
      <c r="F132" s="328"/>
      <c r="G132" s="328"/>
      <c r="H132" s="328"/>
      <c r="I132" s="328"/>
      <c r="J132" s="331"/>
      <c r="K132" s="331"/>
    </row>
    <row r="133" spans="4:11" x14ac:dyDescent="0.2">
      <c r="D133" s="328"/>
      <c r="E133" s="328"/>
      <c r="F133" s="328"/>
      <c r="G133" s="328"/>
      <c r="H133" s="328"/>
      <c r="I133" s="328"/>
      <c r="J133" s="331"/>
      <c r="K133" s="331"/>
    </row>
    <row r="134" spans="4:11" x14ac:dyDescent="0.2">
      <c r="D134" s="328"/>
      <c r="E134" s="328"/>
      <c r="F134" s="328"/>
      <c r="G134" s="328"/>
      <c r="H134" s="328"/>
      <c r="I134" s="328"/>
      <c r="J134" s="331"/>
      <c r="K134" s="331"/>
    </row>
    <row r="135" spans="4:11" x14ac:dyDescent="0.2">
      <c r="D135" s="328"/>
      <c r="E135" s="328"/>
      <c r="F135" s="328"/>
      <c r="G135" s="328"/>
      <c r="H135" s="328"/>
      <c r="I135" s="328"/>
      <c r="J135" s="331"/>
      <c r="K135" s="331"/>
    </row>
    <row r="136" spans="4:11" x14ac:dyDescent="0.2">
      <c r="D136" s="328"/>
      <c r="E136" s="328"/>
      <c r="F136" s="328"/>
      <c r="G136" s="328"/>
      <c r="H136" s="328"/>
      <c r="I136" s="328"/>
      <c r="J136" s="331"/>
      <c r="K136" s="331"/>
    </row>
    <row r="137" spans="4:11" x14ac:dyDescent="0.2">
      <c r="D137" s="328"/>
      <c r="E137" s="328"/>
      <c r="F137" s="328"/>
      <c r="G137" s="328"/>
      <c r="H137" s="328"/>
      <c r="I137" s="328"/>
      <c r="J137" s="331"/>
      <c r="K137" s="331"/>
    </row>
    <row r="138" spans="4:11" x14ac:dyDescent="0.2">
      <c r="D138" s="328"/>
      <c r="E138" s="328"/>
      <c r="F138" s="328"/>
      <c r="G138" s="328"/>
      <c r="H138" s="328"/>
      <c r="I138" s="328"/>
      <c r="J138" s="331"/>
      <c r="K138" s="331"/>
    </row>
    <row r="139" spans="4:11" x14ac:dyDescent="0.2">
      <c r="D139" s="328"/>
      <c r="E139" s="328"/>
      <c r="F139" s="328"/>
      <c r="G139" s="328"/>
      <c r="H139" s="328"/>
      <c r="I139" s="328"/>
      <c r="J139" s="331"/>
      <c r="K139" s="331"/>
    </row>
    <row r="140" spans="4:11" x14ac:dyDescent="0.2">
      <c r="D140" s="328"/>
      <c r="E140" s="328"/>
      <c r="F140" s="328"/>
      <c r="G140" s="328"/>
      <c r="H140" s="328"/>
      <c r="I140" s="328"/>
      <c r="J140" s="331"/>
      <c r="K140" s="331"/>
    </row>
    <row r="141" spans="4:11" x14ac:dyDescent="0.2">
      <c r="D141" s="328"/>
      <c r="E141" s="328"/>
      <c r="F141" s="328"/>
      <c r="G141" s="328"/>
      <c r="H141" s="328"/>
      <c r="I141" s="328"/>
      <c r="J141" s="331"/>
      <c r="K141" s="331"/>
    </row>
    <row r="142" spans="4:11" x14ac:dyDescent="0.2">
      <c r="D142" s="328"/>
      <c r="E142" s="328"/>
      <c r="F142" s="328"/>
      <c r="G142" s="328"/>
      <c r="H142" s="328"/>
      <c r="I142" s="328"/>
      <c r="J142" s="331"/>
      <c r="K142" s="331"/>
    </row>
    <row r="143" spans="4:11" x14ac:dyDescent="0.2">
      <c r="D143" s="328"/>
      <c r="E143" s="328"/>
      <c r="F143" s="328"/>
      <c r="G143" s="328"/>
      <c r="H143" s="328"/>
      <c r="I143" s="328"/>
      <c r="J143" s="331"/>
      <c r="K143" s="331"/>
    </row>
    <row r="144" spans="4:11" x14ac:dyDescent="0.2">
      <c r="D144" s="328"/>
      <c r="E144" s="328"/>
      <c r="F144" s="328"/>
      <c r="G144" s="328"/>
      <c r="H144" s="328"/>
      <c r="I144" s="328"/>
      <c r="J144" s="331"/>
      <c r="K144" s="331"/>
    </row>
    <row r="145" spans="4:11" x14ac:dyDescent="0.2">
      <c r="D145" s="328"/>
      <c r="E145" s="328"/>
      <c r="F145" s="328"/>
      <c r="G145" s="328"/>
      <c r="H145" s="328"/>
      <c r="I145" s="328"/>
      <c r="J145" s="331"/>
      <c r="K145" s="331"/>
    </row>
    <row r="146" spans="4:11" x14ac:dyDescent="0.2">
      <c r="D146" s="328"/>
      <c r="E146" s="328"/>
      <c r="F146" s="328"/>
      <c r="G146" s="328"/>
      <c r="H146" s="328"/>
      <c r="I146" s="328"/>
      <c r="J146" s="331"/>
      <c r="K146" s="331"/>
    </row>
    <row r="147" spans="4:11" x14ac:dyDescent="0.2">
      <c r="D147" s="328"/>
      <c r="E147" s="328"/>
      <c r="F147" s="328"/>
      <c r="G147" s="328"/>
      <c r="H147" s="328"/>
      <c r="I147" s="328"/>
      <c r="J147" s="331"/>
      <c r="K147" s="331"/>
    </row>
    <row r="148" spans="4:11" x14ac:dyDescent="0.2">
      <c r="D148" s="328"/>
      <c r="E148" s="328"/>
      <c r="F148" s="328"/>
      <c r="G148" s="328"/>
      <c r="H148" s="328"/>
      <c r="I148" s="328"/>
      <c r="J148" s="331"/>
      <c r="K148" s="331"/>
    </row>
    <row r="149" spans="4:11" x14ac:dyDescent="0.2">
      <c r="D149" s="328"/>
      <c r="E149" s="328"/>
      <c r="F149" s="328"/>
      <c r="G149" s="328"/>
      <c r="H149" s="328"/>
      <c r="I149" s="328"/>
      <c r="J149" s="331"/>
      <c r="K149" s="331"/>
    </row>
    <row r="150" spans="4:11" x14ac:dyDescent="0.2">
      <c r="D150" s="328"/>
      <c r="E150" s="328"/>
      <c r="F150" s="328"/>
      <c r="G150" s="328"/>
      <c r="H150" s="328"/>
      <c r="I150" s="328"/>
      <c r="J150" s="331"/>
      <c r="K150" s="331"/>
    </row>
  </sheetData>
  <mergeCells count="3">
    <mergeCell ref="C4:C5"/>
    <mergeCell ref="E4:I4"/>
    <mergeCell ref="J4:K4"/>
  </mergeCells>
  <pageMargins left="0.62" right="0.56999999999999995" top="0.78740157480314965" bottom="0.78740157480314965" header="0.31496062992125984" footer="0.31496062992125984"/>
  <pageSetup paperSize="9" scale="95" fitToHeight="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>
    <tabColor theme="3" tint="0.39997558519241921"/>
  </sheetPr>
  <dimension ref="C4:O57"/>
  <sheetViews>
    <sheetView topLeftCell="F1" workbookViewId="0">
      <selection activeCell="M18" sqref="M18"/>
    </sheetView>
  </sheetViews>
  <sheetFormatPr defaultRowHeight="12" x14ac:dyDescent="0.2"/>
  <cols>
    <col min="3" max="3" width="27.83203125" customWidth="1"/>
    <col min="4" max="4" width="18.83203125" customWidth="1"/>
    <col min="5" max="5" width="111.33203125" customWidth="1"/>
    <col min="6" max="6" width="18" customWidth="1"/>
    <col min="7" max="11" width="18.33203125" customWidth="1"/>
    <col min="12" max="14" width="7.6640625" customWidth="1"/>
    <col min="15" max="15" width="6.1640625" customWidth="1"/>
  </cols>
  <sheetData>
    <row r="4" spans="3:15" x14ac:dyDescent="0.2">
      <c r="C4" s="13" t="s">
        <v>479</v>
      </c>
    </row>
    <row r="5" spans="3:15" x14ac:dyDescent="0.2">
      <c r="C5" s="13" t="s">
        <v>566</v>
      </c>
    </row>
    <row r="10" spans="3:15" ht="24" x14ac:dyDescent="0.2">
      <c r="C10" s="376" t="s">
        <v>490</v>
      </c>
      <c r="D10" s="376" t="s">
        <v>495</v>
      </c>
      <c r="E10" s="376" t="s">
        <v>6</v>
      </c>
      <c r="F10" s="376" t="s">
        <v>500</v>
      </c>
      <c r="G10" s="399" t="s">
        <v>501</v>
      </c>
      <c r="H10" s="399" t="s">
        <v>502</v>
      </c>
      <c r="I10" s="399" t="s">
        <v>503</v>
      </c>
      <c r="J10" s="399" t="s">
        <v>504</v>
      </c>
      <c r="K10" s="399" t="s">
        <v>569</v>
      </c>
      <c r="L10" s="399" t="s">
        <v>505</v>
      </c>
      <c r="M10" s="399" t="s">
        <v>506</v>
      </c>
      <c r="N10" s="399" t="s">
        <v>507</v>
      </c>
      <c r="O10" s="399" t="s">
        <v>508</v>
      </c>
    </row>
    <row r="11" spans="3:15" x14ac:dyDescent="0.2">
      <c r="C11" s="377" t="s">
        <v>509</v>
      </c>
      <c r="D11" s="377" t="s">
        <v>510</v>
      </c>
      <c r="E11" s="378" t="s">
        <v>511</v>
      </c>
      <c r="F11" s="377" t="s">
        <v>512</v>
      </c>
      <c r="G11" s="379"/>
      <c r="H11" s="379"/>
      <c r="I11" s="379"/>
      <c r="J11" s="379"/>
      <c r="K11" s="379"/>
      <c r="L11" s="379"/>
      <c r="M11" s="379"/>
      <c r="N11" s="379"/>
      <c r="O11" s="379"/>
    </row>
    <row r="12" spans="3:15" x14ac:dyDescent="0.2">
      <c r="C12" s="377" t="s">
        <v>6</v>
      </c>
      <c r="D12" s="377" t="s">
        <v>513</v>
      </c>
      <c r="E12" s="378" t="s">
        <v>514</v>
      </c>
      <c r="F12" s="377" t="s">
        <v>512</v>
      </c>
      <c r="G12" s="380">
        <v>3121.2417700000001</v>
      </c>
      <c r="H12" s="380">
        <v>1875.1540399999999</v>
      </c>
      <c r="I12" s="380">
        <v>3394.6605300000001</v>
      </c>
      <c r="J12" s="380">
        <v>899.49163999999996</v>
      </c>
      <c r="K12" s="380">
        <v>2323.3038000000001</v>
      </c>
      <c r="L12" s="382">
        <v>60.077180115399997</v>
      </c>
      <c r="M12" s="382">
        <v>181.03368883763801</v>
      </c>
      <c r="N12" s="382">
        <v>26.497248607064702</v>
      </c>
      <c r="O12" s="382">
        <v>258.29076076793802</v>
      </c>
    </row>
    <row r="13" spans="3:15" x14ac:dyDescent="0.2">
      <c r="C13" s="377" t="s">
        <v>6</v>
      </c>
      <c r="D13" s="377" t="s">
        <v>634</v>
      </c>
      <c r="E13" s="378" t="s">
        <v>635</v>
      </c>
      <c r="F13" s="377" t="s">
        <v>512</v>
      </c>
      <c r="G13" s="380">
        <v>1802.6909000000001</v>
      </c>
      <c r="H13" s="380">
        <v>915.19151999999997</v>
      </c>
      <c r="I13" s="380">
        <v>891.23245999999995</v>
      </c>
      <c r="J13" s="379"/>
      <c r="K13" s="379"/>
      <c r="L13" s="382">
        <v>50.768077877355502</v>
      </c>
      <c r="M13" s="382">
        <v>97.382071459753007</v>
      </c>
      <c r="N13" s="379"/>
      <c r="O13" s="379"/>
    </row>
    <row r="14" spans="3:15" x14ac:dyDescent="0.2">
      <c r="C14" s="377" t="s">
        <v>6</v>
      </c>
      <c r="D14" s="377" t="s">
        <v>636</v>
      </c>
      <c r="E14" s="436" t="s">
        <v>637</v>
      </c>
      <c r="F14" s="377" t="s">
        <v>638</v>
      </c>
      <c r="G14" s="379"/>
      <c r="H14" s="379"/>
      <c r="I14" s="379"/>
      <c r="J14" s="379"/>
      <c r="K14" s="379"/>
      <c r="L14" s="379"/>
      <c r="M14" s="379"/>
      <c r="N14" s="379"/>
      <c r="O14" s="379"/>
    </row>
    <row r="15" spans="3:15" x14ac:dyDescent="0.2">
      <c r="C15" s="377" t="s">
        <v>6</v>
      </c>
      <c r="D15" s="377" t="s">
        <v>515</v>
      </c>
      <c r="E15" s="436" t="s">
        <v>639</v>
      </c>
      <c r="F15" s="377" t="s">
        <v>638</v>
      </c>
      <c r="G15" s="380">
        <v>1318.55087</v>
      </c>
      <c r="H15" s="380">
        <v>959.96252000000004</v>
      </c>
      <c r="I15" s="380">
        <v>2503.4280699999999</v>
      </c>
      <c r="J15" s="380">
        <v>899.49163999999996</v>
      </c>
      <c r="K15" s="380">
        <v>2323.3038000000001</v>
      </c>
      <c r="L15" s="382">
        <v>72.804359834823799</v>
      </c>
      <c r="M15" s="382">
        <v>260.78393873127499</v>
      </c>
      <c r="N15" s="382">
        <v>35.930396833810399</v>
      </c>
      <c r="O15" s="382">
        <v>258.29076076793802</v>
      </c>
    </row>
    <row r="16" spans="3:15" x14ac:dyDescent="0.2">
      <c r="C16" s="377" t="s">
        <v>516</v>
      </c>
      <c r="D16" s="377" t="s">
        <v>517</v>
      </c>
      <c r="E16" s="378" t="s">
        <v>640</v>
      </c>
      <c r="F16" s="377" t="s">
        <v>512</v>
      </c>
      <c r="G16" s="380">
        <v>163516.03268999999</v>
      </c>
      <c r="H16" s="380">
        <v>113956.63280000001</v>
      </c>
      <c r="I16" s="380">
        <v>119532.33738</v>
      </c>
      <c r="J16" s="380">
        <v>108164.84208</v>
      </c>
      <c r="K16" s="380">
        <v>112649.38077</v>
      </c>
      <c r="L16" s="382">
        <v>69.691412472098904</v>
      </c>
      <c r="M16" s="382">
        <v>104.89283023111599</v>
      </c>
      <c r="N16" s="382">
        <v>90.490025085126504</v>
      </c>
      <c r="O16" s="382">
        <v>104.146022500253</v>
      </c>
    </row>
    <row r="17" spans="3:15" x14ac:dyDescent="0.2">
      <c r="C17" s="377" t="s">
        <v>6</v>
      </c>
      <c r="D17" s="377" t="s">
        <v>641</v>
      </c>
      <c r="E17" s="378" t="s">
        <v>642</v>
      </c>
      <c r="F17" s="377" t="s">
        <v>512</v>
      </c>
      <c r="G17" s="380">
        <v>81544.99424</v>
      </c>
      <c r="H17" s="380">
        <v>86919.215620000003</v>
      </c>
      <c r="I17" s="380">
        <v>88690.700150000004</v>
      </c>
      <c r="J17" s="380">
        <v>89914.950989999998</v>
      </c>
      <c r="K17" s="380">
        <v>98538.92598</v>
      </c>
      <c r="L17" s="382">
        <v>106.59049820297101</v>
      </c>
      <c r="M17" s="382">
        <v>102.03808158801699</v>
      </c>
      <c r="N17" s="382">
        <v>101.380359877563</v>
      </c>
      <c r="O17" s="382">
        <v>109.59125806670301</v>
      </c>
    </row>
    <row r="18" spans="3:15" x14ac:dyDescent="0.2">
      <c r="C18" s="377" t="s">
        <v>643</v>
      </c>
      <c r="D18" s="377" t="s">
        <v>644</v>
      </c>
      <c r="E18" s="378" t="s">
        <v>645</v>
      </c>
      <c r="F18" s="377" t="s">
        <v>512</v>
      </c>
      <c r="G18" s="380">
        <v>107877.448</v>
      </c>
      <c r="H18" s="380">
        <v>111785.466</v>
      </c>
      <c r="I18" s="380">
        <v>116343.745</v>
      </c>
      <c r="J18" s="380">
        <v>115262.069</v>
      </c>
      <c r="K18" s="380">
        <v>118047.079</v>
      </c>
      <c r="L18" s="382">
        <v>103.622645949133</v>
      </c>
      <c r="M18" s="382">
        <v>104.07770273105101</v>
      </c>
      <c r="N18" s="382">
        <v>99.070275759130794</v>
      </c>
      <c r="O18" s="382">
        <v>102.416241547772</v>
      </c>
    </row>
    <row r="19" spans="3:15" x14ac:dyDescent="0.2">
      <c r="C19" s="377" t="s">
        <v>6</v>
      </c>
      <c r="D19" s="377" t="s">
        <v>646</v>
      </c>
      <c r="E19" s="378" t="s">
        <v>647</v>
      </c>
      <c r="F19" s="377" t="s">
        <v>512</v>
      </c>
      <c r="G19" s="380">
        <v>35977.911999999997</v>
      </c>
      <c r="H19" s="380">
        <v>37031.964999999997</v>
      </c>
      <c r="I19" s="380">
        <v>38608.633000000002</v>
      </c>
      <c r="J19" s="380">
        <v>38259.786</v>
      </c>
      <c r="K19" s="380">
        <v>38989.194000000003</v>
      </c>
      <c r="L19" s="382">
        <v>102.929722547545</v>
      </c>
      <c r="M19" s="382">
        <v>104.257586655205</v>
      </c>
      <c r="N19" s="382">
        <v>99.096453376114098</v>
      </c>
      <c r="O19" s="382">
        <v>101.906461264577</v>
      </c>
    </row>
    <row r="20" spans="3:15" x14ac:dyDescent="0.2">
      <c r="C20" s="377" t="s">
        <v>6</v>
      </c>
      <c r="D20" s="377" t="s">
        <v>648</v>
      </c>
      <c r="E20" s="378" t="s">
        <v>649</v>
      </c>
      <c r="F20" s="377" t="s">
        <v>512</v>
      </c>
      <c r="G20" s="380">
        <v>2064.5700000000002</v>
      </c>
      <c r="H20" s="380">
        <v>2128.23</v>
      </c>
      <c r="I20" s="380">
        <v>2220.0720000000001</v>
      </c>
      <c r="J20" s="380">
        <v>2128.9679999999998</v>
      </c>
      <c r="K20" s="380">
        <v>2239.828</v>
      </c>
      <c r="L20" s="382">
        <v>103.083450791206</v>
      </c>
      <c r="M20" s="382">
        <v>104.315417036692</v>
      </c>
      <c r="N20" s="382">
        <v>95.89634930759</v>
      </c>
      <c r="O20" s="382">
        <v>105.20721776936099</v>
      </c>
    </row>
    <row r="21" spans="3:15" x14ac:dyDescent="0.2">
      <c r="C21" s="377" t="s">
        <v>6</v>
      </c>
      <c r="D21" s="377" t="s">
        <v>650</v>
      </c>
      <c r="E21" s="378" t="s">
        <v>651</v>
      </c>
      <c r="F21" s="377" t="s">
        <v>512</v>
      </c>
      <c r="G21" s="380">
        <v>72457.417000000001</v>
      </c>
      <c r="H21" s="380">
        <v>76376.357000000004</v>
      </c>
      <c r="I21" s="380">
        <v>79647.539999999994</v>
      </c>
      <c r="J21" s="380">
        <v>79611.748000000007</v>
      </c>
      <c r="K21" s="380">
        <v>79489.456999999995</v>
      </c>
      <c r="L21" s="382">
        <v>105.408611239896</v>
      </c>
      <c r="M21" s="382">
        <v>104.28297856626</v>
      </c>
      <c r="N21" s="382">
        <v>99.955062014470201</v>
      </c>
      <c r="O21" s="382">
        <v>99.846390761323306</v>
      </c>
    </row>
    <row r="22" spans="3:15" x14ac:dyDescent="0.2">
      <c r="C22" s="377" t="s">
        <v>6</v>
      </c>
      <c r="D22" s="377" t="s">
        <v>652</v>
      </c>
      <c r="E22" s="378" t="s">
        <v>653</v>
      </c>
      <c r="F22" s="377" t="s">
        <v>512</v>
      </c>
      <c r="G22" s="380">
        <v>30782.391</v>
      </c>
      <c r="H22" s="380">
        <v>30343.285</v>
      </c>
      <c r="I22" s="380">
        <v>31481.267</v>
      </c>
      <c r="J22" s="380">
        <v>30456.667000000001</v>
      </c>
      <c r="K22" s="380">
        <v>32482.845000000001</v>
      </c>
      <c r="L22" s="382">
        <v>98.573515618068797</v>
      </c>
      <c r="M22" s="382">
        <v>103.75035860487699</v>
      </c>
      <c r="N22" s="382">
        <v>96.745366061664498</v>
      </c>
      <c r="O22" s="382">
        <v>106.652658348991</v>
      </c>
    </row>
    <row r="23" spans="3:15" x14ac:dyDescent="0.2">
      <c r="C23" s="377" t="s">
        <v>6</v>
      </c>
      <c r="D23" s="377" t="s">
        <v>654</v>
      </c>
      <c r="E23" s="378" t="s">
        <v>655</v>
      </c>
      <c r="F23" s="377" t="s">
        <v>512</v>
      </c>
      <c r="G23" s="380">
        <v>7772.7291999999998</v>
      </c>
      <c r="H23" s="380">
        <v>7678.5052599999999</v>
      </c>
      <c r="I23" s="380">
        <v>9930.2572799999998</v>
      </c>
      <c r="J23" s="380">
        <v>6934.7501700000003</v>
      </c>
      <c r="K23" s="380">
        <v>4844.0291999999999</v>
      </c>
      <c r="L23" s="382">
        <v>98.787762476016795</v>
      </c>
      <c r="M23" s="382">
        <v>129.32539529184399</v>
      </c>
      <c r="N23" s="382">
        <v>69.834546824551197</v>
      </c>
      <c r="O23" s="382">
        <v>69.851531508019704</v>
      </c>
    </row>
    <row r="24" spans="3:15" x14ac:dyDescent="0.2">
      <c r="C24" s="377" t="s">
        <v>6</v>
      </c>
      <c r="D24" s="377" t="s">
        <v>656</v>
      </c>
      <c r="E24" s="378" t="s">
        <v>657</v>
      </c>
      <c r="F24" s="377" t="s">
        <v>512</v>
      </c>
      <c r="G24" s="380">
        <v>7772.7291999999998</v>
      </c>
      <c r="H24" s="380">
        <v>7678.5052599999999</v>
      </c>
      <c r="I24" s="380">
        <v>9930.2572799999998</v>
      </c>
      <c r="J24" s="380">
        <v>6934.7501700000003</v>
      </c>
      <c r="K24" s="380">
        <v>4844.0291999999999</v>
      </c>
      <c r="L24" s="382">
        <v>98.787762476016795</v>
      </c>
      <c r="M24" s="382">
        <v>129.32539529184399</v>
      </c>
      <c r="N24" s="382">
        <v>69.834546824551197</v>
      </c>
      <c r="O24" s="382">
        <v>69.851531508019704</v>
      </c>
    </row>
    <row r="25" spans="3:15" x14ac:dyDescent="0.2">
      <c r="C25" s="377" t="s">
        <v>6</v>
      </c>
      <c r="D25" s="377" t="s">
        <v>658</v>
      </c>
      <c r="E25" s="436" t="s">
        <v>659</v>
      </c>
      <c r="F25" s="377" t="s">
        <v>638</v>
      </c>
      <c r="G25" s="379"/>
      <c r="H25" s="379"/>
      <c r="I25" s="379"/>
      <c r="J25" s="379"/>
      <c r="K25" s="379"/>
      <c r="L25" s="379"/>
      <c r="M25" s="379"/>
      <c r="N25" s="379"/>
      <c r="O25" s="379"/>
    </row>
    <row r="26" spans="3:15" x14ac:dyDescent="0.2">
      <c r="C26" s="377" t="s">
        <v>6</v>
      </c>
      <c r="D26" s="377" t="s">
        <v>660</v>
      </c>
      <c r="E26" s="437" t="s">
        <v>661</v>
      </c>
      <c r="F26" s="377" t="s">
        <v>662</v>
      </c>
      <c r="G26" s="380">
        <v>7772.7291999999998</v>
      </c>
      <c r="H26" s="380">
        <v>7678.5052599999999</v>
      </c>
      <c r="I26" s="380">
        <v>9930.2572799999998</v>
      </c>
      <c r="J26" s="380">
        <v>6934.7501700000003</v>
      </c>
      <c r="K26" s="380">
        <v>4844.0291999999999</v>
      </c>
      <c r="L26" s="382">
        <v>98.787762476016795</v>
      </c>
      <c r="M26" s="382">
        <v>129.32539529184399</v>
      </c>
      <c r="N26" s="382">
        <v>69.834546824551197</v>
      </c>
      <c r="O26" s="382">
        <v>69.851531508019704</v>
      </c>
    </row>
    <row r="27" spans="3:15" x14ac:dyDescent="0.2">
      <c r="C27" s="377" t="s">
        <v>6</v>
      </c>
      <c r="D27" s="377" t="s">
        <v>663</v>
      </c>
      <c r="E27" s="436" t="s">
        <v>664</v>
      </c>
      <c r="F27" s="377" t="s">
        <v>638</v>
      </c>
      <c r="G27" s="379"/>
      <c r="H27" s="379"/>
      <c r="I27" s="379"/>
      <c r="J27" s="379"/>
      <c r="K27" s="379"/>
      <c r="L27" s="379"/>
      <c r="M27" s="379"/>
      <c r="N27" s="379"/>
      <c r="O27" s="379"/>
    </row>
    <row r="28" spans="3:15" x14ac:dyDescent="0.2">
      <c r="C28" s="377" t="s">
        <v>6</v>
      </c>
      <c r="D28" s="377" t="s">
        <v>665</v>
      </c>
      <c r="E28" s="378" t="s">
        <v>666</v>
      </c>
      <c r="F28" s="377" t="s">
        <v>512</v>
      </c>
      <c r="G28" s="380">
        <v>6269.5835399999996</v>
      </c>
      <c r="H28" s="380">
        <v>5639.7127499999997</v>
      </c>
      <c r="I28" s="380">
        <v>8533.2975100000003</v>
      </c>
      <c r="J28" s="380">
        <v>5452.1665300000004</v>
      </c>
      <c r="K28" s="380">
        <v>4101.7539999999999</v>
      </c>
      <c r="L28" s="382">
        <v>89.9535465795867</v>
      </c>
      <c r="M28" s="382">
        <v>151.30730745107499</v>
      </c>
      <c r="N28" s="382">
        <v>63.892844748594698</v>
      </c>
      <c r="O28" s="382">
        <v>75.231634570046793</v>
      </c>
    </row>
    <row r="29" spans="3:15" x14ac:dyDescent="0.2">
      <c r="C29" s="377" t="s">
        <v>6</v>
      </c>
      <c r="D29" s="377" t="s">
        <v>667</v>
      </c>
      <c r="E29" s="378" t="s">
        <v>668</v>
      </c>
      <c r="F29" s="377" t="s">
        <v>512</v>
      </c>
      <c r="G29" s="379"/>
      <c r="H29" s="379"/>
      <c r="I29" s="379"/>
      <c r="J29" s="379"/>
      <c r="K29" s="379"/>
      <c r="L29" s="379"/>
      <c r="M29" s="379"/>
      <c r="N29" s="379"/>
      <c r="O29" s="379"/>
    </row>
    <row r="30" spans="3:15" x14ac:dyDescent="0.2">
      <c r="C30" s="377" t="s">
        <v>6</v>
      </c>
      <c r="D30" s="377" t="s">
        <v>669</v>
      </c>
      <c r="E30" s="378" t="s">
        <v>670</v>
      </c>
      <c r="F30" s="377" t="s">
        <v>512</v>
      </c>
      <c r="G30" s="380">
        <v>1686.2832699999999</v>
      </c>
      <c r="H30" s="380">
        <v>1004.78797</v>
      </c>
      <c r="I30" s="380">
        <v>877.24749999999995</v>
      </c>
      <c r="J30" s="381">
        <v>0</v>
      </c>
      <c r="K30" s="380">
        <v>1370.4032999999999</v>
      </c>
      <c r="L30" s="382">
        <v>59.585953788179403</v>
      </c>
      <c r="M30" s="382">
        <v>87.306728005511403</v>
      </c>
      <c r="N30" s="383">
        <v>0</v>
      </c>
      <c r="O30" s="383">
        <v>0</v>
      </c>
    </row>
    <row r="31" spans="3:15" x14ac:dyDescent="0.2">
      <c r="C31" s="377" t="s">
        <v>6</v>
      </c>
      <c r="D31" s="377" t="s">
        <v>671</v>
      </c>
      <c r="E31" s="378" t="s">
        <v>672</v>
      </c>
      <c r="F31" s="377" t="s">
        <v>512</v>
      </c>
      <c r="G31" s="381">
        <v>0</v>
      </c>
      <c r="H31" s="381">
        <v>0</v>
      </c>
      <c r="I31" s="381">
        <v>0</v>
      </c>
      <c r="J31" s="381">
        <v>0</v>
      </c>
      <c r="K31" s="381">
        <v>0</v>
      </c>
      <c r="L31" s="383">
        <v>0</v>
      </c>
      <c r="M31" s="383">
        <v>0</v>
      </c>
      <c r="N31" s="383">
        <v>0</v>
      </c>
      <c r="O31" s="383">
        <v>0</v>
      </c>
    </row>
    <row r="32" spans="3:15" x14ac:dyDescent="0.2">
      <c r="C32" s="377" t="s">
        <v>6</v>
      </c>
      <c r="D32" s="377" t="s">
        <v>673</v>
      </c>
      <c r="E32" s="436" t="s">
        <v>674</v>
      </c>
      <c r="F32" s="377" t="s">
        <v>638</v>
      </c>
      <c r="G32" s="380">
        <v>1686.2832699999999</v>
      </c>
      <c r="H32" s="380">
        <v>1004.78797</v>
      </c>
      <c r="I32" s="380">
        <v>877.24749999999995</v>
      </c>
      <c r="J32" s="381">
        <v>0</v>
      </c>
      <c r="K32" s="380">
        <v>1370.4032999999999</v>
      </c>
      <c r="L32" s="382">
        <v>59.585953788179403</v>
      </c>
      <c r="M32" s="382">
        <v>87.306728005511403</v>
      </c>
      <c r="N32" s="383">
        <v>0</v>
      </c>
      <c r="O32" s="383">
        <v>0</v>
      </c>
    </row>
    <row r="33" spans="3:15" ht="24" x14ac:dyDescent="0.2">
      <c r="C33" s="377" t="s">
        <v>6</v>
      </c>
      <c r="D33" s="377" t="s">
        <v>675</v>
      </c>
      <c r="E33" s="378" t="s">
        <v>676</v>
      </c>
      <c r="F33" s="377" t="s">
        <v>512</v>
      </c>
      <c r="G33" s="379"/>
      <c r="H33" s="379"/>
      <c r="I33" s="379"/>
      <c r="J33" s="379"/>
      <c r="K33" s="379"/>
      <c r="L33" s="379"/>
      <c r="M33" s="379"/>
      <c r="N33" s="379"/>
      <c r="O33" s="379"/>
    </row>
    <row r="34" spans="3:15" x14ac:dyDescent="0.2">
      <c r="C34" s="377" t="s">
        <v>6</v>
      </c>
      <c r="D34" s="377" t="s">
        <v>677</v>
      </c>
      <c r="E34" s="378" t="s">
        <v>672</v>
      </c>
      <c r="F34" s="377" t="s">
        <v>512</v>
      </c>
      <c r="G34" s="379"/>
      <c r="H34" s="379"/>
      <c r="I34" s="379"/>
      <c r="J34" s="379"/>
      <c r="K34" s="379"/>
      <c r="L34" s="379"/>
      <c r="M34" s="379"/>
      <c r="N34" s="379"/>
      <c r="O34" s="379"/>
    </row>
    <row r="35" spans="3:15" x14ac:dyDescent="0.2">
      <c r="C35" s="377" t="s">
        <v>6</v>
      </c>
      <c r="D35" s="377" t="s">
        <v>678</v>
      </c>
      <c r="E35" s="436" t="s">
        <v>679</v>
      </c>
      <c r="F35" s="377" t="s">
        <v>638</v>
      </c>
      <c r="G35" s="379"/>
      <c r="H35" s="379"/>
      <c r="I35" s="379"/>
      <c r="J35" s="379"/>
      <c r="K35" s="379"/>
      <c r="L35" s="379"/>
      <c r="M35" s="379"/>
      <c r="N35" s="379"/>
      <c r="O35" s="379"/>
    </row>
    <row r="36" spans="3:15" x14ac:dyDescent="0.2">
      <c r="C36" s="384" t="s">
        <v>6</v>
      </c>
      <c r="D36" s="384" t="s">
        <v>680</v>
      </c>
      <c r="E36" s="385" t="s">
        <v>681</v>
      </c>
      <c r="F36" s="384" t="s">
        <v>512</v>
      </c>
      <c r="G36" s="386">
        <v>56318.674740000002</v>
      </c>
      <c r="H36" s="386">
        <v>11800.941140000001</v>
      </c>
      <c r="I36" s="386">
        <v>9148.6372699999993</v>
      </c>
      <c r="J36" s="386">
        <v>6670.1672799999997</v>
      </c>
      <c r="K36" s="386">
        <v>17261.089899999999</v>
      </c>
      <c r="L36" s="387">
        <v>20.953868666974302</v>
      </c>
      <c r="M36" s="387">
        <v>77.524641140613298</v>
      </c>
      <c r="N36" s="387">
        <v>72.908861540206203</v>
      </c>
      <c r="O36" s="387">
        <v>258.780464948099</v>
      </c>
    </row>
    <row r="37" spans="3:15" x14ac:dyDescent="0.2">
      <c r="E37" s="279"/>
    </row>
    <row r="51" spans="5:5" x14ac:dyDescent="0.2">
      <c r="E51" s="279"/>
    </row>
    <row r="53" spans="5:5" x14ac:dyDescent="0.2">
      <c r="E53" s="279"/>
    </row>
    <row r="54" spans="5:5" x14ac:dyDescent="0.2">
      <c r="E54" s="279"/>
    </row>
    <row r="56" spans="5:5" x14ac:dyDescent="0.2">
      <c r="E56" s="279"/>
    </row>
    <row r="57" spans="5:5" x14ac:dyDescent="0.2">
      <c r="E57" s="279"/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3">
    <pageSetUpPr fitToPage="1"/>
  </sheetPr>
  <dimension ref="A1:L150"/>
  <sheetViews>
    <sheetView topLeftCell="A25" workbookViewId="0">
      <selection activeCell="N56" sqref="N56"/>
    </sheetView>
  </sheetViews>
  <sheetFormatPr defaultRowHeight="12" x14ac:dyDescent="0.2"/>
  <cols>
    <col min="1" max="2" width="9.33203125" style="33"/>
    <col min="3" max="3" width="67" style="33" customWidth="1"/>
    <col min="4" max="8" width="15.1640625" style="33" customWidth="1"/>
    <col min="9" max="16384" width="9.33203125" style="33"/>
  </cols>
  <sheetData>
    <row r="1" spans="1:12" ht="15.75" x14ac:dyDescent="0.25">
      <c r="A1"/>
      <c r="C1" s="32" t="s">
        <v>29</v>
      </c>
      <c r="L1" s="351" t="s">
        <v>30</v>
      </c>
    </row>
    <row r="2" spans="1:12" x14ac:dyDescent="0.2">
      <c r="C2" s="34" t="str">
        <f>"kapitola: "&amp;BW_TAB1A!T31 &amp; " " &amp; BW_TAB1A!U31</f>
        <v>kapitola: 355 Ústav pro studium totalitních režimů</v>
      </c>
      <c r="L2" s="35" t="str">
        <f>"vygenerováno: " &amp; BW_TAB1A!I4</f>
        <v>vygenerováno: 06.02.2023</v>
      </c>
    </row>
    <row r="3" spans="1:12" x14ac:dyDescent="0.2">
      <c r="C3" s="34" t="str">
        <f>"období: " &amp; MID(BW_TAB1B!C5,2,3) &amp; D5 &amp; " - " &amp; MID(BW_TAB1B!C5,2,7)</f>
        <v>období: 12.2018 - 12.2022</v>
      </c>
      <c r="H3" s="36"/>
    </row>
    <row r="4" spans="1:12" x14ac:dyDescent="0.2">
      <c r="C4" s="977" t="s">
        <v>17</v>
      </c>
      <c r="D4" s="977" t="s">
        <v>19</v>
      </c>
      <c r="E4" s="977"/>
      <c r="F4" s="977"/>
      <c r="G4" s="977"/>
      <c r="H4" s="977"/>
      <c r="I4" s="981" t="s">
        <v>58</v>
      </c>
      <c r="J4" s="981"/>
      <c r="K4" s="981"/>
      <c r="L4" s="982"/>
    </row>
    <row r="5" spans="1:12" x14ac:dyDescent="0.2">
      <c r="C5" s="977"/>
      <c r="D5" s="39">
        <f>E5-1</f>
        <v>2018</v>
      </c>
      <c r="E5" s="39">
        <f>F5-1</f>
        <v>2019</v>
      </c>
      <c r="F5" s="39">
        <f>G5-1</f>
        <v>2020</v>
      </c>
      <c r="G5" s="39">
        <f>H5-1</f>
        <v>2021</v>
      </c>
      <c r="H5" s="39" t="str">
        <f>RIGHT(BW_TAB1B!C5,4)</f>
        <v>2022</v>
      </c>
      <c r="I5" s="330" t="str">
        <f>E5&amp;"/"&amp;D5</f>
        <v>2019/2018</v>
      </c>
      <c r="J5" s="330" t="str">
        <f>F5&amp;"/"&amp;E5</f>
        <v>2020/2019</v>
      </c>
      <c r="K5" s="330" t="str">
        <f>G5&amp;"/"&amp;F5</f>
        <v>2021/2020</v>
      </c>
      <c r="L5" s="330" t="str">
        <f>H5&amp;"/"&amp;G5</f>
        <v>2022/2021</v>
      </c>
    </row>
    <row r="6" spans="1:12" x14ac:dyDescent="0.2">
      <c r="C6" s="42" t="s">
        <v>26</v>
      </c>
      <c r="D6" s="43"/>
      <c r="E6" s="43"/>
      <c r="F6" s="43"/>
      <c r="G6" s="43"/>
      <c r="H6" s="43"/>
      <c r="I6" s="332"/>
      <c r="J6" s="332"/>
      <c r="K6" s="332"/>
      <c r="L6" s="332"/>
    </row>
    <row r="7" spans="1:12" x14ac:dyDescent="0.2">
      <c r="C7" s="45" t="s">
        <v>27</v>
      </c>
      <c r="D7" s="324">
        <f>GETPIVOTDATA("Součet z 7",BW_TAB1A!$X$53)</f>
        <v>3121.2417699999996</v>
      </c>
      <c r="E7" s="324">
        <f>GETPIVOTDATA("Součet z 6",BW_TAB1A!$X$53)</f>
        <v>1875.1540399999999</v>
      </c>
      <c r="F7" s="324">
        <f>GETPIVOTDATA("Součet z 5",BW_TAB1A!$X$53)</f>
        <v>3394.6605300000001</v>
      </c>
      <c r="G7" s="324">
        <f>GETPIVOTDATA("Součet z 1",BW_TAB1A!$X$53)</f>
        <v>899.49163999999996</v>
      </c>
      <c r="H7" s="324">
        <f>GETPIVOTDATA("Součet z 4",BW_TAB1A!$X$53)</f>
        <v>2323.3038000000001</v>
      </c>
      <c r="I7" s="329">
        <f t="shared" ref="I7:L8" si="0">IF(ISERROR(E7/D7),"",E7/D7*100)</f>
        <v>60.077180115400033</v>
      </c>
      <c r="J7" s="329">
        <f t="shared" si="0"/>
        <v>181.03368883763812</v>
      </c>
      <c r="K7" s="329">
        <f t="shared" si="0"/>
        <v>26.497248607064694</v>
      </c>
      <c r="L7" s="329">
        <f t="shared" si="0"/>
        <v>258.2907607679378</v>
      </c>
    </row>
    <row r="8" spans="1:12" x14ac:dyDescent="0.2">
      <c r="C8" s="46" t="s">
        <v>28</v>
      </c>
      <c r="D8" s="325">
        <f>SUM(KT_TAB3AB!BK12:BK14)</f>
        <v>245061.02692999993</v>
      </c>
      <c r="E8" s="325">
        <f>SUM(KT_TAB3AB!BL12:BL14)</f>
        <v>200875.84841999997</v>
      </c>
      <c r="F8" s="325">
        <f>SUM(KT_TAB3AB!BM12:BM14)</f>
        <v>208223.03753000018</v>
      </c>
      <c r="G8" s="325">
        <f>SUM(KT_TAB3AB!BN12:BN14)</f>
        <v>198079.79307000001</v>
      </c>
      <c r="H8" s="325">
        <f>SUM(KT_TAB3AB!BO12:BO14)</f>
        <v>211188.30675000011</v>
      </c>
      <c r="I8" s="349">
        <f t="shared" si="0"/>
        <v>81.969724413739115</v>
      </c>
      <c r="J8" s="349">
        <f t="shared" si="0"/>
        <v>103.65757713920809</v>
      </c>
      <c r="K8" s="349">
        <f t="shared" si="0"/>
        <v>95.128663677025287</v>
      </c>
      <c r="L8" s="349">
        <f t="shared" si="0"/>
        <v>106.61779451443975</v>
      </c>
    </row>
    <row r="9" spans="1:12" x14ac:dyDescent="0.2">
      <c r="C9" s="440" t="s">
        <v>509</v>
      </c>
      <c r="D9" s="324"/>
      <c r="E9" s="324"/>
      <c r="F9" s="324"/>
      <c r="G9" s="324"/>
      <c r="H9" s="324"/>
      <c r="I9" s="329"/>
      <c r="J9" s="329"/>
      <c r="K9" s="329"/>
      <c r="L9" s="329"/>
    </row>
    <row r="10" spans="1:12" x14ac:dyDescent="0.2">
      <c r="C10" s="369" t="s">
        <v>511</v>
      </c>
      <c r="D10" s="371"/>
      <c r="E10" s="371"/>
      <c r="F10" s="371"/>
      <c r="G10" s="371"/>
      <c r="H10" s="371"/>
      <c r="I10" s="373"/>
      <c r="J10" s="373"/>
      <c r="K10" s="373"/>
      <c r="L10" s="373"/>
    </row>
    <row r="11" spans="1:12" x14ac:dyDescent="0.2">
      <c r="C11" s="369" t="s">
        <v>514</v>
      </c>
      <c r="D11" s="371">
        <v>3121.2417700000001</v>
      </c>
      <c r="E11" s="371">
        <v>1875.1540399999999</v>
      </c>
      <c r="F11" s="371">
        <v>3394.6605300000001</v>
      </c>
      <c r="G11" s="371">
        <v>899.49163999999996</v>
      </c>
      <c r="H11" s="371">
        <v>2323.3038000000001</v>
      </c>
      <c r="I11" s="373">
        <v>60.077180115399997</v>
      </c>
      <c r="J11" s="373">
        <v>181.03368883763801</v>
      </c>
      <c r="K11" s="373">
        <v>26.497248607064702</v>
      </c>
      <c r="L11" s="373">
        <v>258.29076076793802</v>
      </c>
    </row>
    <row r="12" spans="1:12" ht="24" x14ac:dyDescent="0.2">
      <c r="C12" s="369" t="s">
        <v>635</v>
      </c>
      <c r="D12" s="371">
        <v>1802.6909000000001</v>
      </c>
      <c r="E12" s="371">
        <v>915.19151999999997</v>
      </c>
      <c r="F12" s="371">
        <v>891.23245999999995</v>
      </c>
      <c r="G12" s="371"/>
      <c r="H12" s="371"/>
      <c r="I12" s="373">
        <v>50.768077877355502</v>
      </c>
      <c r="J12" s="373">
        <v>97.382071459753007</v>
      </c>
      <c r="K12" s="373"/>
      <c r="L12" s="373"/>
    </row>
    <row r="13" spans="1:12" x14ac:dyDescent="0.2">
      <c r="C13" s="441" t="s">
        <v>637</v>
      </c>
      <c r="D13" s="371"/>
      <c r="E13" s="371"/>
      <c r="F13" s="371"/>
      <c r="G13" s="371"/>
      <c r="H13" s="371"/>
      <c r="I13" s="373"/>
      <c r="J13" s="373"/>
      <c r="K13" s="373"/>
      <c r="L13" s="373"/>
    </row>
    <row r="14" spans="1:12" ht="24" x14ac:dyDescent="0.2">
      <c r="C14" s="441" t="s">
        <v>639</v>
      </c>
      <c r="D14" s="371">
        <v>1318.55087</v>
      </c>
      <c r="E14" s="371">
        <v>959.96252000000004</v>
      </c>
      <c r="F14" s="371">
        <v>2503.4280699999999</v>
      </c>
      <c r="G14" s="371">
        <v>899.49163999999996</v>
      </c>
      <c r="H14" s="371">
        <v>2323.3038000000001</v>
      </c>
      <c r="I14" s="373">
        <v>72.804359834823799</v>
      </c>
      <c r="J14" s="373">
        <v>260.78393873127499</v>
      </c>
      <c r="K14" s="373">
        <v>35.930396833810399</v>
      </c>
      <c r="L14" s="373">
        <v>258.29076076793802</v>
      </c>
    </row>
    <row r="15" spans="1:12" x14ac:dyDescent="0.2">
      <c r="C15" s="442" t="s">
        <v>516</v>
      </c>
      <c r="D15" s="367"/>
      <c r="E15" s="367"/>
      <c r="F15" s="367"/>
      <c r="G15" s="367"/>
      <c r="H15" s="367"/>
      <c r="I15" s="375"/>
      <c r="J15" s="375"/>
      <c r="K15" s="375"/>
      <c r="L15" s="375"/>
    </row>
    <row r="16" spans="1:12" ht="24" x14ac:dyDescent="0.2">
      <c r="C16" s="369" t="s">
        <v>640</v>
      </c>
      <c r="D16" s="371">
        <v>163516.03268999999</v>
      </c>
      <c r="E16" s="371">
        <v>113956.63280000001</v>
      </c>
      <c r="F16" s="371">
        <v>119532.33738</v>
      </c>
      <c r="G16" s="371">
        <v>108164.84208</v>
      </c>
      <c r="H16" s="371">
        <v>112649.38077</v>
      </c>
      <c r="I16" s="373">
        <v>69.691412472098904</v>
      </c>
      <c r="J16" s="373">
        <v>104.89283023111599</v>
      </c>
      <c r="K16" s="373">
        <v>90.490025085126504</v>
      </c>
      <c r="L16" s="373">
        <v>104.146022500253</v>
      </c>
    </row>
    <row r="17" spans="3:12" x14ac:dyDescent="0.2">
      <c r="C17" s="369" t="s">
        <v>642</v>
      </c>
      <c r="D17" s="371">
        <v>81544.99424</v>
      </c>
      <c r="E17" s="371">
        <v>86919.215620000003</v>
      </c>
      <c r="F17" s="371">
        <v>88690.700150000004</v>
      </c>
      <c r="G17" s="371">
        <v>89914.950989999998</v>
      </c>
      <c r="H17" s="371">
        <v>98538.92598</v>
      </c>
      <c r="I17" s="373">
        <v>106.59049820297101</v>
      </c>
      <c r="J17" s="373">
        <v>102.03808158801699</v>
      </c>
      <c r="K17" s="373">
        <v>101.380359877563</v>
      </c>
      <c r="L17" s="373">
        <v>109.59125806670301</v>
      </c>
    </row>
    <row r="18" spans="3:12" x14ac:dyDescent="0.2">
      <c r="C18" s="442" t="s">
        <v>643</v>
      </c>
      <c r="D18" s="367"/>
      <c r="E18" s="367"/>
      <c r="F18" s="367"/>
      <c r="G18" s="367"/>
      <c r="H18" s="367"/>
      <c r="I18" s="375"/>
      <c r="J18" s="375"/>
      <c r="K18" s="375"/>
      <c r="L18" s="375"/>
    </row>
    <row r="19" spans="3:12" x14ac:dyDescent="0.2">
      <c r="C19" s="369" t="s">
        <v>645</v>
      </c>
      <c r="D19" s="371">
        <v>107877.448</v>
      </c>
      <c r="E19" s="371">
        <v>111785.466</v>
      </c>
      <c r="F19" s="371">
        <v>116343.745</v>
      </c>
      <c r="G19" s="371">
        <v>115262.069</v>
      </c>
      <c r="H19" s="371">
        <v>118047.079</v>
      </c>
      <c r="I19" s="373">
        <v>103.622645949133</v>
      </c>
      <c r="J19" s="373">
        <v>104.07770273105101</v>
      </c>
      <c r="K19" s="373">
        <v>99.070275759130794</v>
      </c>
      <c r="L19" s="373">
        <v>102.416241547772</v>
      </c>
    </row>
    <row r="20" spans="3:12" x14ac:dyDescent="0.2">
      <c r="C20" s="369" t="s">
        <v>647</v>
      </c>
      <c r="D20" s="371">
        <v>35977.911999999997</v>
      </c>
      <c r="E20" s="371">
        <v>37031.964999999997</v>
      </c>
      <c r="F20" s="371">
        <v>38608.633000000002</v>
      </c>
      <c r="G20" s="371">
        <v>38259.786</v>
      </c>
      <c r="H20" s="371">
        <v>38989.194000000003</v>
      </c>
      <c r="I20" s="373">
        <v>102.929722547545</v>
      </c>
      <c r="J20" s="373">
        <v>104.257586655205</v>
      </c>
      <c r="K20" s="373">
        <v>99.096453376114098</v>
      </c>
      <c r="L20" s="373">
        <v>101.906461264577</v>
      </c>
    </row>
    <row r="21" spans="3:12" x14ac:dyDescent="0.2">
      <c r="C21" s="369" t="s">
        <v>649</v>
      </c>
      <c r="D21" s="371">
        <v>2064.5700000000002</v>
      </c>
      <c r="E21" s="371">
        <v>2128.23</v>
      </c>
      <c r="F21" s="371">
        <v>2220.0720000000001</v>
      </c>
      <c r="G21" s="371">
        <v>2128.9679999999998</v>
      </c>
      <c r="H21" s="371">
        <v>2239.828</v>
      </c>
      <c r="I21" s="373">
        <v>103.083450791206</v>
      </c>
      <c r="J21" s="373">
        <v>104.315417036692</v>
      </c>
      <c r="K21" s="373">
        <v>95.89634930759</v>
      </c>
      <c r="L21" s="373">
        <v>105.20721776936099</v>
      </c>
    </row>
    <row r="22" spans="3:12" ht="24" x14ac:dyDescent="0.2">
      <c r="C22" s="369" t="s">
        <v>651</v>
      </c>
      <c r="D22" s="371">
        <v>72457.417000000001</v>
      </c>
      <c r="E22" s="371">
        <v>76376.357000000004</v>
      </c>
      <c r="F22" s="371">
        <v>79647.539999999994</v>
      </c>
      <c r="G22" s="371">
        <v>79611.748000000007</v>
      </c>
      <c r="H22" s="371">
        <v>79489.456999999995</v>
      </c>
      <c r="I22" s="373">
        <v>105.408611239896</v>
      </c>
      <c r="J22" s="373">
        <v>104.28297856626</v>
      </c>
      <c r="K22" s="373">
        <v>99.955062014470201</v>
      </c>
      <c r="L22" s="373">
        <v>99.846390761323306</v>
      </c>
    </row>
    <row r="23" spans="3:12" x14ac:dyDescent="0.2">
      <c r="C23" s="369" t="s">
        <v>653</v>
      </c>
      <c r="D23" s="371">
        <v>30782.391</v>
      </c>
      <c r="E23" s="371">
        <v>30343.285</v>
      </c>
      <c r="F23" s="371">
        <v>31481.267</v>
      </c>
      <c r="G23" s="371">
        <v>30456.667000000001</v>
      </c>
      <c r="H23" s="371">
        <v>32482.845000000001</v>
      </c>
      <c r="I23" s="373">
        <v>98.573515618068797</v>
      </c>
      <c r="J23" s="373">
        <v>103.75035860487699</v>
      </c>
      <c r="K23" s="373">
        <v>96.745366061664498</v>
      </c>
      <c r="L23" s="373">
        <v>106.652658348991</v>
      </c>
    </row>
    <row r="24" spans="3:12" ht="24" x14ac:dyDescent="0.2">
      <c r="C24" s="369" t="s">
        <v>655</v>
      </c>
      <c r="D24" s="371">
        <v>7772.7291999999998</v>
      </c>
      <c r="E24" s="371">
        <v>7678.5052599999999</v>
      </c>
      <c r="F24" s="371">
        <v>9930.2572799999998</v>
      </c>
      <c r="G24" s="371">
        <v>6934.7501700000003</v>
      </c>
      <c r="H24" s="371">
        <v>4844.0291999999999</v>
      </c>
      <c r="I24" s="373">
        <v>98.787762476016795</v>
      </c>
      <c r="J24" s="373">
        <v>129.32539529184399</v>
      </c>
      <c r="K24" s="373">
        <v>69.834546824551197</v>
      </c>
      <c r="L24" s="373">
        <v>69.851531508019704</v>
      </c>
    </row>
    <row r="25" spans="3:12" x14ac:dyDescent="0.2">
      <c r="C25" s="369" t="s">
        <v>657</v>
      </c>
      <c r="D25" s="371">
        <v>7772.7291999999998</v>
      </c>
      <c r="E25" s="371">
        <v>7678.5052599999999</v>
      </c>
      <c r="F25" s="371">
        <v>9930.2572799999998</v>
      </c>
      <c r="G25" s="371">
        <v>6934.7501700000003</v>
      </c>
      <c r="H25" s="371">
        <v>4844.0291999999999</v>
      </c>
      <c r="I25" s="373">
        <v>98.787762476016795</v>
      </c>
      <c r="J25" s="373">
        <v>129.32539529184399</v>
      </c>
      <c r="K25" s="373">
        <v>69.834546824551197</v>
      </c>
      <c r="L25" s="373">
        <v>69.851531508019704</v>
      </c>
    </row>
    <row r="26" spans="3:12" x14ac:dyDescent="0.2">
      <c r="C26" s="441" t="s">
        <v>659</v>
      </c>
      <c r="D26" s="371"/>
      <c r="E26" s="371"/>
      <c r="F26" s="371"/>
      <c r="G26" s="371"/>
      <c r="H26" s="371"/>
      <c r="I26" s="373"/>
      <c r="J26" s="373"/>
      <c r="K26" s="373"/>
      <c r="L26" s="373"/>
    </row>
    <row r="27" spans="3:12" x14ac:dyDescent="0.2">
      <c r="C27" s="443" t="s">
        <v>661</v>
      </c>
      <c r="D27" s="371">
        <v>7772.7291999999998</v>
      </c>
      <c r="E27" s="371">
        <v>7678.5052599999999</v>
      </c>
      <c r="F27" s="371">
        <v>9930.2572799999998</v>
      </c>
      <c r="G27" s="371">
        <v>6934.7501700000003</v>
      </c>
      <c r="H27" s="371">
        <v>4844.0291999999999</v>
      </c>
      <c r="I27" s="373">
        <v>98.787762476016795</v>
      </c>
      <c r="J27" s="373">
        <v>129.32539529184399</v>
      </c>
      <c r="K27" s="373">
        <v>69.834546824551197</v>
      </c>
      <c r="L27" s="373">
        <v>69.851531508019704</v>
      </c>
    </row>
    <row r="28" spans="3:12" x14ac:dyDescent="0.2">
      <c r="C28" s="441" t="s">
        <v>664</v>
      </c>
      <c r="D28" s="371"/>
      <c r="E28" s="371"/>
      <c r="F28" s="371"/>
      <c r="G28" s="371"/>
      <c r="H28" s="371"/>
      <c r="I28" s="373"/>
      <c r="J28" s="373"/>
      <c r="K28" s="373"/>
      <c r="L28" s="373"/>
    </row>
    <row r="29" spans="3:12" ht="24" x14ac:dyDescent="0.2">
      <c r="C29" s="369" t="s">
        <v>666</v>
      </c>
      <c r="D29" s="371">
        <v>6269.5835399999996</v>
      </c>
      <c r="E29" s="371">
        <v>5639.7127499999997</v>
      </c>
      <c r="F29" s="371">
        <v>8533.2975100000003</v>
      </c>
      <c r="G29" s="371">
        <v>5452.1665300000004</v>
      </c>
      <c r="H29" s="371">
        <v>4101.7539999999999</v>
      </c>
      <c r="I29" s="373">
        <v>89.9535465795867</v>
      </c>
      <c r="J29" s="373">
        <v>151.30730745107499</v>
      </c>
      <c r="K29" s="373">
        <v>63.892844748594698</v>
      </c>
      <c r="L29" s="373">
        <v>75.231634570046793</v>
      </c>
    </row>
    <row r="30" spans="3:12" x14ac:dyDescent="0.2">
      <c r="C30" s="369" t="s">
        <v>668</v>
      </c>
      <c r="D30" s="371"/>
      <c r="E30" s="371"/>
      <c r="F30" s="371"/>
      <c r="G30" s="371"/>
      <c r="H30" s="371"/>
      <c r="I30" s="373"/>
      <c r="J30" s="373"/>
      <c r="K30" s="373"/>
      <c r="L30" s="373"/>
    </row>
    <row r="31" spans="3:12" ht="24" x14ac:dyDescent="0.2">
      <c r="C31" s="369" t="s">
        <v>670</v>
      </c>
      <c r="D31" s="371">
        <v>1686.2832699999999</v>
      </c>
      <c r="E31" s="371">
        <v>1004.78797</v>
      </c>
      <c r="F31" s="371">
        <v>877.24749999999995</v>
      </c>
      <c r="G31" s="371">
        <v>0</v>
      </c>
      <c r="H31" s="371">
        <v>1370.4032999999999</v>
      </c>
      <c r="I31" s="373">
        <v>59.585953788179403</v>
      </c>
      <c r="J31" s="373">
        <v>87.306728005511403</v>
      </c>
      <c r="K31" s="373">
        <v>0</v>
      </c>
      <c r="L31" s="373">
        <v>0</v>
      </c>
    </row>
    <row r="32" spans="3:12" x14ac:dyDescent="0.2">
      <c r="C32" s="369" t="s">
        <v>672</v>
      </c>
      <c r="D32" s="371">
        <v>0</v>
      </c>
      <c r="E32" s="371">
        <v>0</v>
      </c>
      <c r="F32" s="371">
        <v>0</v>
      </c>
      <c r="G32" s="371">
        <v>0</v>
      </c>
      <c r="H32" s="371">
        <v>0</v>
      </c>
      <c r="I32" s="373">
        <v>0</v>
      </c>
      <c r="J32" s="373">
        <v>0</v>
      </c>
      <c r="K32" s="373">
        <v>0</v>
      </c>
      <c r="L32" s="373">
        <v>0</v>
      </c>
    </row>
    <row r="33" spans="3:12" x14ac:dyDescent="0.2">
      <c r="C33" s="441" t="s">
        <v>674</v>
      </c>
      <c r="D33" s="371">
        <v>1686.2832699999999</v>
      </c>
      <c r="E33" s="371">
        <v>1004.78797</v>
      </c>
      <c r="F33" s="371">
        <v>877.24749999999995</v>
      </c>
      <c r="G33" s="371">
        <v>0</v>
      </c>
      <c r="H33" s="371">
        <v>1370.4032999999999</v>
      </c>
      <c r="I33" s="373">
        <v>59.585953788179403</v>
      </c>
      <c r="J33" s="373">
        <v>87.306728005511403</v>
      </c>
      <c r="K33" s="373">
        <v>0</v>
      </c>
      <c r="L33" s="373">
        <v>0</v>
      </c>
    </row>
    <row r="34" spans="3:12" ht="24" x14ac:dyDescent="0.2">
      <c r="C34" s="369" t="s">
        <v>676</v>
      </c>
      <c r="D34" s="371"/>
      <c r="E34" s="371"/>
      <c r="F34" s="371"/>
      <c r="G34" s="371"/>
      <c r="H34" s="371"/>
      <c r="I34" s="373"/>
      <c r="J34" s="373"/>
      <c r="K34" s="373"/>
      <c r="L34" s="373"/>
    </row>
    <row r="35" spans="3:12" x14ac:dyDescent="0.2">
      <c r="C35" s="369" t="s">
        <v>672</v>
      </c>
      <c r="D35" s="371"/>
      <c r="E35" s="371"/>
      <c r="F35" s="371"/>
      <c r="G35" s="371"/>
      <c r="H35" s="371"/>
      <c r="I35" s="373"/>
      <c r="J35" s="373"/>
      <c r="K35" s="373"/>
      <c r="L35" s="373"/>
    </row>
    <row r="36" spans="3:12" x14ac:dyDescent="0.2">
      <c r="C36" s="441" t="s">
        <v>679</v>
      </c>
      <c r="D36" s="371"/>
      <c r="E36" s="371"/>
      <c r="F36" s="371"/>
      <c r="G36" s="371"/>
      <c r="H36" s="371"/>
      <c r="I36" s="373"/>
      <c r="J36" s="373"/>
      <c r="K36" s="373"/>
      <c r="L36" s="373"/>
    </row>
    <row r="37" spans="3:12" ht="24" x14ac:dyDescent="0.2">
      <c r="C37" s="370" t="s">
        <v>681</v>
      </c>
      <c r="D37" s="372">
        <v>56318.674740000002</v>
      </c>
      <c r="E37" s="372">
        <v>11800.941140000001</v>
      </c>
      <c r="F37" s="372">
        <v>9148.6372699999993</v>
      </c>
      <c r="G37" s="372">
        <v>6670.1672799999997</v>
      </c>
      <c r="H37" s="372">
        <v>17261.089899999999</v>
      </c>
      <c r="I37" s="374">
        <v>20.953868666974302</v>
      </c>
      <c r="J37" s="374">
        <v>77.524641140613298</v>
      </c>
      <c r="K37" s="374">
        <v>72.908861540206203</v>
      </c>
      <c r="L37" s="374">
        <v>258.780464948099</v>
      </c>
    </row>
    <row r="38" spans="3:12" x14ac:dyDescent="0.2">
      <c r="C38" s="130" t="s">
        <v>155</v>
      </c>
      <c r="D38" s="328"/>
      <c r="E38" s="328"/>
      <c r="F38" s="328"/>
      <c r="G38" s="328"/>
      <c r="H38" s="328"/>
      <c r="I38" s="331"/>
      <c r="J38" s="331"/>
      <c r="K38" s="331"/>
      <c r="L38" s="331"/>
    </row>
    <row r="39" spans="3:12" x14ac:dyDescent="0.2">
      <c r="C39" s="130"/>
      <c r="D39" s="328"/>
      <c r="E39" s="328"/>
      <c r="F39" s="328"/>
      <c r="G39" s="328"/>
      <c r="H39" s="328"/>
      <c r="I39" s="331"/>
      <c r="J39" s="331"/>
      <c r="K39" s="331"/>
      <c r="L39" s="331"/>
    </row>
    <row r="40" spans="3:12" x14ac:dyDescent="0.2">
      <c r="C40" s="140" t="s">
        <v>970</v>
      </c>
      <c r="D40" s="328"/>
      <c r="E40" s="328"/>
      <c r="F40" s="328"/>
      <c r="G40" s="328"/>
      <c r="H40" s="328"/>
      <c r="I40" s="331"/>
      <c r="J40" s="331"/>
      <c r="K40" s="331"/>
      <c r="L40" s="331"/>
    </row>
    <row r="41" spans="3:12" x14ac:dyDescent="0.2">
      <c r="C41" s="140" t="s">
        <v>158</v>
      </c>
      <c r="D41" s="328"/>
      <c r="E41" s="328"/>
      <c r="F41" s="328"/>
      <c r="G41" s="328"/>
      <c r="H41" s="328"/>
      <c r="I41" s="331"/>
      <c r="J41" s="331"/>
      <c r="K41" s="331"/>
      <c r="L41" s="331"/>
    </row>
    <row r="42" spans="3:12" x14ac:dyDescent="0.2">
      <c r="D42" s="328"/>
      <c r="E42" s="328"/>
      <c r="F42" s="328"/>
      <c r="G42" s="328"/>
      <c r="H42" s="328"/>
      <c r="I42" s="331"/>
      <c r="J42" s="331"/>
      <c r="K42" s="331"/>
      <c r="L42" s="331"/>
    </row>
    <row r="43" spans="3:12" x14ac:dyDescent="0.2">
      <c r="D43" s="328"/>
      <c r="E43" s="328"/>
      <c r="F43" s="328"/>
      <c r="G43" s="328"/>
      <c r="H43" s="328"/>
      <c r="I43" s="331"/>
      <c r="J43" s="331"/>
      <c r="K43" s="331"/>
      <c r="L43" s="331"/>
    </row>
    <row r="44" spans="3:12" x14ac:dyDescent="0.2">
      <c r="D44" s="328"/>
      <c r="E44" s="328"/>
      <c r="F44" s="328"/>
      <c r="G44" s="328"/>
      <c r="H44" s="328"/>
      <c r="I44" s="331"/>
      <c r="J44" s="331"/>
      <c r="K44" s="331"/>
      <c r="L44" s="331"/>
    </row>
    <row r="45" spans="3:12" x14ac:dyDescent="0.2">
      <c r="D45" s="328"/>
      <c r="E45" s="328"/>
      <c r="F45" s="328"/>
      <c r="G45" s="328"/>
      <c r="H45" s="328"/>
      <c r="I45" s="331"/>
      <c r="J45" s="331"/>
      <c r="K45" s="331"/>
      <c r="L45" s="331"/>
    </row>
    <row r="46" spans="3:12" x14ac:dyDescent="0.2">
      <c r="D46" s="328"/>
      <c r="E46" s="328"/>
      <c r="F46" s="328"/>
      <c r="G46" s="328"/>
      <c r="H46" s="328"/>
      <c r="I46" s="331"/>
      <c r="J46" s="331"/>
      <c r="K46" s="331"/>
      <c r="L46" s="331"/>
    </row>
    <row r="47" spans="3:12" x14ac:dyDescent="0.2">
      <c r="D47" s="328"/>
      <c r="E47" s="328"/>
      <c r="F47" s="328"/>
      <c r="G47" s="328"/>
      <c r="H47" s="328"/>
      <c r="I47" s="331"/>
      <c r="J47" s="331"/>
      <c r="K47" s="331"/>
      <c r="L47" s="331"/>
    </row>
    <row r="48" spans="3:12" x14ac:dyDescent="0.2">
      <c r="D48" s="328"/>
      <c r="E48" s="328"/>
      <c r="F48" s="328"/>
      <c r="G48" s="328"/>
      <c r="H48" s="328"/>
      <c r="I48" s="331"/>
      <c r="J48" s="331"/>
      <c r="K48" s="331"/>
      <c r="L48" s="331"/>
    </row>
    <row r="49" spans="4:12" x14ac:dyDescent="0.2">
      <c r="D49" s="328"/>
      <c r="E49" s="328"/>
      <c r="F49" s="328"/>
      <c r="G49" s="328"/>
      <c r="H49" s="328"/>
      <c r="I49" s="331"/>
      <c r="J49" s="331"/>
      <c r="K49" s="331"/>
      <c r="L49" s="331"/>
    </row>
    <row r="50" spans="4:12" x14ac:dyDescent="0.2">
      <c r="D50" s="328"/>
      <c r="E50" s="328"/>
      <c r="F50" s="328"/>
      <c r="G50" s="328"/>
      <c r="H50" s="328"/>
      <c r="I50" s="331"/>
      <c r="J50" s="331"/>
      <c r="K50" s="331"/>
      <c r="L50" s="331"/>
    </row>
    <row r="51" spans="4:12" x14ac:dyDescent="0.2">
      <c r="D51" s="328"/>
      <c r="E51" s="328"/>
      <c r="F51" s="328"/>
      <c r="G51" s="328"/>
      <c r="H51" s="328"/>
      <c r="I51" s="331"/>
      <c r="J51" s="331"/>
      <c r="K51" s="331"/>
      <c r="L51" s="331"/>
    </row>
    <row r="52" spans="4:12" x14ac:dyDescent="0.2">
      <c r="D52" s="328"/>
      <c r="E52" s="328"/>
      <c r="F52" s="328"/>
      <c r="G52" s="328"/>
      <c r="H52" s="328"/>
      <c r="I52" s="331"/>
      <c r="J52" s="331"/>
      <c r="K52" s="331"/>
      <c r="L52" s="331"/>
    </row>
    <row r="53" spans="4:12" x14ac:dyDescent="0.2">
      <c r="D53" s="328"/>
      <c r="E53" s="328"/>
      <c r="F53" s="328"/>
      <c r="G53" s="328"/>
      <c r="H53" s="328"/>
      <c r="I53" s="331"/>
      <c r="J53" s="331"/>
      <c r="K53" s="331"/>
      <c r="L53" s="331"/>
    </row>
    <row r="54" spans="4:12" x14ac:dyDescent="0.2">
      <c r="D54" s="328"/>
      <c r="E54" s="328"/>
      <c r="F54" s="328"/>
      <c r="G54" s="328"/>
      <c r="H54" s="328"/>
      <c r="I54" s="331"/>
      <c r="J54" s="331"/>
      <c r="K54" s="331"/>
      <c r="L54" s="331"/>
    </row>
    <row r="55" spans="4:12" x14ac:dyDescent="0.2">
      <c r="D55" s="328"/>
      <c r="E55" s="328"/>
      <c r="F55" s="328"/>
      <c r="G55" s="328"/>
      <c r="H55" s="328"/>
      <c r="I55" s="331"/>
      <c r="J55" s="331"/>
      <c r="K55" s="331"/>
      <c r="L55" s="331"/>
    </row>
    <row r="56" spans="4:12" x14ac:dyDescent="0.2">
      <c r="D56" s="328"/>
      <c r="E56" s="328"/>
      <c r="F56" s="328"/>
      <c r="G56" s="328"/>
      <c r="H56" s="328"/>
      <c r="I56" s="331"/>
      <c r="J56" s="331"/>
      <c r="K56" s="331"/>
      <c r="L56" s="331"/>
    </row>
    <row r="57" spans="4:12" x14ac:dyDescent="0.2">
      <c r="D57" s="328"/>
      <c r="E57" s="328"/>
      <c r="F57" s="328"/>
      <c r="G57" s="328"/>
      <c r="H57" s="328"/>
      <c r="I57" s="331"/>
      <c r="J57" s="331"/>
      <c r="K57" s="331"/>
      <c r="L57" s="331"/>
    </row>
    <row r="58" spans="4:12" x14ac:dyDescent="0.2">
      <c r="D58" s="328"/>
      <c r="E58" s="328"/>
      <c r="F58" s="328"/>
      <c r="G58" s="328"/>
      <c r="H58" s="328"/>
      <c r="I58" s="331"/>
      <c r="J58" s="331"/>
      <c r="K58" s="331"/>
      <c r="L58" s="331"/>
    </row>
    <row r="59" spans="4:12" x14ac:dyDescent="0.2">
      <c r="D59" s="328"/>
      <c r="E59" s="328"/>
      <c r="F59" s="328"/>
      <c r="G59" s="328"/>
      <c r="H59" s="328"/>
      <c r="I59" s="331"/>
      <c r="J59" s="331"/>
      <c r="K59" s="331"/>
      <c r="L59" s="331"/>
    </row>
    <row r="60" spans="4:12" x14ac:dyDescent="0.2">
      <c r="D60" s="328"/>
      <c r="E60" s="328"/>
      <c r="F60" s="328"/>
      <c r="G60" s="328"/>
      <c r="H60" s="328"/>
      <c r="I60" s="331"/>
      <c r="J60" s="331"/>
      <c r="K60" s="331"/>
      <c r="L60" s="331"/>
    </row>
    <row r="61" spans="4:12" x14ac:dyDescent="0.2">
      <c r="D61" s="328"/>
      <c r="E61" s="328"/>
      <c r="F61" s="328"/>
      <c r="G61" s="328"/>
      <c r="H61" s="328"/>
      <c r="I61" s="331"/>
      <c r="J61" s="331"/>
      <c r="K61" s="331"/>
      <c r="L61" s="331"/>
    </row>
    <row r="62" spans="4:12" x14ac:dyDescent="0.2">
      <c r="D62" s="328"/>
      <c r="E62" s="328"/>
      <c r="F62" s="328"/>
      <c r="G62" s="328"/>
      <c r="H62" s="328"/>
      <c r="I62" s="331"/>
      <c r="J62" s="331"/>
      <c r="K62" s="331"/>
      <c r="L62" s="331"/>
    </row>
    <row r="63" spans="4:12" x14ac:dyDescent="0.2">
      <c r="D63" s="328"/>
      <c r="E63" s="328"/>
      <c r="F63" s="328"/>
      <c r="G63" s="328"/>
      <c r="H63" s="328"/>
      <c r="I63" s="331"/>
      <c r="J63" s="331"/>
      <c r="K63" s="331"/>
      <c r="L63" s="331"/>
    </row>
    <row r="64" spans="4:12" x14ac:dyDescent="0.2">
      <c r="D64" s="328"/>
      <c r="E64" s="328"/>
      <c r="F64" s="328"/>
      <c r="G64" s="328"/>
      <c r="H64" s="328"/>
      <c r="I64" s="331"/>
      <c r="J64" s="331"/>
      <c r="K64" s="331"/>
      <c r="L64" s="331"/>
    </row>
    <row r="65" spans="4:12" x14ac:dyDescent="0.2">
      <c r="D65" s="328"/>
      <c r="E65" s="328"/>
      <c r="F65" s="328"/>
      <c r="G65" s="328"/>
      <c r="H65" s="328"/>
      <c r="I65" s="331"/>
      <c r="J65" s="331"/>
      <c r="K65" s="331"/>
      <c r="L65" s="331"/>
    </row>
    <row r="66" spans="4:12" x14ac:dyDescent="0.2">
      <c r="D66" s="328"/>
      <c r="E66" s="328"/>
      <c r="F66" s="328"/>
      <c r="G66" s="328"/>
      <c r="H66" s="328"/>
      <c r="I66" s="331"/>
      <c r="J66" s="331"/>
      <c r="K66" s="331"/>
      <c r="L66" s="331"/>
    </row>
    <row r="67" spans="4:12" x14ac:dyDescent="0.2">
      <c r="D67" s="328"/>
      <c r="E67" s="328"/>
      <c r="F67" s="328"/>
      <c r="G67" s="328"/>
      <c r="H67" s="328"/>
      <c r="I67" s="331"/>
      <c r="J67" s="331"/>
      <c r="K67" s="331"/>
      <c r="L67" s="331"/>
    </row>
    <row r="68" spans="4:12" x14ac:dyDescent="0.2">
      <c r="D68" s="328"/>
      <c r="E68" s="328"/>
      <c r="F68" s="328"/>
      <c r="G68" s="328"/>
      <c r="H68" s="328"/>
      <c r="I68" s="331"/>
      <c r="J68" s="331"/>
      <c r="K68" s="331"/>
      <c r="L68" s="331"/>
    </row>
    <row r="69" spans="4:12" x14ac:dyDescent="0.2">
      <c r="D69" s="328"/>
      <c r="E69" s="328"/>
      <c r="F69" s="328"/>
      <c r="G69" s="328"/>
      <c r="H69" s="328"/>
      <c r="I69" s="331"/>
      <c r="J69" s="331"/>
      <c r="K69" s="331"/>
      <c r="L69" s="331"/>
    </row>
    <row r="70" spans="4:12" x14ac:dyDescent="0.2">
      <c r="D70" s="328"/>
      <c r="E70" s="328"/>
      <c r="F70" s="328"/>
      <c r="G70" s="328"/>
      <c r="H70" s="328"/>
      <c r="I70" s="331"/>
      <c r="J70" s="331"/>
      <c r="K70" s="331"/>
      <c r="L70" s="331"/>
    </row>
    <row r="71" spans="4:12" x14ac:dyDescent="0.2">
      <c r="D71" s="328"/>
      <c r="E71" s="328"/>
      <c r="F71" s="328"/>
      <c r="G71" s="328"/>
      <c r="H71" s="328"/>
      <c r="I71" s="331"/>
      <c r="J71" s="331"/>
      <c r="K71" s="331"/>
      <c r="L71" s="331"/>
    </row>
    <row r="72" spans="4:12" x14ac:dyDescent="0.2">
      <c r="D72" s="328"/>
      <c r="E72" s="328"/>
      <c r="F72" s="328"/>
      <c r="G72" s="328"/>
      <c r="H72" s="328"/>
      <c r="I72" s="331"/>
      <c r="J72" s="331"/>
      <c r="K72" s="331"/>
      <c r="L72" s="331"/>
    </row>
    <row r="73" spans="4:12" x14ac:dyDescent="0.2">
      <c r="D73" s="328"/>
      <c r="E73" s="328"/>
      <c r="F73" s="328"/>
      <c r="G73" s="328"/>
      <c r="H73" s="328"/>
      <c r="I73" s="331"/>
      <c r="J73" s="331"/>
      <c r="K73" s="331"/>
      <c r="L73" s="331"/>
    </row>
    <row r="74" spans="4:12" x14ac:dyDescent="0.2">
      <c r="D74" s="328"/>
      <c r="E74" s="328"/>
      <c r="F74" s="328"/>
      <c r="G74" s="328"/>
      <c r="H74" s="328"/>
      <c r="I74" s="331"/>
      <c r="J74" s="331"/>
      <c r="K74" s="331"/>
      <c r="L74" s="331"/>
    </row>
    <row r="75" spans="4:12" x14ac:dyDescent="0.2">
      <c r="D75" s="328"/>
      <c r="E75" s="328"/>
      <c r="F75" s="328"/>
      <c r="G75" s="328"/>
      <c r="H75" s="328"/>
      <c r="I75" s="331"/>
      <c r="J75" s="331"/>
      <c r="K75" s="331"/>
      <c r="L75" s="331"/>
    </row>
    <row r="76" spans="4:12" x14ac:dyDescent="0.2">
      <c r="D76" s="328"/>
      <c r="E76" s="328"/>
      <c r="F76" s="328"/>
      <c r="G76" s="328"/>
      <c r="H76" s="328"/>
      <c r="I76" s="331"/>
      <c r="J76" s="331"/>
      <c r="K76" s="331"/>
      <c r="L76" s="331"/>
    </row>
    <row r="77" spans="4:12" x14ac:dyDescent="0.2">
      <c r="D77" s="328"/>
      <c r="E77" s="328"/>
      <c r="F77" s="328"/>
      <c r="G77" s="328"/>
      <c r="H77" s="328"/>
      <c r="I77" s="331"/>
      <c r="J77" s="331"/>
      <c r="K77" s="331"/>
      <c r="L77" s="331"/>
    </row>
    <row r="78" spans="4:12" x14ac:dyDescent="0.2">
      <c r="D78" s="328"/>
      <c r="E78" s="328"/>
      <c r="F78" s="328"/>
      <c r="G78" s="328"/>
      <c r="H78" s="328"/>
      <c r="I78" s="331"/>
      <c r="J78" s="331"/>
      <c r="K78" s="331"/>
      <c r="L78" s="331"/>
    </row>
    <row r="79" spans="4:12" x14ac:dyDescent="0.2">
      <c r="D79" s="328"/>
      <c r="E79" s="328"/>
      <c r="F79" s="328"/>
      <c r="G79" s="328"/>
      <c r="H79" s="328"/>
      <c r="I79" s="331"/>
      <c r="J79" s="331"/>
      <c r="K79" s="331"/>
      <c r="L79" s="331"/>
    </row>
    <row r="80" spans="4:12" x14ac:dyDescent="0.2">
      <c r="D80" s="328"/>
      <c r="E80" s="328"/>
      <c r="F80" s="328"/>
      <c r="G80" s="328"/>
      <c r="H80" s="328"/>
      <c r="I80" s="331"/>
      <c r="J80" s="331"/>
      <c r="K80" s="331"/>
      <c r="L80" s="331"/>
    </row>
    <row r="81" spans="4:12" x14ac:dyDescent="0.2">
      <c r="D81" s="328"/>
      <c r="E81" s="328"/>
      <c r="F81" s="328"/>
      <c r="G81" s="328"/>
      <c r="H81" s="328"/>
      <c r="I81" s="331"/>
      <c r="J81" s="331"/>
      <c r="K81" s="331"/>
      <c r="L81" s="331"/>
    </row>
    <row r="82" spans="4:12" x14ac:dyDescent="0.2">
      <c r="D82" s="328"/>
      <c r="E82" s="328"/>
      <c r="F82" s="328"/>
      <c r="G82" s="328"/>
      <c r="H82" s="328"/>
      <c r="I82" s="331"/>
      <c r="J82" s="331"/>
      <c r="K82" s="331"/>
      <c r="L82" s="331"/>
    </row>
    <row r="83" spans="4:12" x14ac:dyDescent="0.2">
      <c r="D83" s="328"/>
      <c r="E83" s="328"/>
      <c r="F83" s="328"/>
      <c r="G83" s="328"/>
      <c r="H83" s="328"/>
      <c r="I83" s="331"/>
      <c r="J83" s="331"/>
      <c r="K83" s="331"/>
      <c r="L83" s="331"/>
    </row>
    <row r="84" spans="4:12" x14ac:dyDescent="0.2">
      <c r="D84" s="328"/>
      <c r="E84" s="328"/>
      <c r="F84" s="328"/>
      <c r="G84" s="328"/>
      <c r="H84" s="328"/>
      <c r="I84" s="331"/>
      <c r="J84" s="331"/>
      <c r="K84" s="331"/>
      <c r="L84" s="331"/>
    </row>
    <row r="85" spans="4:12" x14ac:dyDescent="0.2">
      <c r="D85" s="328"/>
      <c r="E85" s="328"/>
      <c r="F85" s="328"/>
      <c r="G85" s="328"/>
      <c r="H85" s="328"/>
      <c r="I85" s="331"/>
      <c r="J85" s="331"/>
      <c r="K85" s="331"/>
      <c r="L85" s="331"/>
    </row>
    <row r="86" spans="4:12" x14ac:dyDescent="0.2">
      <c r="D86" s="328"/>
      <c r="E86" s="328"/>
      <c r="F86" s="328"/>
      <c r="G86" s="328"/>
      <c r="H86" s="328"/>
      <c r="I86" s="331"/>
      <c r="J86" s="331"/>
      <c r="K86" s="331"/>
      <c r="L86" s="331"/>
    </row>
    <row r="87" spans="4:12" x14ac:dyDescent="0.2">
      <c r="D87" s="328"/>
      <c r="E87" s="328"/>
      <c r="F87" s="328"/>
      <c r="G87" s="328"/>
      <c r="H87" s="328"/>
      <c r="I87" s="331"/>
      <c r="J87" s="331"/>
      <c r="K87" s="331"/>
      <c r="L87" s="331"/>
    </row>
    <row r="88" spans="4:12" x14ac:dyDescent="0.2">
      <c r="D88" s="328"/>
      <c r="E88" s="328"/>
      <c r="F88" s="328"/>
      <c r="G88" s="328"/>
      <c r="H88" s="328"/>
      <c r="I88" s="331"/>
      <c r="J88" s="331"/>
      <c r="K88" s="331"/>
      <c r="L88" s="331"/>
    </row>
    <row r="89" spans="4:12" x14ac:dyDescent="0.2">
      <c r="D89" s="328"/>
      <c r="E89" s="328"/>
      <c r="F89" s="328"/>
      <c r="G89" s="328"/>
      <c r="H89" s="328"/>
      <c r="I89" s="331"/>
      <c r="J89" s="331"/>
      <c r="K89" s="331"/>
      <c r="L89" s="331"/>
    </row>
    <row r="90" spans="4:12" x14ac:dyDescent="0.2">
      <c r="D90" s="328"/>
      <c r="E90" s="328"/>
      <c r="F90" s="328"/>
      <c r="G90" s="328"/>
      <c r="H90" s="328"/>
      <c r="I90" s="331"/>
      <c r="J90" s="331"/>
      <c r="K90" s="331"/>
      <c r="L90" s="331"/>
    </row>
    <row r="91" spans="4:12" x14ac:dyDescent="0.2">
      <c r="D91" s="328"/>
      <c r="E91" s="328"/>
      <c r="F91" s="328"/>
      <c r="G91" s="328"/>
      <c r="H91" s="328"/>
      <c r="I91" s="331"/>
      <c r="J91" s="331"/>
      <c r="K91" s="331"/>
      <c r="L91" s="331"/>
    </row>
    <row r="92" spans="4:12" x14ac:dyDescent="0.2">
      <c r="D92" s="328"/>
      <c r="E92" s="328"/>
      <c r="F92" s="328"/>
      <c r="G92" s="328"/>
      <c r="H92" s="328"/>
      <c r="I92" s="331"/>
      <c r="J92" s="331"/>
      <c r="K92" s="331"/>
      <c r="L92" s="331"/>
    </row>
    <row r="93" spans="4:12" x14ac:dyDescent="0.2">
      <c r="D93" s="328"/>
      <c r="E93" s="328"/>
      <c r="F93" s="328"/>
      <c r="G93" s="328"/>
      <c r="H93" s="328"/>
      <c r="I93" s="331"/>
      <c r="J93" s="331"/>
      <c r="K93" s="331"/>
      <c r="L93" s="331"/>
    </row>
    <row r="94" spans="4:12" x14ac:dyDescent="0.2">
      <c r="D94" s="328"/>
      <c r="E94" s="328"/>
      <c r="F94" s="328"/>
      <c r="G94" s="328"/>
      <c r="H94" s="328"/>
      <c r="I94" s="331"/>
      <c r="J94" s="331"/>
      <c r="K94" s="331"/>
      <c r="L94" s="331"/>
    </row>
    <row r="95" spans="4:12" x14ac:dyDescent="0.2">
      <c r="D95" s="328"/>
      <c r="E95" s="328"/>
      <c r="F95" s="328"/>
      <c r="G95" s="328"/>
      <c r="H95" s="328"/>
      <c r="I95" s="331"/>
      <c r="J95" s="331"/>
      <c r="K95" s="331"/>
      <c r="L95" s="331"/>
    </row>
    <row r="96" spans="4:12" x14ac:dyDescent="0.2">
      <c r="D96" s="328"/>
      <c r="E96" s="328"/>
      <c r="F96" s="328"/>
      <c r="G96" s="328"/>
      <c r="H96" s="328"/>
      <c r="I96" s="331"/>
      <c r="J96" s="331"/>
      <c r="K96" s="331"/>
      <c r="L96" s="331"/>
    </row>
    <row r="97" spans="4:12" x14ac:dyDescent="0.2">
      <c r="D97" s="328"/>
      <c r="E97" s="328"/>
      <c r="F97" s="328"/>
      <c r="G97" s="328"/>
      <c r="H97" s="328"/>
      <c r="I97" s="331"/>
      <c r="J97" s="331"/>
      <c r="K97" s="331"/>
      <c r="L97" s="331"/>
    </row>
    <row r="98" spans="4:12" x14ac:dyDescent="0.2">
      <c r="D98" s="328"/>
      <c r="E98" s="328"/>
      <c r="F98" s="328"/>
      <c r="G98" s="328"/>
      <c r="H98" s="328"/>
      <c r="I98" s="331"/>
      <c r="J98" s="331"/>
      <c r="K98" s="331"/>
      <c r="L98" s="331"/>
    </row>
    <row r="99" spans="4:12" x14ac:dyDescent="0.2">
      <c r="D99" s="328"/>
      <c r="E99" s="328"/>
      <c r="F99" s="328"/>
      <c r="G99" s="328"/>
      <c r="H99" s="328"/>
      <c r="I99" s="331"/>
      <c r="J99" s="331"/>
      <c r="K99" s="331"/>
      <c r="L99" s="331"/>
    </row>
    <row r="100" spans="4:12" x14ac:dyDescent="0.2">
      <c r="D100" s="328"/>
      <c r="E100" s="328"/>
      <c r="F100" s="328"/>
      <c r="G100" s="328"/>
      <c r="H100" s="328"/>
      <c r="I100" s="331"/>
      <c r="J100" s="331"/>
      <c r="K100" s="331"/>
      <c r="L100" s="331"/>
    </row>
    <row r="101" spans="4:12" x14ac:dyDescent="0.2">
      <c r="D101" s="328"/>
      <c r="E101" s="328"/>
      <c r="F101" s="328"/>
      <c r="G101" s="328"/>
      <c r="H101" s="328"/>
      <c r="I101" s="331"/>
      <c r="J101" s="331"/>
      <c r="K101" s="331"/>
      <c r="L101" s="331"/>
    </row>
    <row r="102" spans="4:12" x14ac:dyDescent="0.2">
      <c r="D102" s="328"/>
      <c r="E102" s="328"/>
      <c r="F102" s="328"/>
      <c r="G102" s="328"/>
      <c r="H102" s="328"/>
      <c r="I102" s="331"/>
      <c r="J102" s="331"/>
      <c r="K102" s="331"/>
      <c r="L102" s="331"/>
    </row>
    <row r="103" spans="4:12" x14ac:dyDescent="0.2">
      <c r="D103" s="328"/>
      <c r="E103" s="328"/>
      <c r="F103" s="328"/>
      <c r="G103" s="328"/>
      <c r="H103" s="328"/>
      <c r="I103" s="331"/>
      <c r="J103" s="331"/>
      <c r="K103" s="331"/>
      <c r="L103" s="331"/>
    </row>
    <row r="104" spans="4:12" x14ac:dyDescent="0.2">
      <c r="D104" s="328"/>
      <c r="E104" s="328"/>
      <c r="F104" s="328"/>
      <c r="G104" s="328"/>
      <c r="H104" s="328"/>
      <c r="I104" s="331"/>
      <c r="J104" s="331"/>
      <c r="K104" s="331"/>
      <c r="L104" s="331"/>
    </row>
    <row r="105" spans="4:12" x14ac:dyDescent="0.2">
      <c r="D105" s="328"/>
      <c r="E105" s="328"/>
      <c r="F105" s="328"/>
      <c r="G105" s="328"/>
      <c r="H105" s="328"/>
      <c r="I105" s="331"/>
      <c r="J105" s="331"/>
      <c r="K105" s="331"/>
      <c r="L105" s="331"/>
    </row>
    <row r="106" spans="4:12" x14ac:dyDescent="0.2">
      <c r="D106" s="328"/>
      <c r="E106" s="328"/>
      <c r="F106" s="328"/>
      <c r="G106" s="328"/>
      <c r="H106" s="328"/>
      <c r="I106" s="331"/>
      <c r="J106" s="331"/>
      <c r="K106" s="331"/>
      <c r="L106" s="331"/>
    </row>
    <row r="107" spans="4:12" x14ac:dyDescent="0.2">
      <c r="D107" s="328"/>
      <c r="E107" s="328"/>
      <c r="F107" s="328"/>
      <c r="G107" s="328"/>
      <c r="H107" s="328"/>
      <c r="I107" s="331"/>
      <c r="J107" s="331"/>
      <c r="K107" s="331"/>
      <c r="L107" s="331"/>
    </row>
    <row r="108" spans="4:12" x14ac:dyDescent="0.2">
      <c r="D108" s="328"/>
      <c r="E108" s="328"/>
      <c r="F108" s="328"/>
      <c r="G108" s="328"/>
      <c r="H108" s="328"/>
      <c r="I108" s="331"/>
      <c r="J108" s="331"/>
      <c r="K108" s="331"/>
      <c r="L108" s="331"/>
    </row>
    <row r="109" spans="4:12" x14ac:dyDescent="0.2">
      <c r="D109" s="328"/>
      <c r="E109" s="328"/>
      <c r="F109" s="328"/>
      <c r="G109" s="328"/>
      <c r="H109" s="328"/>
      <c r="I109" s="331"/>
      <c r="J109" s="331"/>
      <c r="K109" s="331"/>
      <c r="L109" s="331"/>
    </row>
    <row r="110" spans="4:12" x14ac:dyDescent="0.2">
      <c r="D110" s="328"/>
      <c r="E110" s="328"/>
      <c r="F110" s="328"/>
      <c r="G110" s="328"/>
      <c r="H110" s="328"/>
      <c r="I110" s="331"/>
      <c r="J110" s="331"/>
      <c r="K110" s="331"/>
      <c r="L110" s="331"/>
    </row>
    <row r="111" spans="4:12" x14ac:dyDescent="0.2">
      <c r="D111" s="328"/>
      <c r="E111" s="328"/>
      <c r="F111" s="328"/>
      <c r="G111" s="328"/>
      <c r="H111" s="328"/>
      <c r="I111" s="331"/>
      <c r="J111" s="331"/>
      <c r="K111" s="331"/>
      <c r="L111" s="331"/>
    </row>
    <row r="112" spans="4:12" x14ac:dyDescent="0.2">
      <c r="D112" s="328"/>
      <c r="E112" s="328"/>
      <c r="F112" s="328"/>
      <c r="G112" s="328"/>
      <c r="H112" s="328"/>
      <c r="I112" s="331"/>
      <c r="J112" s="331"/>
      <c r="K112" s="331"/>
      <c r="L112" s="331"/>
    </row>
    <row r="113" spans="4:12" x14ac:dyDescent="0.2">
      <c r="D113" s="328"/>
      <c r="E113" s="328"/>
      <c r="F113" s="328"/>
      <c r="G113" s="328"/>
      <c r="H113" s="328"/>
      <c r="I113" s="331"/>
      <c r="J113" s="331"/>
      <c r="K113" s="331"/>
      <c r="L113" s="331"/>
    </row>
    <row r="114" spans="4:12" x14ac:dyDescent="0.2">
      <c r="D114" s="328"/>
      <c r="E114" s="328"/>
      <c r="F114" s="328"/>
      <c r="G114" s="328"/>
      <c r="H114" s="328"/>
      <c r="I114" s="331"/>
      <c r="J114" s="331"/>
      <c r="K114" s="331"/>
      <c r="L114" s="331"/>
    </row>
    <row r="115" spans="4:12" x14ac:dyDescent="0.2">
      <c r="D115" s="328"/>
      <c r="E115" s="328"/>
      <c r="F115" s="328"/>
      <c r="G115" s="328"/>
      <c r="H115" s="328"/>
      <c r="I115" s="331"/>
      <c r="J115" s="331"/>
      <c r="K115" s="331"/>
      <c r="L115" s="331"/>
    </row>
    <row r="116" spans="4:12" x14ac:dyDescent="0.2">
      <c r="D116" s="328"/>
      <c r="E116" s="328"/>
      <c r="F116" s="328"/>
      <c r="G116" s="328"/>
      <c r="H116" s="328"/>
      <c r="I116" s="331"/>
      <c r="J116" s="331"/>
      <c r="K116" s="331"/>
      <c r="L116" s="331"/>
    </row>
    <row r="117" spans="4:12" x14ac:dyDescent="0.2">
      <c r="D117" s="328"/>
      <c r="E117" s="328"/>
      <c r="F117" s="328"/>
      <c r="G117" s="328"/>
      <c r="H117" s="328"/>
      <c r="I117" s="331"/>
      <c r="J117" s="331"/>
      <c r="K117" s="331"/>
      <c r="L117" s="331"/>
    </row>
    <row r="118" spans="4:12" x14ac:dyDescent="0.2">
      <c r="D118" s="328"/>
      <c r="E118" s="328"/>
      <c r="F118" s="328"/>
      <c r="G118" s="328"/>
      <c r="H118" s="328"/>
      <c r="I118" s="331"/>
      <c r="J118" s="331"/>
      <c r="K118" s="331"/>
      <c r="L118" s="331"/>
    </row>
    <row r="119" spans="4:12" x14ac:dyDescent="0.2">
      <c r="D119" s="328"/>
      <c r="E119" s="328"/>
      <c r="F119" s="328"/>
      <c r="G119" s="328"/>
      <c r="H119" s="328"/>
      <c r="I119" s="331"/>
      <c r="J119" s="331"/>
      <c r="K119" s="331"/>
      <c r="L119" s="331"/>
    </row>
    <row r="120" spans="4:12" x14ac:dyDescent="0.2">
      <c r="D120" s="328"/>
      <c r="E120" s="328"/>
      <c r="F120" s="328"/>
      <c r="G120" s="328"/>
      <c r="H120" s="328"/>
      <c r="I120" s="331"/>
      <c r="J120" s="331"/>
      <c r="K120" s="331"/>
      <c r="L120" s="331"/>
    </row>
    <row r="121" spans="4:12" x14ac:dyDescent="0.2">
      <c r="D121" s="328"/>
      <c r="E121" s="328"/>
      <c r="F121" s="328"/>
      <c r="G121" s="328"/>
      <c r="H121" s="328"/>
      <c r="I121" s="331"/>
      <c r="J121" s="331"/>
      <c r="K121" s="331"/>
      <c r="L121" s="331"/>
    </row>
    <row r="122" spans="4:12" x14ac:dyDescent="0.2">
      <c r="D122" s="328"/>
      <c r="E122" s="328"/>
      <c r="F122" s="328"/>
      <c r="G122" s="328"/>
      <c r="H122" s="328"/>
      <c r="I122" s="331"/>
      <c r="J122" s="331"/>
      <c r="K122" s="331"/>
      <c r="L122" s="331"/>
    </row>
    <row r="123" spans="4:12" x14ac:dyDescent="0.2">
      <c r="D123" s="328"/>
      <c r="E123" s="328"/>
      <c r="F123" s="328"/>
      <c r="G123" s="328"/>
      <c r="H123" s="328"/>
      <c r="I123" s="331"/>
      <c r="J123" s="331"/>
      <c r="K123" s="331"/>
      <c r="L123" s="331"/>
    </row>
    <row r="124" spans="4:12" x14ac:dyDescent="0.2">
      <c r="D124" s="328"/>
      <c r="E124" s="328"/>
      <c r="F124" s="328"/>
      <c r="G124" s="328"/>
      <c r="H124" s="328"/>
      <c r="I124" s="331"/>
      <c r="J124" s="331"/>
      <c r="K124" s="331"/>
      <c r="L124" s="331"/>
    </row>
    <row r="125" spans="4:12" x14ac:dyDescent="0.2">
      <c r="D125" s="328"/>
      <c r="E125" s="328"/>
      <c r="F125" s="328"/>
      <c r="G125" s="328"/>
      <c r="H125" s="328"/>
      <c r="I125" s="331"/>
      <c r="J125" s="331"/>
      <c r="K125" s="331"/>
      <c r="L125" s="331"/>
    </row>
    <row r="126" spans="4:12" x14ac:dyDescent="0.2">
      <c r="D126" s="328"/>
      <c r="E126" s="328"/>
      <c r="F126" s="328"/>
      <c r="G126" s="328"/>
      <c r="H126" s="328"/>
      <c r="I126" s="331"/>
      <c r="J126" s="331"/>
      <c r="K126" s="331"/>
      <c r="L126" s="331"/>
    </row>
    <row r="127" spans="4:12" x14ac:dyDescent="0.2">
      <c r="D127" s="328"/>
      <c r="E127" s="328"/>
      <c r="F127" s="328"/>
      <c r="G127" s="328"/>
      <c r="H127" s="328"/>
      <c r="I127" s="331"/>
      <c r="J127" s="331"/>
      <c r="K127" s="331"/>
      <c r="L127" s="331"/>
    </row>
    <row r="128" spans="4:12" x14ac:dyDescent="0.2">
      <c r="D128" s="328"/>
      <c r="E128" s="328"/>
      <c r="F128" s="328"/>
      <c r="G128" s="328"/>
      <c r="H128" s="328"/>
      <c r="I128" s="331"/>
      <c r="J128" s="331"/>
      <c r="K128" s="331"/>
      <c r="L128" s="331"/>
    </row>
    <row r="129" spans="4:12" x14ac:dyDescent="0.2">
      <c r="D129" s="328"/>
      <c r="E129" s="328"/>
      <c r="F129" s="328"/>
      <c r="G129" s="328"/>
      <c r="H129" s="328"/>
      <c r="I129" s="331"/>
      <c r="J129" s="331"/>
      <c r="K129" s="331"/>
      <c r="L129" s="331"/>
    </row>
    <row r="130" spans="4:12" x14ac:dyDescent="0.2">
      <c r="D130" s="328"/>
      <c r="E130" s="328"/>
      <c r="F130" s="328"/>
      <c r="G130" s="328"/>
      <c r="H130" s="328"/>
      <c r="I130" s="331"/>
      <c r="J130" s="331"/>
      <c r="K130" s="331"/>
      <c r="L130" s="331"/>
    </row>
    <row r="131" spans="4:12" x14ac:dyDescent="0.2">
      <c r="D131" s="328"/>
      <c r="E131" s="328"/>
      <c r="F131" s="328"/>
      <c r="G131" s="328"/>
      <c r="H131" s="328"/>
      <c r="I131" s="331"/>
      <c r="J131" s="331"/>
      <c r="K131" s="331"/>
      <c r="L131" s="331"/>
    </row>
    <row r="132" spans="4:12" x14ac:dyDescent="0.2">
      <c r="D132" s="328"/>
      <c r="E132" s="328"/>
      <c r="F132" s="328"/>
      <c r="G132" s="328"/>
      <c r="H132" s="328"/>
      <c r="I132" s="331"/>
      <c r="J132" s="331"/>
      <c r="K132" s="331"/>
      <c r="L132" s="331"/>
    </row>
    <row r="133" spans="4:12" x14ac:dyDescent="0.2">
      <c r="D133" s="328"/>
      <c r="E133" s="328"/>
      <c r="F133" s="328"/>
      <c r="G133" s="328"/>
      <c r="H133" s="328"/>
      <c r="I133" s="331"/>
      <c r="J133" s="331"/>
      <c r="K133" s="331"/>
      <c r="L133" s="331"/>
    </row>
    <row r="134" spans="4:12" x14ac:dyDescent="0.2">
      <c r="D134" s="328"/>
      <c r="E134" s="328"/>
      <c r="F134" s="328"/>
      <c r="G134" s="328"/>
      <c r="H134" s="328"/>
      <c r="I134" s="331"/>
      <c r="J134" s="331"/>
      <c r="K134" s="331"/>
      <c r="L134" s="331"/>
    </row>
    <row r="135" spans="4:12" x14ac:dyDescent="0.2">
      <c r="D135" s="328"/>
      <c r="E135" s="328"/>
      <c r="F135" s="328"/>
      <c r="G135" s="328"/>
      <c r="H135" s="328"/>
      <c r="I135" s="331"/>
      <c r="J135" s="331"/>
      <c r="K135" s="331"/>
      <c r="L135" s="331"/>
    </row>
    <row r="136" spans="4:12" x14ac:dyDescent="0.2">
      <c r="D136" s="328"/>
      <c r="E136" s="328"/>
      <c r="F136" s="328"/>
      <c r="G136" s="328"/>
      <c r="H136" s="328"/>
      <c r="I136" s="331"/>
      <c r="J136" s="331"/>
      <c r="K136" s="331"/>
      <c r="L136" s="331"/>
    </row>
    <row r="137" spans="4:12" x14ac:dyDescent="0.2">
      <c r="D137" s="328"/>
      <c r="E137" s="328"/>
      <c r="F137" s="328"/>
      <c r="G137" s="328"/>
      <c r="H137" s="328"/>
      <c r="I137" s="331"/>
      <c r="J137" s="331"/>
      <c r="K137" s="331"/>
      <c r="L137" s="331"/>
    </row>
    <row r="138" spans="4:12" x14ac:dyDescent="0.2">
      <c r="D138" s="328"/>
      <c r="E138" s="328"/>
      <c r="F138" s="328"/>
      <c r="G138" s="328"/>
      <c r="H138" s="328"/>
      <c r="I138" s="331"/>
      <c r="J138" s="331"/>
      <c r="K138" s="331"/>
      <c r="L138" s="331"/>
    </row>
    <row r="139" spans="4:12" x14ac:dyDescent="0.2">
      <c r="D139" s="328"/>
      <c r="E139" s="328"/>
      <c r="F139" s="328"/>
      <c r="G139" s="328"/>
      <c r="H139" s="328"/>
      <c r="I139" s="331"/>
      <c r="J139" s="331"/>
      <c r="K139" s="331"/>
      <c r="L139" s="331"/>
    </row>
    <row r="140" spans="4:12" x14ac:dyDescent="0.2">
      <c r="D140" s="328"/>
      <c r="E140" s="328"/>
      <c r="F140" s="328"/>
      <c r="G140" s="328"/>
      <c r="H140" s="328"/>
      <c r="I140" s="331"/>
      <c r="J140" s="331"/>
      <c r="K140" s="331"/>
      <c r="L140" s="331"/>
    </row>
    <row r="141" spans="4:12" x14ac:dyDescent="0.2">
      <c r="D141" s="328"/>
      <c r="E141" s="328"/>
      <c r="F141" s="328"/>
      <c r="G141" s="328"/>
      <c r="H141" s="328"/>
      <c r="I141" s="331"/>
      <c r="J141" s="331"/>
      <c r="K141" s="331"/>
      <c r="L141" s="331"/>
    </row>
    <row r="142" spans="4:12" x14ac:dyDescent="0.2">
      <c r="D142" s="328"/>
      <c r="E142" s="328"/>
      <c r="F142" s="328"/>
      <c r="G142" s="328"/>
      <c r="H142" s="328"/>
      <c r="I142" s="331"/>
      <c r="J142" s="331"/>
      <c r="K142" s="331"/>
      <c r="L142" s="331"/>
    </row>
    <row r="143" spans="4:12" x14ac:dyDescent="0.2">
      <c r="D143" s="328"/>
      <c r="E143" s="328"/>
      <c r="F143" s="328"/>
      <c r="G143" s="328"/>
      <c r="H143" s="328"/>
      <c r="I143" s="331"/>
      <c r="J143" s="331"/>
      <c r="K143" s="331"/>
      <c r="L143" s="331"/>
    </row>
    <row r="144" spans="4:12" x14ac:dyDescent="0.2">
      <c r="D144" s="328"/>
      <c r="E144" s="328"/>
      <c r="F144" s="328"/>
      <c r="G144" s="328"/>
      <c r="H144" s="328"/>
      <c r="I144" s="331"/>
      <c r="J144" s="331"/>
      <c r="K144" s="331"/>
      <c r="L144" s="331"/>
    </row>
    <row r="145" spans="4:12" x14ac:dyDescent="0.2">
      <c r="D145" s="328"/>
      <c r="E145" s="328"/>
      <c r="F145" s="328"/>
      <c r="G145" s="328"/>
      <c r="H145" s="328"/>
      <c r="I145" s="331"/>
      <c r="J145" s="331"/>
      <c r="K145" s="331"/>
      <c r="L145" s="331"/>
    </row>
    <row r="146" spans="4:12" x14ac:dyDescent="0.2">
      <c r="D146" s="328"/>
      <c r="E146" s="328"/>
      <c r="F146" s="328"/>
      <c r="G146" s="328"/>
      <c r="H146" s="328"/>
      <c r="I146" s="331"/>
      <c r="J146" s="331"/>
      <c r="K146" s="331"/>
      <c r="L146" s="331"/>
    </row>
    <row r="147" spans="4:12" x14ac:dyDescent="0.2">
      <c r="D147" s="328"/>
      <c r="E147" s="328"/>
      <c r="F147" s="328"/>
      <c r="G147" s="328"/>
      <c r="H147" s="328"/>
      <c r="I147" s="331"/>
      <c r="J147" s="331"/>
      <c r="K147" s="331"/>
      <c r="L147" s="331"/>
    </row>
    <row r="148" spans="4:12" x14ac:dyDescent="0.2">
      <c r="D148" s="328"/>
      <c r="E148" s="328"/>
      <c r="F148" s="328"/>
      <c r="G148" s="328"/>
      <c r="H148" s="328"/>
      <c r="I148" s="331"/>
      <c r="J148" s="331"/>
      <c r="K148" s="331"/>
      <c r="L148" s="331"/>
    </row>
    <row r="149" spans="4:12" x14ac:dyDescent="0.2">
      <c r="D149" s="328"/>
      <c r="E149" s="328"/>
      <c r="F149" s="328"/>
      <c r="G149" s="328"/>
      <c r="H149" s="328"/>
      <c r="I149" s="331"/>
      <c r="J149" s="331"/>
      <c r="K149" s="331"/>
      <c r="L149" s="331"/>
    </row>
    <row r="150" spans="4:12" x14ac:dyDescent="0.2">
      <c r="D150" s="328"/>
      <c r="E150" s="328"/>
      <c r="F150" s="328"/>
      <c r="G150" s="328"/>
      <c r="H150" s="328"/>
      <c r="I150" s="331"/>
      <c r="J150" s="331"/>
      <c r="K150" s="331"/>
      <c r="L150" s="331"/>
    </row>
  </sheetData>
  <mergeCells count="3">
    <mergeCell ref="C4:C5"/>
    <mergeCell ref="D4:H4"/>
    <mergeCell ref="I4:L4"/>
  </mergeCells>
  <pageMargins left="0.70866141732283472" right="0.70866141732283472" top="0.78740157480314965" bottom="0.78740157480314965" header="0.31496062992125984" footer="0.31496062992125984"/>
  <pageSetup paperSize="9" scale="89" fitToHeight="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3" tint="0.39997558519241921"/>
  </sheetPr>
  <dimension ref="A1:EH181"/>
  <sheetViews>
    <sheetView workbookViewId="0">
      <selection activeCell="D17" sqref="D17"/>
    </sheetView>
  </sheetViews>
  <sheetFormatPr defaultRowHeight="12" x14ac:dyDescent="0.2"/>
  <cols>
    <col min="3" max="3" width="8.1640625" customWidth="1"/>
    <col min="4" max="4" width="104.33203125" customWidth="1"/>
    <col min="5" max="5" width="14.1640625" customWidth="1"/>
    <col min="6" max="6" width="80.5" customWidth="1"/>
    <col min="7" max="7" width="10.6640625" customWidth="1"/>
    <col min="8" max="8" width="90.6640625" customWidth="1"/>
    <col min="9" max="9" width="5.83203125" customWidth="1"/>
    <col min="10" max="10" width="17.1640625" customWidth="1"/>
    <col min="11" max="11" width="8.5" customWidth="1"/>
    <col min="12" max="12" width="33.5" customWidth="1"/>
    <col min="13" max="13" width="6.1640625" customWidth="1"/>
    <col min="14" max="14" width="35.33203125" customWidth="1"/>
    <col min="15" max="15" width="9.33203125" customWidth="1"/>
    <col min="16" max="16" width="59.5" customWidth="1"/>
    <col min="17" max="17" width="8.6640625" customWidth="1"/>
    <col min="18" max="18" width="59.5" customWidth="1"/>
    <col min="19" max="19" width="8.5" customWidth="1"/>
    <col min="20" max="20" width="56.33203125" customWidth="1"/>
    <col min="21" max="21" width="11" customWidth="1"/>
    <col min="22" max="22" width="18.5" customWidth="1"/>
    <col min="23" max="23" width="21" customWidth="1"/>
    <col min="24" max="27" width="11" customWidth="1"/>
    <col min="28" max="28" width="16.83203125" customWidth="1"/>
    <col min="29" max="29" width="16.83203125" hidden="1" customWidth="1"/>
    <col min="30" max="32" width="16.83203125" style="1" hidden="1" customWidth="1"/>
    <col min="34" max="34" width="8.5" style="141" customWidth="1"/>
    <col min="35" max="35" width="14.83203125" style="141" customWidth="1"/>
    <col min="36" max="39" width="10" style="141" customWidth="1"/>
    <col min="40" max="40" width="20.5" style="141" customWidth="1"/>
    <col min="41" max="41" width="14.83203125" style="141" customWidth="1"/>
    <col min="42" max="42" width="13" style="141" customWidth="1"/>
    <col min="43" max="43" width="9.33203125" style="142" customWidth="1"/>
    <col min="44" max="45" width="9.33203125" style="142" hidden="1" customWidth="1"/>
    <col min="46" max="46" width="13.33203125" style="142" customWidth="1"/>
    <col min="47" max="47" width="60.83203125" style="142" customWidth="1"/>
    <col min="48" max="51" width="10" style="142" customWidth="1"/>
    <col min="52" max="52" width="20.5" style="142" customWidth="1"/>
    <col min="53" max="53" width="14.83203125" style="142" customWidth="1"/>
    <col min="54" max="54" width="13" style="142" customWidth="1"/>
    <col min="55" max="55" width="9.33203125" style="142" customWidth="1"/>
    <col min="56" max="57" width="9.33203125" style="142" hidden="1" customWidth="1"/>
    <col min="58" max="58" width="16.83203125" style="142" customWidth="1"/>
    <col min="59" max="59" width="34.33203125" style="142" customWidth="1"/>
    <col min="60" max="63" width="10" style="142" customWidth="1"/>
    <col min="64" max="64" width="20.5" style="142" customWidth="1"/>
    <col min="65" max="65" width="14.83203125" style="142" customWidth="1"/>
    <col min="66" max="66" width="13" style="142" customWidth="1"/>
    <col min="67" max="67" width="9.33203125" style="142" customWidth="1"/>
    <col min="68" max="69" width="9.33203125" style="142" hidden="1" customWidth="1"/>
    <col min="70" max="70" width="10.83203125" style="142" customWidth="1"/>
    <col min="71" max="71" width="39.5" style="142" customWidth="1"/>
    <col min="72" max="75" width="10" style="142" customWidth="1"/>
    <col min="76" max="76" width="20.5" style="142" customWidth="1"/>
    <col min="77" max="77" width="14.83203125" style="142" customWidth="1"/>
    <col min="78" max="78" width="13" style="142" customWidth="1"/>
    <col min="79" max="79" width="9.33203125" style="142" customWidth="1"/>
    <col min="80" max="81" width="9.33203125" style="142" hidden="1" customWidth="1"/>
    <col min="82" max="82" width="8.5" style="142" customWidth="1"/>
    <col min="83" max="83" width="14.83203125" style="142" customWidth="1"/>
    <col min="84" max="88" width="10" style="142" customWidth="1"/>
    <col min="89" max="90" width="19" style="142" bestFit="1" customWidth="1"/>
    <col min="91" max="91" width="19" style="142" customWidth="1"/>
    <col min="92" max="92" width="18.33203125" style="142" customWidth="1"/>
    <col min="93" max="93" width="15.5" style="142" bestFit="1" customWidth="1"/>
    <col min="94" max="94" width="11" style="142" customWidth="1"/>
    <col min="95" max="96" width="9.33203125" style="142" hidden="1" customWidth="1"/>
    <col min="97" max="97" width="13.33203125" style="142" customWidth="1"/>
    <col min="98" max="98" width="60.83203125" style="142" customWidth="1"/>
    <col min="99" max="103" width="10" style="142" customWidth="1"/>
    <col min="104" max="105" width="19" style="142" bestFit="1" customWidth="1"/>
    <col min="106" max="106" width="19" style="142" customWidth="1"/>
    <col min="107" max="107" width="18.33203125" style="142" customWidth="1"/>
    <col min="108" max="108" width="15.5" style="142" bestFit="1" customWidth="1"/>
    <col min="109" max="109" width="9.33203125" style="142" customWidth="1"/>
    <col min="110" max="111" width="9.33203125" style="142" hidden="1" customWidth="1"/>
    <col min="112" max="112" width="16.83203125" style="142" customWidth="1"/>
    <col min="113" max="113" width="34.33203125" style="142" customWidth="1"/>
    <col min="114" max="118" width="10" style="142" customWidth="1"/>
    <col min="119" max="120" width="19" style="142" bestFit="1" customWidth="1"/>
    <col min="121" max="121" width="19" style="142" customWidth="1"/>
    <col min="122" max="122" width="18.33203125" style="142" customWidth="1"/>
    <col min="123" max="123" width="15.5" style="142" bestFit="1" customWidth="1"/>
    <col min="124" max="124" width="9.33203125" style="142" customWidth="1"/>
    <col min="125" max="126" width="9.33203125" style="142" hidden="1" customWidth="1"/>
    <col min="127" max="127" width="10.83203125" style="142" customWidth="1"/>
    <col min="128" max="128" width="39.5" style="142" customWidth="1"/>
    <col min="129" max="133" width="10" style="142" customWidth="1"/>
    <col min="134" max="135" width="19" style="142" bestFit="1" customWidth="1"/>
    <col min="136" max="136" width="19" style="142" customWidth="1"/>
    <col min="137" max="137" width="18.33203125" style="142" customWidth="1"/>
    <col min="138" max="138" width="15.5" style="142" bestFit="1" customWidth="1"/>
    <col min="139" max="16384" width="9.33203125" style="142"/>
  </cols>
  <sheetData>
    <row r="1" spans="3:138" customFormat="1" x14ac:dyDescent="0.2">
      <c r="F1" t="s">
        <v>46</v>
      </c>
      <c r="G1" t="s">
        <v>55</v>
      </c>
      <c r="H1" t="s">
        <v>46</v>
      </c>
      <c r="I1" t="s">
        <v>47</v>
      </c>
      <c r="AD1" s="1"/>
      <c r="AE1" s="1"/>
      <c r="AF1" s="1"/>
      <c r="AH1" s="60"/>
      <c r="AI1" s="60"/>
      <c r="AJ1" s="60"/>
      <c r="AK1" s="60"/>
      <c r="AL1" s="60"/>
      <c r="AM1" s="60"/>
      <c r="AN1" s="60"/>
      <c r="AO1" s="60"/>
      <c r="AP1" s="60"/>
    </row>
    <row r="2" spans="3:138" customFormat="1" x14ac:dyDescent="0.2">
      <c r="C2" s="13" t="s">
        <v>484</v>
      </c>
      <c r="D2" s="13" t="s">
        <v>479</v>
      </c>
      <c r="F2" s="1"/>
      <c r="G2" s="1"/>
      <c r="H2" s="1"/>
      <c r="I2" s="1"/>
      <c r="AD2" s="1"/>
      <c r="AE2" s="1"/>
      <c r="AF2" s="1"/>
      <c r="AH2" s="60"/>
      <c r="AI2" s="60"/>
      <c r="AJ2" s="60"/>
      <c r="AK2" s="60"/>
      <c r="AL2" s="60"/>
      <c r="AM2" s="60"/>
      <c r="AN2" s="60"/>
      <c r="AO2" s="60"/>
      <c r="AP2" s="60"/>
    </row>
    <row r="3" spans="3:138" customFormat="1" x14ac:dyDescent="0.2">
      <c r="C3" s="13" t="s">
        <v>485</v>
      </c>
      <c r="D3" s="13" t="s">
        <v>566</v>
      </c>
      <c r="F3" s="1"/>
      <c r="G3" s="1"/>
      <c r="H3" s="1"/>
      <c r="I3" s="1"/>
      <c r="AD3" s="1"/>
      <c r="AE3" s="1"/>
      <c r="AF3" s="1"/>
      <c r="AH3" s="60"/>
      <c r="AI3" s="60"/>
      <c r="AJ3" s="60"/>
      <c r="AK3" s="60"/>
      <c r="AL3" s="60"/>
      <c r="AM3" s="60"/>
      <c r="AN3" s="60"/>
      <c r="AO3" s="60"/>
      <c r="AP3" s="60"/>
    </row>
    <row r="4" spans="3:138" customFormat="1" x14ac:dyDescent="0.2">
      <c r="C4" s="13" t="s">
        <v>486</v>
      </c>
      <c r="D4" s="13" t="s">
        <v>567</v>
      </c>
      <c r="F4" s="1"/>
      <c r="G4" s="1"/>
      <c r="H4" s="1"/>
      <c r="I4" s="1"/>
      <c r="AD4" s="1"/>
      <c r="AE4" s="1"/>
      <c r="AF4" s="1"/>
      <c r="AH4" s="60"/>
      <c r="AI4" s="60"/>
      <c r="AJ4" s="60"/>
      <c r="AK4" s="60"/>
      <c r="AL4" s="60"/>
      <c r="AM4" s="60"/>
      <c r="AN4" s="60"/>
      <c r="AO4" s="60"/>
      <c r="AP4" s="60"/>
    </row>
    <row r="5" spans="3:138" customFormat="1" x14ac:dyDescent="0.2">
      <c r="C5" s="22" t="s">
        <v>487</v>
      </c>
      <c r="D5" s="13" t="s">
        <v>568</v>
      </c>
      <c r="F5" s="1"/>
      <c r="G5" s="1"/>
      <c r="H5" s="1"/>
      <c r="I5" s="1"/>
      <c r="AD5" s="1"/>
      <c r="AE5" s="1"/>
      <c r="AF5" s="1"/>
      <c r="AH5" s="60"/>
      <c r="AI5" s="60"/>
      <c r="AJ5" s="60"/>
      <c r="AK5" s="60"/>
      <c r="AL5" s="60"/>
      <c r="AM5" s="60"/>
      <c r="AN5" s="60"/>
      <c r="AO5" s="60"/>
      <c r="AP5" s="60"/>
    </row>
    <row r="6" spans="3:138" customFormat="1" x14ac:dyDescent="0.2">
      <c r="AD6" s="1"/>
      <c r="AE6" s="1"/>
      <c r="AF6" s="1"/>
      <c r="AH6" s="60"/>
      <c r="AI6" s="60"/>
      <c r="AJ6" s="60"/>
      <c r="AK6" s="60"/>
      <c r="AL6" s="60"/>
      <c r="AM6" s="60"/>
      <c r="AN6" s="60"/>
      <c r="AO6" s="60"/>
      <c r="AP6" s="60"/>
    </row>
    <row r="7" spans="3:138" customFormat="1" x14ac:dyDescent="0.2">
      <c r="AD7" s="1"/>
      <c r="AE7" s="1"/>
      <c r="AF7" s="1"/>
      <c r="AH7" s="60"/>
      <c r="AI7" s="60"/>
      <c r="AJ7" s="60"/>
      <c r="AK7" s="60"/>
      <c r="AL7" s="60"/>
      <c r="AM7" s="60"/>
      <c r="AN7" s="60"/>
      <c r="AO7" s="60"/>
      <c r="AP7" s="60"/>
    </row>
    <row r="8" spans="3:138" customFormat="1" x14ac:dyDescent="0.2">
      <c r="E8">
        <f>SUMIFS(U11:U50,B11:B50,"2132")</f>
        <v>0</v>
      </c>
      <c r="AD8" s="1"/>
      <c r="AE8" s="1"/>
      <c r="AF8" s="1"/>
      <c r="AJ8" s="60"/>
      <c r="AK8" s="60"/>
      <c r="AL8" s="60"/>
      <c r="AM8" s="60"/>
      <c r="AN8" s="60"/>
      <c r="AO8" s="60"/>
      <c r="AP8" s="60"/>
      <c r="AT8" s="59" t="s">
        <v>547</v>
      </c>
      <c r="AU8" t="s">
        <v>68</v>
      </c>
      <c r="BF8" s="59" t="s">
        <v>547</v>
      </c>
      <c r="BG8" t="s">
        <v>68</v>
      </c>
      <c r="BR8" s="59" t="s">
        <v>547</v>
      </c>
      <c r="BS8" t="s">
        <v>68</v>
      </c>
      <c r="CS8" s="59" t="s">
        <v>547</v>
      </c>
      <c r="CT8" t="s">
        <v>68</v>
      </c>
      <c r="DH8" s="59" t="s">
        <v>547</v>
      </c>
      <c r="DI8" t="s">
        <v>68</v>
      </c>
      <c r="DW8" s="59" t="s">
        <v>547</v>
      </c>
      <c r="DX8" t="s">
        <v>68</v>
      </c>
    </row>
    <row r="9" spans="3:138" customFormat="1" ht="24" x14ac:dyDescent="0.2">
      <c r="M9" s="58"/>
      <c r="N9" s="58"/>
      <c r="O9" s="58"/>
      <c r="P9" s="58"/>
      <c r="Q9" s="58"/>
      <c r="R9" s="58"/>
      <c r="S9" s="58"/>
      <c r="T9" s="58"/>
      <c r="U9" s="58" t="s">
        <v>619</v>
      </c>
      <c r="V9" s="58" t="s">
        <v>620</v>
      </c>
      <c r="W9" s="58" t="s">
        <v>621</v>
      </c>
      <c r="X9" s="58" t="s">
        <v>622</v>
      </c>
      <c r="Y9" s="58" t="s">
        <v>623</v>
      </c>
      <c r="Z9" s="58" t="s">
        <v>624</v>
      </c>
      <c r="AA9" s="58" t="s">
        <v>625</v>
      </c>
      <c r="AB9" s="58" t="s">
        <v>626</v>
      </c>
      <c r="AC9" s="58"/>
      <c r="AD9" s="81"/>
      <c r="AE9" s="81"/>
      <c r="AF9" s="81"/>
      <c r="AP9" s="60"/>
      <c r="AQ9" s="60"/>
      <c r="AR9" s="60"/>
      <c r="AS9" s="60"/>
      <c r="AT9" s="60"/>
      <c r="AU9" s="60"/>
      <c r="AV9" s="60"/>
      <c r="AW9" s="60"/>
      <c r="AX9" s="60"/>
    </row>
    <row r="10" spans="3:138" customFormat="1" x14ac:dyDescent="0.2">
      <c r="C10" s="47" t="s">
        <v>537</v>
      </c>
      <c r="D10" s="47" t="s">
        <v>540</v>
      </c>
      <c r="E10" s="47" t="s">
        <v>538</v>
      </c>
      <c r="F10" s="47" t="s">
        <v>541</v>
      </c>
      <c r="G10" s="47" t="s">
        <v>539</v>
      </c>
      <c r="H10" s="47" t="s">
        <v>542</v>
      </c>
      <c r="I10" s="47" t="s">
        <v>547</v>
      </c>
      <c r="J10" s="47" t="s">
        <v>548</v>
      </c>
      <c r="K10" s="47" t="s">
        <v>69</v>
      </c>
      <c r="L10" s="47" t="s">
        <v>70</v>
      </c>
      <c r="M10" s="47" t="s">
        <v>543</v>
      </c>
      <c r="N10" s="47" t="s">
        <v>544</v>
      </c>
      <c r="O10" s="47" t="s">
        <v>545</v>
      </c>
      <c r="P10" s="47" t="s">
        <v>546</v>
      </c>
      <c r="Q10" s="47" t="s">
        <v>12</v>
      </c>
      <c r="R10" s="47" t="s">
        <v>71</v>
      </c>
      <c r="S10" s="47" t="s">
        <v>81</v>
      </c>
      <c r="T10" s="47" t="s">
        <v>82</v>
      </c>
      <c r="U10" s="366">
        <v>1</v>
      </c>
      <c r="V10" s="366">
        <v>2</v>
      </c>
      <c r="W10" s="366">
        <v>3</v>
      </c>
      <c r="X10" s="366">
        <v>4</v>
      </c>
      <c r="Y10" s="366">
        <v>5</v>
      </c>
      <c r="Z10" s="366">
        <v>6</v>
      </c>
      <c r="AA10" s="366">
        <v>7</v>
      </c>
      <c r="AB10" s="366">
        <v>8</v>
      </c>
      <c r="AC10" s="78"/>
      <c r="AD10" s="82"/>
      <c r="AE10" s="82"/>
      <c r="AF10" s="82"/>
      <c r="AH10" s="410"/>
      <c r="AI10" s="410"/>
      <c r="AJ10" s="411" t="s">
        <v>39</v>
      </c>
      <c r="AK10" s="410"/>
      <c r="AL10" s="410"/>
      <c r="AM10" s="410"/>
      <c r="AN10" s="410"/>
      <c r="AO10" s="410"/>
      <c r="AP10" s="410"/>
      <c r="AV10" s="59" t="s">
        <v>39</v>
      </c>
      <c r="BH10" s="59" t="s">
        <v>39</v>
      </c>
      <c r="BT10" s="59" t="s">
        <v>39</v>
      </c>
      <c r="CF10" s="59" t="s">
        <v>39</v>
      </c>
      <c r="CU10" s="59" t="s">
        <v>39</v>
      </c>
      <c r="DJ10" s="59" t="s">
        <v>39</v>
      </c>
      <c r="DY10" s="59" t="s">
        <v>39</v>
      </c>
    </row>
    <row r="11" spans="3:138" customFormat="1" x14ac:dyDescent="0.2">
      <c r="C11" s="159" t="s">
        <v>776</v>
      </c>
      <c r="D11" s="159" t="s">
        <v>777</v>
      </c>
      <c r="E11" s="159" t="s">
        <v>778</v>
      </c>
      <c r="F11" s="159" t="s">
        <v>779</v>
      </c>
      <c r="G11" s="159" t="s">
        <v>35</v>
      </c>
      <c r="H11" s="159" t="s">
        <v>583</v>
      </c>
      <c r="I11" s="159" t="s">
        <v>33</v>
      </c>
      <c r="J11" s="159" t="s">
        <v>34</v>
      </c>
      <c r="K11" s="159" t="s">
        <v>522</v>
      </c>
      <c r="L11" s="159" t="s">
        <v>522</v>
      </c>
      <c r="M11" s="159" t="s">
        <v>523</v>
      </c>
      <c r="N11" s="159" t="s">
        <v>523</v>
      </c>
      <c r="O11" s="159" t="s">
        <v>524</v>
      </c>
      <c r="P11" s="159" t="s">
        <v>524</v>
      </c>
      <c r="Q11" s="159" t="s">
        <v>525</v>
      </c>
      <c r="R11" s="159" t="s">
        <v>526</v>
      </c>
      <c r="S11" s="159" t="s">
        <v>512</v>
      </c>
      <c r="T11" s="159" t="s">
        <v>527</v>
      </c>
      <c r="U11" s="364">
        <v>623.53264000000001</v>
      </c>
      <c r="V11" s="365"/>
      <c r="W11" s="365"/>
      <c r="X11" s="364">
        <v>460.68986999999998</v>
      </c>
      <c r="Y11" s="364">
        <v>585.37741000000005</v>
      </c>
      <c r="Z11" s="364">
        <v>732.60995000000003</v>
      </c>
      <c r="AA11" s="364">
        <v>770.74917000000005</v>
      </c>
      <c r="AB11" s="365"/>
      <c r="AC11" s="79"/>
      <c r="AD11" s="83"/>
      <c r="AE11" s="83"/>
      <c r="AF11" s="83"/>
      <c r="AH11" s="409" t="s">
        <v>547</v>
      </c>
      <c r="AI11" s="409" t="s">
        <v>548</v>
      </c>
      <c r="AJ11" s="410" t="s">
        <v>40</v>
      </c>
      <c r="AK11" s="410" t="s">
        <v>41</v>
      </c>
      <c r="AL11" s="410" t="s">
        <v>42</v>
      </c>
      <c r="AM11" s="410" t="s">
        <v>43</v>
      </c>
      <c r="AN11" s="410" t="s">
        <v>44</v>
      </c>
      <c r="AO11" s="410" t="s">
        <v>45</v>
      </c>
      <c r="AP11" s="410" t="s">
        <v>59</v>
      </c>
      <c r="AT11" s="59" t="s">
        <v>539</v>
      </c>
      <c r="AU11" s="59" t="s">
        <v>542</v>
      </c>
      <c r="AV11" t="s">
        <v>40</v>
      </c>
      <c r="AW11" t="s">
        <v>41</v>
      </c>
      <c r="AX11" t="s">
        <v>42</v>
      </c>
      <c r="AY11" t="s">
        <v>43</v>
      </c>
      <c r="AZ11" t="s">
        <v>44</v>
      </c>
      <c r="BA11" t="s">
        <v>45</v>
      </c>
      <c r="BB11" t="s">
        <v>59</v>
      </c>
      <c r="BF11" s="59" t="s">
        <v>538</v>
      </c>
      <c r="BG11" s="59" t="s">
        <v>541</v>
      </c>
      <c r="BH11" t="s">
        <v>40</v>
      </c>
      <c r="BI11" t="s">
        <v>41</v>
      </c>
      <c r="BJ11" t="s">
        <v>42</v>
      </c>
      <c r="BK11" t="s">
        <v>43</v>
      </c>
      <c r="BL11" t="s">
        <v>44</v>
      </c>
      <c r="BM11" t="s">
        <v>45</v>
      </c>
      <c r="BN11" t="s">
        <v>59</v>
      </c>
      <c r="BR11" s="59" t="s">
        <v>537</v>
      </c>
      <c r="BS11" s="59" t="s">
        <v>540</v>
      </c>
      <c r="BT11" t="s">
        <v>40</v>
      </c>
      <c r="BU11" t="s">
        <v>41</v>
      </c>
      <c r="BV11" t="s">
        <v>42</v>
      </c>
      <c r="BW11" t="s">
        <v>43</v>
      </c>
      <c r="BX11" t="s">
        <v>44</v>
      </c>
      <c r="BY11" t="s">
        <v>45</v>
      </c>
      <c r="BZ11" t="s">
        <v>59</v>
      </c>
      <c r="CD11" s="59" t="s">
        <v>547</v>
      </c>
      <c r="CE11" s="59" t="s">
        <v>548</v>
      </c>
      <c r="CF11" t="s">
        <v>48</v>
      </c>
      <c r="CG11" t="s">
        <v>49</v>
      </c>
      <c r="CH11" t="s">
        <v>50</v>
      </c>
      <c r="CI11" t="s">
        <v>40</v>
      </c>
      <c r="CJ11" t="s">
        <v>43</v>
      </c>
      <c r="CK11" t="s">
        <v>51</v>
      </c>
      <c r="CL11" t="s">
        <v>52</v>
      </c>
      <c r="CM11" t="s">
        <v>53</v>
      </c>
      <c r="CN11" t="s">
        <v>54</v>
      </c>
      <c r="CO11" t="s">
        <v>60</v>
      </c>
      <c r="CS11" s="59" t="s">
        <v>539</v>
      </c>
      <c r="CT11" s="59" t="s">
        <v>542</v>
      </c>
      <c r="CU11" t="s">
        <v>48</v>
      </c>
      <c r="CV11" t="s">
        <v>49</v>
      </c>
      <c r="CW11" t="s">
        <v>50</v>
      </c>
      <c r="CX11" t="s">
        <v>40</v>
      </c>
      <c r="CY11" t="s">
        <v>43</v>
      </c>
      <c r="CZ11" t="s">
        <v>51</v>
      </c>
      <c r="DA11" t="s">
        <v>52</v>
      </c>
      <c r="DB11" t="s">
        <v>53</v>
      </c>
      <c r="DC11" t="s">
        <v>54</v>
      </c>
      <c r="DD11" t="s">
        <v>60</v>
      </c>
      <c r="DH11" s="59" t="s">
        <v>538</v>
      </c>
      <c r="DI11" s="59" t="s">
        <v>541</v>
      </c>
      <c r="DJ11" t="s">
        <v>48</v>
      </c>
      <c r="DK11" t="s">
        <v>49</v>
      </c>
      <c r="DL11" t="s">
        <v>50</v>
      </c>
      <c r="DM11" t="s">
        <v>40</v>
      </c>
      <c r="DN11" t="s">
        <v>43</v>
      </c>
      <c r="DO11" t="s">
        <v>51</v>
      </c>
      <c r="DP11" t="s">
        <v>52</v>
      </c>
      <c r="DQ11" t="s">
        <v>53</v>
      </c>
      <c r="DR11" t="s">
        <v>54</v>
      </c>
      <c r="DS11" t="s">
        <v>60</v>
      </c>
      <c r="DW11" s="59" t="s">
        <v>537</v>
      </c>
      <c r="DX11" s="59" t="s">
        <v>540</v>
      </c>
      <c r="DY11" t="s">
        <v>48</v>
      </c>
      <c r="DZ11" t="s">
        <v>49</v>
      </c>
      <c r="EA11" t="s">
        <v>50</v>
      </c>
      <c r="EB11" t="s">
        <v>40</v>
      </c>
      <c r="EC11" t="s">
        <v>43</v>
      </c>
      <c r="ED11" t="s">
        <v>51</v>
      </c>
      <c r="EE11" t="s">
        <v>52</v>
      </c>
      <c r="EF11" t="s">
        <v>53</v>
      </c>
      <c r="EG11" t="s">
        <v>54</v>
      </c>
      <c r="EH11" t="s">
        <v>60</v>
      </c>
    </row>
    <row r="12" spans="3:138" ht="24" x14ac:dyDescent="0.2">
      <c r="C12" s="159" t="s">
        <v>780</v>
      </c>
      <c r="D12" s="159" t="s">
        <v>781</v>
      </c>
      <c r="E12" s="159" t="s">
        <v>782</v>
      </c>
      <c r="F12" s="159" t="s">
        <v>783</v>
      </c>
      <c r="G12" s="159" t="s">
        <v>35</v>
      </c>
      <c r="H12" s="159" t="s">
        <v>583</v>
      </c>
      <c r="I12" s="159" t="s">
        <v>33</v>
      </c>
      <c r="J12" s="159" t="s">
        <v>34</v>
      </c>
      <c r="K12" s="159" t="s">
        <v>522</v>
      </c>
      <c r="L12" s="159" t="s">
        <v>522</v>
      </c>
      <c r="M12" s="159" t="s">
        <v>523</v>
      </c>
      <c r="N12" s="159" t="s">
        <v>523</v>
      </c>
      <c r="O12" s="159" t="s">
        <v>524</v>
      </c>
      <c r="P12" s="159" t="s">
        <v>524</v>
      </c>
      <c r="Q12" s="159" t="s">
        <v>525</v>
      </c>
      <c r="R12" s="159" t="s">
        <v>526</v>
      </c>
      <c r="S12" s="159" t="s">
        <v>512</v>
      </c>
      <c r="T12" s="159" t="s">
        <v>527</v>
      </c>
      <c r="U12" s="364">
        <v>20.8</v>
      </c>
      <c r="V12" s="365"/>
      <c r="W12" s="365"/>
      <c r="X12" s="364">
        <v>36.799999999999997</v>
      </c>
      <c r="Y12" s="365"/>
      <c r="Z12" s="364">
        <v>5.76</v>
      </c>
      <c r="AA12" s="365"/>
      <c r="AB12" s="365"/>
      <c r="AC12" s="79"/>
      <c r="AD12" s="83"/>
      <c r="AE12" s="83"/>
      <c r="AF12" s="83"/>
      <c r="AH12" s="420" t="s">
        <v>33</v>
      </c>
      <c r="AI12" s="422" t="s">
        <v>34</v>
      </c>
      <c r="AJ12" s="417">
        <v>894.66963999999996</v>
      </c>
      <c r="AK12" s="418"/>
      <c r="AL12" s="418"/>
      <c r="AM12" s="418">
        <v>672.89930000000004</v>
      </c>
      <c r="AN12" s="419">
        <v>0</v>
      </c>
      <c r="AO12" s="418">
        <v>-221.77033999999992</v>
      </c>
      <c r="AP12" s="414">
        <v>1567.5689400000001</v>
      </c>
      <c r="AT12" s="164" t="s">
        <v>35</v>
      </c>
      <c r="AU12" s="162" t="s">
        <v>583</v>
      </c>
      <c r="AV12" s="284">
        <v>663.21863999999994</v>
      </c>
      <c r="AW12" s="284"/>
      <c r="AX12" s="284"/>
      <c r="AY12" s="284">
        <v>517.09352999999999</v>
      </c>
      <c r="AZ12" s="283">
        <v>0</v>
      </c>
      <c r="BA12" s="284">
        <v>-146.12510999999995</v>
      </c>
      <c r="BB12" s="161">
        <v>1180.3121699999999</v>
      </c>
      <c r="BF12" s="164" t="s">
        <v>778</v>
      </c>
      <c r="BG12" s="162" t="s">
        <v>779</v>
      </c>
      <c r="BH12" s="284">
        <v>623.53264000000001</v>
      </c>
      <c r="BI12" s="284"/>
      <c r="BJ12" s="284"/>
      <c r="BK12" s="284">
        <v>460.68986999999998</v>
      </c>
      <c r="BL12" s="283">
        <v>0</v>
      </c>
      <c r="BM12" s="284">
        <v>-162.84277000000003</v>
      </c>
      <c r="BN12" s="161">
        <v>1084.2225100000001</v>
      </c>
      <c r="BR12" s="164" t="s">
        <v>776</v>
      </c>
      <c r="BS12" s="162" t="s">
        <v>777</v>
      </c>
      <c r="BT12" s="284">
        <v>623.53264000000001</v>
      </c>
      <c r="BU12" s="284"/>
      <c r="BV12" s="284"/>
      <c r="BW12" s="284">
        <v>460.68986999999998</v>
      </c>
      <c r="BX12" s="283">
        <v>0</v>
      </c>
      <c r="BY12" s="284">
        <v>-162.84277000000003</v>
      </c>
      <c r="BZ12" s="161">
        <v>1084.2225100000001</v>
      </c>
      <c r="CD12" s="164" t="s">
        <v>33</v>
      </c>
      <c r="CE12" s="162" t="s">
        <v>34</v>
      </c>
      <c r="CF12" s="284">
        <v>1089.26722</v>
      </c>
      <c r="CG12" s="284">
        <v>865.79341999999997</v>
      </c>
      <c r="CH12" s="284">
        <v>2211.1815700000002</v>
      </c>
      <c r="CI12" s="284">
        <v>894.66963999999996</v>
      </c>
      <c r="CJ12" s="284">
        <v>672.89930000000004</v>
      </c>
      <c r="CK12" s="283">
        <v>79.484024131378888</v>
      </c>
      <c r="CL12" s="283">
        <v>255.39366769500282</v>
      </c>
      <c r="CM12" s="283">
        <v>40.461156701844246</v>
      </c>
      <c r="CN12" s="283">
        <v>75.212041396643357</v>
      </c>
      <c r="CO12" s="161">
        <v>5733.8111500000005</v>
      </c>
      <c r="CS12" s="164" t="s">
        <v>35</v>
      </c>
      <c r="CT12" s="162" t="s">
        <v>583</v>
      </c>
      <c r="CU12" s="284">
        <v>789.04917</v>
      </c>
      <c r="CV12" s="284">
        <v>756.66994999999997</v>
      </c>
      <c r="CW12" s="284">
        <v>603.92105000000004</v>
      </c>
      <c r="CX12" s="284">
        <v>663.21863999999994</v>
      </c>
      <c r="CY12" s="284">
        <v>517.09352999999999</v>
      </c>
      <c r="CZ12" s="283">
        <v>95.896425567496635</v>
      </c>
      <c r="DA12" s="283">
        <v>79.813008300382492</v>
      </c>
      <c r="DB12" s="283">
        <v>109.8187652177383</v>
      </c>
      <c r="DC12" s="283">
        <v>77.967279387684286</v>
      </c>
      <c r="DD12" s="161">
        <v>3329.9523400000003</v>
      </c>
      <c r="DH12" s="164" t="s">
        <v>778</v>
      </c>
      <c r="DI12" s="162" t="s">
        <v>779</v>
      </c>
      <c r="DJ12" s="284">
        <v>770.74917000000005</v>
      </c>
      <c r="DK12" s="284">
        <v>732.60995000000003</v>
      </c>
      <c r="DL12" s="284">
        <v>585.37741000000005</v>
      </c>
      <c r="DM12" s="284">
        <v>623.53264000000001</v>
      </c>
      <c r="DN12" s="284">
        <v>460.68986999999998</v>
      </c>
      <c r="DO12" s="283">
        <v>95.051669014447327</v>
      </c>
      <c r="DP12" s="283">
        <v>79.903011145289526</v>
      </c>
      <c r="DQ12" s="283">
        <v>106.51805644498648</v>
      </c>
      <c r="DR12" s="283">
        <v>73.883841910826035</v>
      </c>
      <c r="DS12" s="161">
        <v>3172.9590400000002</v>
      </c>
      <c r="DW12" s="164" t="s">
        <v>776</v>
      </c>
      <c r="DX12" s="162" t="s">
        <v>777</v>
      </c>
      <c r="DY12" s="284">
        <v>770.74917000000005</v>
      </c>
      <c r="DZ12" s="284">
        <v>732.60995000000003</v>
      </c>
      <c r="EA12" s="284">
        <v>585.37741000000005</v>
      </c>
      <c r="EB12" s="284">
        <v>623.53264000000001</v>
      </c>
      <c r="EC12" s="284">
        <v>460.68986999999998</v>
      </c>
      <c r="ED12" s="283">
        <v>95.051669014447327</v>
      </c>
      <c r="EE12" s="283">
        <v>79.903011145289526</v>
      </c>
      <c r="EF12" s="283">
        <v>106.51805644498648</v>
      </c>
      <c r="EG12" s="283">
        <v>73.883841910826035</v>
      </c>
      <c r="EH12" s="161">
        <v>3172.9590400000002</v>
      </c>
    </row>
    <row r="13" spans="3:138" ht="24" x14ac:dyDescent="0.2">
      <c r="C13" s="159" t="s">
        <v>784</v>
      </c>
      <c r="D13" s="159" t="s">
        <v>785</v>
      </c>
      <c r="E13" s="159" t="s">
        <v>782</v>
      </c>
      <c r="F13" s="159" t="s">
        <v>783</v>
      </c>
      <c r="G13" s="159" t="s">
        <v>35</v>
      </c>
      <c r="H13" s="159" t="s">
        <v>583</v>
      </c>
      <c r="I13" s="159" t="s">
        <v>33</v>
      </c>
      <c r="J13" s="159" t="s">
        <v>34</v>
      </c>
      <c r="K13" s="159" t="s">
        <v>522</v>
      </c>
      <c r="L13" s="159" t="s">
        <v>522</v>
      </c>
      <c r="M13" s="159" t="s">
        <v>523</v>
      </c>
      <c r="N13" s="159" t="s">
        <v>523</v>
      </c>
      <c r="O13" s="159" t="s">
        <v>524</v>
      </c>
      <c r="P13" s="159" t="s">
        <v>524</v>
      </c>
      <c r="Q13" s="159" t="s">
        <v>525</v>
      </c>
      <c r="R13" s="159" t="s">
        <v>526</v>
      </c>
      <c r="S13" s="159" t="s">
        <v>512</v>
      </c>
      <c r="T13" s="159" t="s">
        <v>527</v>
      </c>
      <c r="U13" s="364">
        <v>18.885999999999999</v>
      </c>
      <c r="V13" s="365"/>
      <c r="W13" s="365"/>
      <c r="X13" s="364">
        <v>19.603660000000001</v>
      </c>
      <c r="Y13" s="364">
        <v>18.54364</v>
      </c>
      <c r="Z13" s="364">
        <v>18.3</v>
      </c>
      <c r="AA13" s="364">
        <v>18.3</v>
      </c>
      <c r="AB13" s="365"/>
      <c r="AC13" s="79"/>
      <c r="AD13" s="83"/>
      <c r="AE13" s="83"/>
      <c r="AF13" s="83"/>
      <c r="AH13" s="420" t="s">
        <v>808</v>
      </c>
      <c r="AI13" s="422" t="s">
        <v>809</v>
      </c>
      <c r="AJ13" s="417"/>
      <c r="AK13" s="418"/>
      <c r="AL13" s="418"/>
      <c r="AM13" s="418">
        <v>206.3</v>
      </c>
      <c r="AN13" s="419">
        <v>0</v>
      </c>
      <c r="AO13" s="418">
        <v>206.3</v>
      </c>
      <c r="AP13" s="414">
        <v>206.3</v>
      </c>
      <c r="AT13" s="164" t="s">
        <v>790</v>
      </c>
      <c r="AU13" s="162" t="s">
        <v>791</v>
      </c>
      <c r="AV13" s="284">
        <v>1.052</v>
      </c>
      <c r="AW13" s="284"/>
      <c r="AX13" s="284"/>
      <c r="AY13" s="284"/>
      <c r="AZ13" s="283">
        <v>0</v>
      </c>
      <c r="BA13" s="284">
        <v>-1.052</v>
      </c>
      <c r="BB13" s="161">
        <v>1.052</v>
      </c>
      <c r="BF13" s="164" t="s">
        <v>782</v>
      </c>
      <c r="BG13" s="162" t="s">
        <v>783</v>
      </c>
      <c r="BH13" s="284">
        <v>39.686</v>
      </c>
      <c r="BI13" s="284"/>
      <c r="BJ13" s="284"/>
      <c r="BK13" s="284">
        <v>56.403660000000002</v>
      </c>
      <c r="BL13" s="283">
        <v>0</v>
      </c>
      <c r="BM13" s="284">
        <v>16.717660000000002</v>
      </c>
      <c r="BN13" s="161">
        <v>96.089660000000009</v>
      </c>
      <c r="BR13" s="164" t="s">
        <v>780</v>
      </c>
      <c r="BS13" s="162" t="s">
        <v>781</v>
      </c>
      <c r="BT13" s="284">
        <v>20.8</v>
      </c>
      <c r="BU13" s="284"/>
      <c r="BV13" s="284"/>
      <c r="BW13" s="284">
        <v>36.799999999999997</v>
      </c>
      <c r="BX13" s="283">
        <v>0</v>
      </c>
      <c r="BY13" s="284">
        <v>15.999999999999996</v>
      </c>
      <c r="BZ13" s="161">
        <v>57.599999999999994</v>
      </c>
      <c r="CD13" s="164" t="s">
        <v>808</v>
      </c>
      <c r="CE13" s="162" t="s">
        <v>809</v>
      </c>
      <c r="CF13" s="284"/>
      <c r="CG13" s="284">
        <v>20.962</v>
      </c>
      <c r="CH13" s="284">
        <v>80</v>
      </c>
      <c r="CI13" s="284"/>
      <c r="CJ13" s="284">
        <v>206.3</v>
      </c>
      <c r="CK13" s="283">
        <v>0</v>
      </c>
      <c r="CL13" s="283">
        <v>381.64297299875966</v>
      </c>
      <c r="CM13" s="283">
        <v>0</v>
      </c>
      <c r="CN13" s="283">
        <v>0</v>
      </c>
      <c r="CO13" s="161">
        <v>307.262</v>
      </c>
      <c r="CS13" s="164" t="s">
        <v>790</v>
      </c>
      <c r="CT13" s="162" t="s">
        <v>791</v>
      </c>
      <c r="CU13" s="284"/>
      <c r="CV13" s="284">
        <v>3.1292499999999999</v>
      </c>
      <c r="CW13" s="284">
        <v>1277.9112500000001</v>
      </c>
      <c r="CX13" s="284">
        <v>1.052</v>
      </c>
      <c r="CY13" s="284"/>
      <c r="CZ13" s="283">
        <v>0</v>
      </c>
      <c r="DA13" s="283">
        <v>40837.620835663503</v>
      </c>
      <c r="DB13" s="283">
        <v>8.2321835729985166E-2</v>
      </c>
      <c r="DC13" s="283">
        <v>0</v>
      </c>
      <c r="DD13" s="161">
        <v>1282.0925</v>
      </c>
      <c r="DH13" s="164" t="s">
        <v>782</v>
      </c>
      <c r="DI13" s="162" t="s">
        <v>783</v>
      </c>
      <c r="DJ13" s="284">
        <v>18.3</v>
      </c>
      <c r="DK13" s="284">
        <v>24.060000000000002</v>
      </c>
      <c r="DL13" s="284">
        <v>18.54364</v>
      </c>
      <c r="DM13" s="284">
        <v>39.686</v>
      </c>
      <c r="DN13" s="284">
        <v>56.403660000000002</v>
      </c>
      <c r="DO13" s="283">
        <v>131.47540983606558</v>
      </c>
      <c r="DP13" s="283">
        <v>77.072485453034076</v>
      </c>
      <c r="DQ13" s="283">
        <v>214.01407706361857</v>
      </c>
      <c r="DR13" s="283">
        <v>142.12482991483145</v>
      </c>
      <c r="DS13" s="161">
        <v>156.9933</v>
      </c>
      <c r="DW13" s="164" t="s">
        <v>780</v>
      </c>
      <c r="DX13" s="162" t="s">
        <v>781</v>
      </c>
      <c r="DY13" s="284"/>
      <c r="DZ13" s="284">
        <v>5.76</v>
      </c>
      <c r="EA13" s="284"/>
      <c r="EB13" s="284">
        <v>20.8</v>
      </c>
      <c r="EC13" s="284">
        <v>36.799999999999997</v>
      </c>
      <c r="ED13" s="283">
        <v>0</v>
      </c>
      <c r="EE13" s="283">
        <v>0</v>
      </c>
      <c r="EF13" s="283">
        <v>0</v>
      </c>
      <c r="EG13" s="283">
        <v>176.92307692307691</v>
      </c>
      <c r="EH13" s="161">
        <v>63.36</v>
      </c>
    </row>
    <row r="14" spans="3:138" ht="24" x14ac:dyDescent="0.2">
      <c r="C14" s="159" t="s">
        <v>786</v>
      </c>
      <c r="D14" s="159" t="s">
        <v>787</v>
      </c>
      <c r="E14" s="159" t="s">
        <v>788</v>
      </c>
      <c r="F14" s="159" t="s">
        <v>789</v>
      </c>
      <c r="G14" s="159" t="s">
        <v>790</v>
      </c>
      <c r="H14" s="159" t="s">
        <v>791</v>
      </c>
      <c r="I14" s="159" t="s">
        <v>33</v>
      </c>
      <c r="J14" s="159" t="s">
        <v>34</v>
      </c>
      <c r="K14" s="159" t="s">
        <v>522</v>
      </c>
      <c r="L14" s="159" t="s">
        <v>522</v>
      </c>
      <c r="M14" s="159" t="s">
        <v>523</v>
      </c>
      <c r="N14" s="159" t="s">
        <v>523</v>
      </c>
      <c r="O14" s="159" t="s">
        <v>524</v>
      </c>
      <c r="P14" s="159" t="s">
        <v>524</v>
      </c>
      <c r="Q14" s="159" t="s">
        <v>525</v>
      </c>
      <c r="R14" s="159" t="s">
        <v>526</v>
      </c>
      <c r="S14" s="159" t="s">
        <v>512</v>
      </c>
      <c r="T14" s="159" t="s">
        <v>527</v>
      </c>
      <c r="U14" s="364">
        <v>1.052</v>
      </c>
      <c r="V14" s="365"/>
      <c r="W14" s="365"/>
      <c r="X14" s="365"/>
      <c r="Y14" s="364">
        <v>1277.9112500000001</v>
      </c>
      <c r="Z14" s="365"/>
      <c r="AA14" s="365"/>
      <c r="AB14" s="365"/>
      <c r="AC14" s="79"/>
      <c r="AD14" s="83"/>
      <c r="AE14" s="83"/>
      <c r="AF14" s="83"/>
      <c r="AH14" s="420" t="s">
        <v>818</v>
      </c>
      <c r="AI14" s="422" t="s">
        <v>819</v>
      </c>
      <c r="AJ14" s="417">
        <v>4.8220000000000001</v>
      </c>
      <c r="AK14" s="418"/>
      <c r="AL14" s="418"/>
      <c r="AM14" s="418">
        <v>1444.1044999999997</v>
      </c>
      <c r="AN14" s="419">
        <v>0</v>
      </c>
      <c r="AO14" s="418">
        <v>1439.2824999999998</v>
      </c>
      <c r="AP14" s="414">
        <v>1448.9264999999996</v>
      </c>
      <c r="AT14" s="164" t="s">
        <v>584</v>
      </c>
      <c r="AU14" s="162" t="s">
        <v>585</v>
      </c>
      <c r="AV14" s="284">
        <v>230.399</v>
      </c>
      <c r="AW14" s="284"/>
      <c r="AX14" s="284"/>
      <c r="AY14" s="284">
        <v>155.80577</v>
      </c>
      <c r="AZ14" s="283">
        <v>0</v>
      </c>
      <c r="BA14" s="284">
        <v>-74.593230000000005</v>
      </c>
      <c r="BB14" s="161">
        <v>386.20477</v>
      </c>
      <c r="BF14" s="164" t="s">
        <v>788</v>
      </c>
      <c r="BG14" s="162" t="s">
        <v>789</v>
      </c>
      <c r="BH14" s="284">
        <v>1.052</v>
      </c>
      <c r="BI14" s="284"/>
      <c r="BJ14" s="284"/>
      <c r="BK14" s="284"/>
      <c r="BL14" s="283">
        <v>0</v>
      </c>
      <c r="BM14" s="284">
        <v>-1.052</v>
      </c>
      <c r="BN14" s="161">
        <v>1.052</v>
      </c>
      <c r="BR14" s="164" t="s">
        <v>784</v>
      </c>
      <c r="BS14" s="162" t="s">
        <v>785</v>
      </c>
      <c r="BT14" s="284">
        <v>18.885999999999999</v>
      </c>
      <c r="BU14" s="284"/>
      <c r="BV14" s="284"/>
      <c r="BW14" s="284">
        <v>19.603660000000001</v>
      </c>
      <c r="BX14" s="283">
        <v>0</v>
      </c>
      <c r="BY14" s="284">
        <v>0.71766000000000219</v>
      </c>
      <c r="BZ14" s="161">
        <v>38.489660000000001</v>
      </c>
      <c r="CD14" s="164" t="s">
        <v>818</v>
      </c>
      <c r="CE14" s="162" t="s">
        <v>819</v>
      </c>
      <c r="CF14" s="284">
        <v>2031.9745500000001</v>
      </c>
      <c r="CG14" s="284">
        <v>988.39861999999994</v>
      </c>
      <c r="CH14" s="284">
        <v>1103.4789599999999</v>
      </c>
      <c r="CI14" s="284">
        <v>4.8220000000000001</v>
      </c>
      <c r="CJ14" s="284">
        <v>1444.1044999999997</v>
      </c>
      <c r="CK14" s="283">
        <v>48.642273595405015</v>
      </c>
      <c r="CL14" s="283">
        <v>111.64311014517605</v>
      </c>
      <c r="CM14" s="283">
        <v>0.43698159863419606</v>
      </c>
      <c r="CN14" s="283">
        <v>29948.247615097462</v>
      </c>
      <c r="CO14" s="161">
        <v>5572.7786299999989</v>
      </c>
      <c r="CS14" s="164" t="s">
        <v>584</v>
      </c>
      <c r="CT14" s="162" t="s">
        <v>585</v>
      </c>
      <c r="CU14" s="284">
        <v>300.21805000000001</v>
      </c>
      <c r="CV14" s="284">
        <v>105.99422</v>
      </c>
      <c r="CW14" s="284">
        <v>329.34926999999999</v>
      </c>
      <c r="CX14" s="284">
        <v>230.399</v>
      </c>
      <c r="CY14" s="284">
        <v>155.80577</v>
      </c>
      <c r="CZ14" s="283">
        <v>35.305745274143241</v>
      </c>
      <c r="DA14" s="283">
        <v>310.72380173183029</v>
      </c>
      <c r="DB14" s="283">
        <v>69.955825315781027</v>
      </c>
      <c r="DC14" s="283">
        <v>67.624325626413309</v>
      </c>
      <c r="DD14" s="161">
        <v>1121.76631</v>
      </c>
      <c r="DH14" s="164" t="s">
        <v>788</v>
      </c>
      <c r="DI14" s="162" t="s">
        <v>789</v>
      </c>
      <c r="DJ14" s="284"/>
      <c r="DK14" s="284"/>
      <c r="DL14" s="284">
        <v>1277.9112500000001</v>
      </c>
      <c r="DM14" s="284">
        <v>1.052</v>
      </c>
      <c r="DN14" s="284"/>
      <c r="DO14" s="283">
        <v>0</v>
      </c>
      <c r="DP14" s="283">
        <v>0</v>
      </c>
      <c r="DQ14" s="283">
        <v>8.2321835729985166E-2</v>
      </c>
      <c r="DR14" s="283">
        <v>0</v>
      </c>
      <c r="DS14" s="161">
        <v>1278.96325</v>
      </c>
      <c r="DW14" s="164" t="s">
        <v>784</v>
      </c>
      <c r="DX14" s="162" t="s">
        <v>785</v>
      </c>
      <c r="DY14" s="284">
        <v>18.3</v>
      </c>
      <c r="DZ14" s="284">
        <v>18.3</v>
      </c>
      <c r="EA14" s="284">
        <v>18.54364</v>
      </c>
      <c r="EB14" s="284">
        <v>18.885999999999999</v>
      </c>
      <c r="EC14" s="284">
        <v>19.603660000000001</v>
      </c>
      <c r="ED14" s="283">
        <v>100</v>
      </c>
      <c r="EE14" s="283">
        <v>101.33136612021858</v>
      </c>
      <c r="EF14" s="283">
        <v>101.84623946539082</v>
      </c>
      <c r="EG14" s="283">
        <v>103.79995764058035</v>
      </c>
      <c r="EH14" s="161">
        <v>93.633300000000006</v>
      </c>
    </row>
    <row r="15" spans="3:138" ht="24" x14ac:dyDescent="0.2">
      <c r="C15" s="159" t="s">
        <v>792</v>
      </c>
      <c r="D15" s="159" t="s">
        <v>793</v>
      </c>
      <c r="E15" s="159" t="s">
        <v>794</v>
      </c>
      <c r="F15" s="159" t="s">
        <v>795</v>
      </c>
      <c r="G15" s="159" t="s">
        <v>790</v>
      </c>
      <c r="H15" s="159" t="s">
        <v>791</v>
      </c>
      <c r="I15" s="159" t="s">
        <v>33</v>
      </c>
      <c r="J15" s="159" t="s">
        <v>34</v>
      </c>
      <c r="K15" s="159" t="s">
        <v>522</v>
      </c>
      <c r="L15" s="159" t="s">
        <v>522</v>
      </c>
      <c r="M15" s="159" t="s">
        <v>523</v>
      </c>
      <c r="N15" s="159" t="s">
        <v>523</v>
      </c>
      <c r="O15" s="159" t="s">
        <v>524</v>
      </c>
      <c r="P15" s="159" t="s">
        <v>524</v>
      </c>
      <c r="Q15" s="159" t="s">
        <v>525</v>
      </c>
      <c r="R15" s="159" t="s">
        <v>526</v>
      </c>
      <c r="S15" s="159" t="s">
        <v>512</v>
      </c>
      <c r="T15" s="159" t="s">
        <v>527</v>
      </c>
      <c r="U15" s="365"/>
      <c r="V15" s="365"/>
      <c r="W15" s="365"/>
      <c r="X15" s="365"/>
      <c r="Y15" s="365"/>
      <c r="Z15" s="364">
        <v>3.1292499999999999</v>
      </c>
      <c r="AA15" s="365"/>
      <c r="AB15" s="365"/>
      <c r="AC15" s="80"/>
      <c r="AD15" s="84"/>
      <c r="AE15" s="84"/>
      <c r="AF15" s="84"/>
      <c r="AH15"/>
      <c r="AI15"/>
      <c r="AJ15"/>
      <c r="AK15"/>
      <c r="AL15"/>
      <c r="AM15"/>
      <c r="AN15"/>
      <c r="AO15"/>
      <c r="AP15"/>
      <c r="AT15" s="164" t="s">
        <v>806</v>
      </c>
      <c r="AU15" s="162" t="s">
        <v>807</v>
      </c>
      <c r="AV15" s="284"/>
      <c r="AW15" s="284"/>
      <c r="AX15" s="284"/>
      <c r="AY15" s="284">
        <v>206.3</v>
      </c>
      <c r="AZ15" s="283">
        <v>0</v>
      </c>
      <c r="BA15" s="284">
        <v>206.3</v>
      </c>
      <c r="BB15" s="161">
        <v>206.3</v>
      </c>
      <c r="BF15" s="164" t="s">
        <v>794</v>
      </c>
      <c r="BG15" s="162" t="s">
        <v>795</v>
      </c>
      <c r="BH15" s="284"/>
      <c r="BI15" s="284"/>
      <c r="BJ15" s="284"/>
      <c r="BK15" s="284"/>
      <c r="BL15" s="283">
        <v>0</v>
      </c>
      <c r="BM15" s="284">
        <v>0</v>
      </c>
      <c r="BN15" s="161">
        <v>0</v>
      </c>
      <c r="BR15" s="164" t="s">
        <v>786</v>
      </c>
      <c r="BS15" s="162" t="s">
        <v>787</v>
      </c>
      <c r="BT15" s="284">
        <v>1.052</v>
      </c>
      <c r="BU15" s="284"/>
      <c r="BV15" s="284"/>
      <c r="BW15" s="284"/>
      <c r="BX15" s="283">
        <v>0</v>
      </c>
      <c r="BY15" s="284">
        <v>-1.052</v>
      </c>
      <c r="BZ15" s="161">
        <v>1.052</v>
      </c>
      <c r="CD15"/>
      <c r="CE15"/>
      <c r="CF15"/>
      <c r="CG15"/>
      <c r="CH15"/>
      <c r="CI15"/>
      <c r="CJ15"/>
      <c r="CK15"/>
      <c r="CL15"/>
      <c r="CM15"/>
      <c r="CN15"/>
      <c r="CO15"/>
      <c r="CS15" s="164" t="s">
        <v>806</v>
      </c>
      <c r="CT15" s="162" t="s">
        <v>807</v>
      </c>
      <c r="CU15" s="284"/>
      <c r="CV15" s="284">
        <v>20.962</v>
      </c>
      <c r="CW15" s="284">
        <v>80</v>
      </c>
      <c r="CX15" s="284"/>
      <c r="CY15" s="284">
        <v>206.3</v>
      </c>
      <c r="CZ15" s="283">
        <v>0</v>
      </c>
      <c r="DA15" s="283">
        <v>381.64297299875966</v>
      </c>
      <c r="DB15" s="283">
        <v>0</v>
      </c>
      <c r="DC15" s="283">
        <v>0</v>
      </c>
      <c r="DD15" s="161">
        <v>307.262</v>
      </c>
      <c r="DH15" s="164" t="s">
        <v>794</v>
      </c>
      <c r="DI15" s="162" t="s">
        <v>795</v>
      </c>
      <c r="DJ15" s="284"/>
      <c r="DK15" s="284">
        <v>3.1292499999999999</v>
      </c>
      <c r="DL15" s="284"/>
      <c r="DM15" s="284"/>
      <c r="DN15" s="284"/>
      <c r="DO15" s="283">
        <v>0</v>
      </c>
      <c r="DP15" s="283">
        <v>0</v>
      </c>
      <c r="DQ15" s="283">
        <v>0</v>
      </c>
      <c r="DR15" s="283">
        <v>0</v>
      </c>
      <c r="DS15" s="161">
        <v>3.1292499999999999</v>
      </c>
      <c r="DW15" s="164" t="s">
        <v>786</v>
      </c>
      <c r="DX15" s="162" t="s">
        <v>787</v>
      </c>
      <c r="DY15" s="284"/>
      <c r="DZ15" s="284"/>
      <c r="EA15" s="284">
        <v>1277.9112500000001</v>
      </c>
      <c r="EB15" s="284">
        <v>1.052</v>
      </c>
      <c r="EC15" s="284"/>
      <c r="ED15" s="283">
        <v>0</v>
      </c>
      <c r="EE15" s="283">
        <v>0</v>
      </c>
      <c r="EF15" s="283">
        <v>8.2321835729985166E-2</v>
      </c>
      <c r="EG15" s="283">
        <v>0</v>
      </c>
      <c r="EH15" s="161">
        <v>1278.96325</v>
      </c>
    </row>
    <row r="16" spans="3:138" ht="24" x14ac:dyDescent="0.2">
      <c r="C16" s="159" t="s">
        <v>796</v>
      </c>
      <c r="D16" s="159" t="s">
        <v>797</v>
      </c>
      <c r="E16" s="159" t="s">
        <v>798</v>
      </c>
      <c r="F16" s="159" t="s">
        <v>799</v>
      </c>
      <c r="G16" s="159" t="s">
        <v>584</v>
      </c>
      <c r="H16" s="159" t="s">
        <v>585</v>
      </c>
      <c r="I16" s="159" t="s">
        <v>33</v>
      </c>
      <c r="J16" s="159" t="s">
        <v>34</v>
      </c>
      <c r="K16" s="159" t="s">
        <v>522</v>
      </c>
      <c r="L16" s="159" t="s">
        <v>522</v>
      </c>
      <c r="M16" s="159" t="s">
        <v>523</v>
      </c>
      <c r="N16" s="159" t="s">
        <v>523</v>
      </c>
      <c r="O16" s="159" t="s">
        <v>524</v>
      </c>
      <c r="P16" s="159" t="s">
        <v>524</v>
      </c>
      <c r="Q16" s="159" t="s">
        <v>525</v>
      </c>
      <c r="R16" s="159" t="s">
        <v>526</v>
      </c>
      <c r="S16" s="159" t="s">
        <v>512</v>
      </c>
      <c r="T16" s="159" t="s">
        <v>527</v>
      </c>
      <c r="U16" s="365"/>
      <c r="V16" s="365"/>
      <c r="W16" s="365"/>
      <c r="X16" s="365"/>
      <c r="Y16" s="365"/>
      <c r="Z16" s="364">
        <v>1.1299999999999999</v>
      </c>
      <c r="AA16" s="365"/>
      <c r="AB16" s="365"/>
      <c r="AC16" s="80"/>
      <c r="AD16" s="84"/>
      <c r="AE16" s="84"/>
      <c r="AF16" s="84"/>
      <c r="AH16"/>
      <c r="AI16"/>
      <c r="AJ16"/>
      <c r="AK16"/>
      <c r="AL16"/>
      <c r="AM16"/>
      <c r="AN16"/>
      <c r="AO16"/>
      <c r="AP16"/>
      <c r="AT16" s="164" t="s">
        <v>816</v>
      </c>
      <c r="AU16" s="162" t="s">
        <v>817</v>
      </c>
      <c r="AV16" s="284">
        <v>4.8220000000000001</v>
      </c>
      <c r="AW16" s="284"/>
      <c r="AX16" s="284"/>
      <c r="AY16" s="284">
        <v>1444.1044999999997</v>
      </c>
      <c r="AZ16" s="283">
        <v>0</v>
      </c>
      <c r="BA16" s="284">
        <v>1439.2824999999998</v>
      </c>
      <c r="BB16" s="161">
        <v>1448.9264999999996</v>
      </c>
      <c r="BF16" s="164" t="s">
        <v>798</v>
      </c>
      <c r="BG16" s="162" t="s">
        <v>799</v>
      </c>
      <c r="BH16" s="284"/>
      <c r="BI16" s="284"/>
      <c r="BJ16" s="284"/>
      <c r="BK16" s="284"/>
      <c r="BL16" s="283">
        <v>0</v>
      </c>
      <c r="BM16" s="284">
        <v>0</v>
      </c>
      <c r="BN16" s="161">
        <v>0</v>
      </c>
      <c r="BR16" s="164" t="s">
        <v>792</v>
      </c>
      <c r="BS16" s="162" t="s">
        <v>793</v>
      </c>
      <c r="BT16" s="284"/>
      <c r="BU16" s="284"/>
      <c r="BV16" s="284"/>
      <c r="BW16" s="284"/>
      <c r="BX16" s="283">
        <v>0</v>
      </c>
      <c r="BY16" s="284">
        <v>0</v>
      </c>
      <c r="BZ16" s="161">
        <v>0</v>
      </c>
      <c r="CD16"/>
      <c r="CE16"/>
      <c r="CF16"/>
      <c r="CG16"/>
      <c r="CH16"/>
      <c r="CI16"/>
      <c r="CJ16"/>
      <c r="CK16"/>
      <c r="CL16"/>
      <c r="CM16"/>
      <c r="CN16"/>
      <c r="CO16"/>
      <c r="CS16" s="164" t="s">
        <v>816</v>
      </c>
      <c r="CT16" s="162" t="s">
        <v>817</v>
      </c>
      <c r="CU16" s="284">
        <v>2031.9745500000001</v>
      </c>
      <c r="CV16" s="284">
        <v>988.39861999999994</v>
      </c>
      <c r="CW16" s="284">
        <v>1103.4789599999999</v>
      </c>
      <c r="CX16" s="284">
        <v>4.8220000000000001</v>
      </c>
      <c r="CY16" s="284">
        <v>1444.1044999999997</v>
      </c>
      <c r="CZ16" s="283">
        <v>48.642273595405015</v>
      </c>
      <c r="DA16" s="283">
        <v>111.64311014517605</v>
      </c>
      <c r="DB16" s="283">
        <v>0.43698159863419606</v>
      </c>
      <c r="DC16" s="283">
        <v>29948.247615097462</v>
      </c>
      <c r="DD16" s="161">
        <v>5572.7786299999989</v>
      </c>
      <c r="DH16" s="164" t="s">
        <v>798</v>
      </c>
      <c r="DI16" s="162" t="s">
        <v>799</v>
      </c>
      <c r="DJ16" s="284"/>
      <c r="DK16" s="284">
        <v>1.1299999999999999</v>
      </c>
      <c r="DL16" s="284"/>
      <c r="DM16" s="284"/>
      <c r="DN16" s="284"/>
      <c r="DO16" s="283">
        <v>0</v>
      </c>
      <c r="DP16" s="283">
        <v>0</v>
      </c>
      <c r="DQ16" s="283">
        <v>0</v>
      </c>
      <c r="DR16" s="283">
        <v>0</v>
      </c>
      <c r="DS16" s="161">
        <v>1.1299999999999999</v>
      </c>
      <c r="DW16" s="164" t="s">
        <v>792</v>
      </c>
      <c r="DX16" s="162" t="s">
        <v>793</v>
      </c>
      <c r="DY16" s="284"/>
      <c r="DZ16" s="284">
        <v>3.1292499999999999</v>
      </c>
      <c r="EA16" s="284"/>
      <c r="EB16" s="284"/>
      <c r="EC16" s="284"/>
      <c r="ED16" s="283">
        <v>0</v>
      </c>
      <c r="EE16" s="283">
        <v>0</v>
      </c>
      <c r="EF16" s="283">
        <v>0</v>
      </c>
      <c r="EG16" s="283">
        <v>0</v>
      </c>
      <c r="EH16" s="161">
        <v>3.1292499999999999</v>
      </c>
    </row>
    <row r="17" spans="3:138" ht="36" x14ac:dyDescent="0.2">
      <c r="C17" s="159" t="s">
        <v>800</v>
      </c>
      <c r="D17" s="159" t="s">
        <v>801</v>
      </c>
      <c r="E17" s="159" t="s">
        <v>586</v>
      </c>
      <c r="F17" s="159" t="s">
        <v>587</v>
      </c>
      <c r="G17" s="159" t="s">
        <v>584</v>
      </c>
      <c r="H17" s="159" t="s">
        <v>585</v>
      </c>
      <c r="I17" s="159" t="s">
        <v>33</v>
      </c>
      <c r="J17" s="159" t="s">
        <v>34</v>
      </c>
      <c r="K17" s="159" t="s">
        <v>522</v>
      </c>
      <c r="L17" s="159" t="s">
        <v>522</v>
      </c>
      <c r="M17" s="159" t="s">
        <v>523</v>
      </c>
      <c r="N17" s="159" t="s">
        <v>523</v>
      </c>
      <c r="O17" s="159" t="s">
        <v>524</v>
      </c>
      <c r="P17" s="159" t="s">
        <v>524</v>
      </c>
      <c r="Q17" s="159" t="s">
        <v>525</v>
      </c>
      <c r="R17" s="159" t="s">
        <v>526</v>
      </c>
      <c r="S17" s="159" t="s">
        <v>512</v>
      </c>
      <c r="T17" s="159" t="s">
        <v>527</v>
      </c>
      <c r="U17" s="364">
        <v>110</v>
      </c>
      <c r="V17" s="365"/>
      <c r="W17" s="365"/>
      <c r="X17" s="364">
        <v>127</v>
      </c>
      <c r="Y17" s="364">
        <v>110</v>
      </c>
      <c r="Z17" s="365"/>
      <c r="AA17" s="364">
        <v>120</v>
      </c>
      <c r="AB17" s="365"/>
      <c r="AC17" s="80"/>
      <c r="AD17" s="84"/>
      <c r="AE17" s="84"/>
      <c r="AF17" s="84"/>
      <c r="AH17"/>
      <c r="AI17"/>
      <c r="AJ17"/>
      <c r="AK17"/>
      <c r="AL17"/>
      <c r="AM17"/>
      <c r="AN17"/>
      <c r="AO17"/>
      <c r="AP17"/>
      <c r="AT17"/>
      <c r="AU17"/>
      <c r="AV17"/>
      <c r="AW17"/>
      <c r="AX17"/>
      <c r="AY17"/>
      <c r="AZ17"/>
      <c r="BA17"/>
      <c r="BB17"/>
      <c r="BF17" s="164" t="s">
        <v>586</v>
      </c>
      <c r="BG17" s="162" t="s">
        <v>587</v>
      </c>
      <c r="BH17" s="284">
        <v>230.399</v>
      </c>
      <c r="BI17" s="284"/>
      <c r="BJ17" s="284"/>
      <c r="BK17" s="284">
        <v>155.80577</v>
      </c>
      <c r="BL17" s="283">
        <v>0</v>
      </c>
      <c r="BM17" s="284">
        <v>-74.593230000000005</v>
      </c>
      <c r="BN17" s="161">
        <v>386.20477</v>
      </c>
      <c r="BR17" s="164" t="s">
        <v>796</v>
      </c>
      <c r="BS17" s="162" t="s">
        <v>797</v>
      </c>
      <c r="BT17" s="284"/>
      <c r="BU17" s="284"/>
      <c r="BV17" s="284"/>
      <c r="BW17" s="284"/>
      <c r="BX17" s="283">
        <v>0</v>
      </c>
      <c r="BY17" s="284">
        <v>0</v>
      </c>
      <c r="BZ17" s="161">
        <v>0</v>
      </c>
      <c r="CD17"/>
      <c r="CE17"/>
      <c r="CF17"/>
      <c r="CG17"/>
      <c r="CH17"/>
      <c r="CI17"/>
      <c r="CJ17"/>
      <c r="CK17"/>
      <c r="CL17"/>
      <c r="CM17"/>
      <c r="CN17"/>
      <c r="CS17"/>
      <c r="CT17"/>
      <c r="CU17"/>
      <c r="CV17"/>
      <c r="CW17"/>
      <c r="CX17"/>
      <c r="CY17"/>
      <c r="CZ17"/>
      <c r="DA17"/>
      <c r="DB17"/>
      <c r="DC17"/>
      <c r="DD17"/>
      <c r="DH17" s="164" t="s">
        <v>586</v>
      </c>
      <c r="DI17" s="162" t="s">
        <v>587</v>
      </c>
      <c r="DJ17" s="284">
        <v>300.21805000000001</v>
      </c>
      <c r="DK17" s="284">
        <v>104.86422</v>
      </c>
      <c r="DL17" s="284">
        <v>329.34926999999999</v>
      </c>
      <c r="DM17" s="284">
        <v>230.399</v>
      </c>
      <c r="DN17" s="284">
        <v>155.80577</v>
      </c>
      <c r="DO17" s="283">
        <v>34.929352182522003</v>
      </c>
      <c r="DP17" s="283">
        <v>314.07211153623223</v>
      </c>
      <c r="DQ17" s="283">
        <v>69.955825315781027</v>
      </c>
      <c r="DR17" s="283">
        <v>67.624325626413309</v>
      </c>
      <c r="DS17" s="161">
        <v>1120.6363099999999</v>
      </c>
      <c r="DW17" s="164" t="s">
        <v>796</v>
      </c>
      <c r="DX17" s="162" t="s">
        <v>797</v>
      </c>
      <c r="DY17" s="284"/>
      <c r="DZ17" s="284">
        <v>1.1299999999999999</v>
      </c>
      <c r="EA17" s="284"/>
      <c r="EB17" s="284"/>
      <c r="EC17" s="284"/>
      <c r="ED17" s="283">
        <v>0</v>
      </c>
      <c r="EE17" s="283">
        <v>0</v>
      </c>
      <c r="EF17" s="283">
        <v>0</v>
      </c>
      <c r="EG17" s="283">
        <v>0</v>
      </c>
      <c r="EH17" s="161">
        <v>1.1299999999999999</v>
      </c>
    </row>
    <row r="18" spans="3:138" ht="24" x14ac:dyDescent="0.2">
      <c r="C18" s="159" t="s">
        <v>588</v>
      </c>
      <c r="D18" s="159" t="s">
        <v>589</v>
      </c>
      <c r="E18" s="159" t="s">
        <v>586</v>
      </c>
      <c r="F18" s="159" t="s">
        <v>587</v>
      </c>
      <c r="G18" s="159" t="s">
        <v>584</v>
      </c>
      <c r="H18" s="159" t="s">
        <v>585</v>
      </c>
      <c r="I18" s="159" t="s">
        <v>33</v>
      </c>
      <c r="J18" s="159" t="s">
        <v>34</v>
      </c>
      <c r="K18" s="159" t="s">
        <v>522</v>
      </c>
      <c r="L18" s="159" t="s">
        <v>522</v>
      </c>
      <c r="M18" s="159" t="s">
        <v>523</v>
      </c>
      <c r="N18" s="159" t="s">
        <v>523</v>
      </c>
      <c r="O18" s="159" t="s">
        <v>524</v>
      </c>
      <c r="P18" s="159" t="s">
        <v>524</v>
      </c>
      <c r="Q18" s="159" t="s">
        <v>525</v>
      </c>
      <c r="R18" s="159" t="s">
        <v>526</v>
      </c>
      <c r="S18" s="159" t="s">
        <v>512</v>
      </c>
      <c r="T18" s="159" t="s">
        <v>527</v>
      </c>
      <c r="U18" s="364">
        <v>120.399</v>
      </c>
      <c r="V18" s="365"/>
      <c r="W18" s="365"/>
      <c r="X18" s="364">
        <v>28.805769999999999</v>
      </c>
      <c r="Y18" s="364">
        <v>219.34926999999999</v>
      </c>
      <c r="Z18" s="364">
        <v>104.86422</v>
      </c>
      <c r="AA18" s="364">
        <v>180.21805000000001</v>
      </c>
      <c r="AB18" s="365"/>
      <c r="AC18" s="80"/>
      <c r="AD18" s="84"/>
      <c r="AE18" s="84"/>
      <c r="AF18" s="84"/>
      <c r="AH18" s="142"/>
      <c r="AI18" s="142"/>
      <c r="AJ18" s="142"/>
      <c r="AK18" s="142"/>
      <c r="AL18" s="142"/>
      <c r="AM18" s="142"/>
      <c r="AN18" s="142"/>
      <c r="AT18"/>
      <c r="AU18"/>
      <c r="AV18"/>
      <c r="AW18"/>
      <c r="AX18"/>
      <c r="AY18"/>
      <c r="AZ18"/>
      <c r="BA18"/>
      <c r="BB18"/>
      <c r="BF18" s="164" t="s">
        <v>804</v>
      </c>
      <c r="BG18" s="162" t="s">
        <v>805</v>
      </c>
      <c r="BH18" s="284"/>
      <c r="BI18" s="284"/>
      <c r="BJ18" s="284"/>
      <c r="BK18" s="284">
        <v>206.3</v>
      </c>
      <c r="BL18" s="283">
        <v>0</v>
      </c>
      <c r="BM18" s="284">
        <v>206.3</v>
      </c>
      <c r="BN18" s="161">
        <v>206.3</v>
      </c>
      <c r="BR18" s="164" t="s">
        <v>800</v>
      </c>
      <c r="BS18" s="162" t="s">
        <v>801</v>
      </c>
      <c r="BT18" s="284">
        <v>110</v>
      </c>
      <c r="BU18" s="284"/>
      <c r="BV18" s="284"/>
      <c r="BW18" s="284">
        <v>127</v>
      </c>
      <c r="BX18" s="283">
        <v>0</v>
      </c>
      <c r="BY18" s="284">
        <v>17</v>
      </c>
      <c r="BZ18" s="161">
        <v>237</v>
      </c>
      <c r="CS18"/>
      <c r="CT18"/>
      <c r="CU18"/>
      <c r="CV18"/>
      <c r="CW18"/>
      <c r="CX18"/>
      <c r="CY18"/>
      <c r="CZ18"/>
      <c r="DA18"/>
      <c r="DB18"/>
      <c r="DC18"/>
      <c r="DD18"/>
      <c r="DH18" s="164" t="s">
        <v>804</v>
      </c>
      <c r="DI18" s="162" t="s">
        <v>805</v>
      </c>
      <c r="DJ18" s="284"/>
      <c r="DK18" s="284">
        <v>20.962</v>
      </c>
      <c r="DL18" s="284">
        <v>80</v>
      </c>
      <c r="DM18" s="284"/>
      <c r="DN18" s="284">
        <v>206.3</v>
      </c>
      <c r="DO18" s="283">
        <v>0</v>
      </c>
      <c r="DP18" s="283">
        <v>381.64297299875966</v>
      </c>
      <c r="DQ18" s="283">
        <v>0</v>
      </c>
      <c r="DR18" s="283">
        <v>0</v>
      </c>
      <c r="DS18" s="161">
        <v>307.262</v>
      </c>
      <c r="DW18" s="164" t="s">
        <v>800</v>
      </c>
      <c r="DX18" s="162" t="s">
        <v>801</v>
      </c>
      <c r="DY18" s="284">
        <v>120</v>
      </c>
      <c r="DZ18" s="284"/>
      <c r="EA18" s="284">
        <v>110</v>
      </c>
      <c r="EB18" s="284">
        <v>110</v>
      </c>
      <c r="EC18" s="284">
        <v>127</v>
      </c>
      <c r="ED18" s="283">
        <v>0</v>
      </c>
      <c r="EE18" s="283">
        <v>0</v>
      </c>
      <c r="EF18" s="283">
        <v>100</v>
      </c>
      <c r="EG18" s="283">
        <v>115.45454545454545</v>
      </c>
      <c r="EH18" s="161">
        <v>467</v>
      </c>
    </row>
    <row r="19" spans="3:138" ht="36" x14ac:dyDescent="0.2">
      <c r="C19" s="159" t="s">
        <v>802</v>
      </c>
      <c r="D19" s="159" t="s">
        <v>803</v>
      </c>
      <c r="E19" s="159" t="s">
        <v>804</v>
      </c>
      <c r="F19" s="159" t="s">
        <v>805</v>
      </c>
      <c r="G19" s="159" t="s">
        <v>806</v>
      </c>
      <c r="H19" s="159" t="s">
        <v>807</v>
      </c>
      <c r="I19" s="159" t="s">
        <v>808</v>
      </c>
      <c r="J19" s="159" t="s">
        <v>809</v>
      </c>
      <c r="K19" s="159" t="s">
        <v>522</v>
      </c>
      <c r="L19" s="159" t="s">
        <v>522</v>
      </c>
      <c r="M19" s="159" t="s">
        <v>523</v>
      </c>
      <c r="N19" s="159" t="s">
        <v>523</v>
      </c>
      <c r="O19" s="159" t="s">
        <v>524</v>
      </c>
      <c r="P19" s="159" t="s">
        <v>524</v>
      </c>
      <c r="Q19" s="159" t="s">
        <v>525</v>
      </c>
      <c r="R19" s="159" t="s">
        <v>526</v>
      </c>
      <c r="S19" s="159" t="s">
        <v>512</v>
      </c>
      <c r="T19" s="159" t="s">
        <v>527</v>
      </c>
      <c r="U19" s="365"/>
      <c r="V19" s="365"/>
      <c r="W19" s="365"/>
      <c r="X19" s="364">
        <v>6.3</v>
      </c>
      <c r="Y19" s="365"/>
      <c r="Z19" s="365"/>
      <c r="AA19" s="365"/>
      <c r="AB19" s="365"/>
      <c r="AC19" s="80"/>
      <c r="AD19" s="84"/>
      <c r="AE19" s="84"/>
      <c r="AF19" s="84"/>
      <c r="AH19" s="142"/>
      <c r="AI19" s="142"/>
      <c r="AJ19" s="142"/>
      <c r="AK19" s="142"/>
      <c r="AL19" s="142"/>
      <c r="AM19" s="142"/>
      <c r="AN19" s="142"/>
      <c r="AT19"/>
      <c r="AU19"/>
      <c r="AV19"/>
      <c r="AW19"/>
      <c r="AX19"/>
      <c r="AY19"/>
      <c r="AZ19"/>
      <c r="BA19"/>
      <c r="BB19"/>
      <c r="BF19" s="164" t="s">
        <v>814</v>
      </c>
      <c r="BG19" s="162" t="s">
        <v>815</v>
      </c>
      <c r="BH19" s="284">
        <v>4.8220000000000001</v>
      </c>
      <c r="BI19" s="284"/>
      <c r="BJ19" s="284"/>
      <c r="BK19" s="284">
        <v>1383.2712499999998</v>
      </c>
      <c r="BL19" s="283">
        <v>0</v>
      </c>
      <c r="BM19" s="284">
        <v>1378.4492499999999</v>
      </c>
      <c r="BN19" s="161">
        <v>1388.0932499999997</v>
      </c>
      <c r="BR19" s="164" t="s">
        <v>588</v>
      </c>
      <c r="BS19" s="162" t="s">
        <v>589</v>
      </c>
      <c r="BT19" s="284">
        <v>120.399</v>
      </c>
      <c r="BU19" s="284"/>
      <c r="BV19" s="284"/>
      <c r="BW19" s="284">
        <v>28.805769999999999</v>
      </c>
      <c r="BX19" s="283">
        <v>0</v>
      </c>
      <c r="BY19" s="284">
        <v>-91.593230000000005</v>
      </c>
      <c r="BZ19" s="161">
        <v>149.20477</v>
      </c>
      <c r="CS19"/>
      <c r="CT19"/>
      <c r="CU19"/>
      <c r="CV19"/>
      <c r="CW19"/>
      <c r="CX19"/>
      <c r="CY19"/>
      <c r="CZ19"/>
      <c r="DA19"/>
      <c r="DB19"/>
      <c r="DC19"/>
      <c r="DD19"/>
      <c r="DH19" s="164" t="s">
        <v>814</v>
      </c>
      <c r="DI19" s="162" t="s">
        <v>815</v>
      </c>
      <c r="DJ19" s="284">
        <v>6.3490000000000002</v>
      </c>
      <c r="DK19" s="284">
        <v>4.9000000000000002E-2</v>
      </c>
      <c r="DL19" s="284">
        <v>7.069</v>
      </c>
      <c r="DM19" s="284">
        <v>4.8220000000000001</v>
      </c>
      <c r="DN19" s="284">
        <v>1383.2712499999998</v>
      </c>
      <c r="DO19" s="283">
        <v>0.77177508269018735</v>
      </c>
      <c r="DP19" s="283">
        <v>14426.530612244898</v>
      </c>
      <c r="DQ19" s="283">
        <v>68.213325788654686</v>
      </c>
      <c r="DR19" s="283">
        <v>28686.670468685192</v>
      </c>
      <c r="DS19" s="161">
        <v>1401.5602499999998</v>
      </c>
      <c r="DW19" s="164" t="s">
        <v>588</v>
      </c>
      <c r="DX19" s="162" t="s">
        <v>589</v>
      </c>
      <c r="DY19" s="284">
        <v>180.21805000000001</v>
      </c>
      <c r="DZ19" s="284">
        <v>104.86422</v>
      </c>
      <c r="EA19" s="284">
        <v>219.34926999999999</v>
      </c>
      <c r="EB19" s="284">
        <v>120.399</v>
      </c>
      <c r="EC19" s="284">
        <v>28.805769999999999</v>
      </c>
      <c r="ED19" s="283">
        <v>58.187412415127113</v>
      </c>
      <c r="EE19" s="283">
        <v>209.17455925386176</v>
      </c>
      <c r="EF19" s="283">
        <v>54.889172870281264</v>
      </c>
      <c r="EG19" s="283">
        <v>23.925256854292808</v>
      </c>
      <c r="EH19" s="161">
        <v>653.63630999999998</v>
      </c>
    </row>
    <row r="20" spans="3:138" ht="24" x14ac:dyDescent="0.2">
      <c r="C20" s="159" t="s">
        <v>810</v>
      </c>
      <c r="D20" s="159" t="s">
        <v>811</v>
      </c>
      <c r="E20" s="159" t="s">
        <v>804</v>
      </c>
      <c r="F20" s="159" t="s">
        <v>805</v>
      </c>
      <c r="G20" s="159" t="s">
        <v>806</v>
      </c>
      <c r="H20" s="159" t="s">
        <v>807</v>
      </c>
      <c r="I20" s="159" t="s">
        <v>808</v>
      </c>
      <c r="J20" s="159" t="s">
        <v>809</v>
      </c>
      <c r="K20" s="159" t="s">
        <v>522</v>
      </c>
      <c r="L20" s="159" t="s">
        <v>522</v>
      </c>
      <c r="M20" s="159" t="s">
        <v>523</v>
      </c>
      <c r="N20" s="159" t="s">
        <v>523</v>
      </c>
      <c r="O20" s="159" t="s">
        <v>524</v>
      </c>
      <c r="P20" s="159" t="s">
        <v>524</v>
      </c>
      <c r="Q20" s="159" t="s">
        <v>525</v>
      </c>
      <c r="R20" s="159" t="s">
        <v>526</v>
      </c>
      <c r="S20" s="159" t="s">
        <v>512</v>
      </c>
      <c r="T20" s="159" t="s">
        <v>527</v>
      </c>
      <c r="U20" s="365"/>
      <c r="V20" s="365"/>
      <c r="W20" s="365"/>
      <c r="X20" s="364">
        <v>200</v>
      </c>
      <c r="Y20" s="364">
        <v>80</v>
      </c>
      <c r="Z20" s="364">
        <v>20.962</v>
      </c>
      <c r="AA20" s="365"/>
      <c r="AB20" s="365"/>
      <c r="AC20" s="79"/>
      <c r="AD20" s="83"/>
      <c r="AE20" s="83"/>
      <c r="AF20" s="83"/>
      <c r="AH20" s="142"/>
      <c r="AI20" s="142"/>
      <c r="AJ20" s="142"/>
      <c r="AK20" s="142"/>
      <c r="AL20" s="142"/>
      <c r="AM20" s="142"/>
      <c r="AN20" s="142"/>
      <c r="AT20"/>
      <c r="AU20"/>
      <c r="AV20"/>
      <c r="AW20"/>
      <c r="AX20"/>
      <c r="AY20"/>
      <c r="AZ20"/>
      <c r="BA20"/>
      <c r="BB20"/>
      <c r="BF20" s="164" t="s">
        <v>824</v>
      </c>
      <c r="BG20" s="162" t="s">
        <v>825</v>
      </c>
      <c r="BH20" s="284"/>
      <c r="BI20" s="284"/>
      <c r="BJ20" s="284"/>
      <c r="BK20" s="284">
        <v>60.83325</v>
      </c>
      <c r="BL20" s="283">
        <v>0</v>
      </c>
      <c r="BM20" s="284">
        <v>60.83325</v>
      </c>
      <c r="BN20" s="161">
        <v>60.83325</v>
      </c>
      <c r="BR20" s="164" t="s">
        <v>802</v>
      </c>
      <c r="BS20" s="162" t="s">
        <v>803</v>
      </c>
      <c r="BT20" s="284"/>
      <c r="BU20" s="284"/>
      <c r="BV20" s="284"/>
      <c r="BW20" s="284">
        <v>6.3</v>
      </c>
      <c r="BX20" s="283">
        <v>0</v>
      </c>
      <c r="BY20" s="284">
        <v>6.3</v>
      </c>
      <c r="BZ20" s="161">
        <v>6.3</v>
      </c>
      <c r="CS20"/>
      <c r="CT20"/>
      <c r="CU20"/>
      <c r="CV20"/>
      <c r="CW20"/>
      <c r="CX20"/>
      <c r="CY20"/>
      <c r="CZ20"/>
      <c r="DA20"/>
      <c r="DB20"/>
      <c r="DC20"/>
      <c r="DD20"/>
      <c r="DH20" s="164" t="s">
        <v>824</v>
      </c>
      <c r="DI20" s="162" t="s">
        <v>825</v>
      </c>
      <c r="DJ20" s="284">
        <v>2025.62555</v>
      </c>
      <c r="DK20" s="284">
        <v>988.34961999999996</v>
      </c>
      <c r="DL20" s="284">
        <v>1096.40996</v>
      </c>
      <c r="DM20" s="284"/>
      <c r="DN20" s="284">
        <v>60.83325</v>
      </c>
      <c r="DO20" s="283">
        <v>48.792316032941031</v>
      </c>
      <c r="DP20" s="283">
        <v>110.93341240926465</v>
      </c>
      <c r="DQ20" s="283">
        <v>0</v>
      </c>
      <c r="DR20" s="283">
        <v>0</v>
      </c>
      <c r="DS20" s="161">
        <v>4171.2183799999993</v>
      </c>
      <c r="DW20" s="164" t="s">
        <v>802</v>
      </c>
      <c r="DX20" s="162" t="s">
        <v>803</v>
      </c>
      <c r="DY20" s="284"/>
      <c r="DZ20" s="284"/>
      <c r="EA20" s="284"/>
      <c r="EB20" s="284"/>
      <c r="EC20" s="284">
        <v>6.3</v>
      </c>
      <c r="ED20" s="283">
        <v>0</v>
      </c>
      <c r="EE20" s="283">
        <v>0</v>
      </c>
      <c r="EF20" s="283">
        <v>0</v>
      </c>
      <c r="EG20" s="283">
        <v>0</v>
      </c>
      <c r="EH20" s="161">
        <v>6.3</v>
      </c>
    </row>
    <row r="21" spans="3:138" ht="24" x14ac:dyDescent="0.2">
      <c r="C21" s="159" t="s">
        <v>812</v>
      </c>
      <c r="D21" s="159" t="s">
        <v>813</v>
      </c>
      <c r="E21" s="159" t="s">
        <v>814</v>
      </c>
      <c r="F21" s="159" t="s">
        <v>815</v>
      </c>
      <c r="G21" s="159" t="s">
        <v>816</v>
      </c>
      <c r="H21" s="159" t="s">
        <v>817</v>
      </c>
      <c r="I21" s="159" t="s">
        <v>818</v>
      </c>
      <c r="J21" s="159" t="s">
        <v>819</v>
      </c>
      <c r="K21" s="159" t="s">
        <v>522</v>
      </c>
      <c r="L21" s="159" t="s">
        <v>522</v>
      </c>
      <c r="M21" s="159" t="s">
        <v>523</v>
      </c>
      <c r="N21" s="159" t="s">
        <v>523</v>
      </c>
      <c r="O21" s="159" t="s">
        <v>524</v>
      </c>
      <c r="P21" s="159" t="s">
        <v>524</v>
      </c>
      <c r="Q21" s="159" t="s">
        <v>525</v>
      </c>
      <c r="R21" s="159" t="s">
        <v>526</v>
      </c>
      <c r="S21" s="159" t="s">
        <v>512</v>
      </c>
      <c r="T21" s="159" t="s">
        <v>527</v>
      </c>
      <c r="U21" s="364">
        <v>4.8220000000000001</v>
      </c>
      <c r="V21" s="365"/>
      <c r="W21" s="365"/>
      <c r="X21" s="364">
        <v>3.0430000000000001</v>
      </c>
      <c r="Y21" s="364">
        <v>7.069</v>
      </c>
      <c r="Z21" s="364">
        <v>4.9000000000000002E-2</v>
      </c>
      <c r="AA21" s="364">
        <v>6.3490000000000002</v>
      </c>
      <c r="AB21" s="365"/>
      <c r="AC21" s="79"/>
      <c r="AD21" s="83"/>
      <c r="AE21" s="83"/>
      <c r="AF21" s="83"/>
      <c r="AH21" s="142"/>
      <c r="AI21" s="142"/>
      <c r="AJ21" s="142"/>
      <c r="AK21" s="142"/>
      <c r="AL21" s="142"/>
      <c r="AM21" s="142"/>
      <c r="AN21" s="142"/>
      <c r="AT21"/>
      <c r="AU21"/>
      <c r="AV21"/>
      <c r="AW21"/>
      <c r="AX21"/>
      <c r="AY21"/>
      <c r="AZ21"/>
      <c r="BA21"/>
      <c r="BB21"/>
      <c r="BF21"/>
      <c r="BG21"/>
      <c r="BH21"/>
      <c r="BI21"/>
      <c r="BJ21"/>
      <c r="BK21"/>
      <c r="BL21"/>
      <c r="BM21"/>
      <c r="BN21"/>
      <c r="BR21" s="164" t="s">
        <v>810</v>
      </c>
      <c r="BS21" s="162" t="s">
        <v>811</v>
      </c>
      <c r="BT21" s="284"/>
      <c r="BU21" s="284"/>
      <c r="BV21" s="284"/>
      <c r="BW21" s="284">
        <v>200</v>
      </c>
      <c r="BX21" s="283">
        <v>0</v>
      </c>
      <c r="BY21" s="284">
        <v>200</v>
      </c>
      <c r="BZ21" s="161">
        <v>200</v>
      </c>
      <c r="CS21"/>
      <c r="CT21"/>
      <c r="CU21"/>
      <c r="CV21"/>
      <c r="CW21"/>
      <c r="CX21"/>
      <c r="CY21"/>
      <c r="CZ21"/>
      <c r="DA21"/>
      <c r="DB21"/>
      <c r="DC21"/>
      <c r="DD21"/>
      <c r="DH21"/>
      <c r="DI21"/>
      <c r="DJ21"/>
      <c r="DK21"/>
      <c r="DL21"/>
      <c r="DM21"/>
      <c r="DN21"/>
      <c r="DO21"/>
      <c r="DP21"/>
      <c r="DQ21"/>
      <c r="DR21"/>
      <c r="DS21"/>
      <c r="DW21" s="164" t="s">
        <v>810</v>
      </c>
      <c r="DX21" s="162" t="s">
        <v>811</v>
      </c>
      <c r="DY21" s="284"/>
      <c r="DZ21" s="284">
        <v>20.962</v>
      </c>
      <c r="EA21" s="284">
        <v>80</v>
      </c>
      <c r="EB21" s="284"/>
      <c r="EC21" s="284">
        <v>200</v>
      </c>
      <c r="ED21" s="283">
        <v>0</v>
      </c>
      <c r="EE21" s="283">
        <v>381.64297299875966</v>
      </c>
      <c r="EF21" s="283">
        <v>0</v>
      </c>
      <c r="EG21" s="283">
        <v>0</v>
      </c>
      <c r="EH21" s="161">
        <v>300.96199999999999</v>
      </c>
    </row>
    <row r="22" spans="3:138" x14ac:dyDescent="0.2">
      <c r="C22" s="159" t="s">
        <v>820</v>
      </c>
      <c r="D22" s="159" t="s">
        <v>821</v>
      </c>
      <c r="E22" s="159" t="s">
        <v>814</v>
      </c>
      <c r="F22" s="159" t="s">
        <v>815</v>
      </c>
      <c r="G22" s="159" t="s">
        <v>816</v>
      </c>
      <c r="H22" s="159" t="s">
        <v>817</v>
      </c>
      <c r="I22" s="159" t="s">
        <v>818</v>
      </c>
      <c r="J22" s="159" t="s">
        <v>819</v>
      </c>
      <c r="K22" s="159" t="s">
        <v>522</v>
      </c>
      <c r="L22" s="159" t="s">
        <v>522</v>
      </c>
      <c r="M22" s="159" t="s">
        <v>523</v>
      </c>
      <c r="N22" s="159" t="s">
        <v>523</v>
      </c>
      <c r="O22" s="159" t="s">
        <v>524</v>
      </c>
      <c r="P22" s="159" t="s">
        <v>524</v>
      </c>
      <c r="Q22" s="159" t="s">
        <v>525</v>
      </c>
      <c r="R22" s="159" t="s">
        <v>526</v>
      </c>
      <c r="S22" s="159" t="s">
        <v>512</v>
      </c>
      <c r="T22" s="159" t="s">
        <v>527</v>
      </c>
      <c r="U22" s="365"/>
      <c r="V22" s="365"/>
      <c r="W22" s="365"/>
      <c r="X22" s="364">
        <v>1380.2282499999999</v>
      </c>
      <c r="Y22" s="365"/>
      <c r="Z22" s="365"/>
      <c r="AA22" s="365"/>
      <c r="AB22" s="365"/>
      <c r="AC22" s="79"/>
      <c r="AD22" s="83"/>
      <c r="AE22" s="83"/>
      <c r="AF22" s="83"/>
      <c r="AH22" s="142"/>
      <c r="AI22" s="142"/>
      <c r="AJ22" s="142"/>
      <c r="AK22" s="142"/>
      <c r="AL22" s="142"/>
      <c r="AM22" s="142"/>
      <c r="AN22" s="142"/>
      <c r="AT22"/>
      <c r="AU22"/>
      <c r="AV22"/>
      <c r="AW22"/>
      <c r="AX22"/>
      <c r="AY22"/>
      <c r="AZ22"/>
      <c r="BA22"/>
      <c r="BB22"/>
      <c r="BF22"/>
      <c r="BG22"/>
      <c r="BH22"/>
      <c r="BI22"/>
      <c r="BJ22"/>
      <c r="BK22"/>
      <c r="BL22"/>
      <c r="BM22"/>
      <c r="BN22"/>
      <c r="BR22" s="164" t="s">
        <v>812</v>
      </c>
      <c r="BS22" s="162" t="s">
        <v>813</v>
      </c>
      <c r="BT22" s="284">
        <v>4.8220000000000001</v>
      </c>
      <c r="BU22" s="284"/>
      <c r="BV22" s="284"/>
      <c r="BW22" s="284">
        <v>3.0430000000000001</v>
      </c>
      <c r="BX22" s="283">
        <v>0</v>
      </c>
      <c r="BY22" s="284">
        <v>-1.7789999999999999</v>
      </c>
      <c r="BZ22" s="161">
        <v>7.8650000000000002</v>
      </c>
      <c r="CS22"/>
      <c r="CT22"/>
      <c r="CU22"/>
      <c r="CV22"/>
      <c r="CW22"/>
      <c r="CX22"/>
      <c r="CY22"/>
      <c r="CZ22"/>
      <c r="DA22"/>
      <c r="DB22"/>
      <c r="DC22"/>
      <c r="DD22"/>
      <c r="DH22"/>
      <c r="DI22"/>
      <c r="DJ22"/>
      <c r="DK22"/>
      <c r="DL22"/>
      <c r="DM22"/>
      <c r="DN22"/>
      <c r="DO22"/>
      <c r="DP22"/>
      <c r="DQ22"/>
      <c r="DR22"/>
      <c r="DS22"/>
      <c r="DW22" s="164" t="s">
        <v>812</v>
      </c>
      <c r="DX22" s="162" t="s">
        <v>813</v>
      </c>
      <c r="DY22" s="284">
        <v>6.3490000000000002</v>
      </c>
      <c r="DZ22" s="284">
        <v>4.9000000000000002E-2</v>
      </c>
      <c r="EA22" s="284">
        <v>7.069</v>
      </c>
      <c r="EB22" s="284">
        <v>4.8220000000000001</v>
      </c>
      <c r="EC22" s="284">
        <v>3.0430000000000001</v>
      </c>
      <c r="ED22" s="283">
        <v>0.77177508269018735</v>
      </c>
      <c r="EE22" s="283">
        <v>14426.530612244898</v>
      </c>
      <c r="EF22" s="283">
        <v>68.213325788654686</v>
      </c>
      <c r="EG22" s="283">
        <v>63.106594773952715</v>
      </c>
      <c r="EH22" s="161">
        <v>21.332000000000001</v>
      </c>
    </row>
    <row r="23" spans="3:138" ht="24" x14ac:dyDescent="0.2">
      <c r="C23" s="159" t="s">
        <v>822</v>
      </c>
      <c r="D23" s="159" t="s">
        <v>823</v>
      </c>
      <c r="E23" s="159" t="s">
        <v>824</v>
      </c>
      <c r="F23" s="159" t="s">
        <v>825</v>
      </c>
      <c r="G23" s="159" t="s">
        <v>816</v>
      </c>
      <c r="H23" s="159" t="s">
        <v>817</v>
      </c>
      <c r="I23" s="159" t="s">
        <v>818</v>
      </c>
      <c r="J23" s="159" t="s">
        <v>819</v>
      </c>
      <c r="K23" s="159" t="s">
        <v>522</v>
      </c>
      <c r="L23" s="159" t="s">
        <v>522</v>
      </c>
      <c r="M23" s="159" t="s">
        <v>523</v>
      </c>
      <c r="N23" s="159" t="s">
        <v>523</v>
      </c>
      <c r="O23" s="159" t="s">
        <v>524</v>
      </c>
      <c r="P23" s="159" t="s">
        <v>524</v>
      </c>
      <c r="Q23" s="159" t="s">
        <v>525</v>
      </c>
      <c r="R23" s="159" t="s">
        <v>526</v>
      </c>
      <c r="S23" s="159" t="s">
        <v>512</v>
      </c>
      <c r="T23" s="159" t="s">
        <v>527</v>
      </c>
      <c r="U23" s="365"/>
      <c r="V23" s="365"/>
      <c r="W23" s="365"/>
      <c r="X23" s="364">
        <v>60.83325</v>
      </c>
      <c r="Y23" s="364">
        <v>205.17750000000001</v>
      </c>
      <c r="Z23" s="364">
        <v>73.158100000000005</v>
      </c>
      <c r="AA23" s="364">
        <v>222.93465</v>
      </c>
      <c r="AB23" s="365"/>
      <c r="AC23" s="79"/>
      <c r="AD23" s="83"/>
      <c r="AE23" s="83"/>
      <c r="AF23" s="83"/>
      <c r="AH23" s="142"/>
      <c r="AI23" s="142"/>
      <c r="AJ23" s="142"/>
      <c r="AK23" s="142"/>
      <c r="AL23" s="142"/>
      <c r="AM23" s="142"/>
      <c r="AN23" s="142"/>
      <c r="AT23"/>
      <c r="AU23"/>
      <c r="AV23"/>
      <c r="AW23"/>
      <c r="AX23"/>
      <c r="AY23"/>
      <c r="AZ23"/>
      <c r="BA23"/>
      <c r="BB23"/>
      <c r="BF23"/>
      <c r="BG23"/>
      <c r="BH23"/>
      <c r="BI23"/>
      <c r="BJ23"/>
      <c r="BK23"/>
      <c r="BL23"/>
      <c r="BM23"/>
      <c r="BN23"/>
      <c r="BR23" s="164" t="s">
        <v>820</v>
      </c>
      <c r="BS23" s="162" t="s">
        <v>821</v>
      </c>
      <c r="BT23" s="284"/>
      <c r="BU23" s="284"/>
      <c r="BV23" s="284"/>
      <c r="BW23" s="284">
        <v>1380.2282499999999</v>
      </c>
      <c r="BX23" s="283">
        <v>0</v>
      </c>
      <c r="BY23" s="284">
        <v>1380.2282499999999</v>
      </c>
      <c r="BZ23" s="161">
        <v>1380.2282499999999</v>
      </c>
      <c r="CS23"/>
      <c r="CT23"/>
      <c r="CU23"/>
      <c r="CV23"/>
      <c r="CW23"/>
      <c r="CX23"/>
      <c r="CY23"/>
      <c r="CZ23"/>
      <c r="DA23"/>
      <c r="DB23"/>
      <c r="DC23"/>
      <c r="DD23"/>
      <c r="DH23"/>
      <c r="DI23"/>
      <c r="DJ23"/>
      <c r="DK23"/>
      <c r="DL23"/>
      <c r="DM23"/>
      <c r="DN23"/>
      <c r="DO23"/>
      <c r="DP23"/>
      <c r="DQ23"/>
      <c r="DR23"/>
      <c r="DS23"/>
      <c r="DW23" s="164" t="s">
        <v>820</v>
      </c>
      <c r="DX23" s="162" t="s">
        <v>821</v>
      </c>
      <c r="DY23" s="284"/>
      <c r="DZ23" s="284"/>
      <c r="EA23" s="284"/>
      <c r="EB23" s="284"/>
      <c r="EC23" s="284">
        <v>1380.2282499999999</v>
      </c>
      <c r="ED23" s="283">
        <v>0</v>
      </c>
      <c r="EE23" s="283">
        <v>0</v>
      </c>
      <c r="EF23" s="283">
        <v>0</v>
      </c>
      <c r="EG23" s="283">
        <v>0</v>
      </c>
      <c r="EH23" s="161">
        <v>1380.2282499999999</v>
      </c>
    </row>
    <row r="24" spans="3:138" ht="36" x14ac:dyDescent="0.2">
      <c r="C24" s="159" t="s">
        <v>826</v>
      </c>
      <c r="D24" s="159" t="s">
        <v>827</v>
      </c>
      <c r="E24" s="159" t="s">
        <v>824</v>
      </c>
      <c r="F24" s="159" t="s">
        <v>825</v>
      </c>
      <c r="G24" s="159" t="s">
        <v>816</v>
      </c>
      <c r="H24" s="159" t="s">
        <v>817</v>
      </c>
      <c r="I24" s="159" t="s">
        <v>818</v>
      </c>
      <c r="J24" s="159" t="s">
        <v>819</v>
      </c>
      <c r="K24" s="159" t="s">
        <v>522</v>
      </c>
      <c r="L24" s="159" t="s">
        <v>522</v>
      </c>
      <c r="M24" s="159" t="s">
        <v>523</v>
      </c>
      <c r="N24" s="159" t="s">
        <v>523</v>
      </c>
      <c r="O24" s="159" t="s">
        <v>524</v>
      </c>
      <c r="P24" s="159" t="s">
        <v>524</v>
      </c>
      <c r="Q24" s="159" t="s">
        <v>525</v>
      </c>
      <c r="R24" s="159" t="s">
        <v>526</v>
      </c>
      <c r="S24" s="159" t="s">
        <v>512</v>
      </c>
      <c r="T24" s="159" t="s">
        <v>527</v>
      </c>
      <c r="U24" s="365"/>
      <c r="V24" s="365"/>
      <c r="W24" s="365"/>
      <c r="X24" s="365"/>
      <c r="Y24" s="364">
        <v>891.23245999999995</v>
      </c>
      <c r="Z24" s="364">
        <v>915.19151999999997</v>
      </c>
      <c r="AA24" s="364">
        <v>1802.6909000000001</v>
      </c>
      <c r="AB24" s="365"/>
      <c r="AC24" s="79"/>
      <c r="AD24" s="83"/>
      <c r="AE24" s="83"/>
      <c r="AF24" s="83"/>
      <c r="AT24"/>
      <c r="AU24"/>
      <c r="AV24"/>
      <c r="AW24"/>
      <c r="AX24"/>
      <c r="AY24"/>
      <c r="AZ24"/>
      <c r="BA24"/>
      <c r="BB24"/>
      <c r="BF24"/>
      <c r="BG24"/>
      <c r="BH24"/>
      <c r="BI24"/>
      <c r="BJ24"/>
      <c r="BK24"/>
      <c r="BL24"/>
      <c r="BM24"/>
      <c r="BN24"/>
      <c r="BR24" s="164" t="s">
        <v>822</v>
      </c>
      <c r="BS24" s="162" t="s">
        <v>823</v>
      </c>
      <c r="BT24" s="284"/>
      <c r="BU24" s="284"/>
      <c r="BV24" s="284"/>
      <c r="BW24" s="284">
        <v>60.83325</v>
      </c>
      <c r="BX24" s="283">
        <v>0</v>
      </c>
      <c r="BY24" s="284">
        <v>60.83325</v>
      </c>
      <c r="BZ24" s="161">
        <v>60.83325</v>
      </c>
      <c r="CS24"/>
      <c r="CT24"/>
      <c r="CU24"/>
      <c r="CV24"/>
      <c r="CW24"/>
      <c r="CX24"/>
      <c r="CY24"/>
      <c r="CZ24"/>
      <c r="DA24"/>
      <c r="DB24"/>
      <c r="DC24"/>
      <c r="DD24"/>
      <c r="DH24"/>
      <c r="DI24"/>
      <c r="DJ24"/>
      <c r="DK24"/>
      <c r="DL24"/>
      <c r="DM24"/>
      <c r="DN24"/>
      <c r="DO24"/>
      <c r="DP24"/>
      <c r="DQ24"/>
      <c r="DR24"/>
      <c r="DS24"/>
      <c r="DW24" s="164" t="s">
        <v>822</v>
      </c>
      <c r="DX24" s="162" t="s">
        <v>823</v>
      </c>
      <c r="DY24" s="284">
        <v>222.93465</v>
      </c>
      <c r="DZ24" s="284">
        <v>73.158100000000005</v>
      </c>
      <c r="EA24" s="284">
        <v>205.17750000000001</v>
      </c>
      <c r="EB24" s="284"/>
      <c r="EC24" s="284">
        <v>60.83325</v>
      </c>
      <c r="ED24" s="283">
        <v>32.815939558969411</v>
      </c>
      <c r="EE24" s="283">
        <v>280.4576663417995</v>
      </c>
      <c r="EF24" s="283">
        <v>0</v>
      </c>
      <c r="EG24" s="283">
        <v>0</v>
      </c>
      <c r="EH24" s="161">
        <v>562.10350000000005</v>
      </c>
    </row>
    <row r="25" spans="3:138" ht="24" x14ac:dyDescent="0.2">
      <c r="C25" s="159" t="s">
        <v>828</v>
      </c>
      <c r="D25" s="159" t="s">
        <v>651</v>
      </c>
      <c r="E25" s="159" t="s">
        <v>829</v>
      </c>
      <c r="F25" s="159" t="s">
        <v>830</v>
      </c>
      <c r="G25" s="159" t="s">
        <v>831</v>
      </c>
      <c r="H25" s="159" t="s">
        <v>832</v>
      </c>
      <c r="I25" s="159" t="s">
        <v>61</v>
      </c>
      <c r="J25" s="159" t="s">
        <v>62</v>
      </c>
      <c r="K25" s="159" t="s">
        <v>808</v>
      </c>
      <c r="L25" s="159" t="s">
        <v>833</v>
      </c>
      <c r="M25" s="159" t="s">
        <v>834</v>
      </c>
      <c r="N25" s="159" t="s">
        <v>835</v>
      </c>
      <c r="O25" s="159" t="s">
        <v>836</v>
      </c>
      <c r="P25" s="159" t="s">
        <v>837</v>
      </c>
      <c r="Q25" s="159" t="s">
        <v>838</v>
      </c>
      <c r="R25" s="159" t="s">
        <v>837</v>
      </c>
      <c r="S25" s="159" t="s">
        <v>512</v>
      </c>
      <c r="T25" s="159" t="s">
        <v>527</v>
      </c>
      <c r="U25" s="364">
        <v>2181</v>
      </c>
      <c r="V25" s="364">
        <v>0</v>
      </c>
      <c r="W25" s="364">
        <v>1709</v>
      </c>
      <c r="X25" s="364">
        <v>1704.6769999999999</v>
      </c>
      <c r="Y25" s="364">
        <v>2622.049</v>
      </c>
      <c r="Z25" s="364">
        <v>1471.951</v>
      </c>
      <c r="AA25" s="364">
        <v>1965.7529999999999</v>
      </c>
      <c r="AB25" s="364">
        <v>1709</v>
      </c>
      <c r="AC25" s="79"/>
      <c r="AD25" s="83"/>
      <c r="AE25" s="83"/>
      <c r="AF25" s="83"/>
      <c r="AT25"/>
      <c r="AU25"/>
      <c r="AV25"/>
      <c r="AW25"/>
      <c r="AX25"/>
      <c r="AY25"/>
      <c r="AZ25"/>
      <c r="BA25"/>
      <c r="BB25"/>
      <c r="BF25"/>
      <c r="BG25"/>
      <c r="BH25"/>
      <c r="BI25"/>
      <c r="BJ25"/>
      <c r="BK25"/>
      <c r="BL25"/>
      <c r="BM25"/>
      <c r="BN25"/>
      <c r="BR25" s="164" t="s">
        <v>826</v>
      </c>
      <c r="BS25" s="162" t="s">
        <v>827</v>
      </c>
      <c r="BT25" s="284"/>
      <c r="BU25" s="284"/>
      <c r="BV25" s="284"/>
      <c r="BW25" s="284"/>
      <c r="BX25" s="283">
        <v>0</v>
      </c>
      <c r="BY25" s="284">
        <v>0</v>
      </c>
      <c r="BZ25" s="161">
        <v>0</v>
      </c>
      <c r="CS25"/>
      <c r="CT25"/>
      <c r="CU25"/>
      <c r="CV25"/>
      <c r="CW25"/>
      <c r="CX25"/>
      <c r="CY25"/>
      <c r="CZ25"/>
      <c r="DA25"/>
      <c r="DB25"/>
      <c r="DC25"/>
      <c r="DD25"/>
      <c r="DH25"/>
      <c r="DI25"/>
      <c r="DJ25"/>
      <c r="DK25"/>
      <c r="DL25"/>
      <c r="DM25"/>
      <c r="DN25"/>
      <c r="DO25"/>
      <c r="DP25"/>
      <c r="DQ25"/>
      <c r="DR25"/>
      <c r="DS25"/>
      <c r="DW25" s="164" t="s">
        <v>826</v>
      </c>
      <c r="DX25" s="162" t="s">
        <v>827</v>
      </c>
      <c r="DY25" s="284">
        <v>1802.6909000000001</v>
      </c>
      <c r="DZ25" s="284">
        <v>915.19151999999997</v>
      </c>
      <c r="EA25" s="284">
        <v>891.23245999999995</v>
      </c>
      <c r="EB25" s="284"/>
      <c r="EC25" s="284"/>
      <c r="ED25" s="283">
        <v>50.768077877355452</v>
      </c>
      <c r="EE25" s="283">
        <v>97.382071459753035</v>
      </c>
      <c r="EF25" s="283">
        <v>0</v>
      </c>
      <c r="EG25" s="283">
        <v>0</v>
      </c>
      <c r="EH25" s="161">
        <v>3609.1148800000001</v>
      </c>
    </row>
    <row r="26" spans="3:138" x14ac:dyDescent="0.2">
      <c r="C26" s="159" t="s">
        <v>828</v>
      </c>
      <c r="D26" s="159" t="s">
        <v>651</v>
      </c>
      <c r="E26" s="159" t="s">
        <v>829</v>
      </c>
      <c r="F26" s="159" t="s">
        <v>830</v>
      </c>
      <c r="G26" s="159" t="s">
        <v>831</v>
      </c>
      <c r="H26" s="159" t="s">
        <v>832</v>
      </c>
      <c r="I26" s="159" t="s">
        <v>61</v>
      </c>
      <c r="J26" s="159" t="s">
        <v>62</v>
      </c>
      <c r="K26" s="159" t="s">
        <v>808</v>
      </c>
      <c r="L26" s="159" t="s">
        <v>833</v>
      </c>
      <c r="M26" s="159" t="s">
        <v>839</v>
      </c>
      <c r="N26" s="159" t="s">
        <v>840</v>
      </c>
      <c r="O26" s="159" t="s">
        <v>841</v>
      </c>
      <c r="P26" s="159" t="s">
        <v>840</v>
      </c>
      <c r="Q26" s="159" t="s">
        <v>842</v>
      </c>
      <c r="R26" s="159" t="s">
        <v>843</v>
      </c>
      <c r="S26" s="159" t="s">
        <v>512</v>
      </c>
      <c r="T26" s="159" t="s">
        <v>527</v>
      </c>
      <c r="U26" s="364">
        <v>741.16899999999998</v>
      </c>
      <c r="V26" s="364">
        <v>0</v>
      </c>
      <c r="W26" s="364">
        <v>345</v>
      </c>
      <c r="X26" s="364">
        <v>345</v>
      </c>
      <c r="Y26" s="364">
        <v>736.2</v>
      </c>
      <c r="Z26" s="364">
        <v>1333.6310000000001</v>
      </c>
      <c r="AA26" s="364">
        <v>941.51300000000003</v>
      </c>
      <c r="AB26" s="364">
        <v>345</v>
      </c>
      <c r="AC26" s="79"/>
      <c r="AD26" s="83"/>
      <c r="AE26" s="83"/>
      <c r="AF26" s="83"/>
      <c r="AT26"/>
      <c r="AU26"/>
      <c r="AV26"/>
      <c r="AW26"/>
      <c r="AX26"/>
      <c r="AY26"/>
      <c r="AZ26"/>
      <c r="BA26"/>
      <c r="BB26"/>
      <c r="BF26"/>
      <c r="BG26"/>
      <c r="BH26"/>
      <c r="BI26"/>
      <c r="BJ26"/>
      <c r="BK26"/>
      <c r="BL26"/>
      <c r="BM26"/>
      <c r="BN26"/>
      <c r="BR26"/>
      <c r="BS26"/>
      <c r="BT26"/>
      <c r="BU26"/>
      <c r="BV26"/>
      <c r="BW26"/>
      <c r="BX26"/>
      <c r="BY26"/>
      <c r="BZ26"/>
      <c r="CS26"/>
      <c r="CT26"/>
      <c r="CU26"/>
      <c r="CV26"/>
      <c r="CW26"/>
      <c r="CX26"/>
      <c r="CY26"/>
      <c r="CZ26"/>
      <c r="DA26"/>
      <c r="DB26"/>
      <c r="DC26"/>
      <c r="DD26"/>
      <c r="DH26"/>
      <c r="DI26"/>
      <c r="DJ26"/>
      <c r="DK26"/>
      <c r="DL26"/>
      <c r="DM26"/>
      <c r="DN26"/>
      <c r="DO26"/>
      <c r="DP26"/>
      <c r="DQ26"/>
      <c r="DR26"/>
      <c r="DS26"/>
      <c r="DW26"/>
      <c r="DX26"/>
      <c r="DY26"/>
      <c r="DZ26"/>
      <c r="EA26"/>
      <c r="EB26"/>
      <c r="EC26"/>
      <c r="ED26"/>
      <c r="EE26"/>
      <c r="EF26"/>
      <c r="EG26"/>
      <c r="EH26"/>
    </row>
    <row r="27" spans="3:138" x14ac:dyDescent="0.2">
      <c r="C27" s="159" t="s">
        <v>828</v>
      </c>
      <c r="D27" s="159" t="s">
        <v>651</v>
      </c>
      <c r="E27" s="159" t="s">
        <v>829</v>
      </c>
      <c r="F27" s="159" t="s">
        <v>830</v>
      </c>
      <c r="G27" s="159" t="s">
        <v>831</v>
      </c>
      <c r="H27" s="159" t="s">
        <v>832</v>
      </c>
      <c r="I27" s="159" t="s">
        <v>61</v>
      </c>
      <c r="J27" s="159" t="s">
        <v>62</v>
      </c>
      <c r="K27" s="159" t="s">
        <v>808</v>
      </c>
      <c r="L27" s="159" t="s">
        <v>833</v>
      </c>
      <c r="M27" s="159" t="s">
        <v>839</v>
      </c>
      <c r="N27" s="159" t="s">
        <v>840</v>
      </c>
      <c r="O27" s="159" t="s">
        <v>841</v>
      </c>
      <c r="P27" s="159" t="s">
        <v>840</v>
      </c>
      <c r="Q27" s="159" t="s">
        <v>844</v>
      </c>
      <c r="R27" s="159" t="s">
        <v>845</v>
      </c>
      <c r="S27" s="159" t="s">
        <v>512</v>
      </c>
      <c r="T27" s="159" t="s">
        <v>527</v>
      </c>
      <c r="U27" s="364">
        <v>88.918999999999997</v>
      </c>
      <c r="V27" s="364">
        <v>0</v>
      </c>
      <c r="W27" s="364">
        <v>0</v>
      </c>
      <c r="X27" s="365"/>
      <c r="Y27" s="364">
        <v>455.524</v>
      </c>
      <c r="Z27" s="364">
        <v>293.666</v>
      </c>
      <c r="AA27" s="364">
        <v>247.16900000000001</v>
      </c>
      <c r="AB27" s="364">
        <v>0</v>
      </c>
      <c r="AC27" s="79"/>
      <c r="AD27" s="83"/>
      <c r="AE27" s="83"/>
      <c r="AF27" s="83"/>
      <c r="AT27"/>
      <c r="AU27"/>
      <c r="AV27"/>
      <c r="AW27"/>
      <c r="AX27"/>
      <c r="AY27"/>
      <c r="AZ27"/>
      <c r="BA27"/>
      <c r="BB27"/>
      <c r="BF27"/>
      <c r="BG27"/>
      <c r="BH27"/>
      <c r="BI27"/>
      <c r="BJ27"/>
      <c r="BK27"/>
      <c r="BL27"/>
      <c r="BM27"/>
      <c r="BN27"/>
      <c r="BR27"/>
      <c r="BS27"/>
      <c r="BT27"/>
      <c r="BU27"/>
      <c r="BV27"/>
      <c r="BW27"/>
      <c r="BX27"/>
      <c r="BY27"/>
      <c r="BZ27"/>
      <c r="CS27"/>
      <c r="CT27"/>
      <c r="CU27"/>
      <c r="CV27"/>
      <c r="CW27"/>
      <c r="CX27"/>
      <c r="CY27"/>
      <c r="CZ27"/>
      <c r="DA27"/>
      <c r="DB27"/>
      <c r="DC27"/>
      <c r="DD27"/>
      <c r="DH27"/>
      <c r="DI27"/>
      <c r="DJ27"/>
      <c r="DK27"/>
      <c r="DL27"/>
      <c r="DM27"/>
      <c r="DN27"/>
      <c r="DO27"/>
      <c r="DP27"/>
      <c r="DQ27"/>
      <c r="DR27"/>
      <c r="DS27"/>
      <c r="DW27"/>
      <c r="DX27"/>
      <c r="DY27"/>
      <c r="DZ27"/>
      <c r="EA27"/>
      <c r="EB27"/>
      <c r="EC27"/>
      <c r="ED27"/>
      <c r="EE27"/>
      <c r="EF27"/>
      <c r="EG27"/>
      <c r="EH27"/>
    </row>
    <row r="28" spans="3:138" x14ac:dyDescent="0.2">
      <c r="C28" s="159" t="s">
        <v>828</v>
      </c>
      <c r="D28" s="159" t="s">
        <v>651</v>
      </c>
      <c r="E28" s="159" t="s">
        <v>829</v>
      </c>
      <c r="F28" s="159" t="s">
        <v>830</v>
      </c>
      <c r="G28" s="159" t="s">
        <v>831</v>
      </c>
      <c r="H28" s="159" t="s">
        <v>832</v>
      </c>
      <c r="I28" s="159" t="s">
        <v>61</v>
      </c>
      <c r="J28" s="159" t="s">
        <v>62</v>
      </c>
      <c r="K28" s="159" t="s">
        <v>66</v>
      </c>
      <c r="L28" s="159" t="s">
        <v>605</v>
      </c>
      <c r="M28" s="159" t="s">
        <v>846</v>
      </c>
      <c r="N28" s="159" t="s">
        <v>847</v>
      </c>
      <c r="O28" s="159" t="s">
        <v>848</v>
      </c>
      <c r="P28" s="159" t="s">
        <v>849</v>
      </c>
      <c r="Q28" s="159" t="s">
        <v>850</v>
      </c>
      <c r="R28" s="159" t="s">
        <v>851</v>
      </c>
      <c r="S28" s="159" t="s">
        <v>512</v>
      </c>
      <c r="T28" s="159" t="s">
        <v>527</v>
      </c>
      <c r="U28" s="364">
        <v>22251.506000000001</v>
      </c>
      <c r="V28" s="364">
        <v>22686.166000000001</v>
      </c>
      <c r="W28" s="364">
        <v>22336.166000000001</v>
      </c>
      <c r="X28" s="364">
        <v>22149.565999999999</v>
      </c>
      <c r="Y28" s="364">
        <v>22811.466</v>
      </c>
      <c r="Z28" s="364">
        <v>21589.371999999999</v>
      </c>
      <c r="AA28" s="364">
        <v>19357.317999999999</v>
      </c>
      <c r="AB28" s="364">
        <v>22149.565999999999</v>
      </c>
      <c r="AC28" s="79"/>
      <c r="AD28" s="83"/>
      <c r="AE28" s="83"/>
      <c r="AF28" s="83"/>
      <c r="AT28"/>
      <c r="AU28"/>
      <c r="AV28"/>
      <c r="AW28"/>
      <c r="AX28"/>
      <c r="AY28"/>
      <c r="AZ28"/>
      <c r="BA28"/>
      <c r="BB28"/>
      <c r="BF28"/>
      <c r="BG28"/>
      <c r="BH28"/>
      <c r="BI28"/>
      <c r="BJ28"/>
      <c r="BK28"/>
      <c r="BL28"/>
      <c r="BM28"/>
      <c r="BN28"/>
      <c r="BR28"/>
      <c r="BS28"/>
      <c r="BT28"/>
      <c r="BU28"/>
      <c r="BV28"/>
      <c r="BW28"/>
      <c r="BX28"/>
      <c r="BY28"/>
      <c r="BZ28"/>
      <c r="CS28"/>
      <c r="CT28"/>
      <c r="CU28"/>
      <c r="CV28"/>
      <c r="CW28"/>
      <c r="CX28"/>
      <c r="CY28"/>
      <c r="CZ28"/>
      <c r="DA28"/>
      <c r="DB28"/>
      <c r="DC28"/>
      <c r="DD28"/>
      <c r="DH28"/>
      <c r="DI28"/>
      <c r="DJ28"/>
      <c r="DK28"/>
      <c r="DL28"/>
      <c r="DM28"/>
      <c r="DN28"/>
      <c r="DO28"/>
      <c r="DP28"/>
      <c r="DQ28"/>
      <c r="DR28"/>
      <c r="DS28"/>
      <c r="DW28"/>
      <c r="DX28"/>
      <c r="DY28"/>
      <c r="DZ28"/>
      <c r="EA28"/>
      <c r="EB28"/>
      <c r="EC28"/>
      <c r="ED28"/>
      <c r="EE28"/>
      <c r="EF28"/>
      <c r="EG28"/>
      <c r="EH28"/>
    </row>
    <row r="29" spans="3:138" x14ac:dyDescent="0.2">
      <c r="C29" s="159" t="s">
        <v>828</v>
      </c>
      <c r="D29" s="159" t="s">
        <v>651</v>
      </c>
      <c r="E29" s="159" t="s">
        <v>829</v>
      </c>
      <c r="F29" s="159" t="s">
        <v>830</v>
      </c>
      <c r="G29" s="159" t="s">
        <v>831</v>
      </c>
      <c r="H29" s="159" t="s">
        <v>832</v>
      </c>
      <c r="I29" s="159" t="s">
        <v>61</v>
      </c>
      <c r="J29" s="159" t="s">
        <v>62</v>
      </c>
      <c r="K29" s="159" t="s">
        <v>66</v>
      </c>
      <c r="L29" s="159" t="s">
        <v>605</v>
      </c>
      <c r="M29" s="159" t="s">
        <v>846</v>
      </c>
      <c r="N29" s="159" t="s">
        <v>847</v>
      </c>
      <c r="O29" s="159" t="s">
        <v>848</v>
      </c>
      <c r="P29" s="159" t="s">
        <v>849</v>
      </c>
      <c r="Q29" s="159" t="s">
        <v>852</v>
      </c>
      <c r="R29" s="159" t="s">
        <v>853</v>
      </c>
      <c r="S29" s="159" t="s">
        <v>512</v>
      </c>
      <c r="T29" s="159" t="s">
        <v>527</v>
      </c>
      <c r="U29" s="364">
        <v>54349.154000000002</v>
      </c>
      <c r="V29" s="364">
        <v>53740.135000000002</v>
      </c>
      <c r="W29" s="364">
        <v>55250.84</v>
      </c>
      <c r="X29" s="364">
        <v>55290.214</v>
      </c>
      <c r="Y29" s="364">
        <v>53022.300999999999</v>
      </c>
      <c r="Z29" s="364">
        <v>51687.737000000001</v>
      </c>
      <c r="AA29" s="364">
        <v>49945.663999999997</v>
      </c>
      <c r="AB29" s="364">
        <v>56885.564879999998</v>
      </c>
      <c r="AC29" s="79"/>
      <c r="AD29" s="83"/>
      <c r="AE29" s="83"/>
      <c r="AF29" s="83"/>
      <c r="AT29"/>
      <c r="AU29"/>
      <c r="AV29"/>
      <c r="AW29"/>
      <c r="AX29"/>
      <c r="AY29"/>
      <c r="AZ29"/>
      <c r="BA29"/>
      <c r="BB29"/>
      <c r="BF29"/>
      <c r="BG29"/>
      <c r="BH29"/>
      <c r="BI29"/>
      <c r="BJ29"/>
      <c r="BK29"/>
      <c r="BL29"/>
      <c r="BM29"/>
      <c r="BN29"/>
      <c r="BR29"/>
      <c r="BS29"/>
      <c r="BT29"/>
      <c r="BU29"/>
      <c r="BV29"/>
      <c r="BW29"/>
      <c r="BX29"/>
      <c r="BY29"/>
      <c r="BZ29"/>
      <c r="CS29"/>
      <c r="CT29"/>
      <c r="CU29"/>
      <c r="CV29"/>
      <c r="CW29"/>
      <c r="CX29"/>
      <c r="CY29"/>
      <c r="CZ29"/>
      <c r="DA29"/>
      <c r="DB29"/>
      <c r="DC29"/>
      <c r="DD29"/>
      <c r="DH29"/>
      <c r="DI29"/>
      <c r="DJ29"/>
      <c r="DK29"/>
      <c r="DL29"/>
      <c r="DM29"/>
      <c r="DN29"/>
      <c r="DO29"/>
      <c r="DP29"/>
      <c r="DQ29"/>
      <c r="DR29"/>
      <c r="DS29"/>
      <c r="DW29"/>
      <c r="DX29"/>
      <c r="DY29"/>
      <c r="DZ29"/>
      <c r="EA29"/>
      <c r="EB29"/>
      <c r="EC29"/>
      <c r="ED29"/>
      <c r="EE29"/>
      <c r="EF29"/>
      <c r="EG29"/>
      <c r="EH29"/>
    </row>
    <row r="30" spans="3:138" x14ac:dyDescent="0.2">
      <c r="C30" s="159" t="s">
        <v>854</v>
      </c>
      <c r="D30" s="159" t="s">
        <v>855</v>
      </c>
      <c r="E30" s="159" t="s">
        <v>829</v>
      </c>
      <c r="F30" s="159" t="s">
        <v>830</v>
      </c>
      <c r="G30" s="159" t="s">
        <v>831</v>
      </c>
      <c r="H30" s="159" t="s">
        <v>832</v>
      </c>
      <c r="I30" s="159" t="s">
        <v>61</v>
      </c>
      <c r="J30" s="159" t="s">
        <v>62</v>
      </c>
      <c r="K30" s="159" t="s">
        <v>66</v>
      </c>
      <c r="L30" s="159" t="s">
        <v>605</v>
      </c>
      <c r="M30" s="159" t="s">
        <v>846</v>
      </c>
      <c r="N30" s="159" t="s">
        <v>847</v>
      </c>
      <c r="O30" s="159" t="s">
        <v>848</v>
      </c>
      <c r="P30" s="159" t="s">
        <v>849</v>
      </c>
      <c r="Q30" s="159" t="s">
        <v>850</v>
      </c>
      <c r="R30" s="159" t="s">
        <v>851</v>
      </c>
      <c r="S30" s="159" t="s">
        <v>512</v>
      </c>
      <c r="T30" s="159" t="s">
        <v>527</v>
      </c>
      <c r="U30" s="364">
        <v>30456.667000000001</v>
      </c>
      <c r="V30" s="364">
        <v>31481.267</v>
      </c>
      <c r="W30" s="364">
        <v>32838.404999999999</v>
      </c>
      <c r="X30" s="364">
        <v>32482.845000000001</v>
      </c>
      <c r="Y30" s="364">
        <v>31481.267</v>
      </c>
      <c r="Z30" s="364">
        <v>30343.285</v>
      </c>
      <c r="AA30" s="364">
        <v>30782.391</v>
      </c>
      <c r="AB30" s="364">
        <v>32482.845000000001</v>
      </c>
      <c r="AC30" s="79"/>
      <c r="AD30" s="83"/>
      <c r="AE30" s="83"/>
      <c r="AF30" s="83"/>
      <c r="BF30"/>
      <c r="BG30"/>
      <c r="BH30"/>
      <c r="BI30"/>
      <c r="BJ30"/>
      <c r="BK30"/>
      <c r="BL30"/>
      <c r="BM30"/>
      <c r="BN30"/>
      <c r="BR30"/>
      <c r="BS30"/>
      <c r="BT30"/>
      <c r="BU30"/>
      <c r="BV30"/>
      <c r="BW30"/>
      <c r="BX30"/>
      <c r="BY30"/>
      <c r="BZ30"/>
      <c r="DH30"/>
      <c r="DI30"/>
      <c r="DJ30"/>
      <c r="DK30"/>
      <c r="DL30"/>
      <c r="DM30"/>
      <c r="DN30"/>
      <c r="DO30"/>
      <c r="DP30"/>
      <c r="DQ30"/>
      <c r="DR30"/>
      <c r="DS30"/>
      <c r="DW30"/>
      <c r="DX30"/>
      <c r="DY30"/>
      <c r="DZ30"/>
      <c r="EA30"/>
      <c r="EB30"/>
      <c r="EC30"/>
      <c r="ED30"/>
      <c r="EE30"/>
      <c r="EF30"/>
      <c r="EG30"/>
      <c r="EH30"/>
    </row>
    <row r="31" spans="3:138" x14ac:dyDescent="0.2">
      <c r="C31" s="159" t="s">
        <v>856</v>
      </c>
      <c r="D31" s="159" t="s">
        <v>857</v>
      </c>
      <c r="E31" s="159" t="s">
        <v>858</v>
      </c>
      <c r="F31" s="159" t="s">
        <v>859</v>
      </c>
      <c r="G31" s="159" t="s">
        <v>831</v>
      </c>
      <c r="H31" s="159" t="s">
        <v>832</v>
      </c>
      <c r="I31" s="159" t="s">
        <v>61</v>
      </c>
      <c r="J31" s="159" t="s">
        <v>62</v>
      </c>
      <c r="K31" s="159" t="s">
        <v>808</v>
      </c>
      <c r="L31" s="159" t="s">
        <v>833</v>
      </c>
      <c r="M31" s="159" t="s">
        <v>834</v>
      </c>
      <c r="N31" s="159" t="s">
        <v>835</v>
      </c>
      <c r="O31" s="159" t="s">
        <v>836</v>
      </c>
      <c r="P31" s="159" t="s">
        <v>837</v>
      </c>
      <c r="Q31" s="159" t="s">
        <v>838</v>
      </c>
      <c r="R31" s="159" t="s">
        <v>837</v>
      </c>
      <c r="S31" s="159" t="s">
        <v>512</v>
      </c>
      <c r="T31" s="159" t="s">
        <v>527</v>
      </c>
      <c r="U31" s="364">
        <v>1087</v>
      </c>
      <c r="V31" s="364">
        <v>0</v>
      </c>
      <c r="W31" s="364">
        <v>1114</v>
      </c>
      <c r="X31" s="364">
        <v>1114</v>
      </c>
      <c r="Y31" s="364">
        <v>1250</v>
      </c>
      <c r="Z31" s="364">
        <v>932</v>
      </c>
      <c r="AA31" s="364">
        <v>710</v>
      </c>
      <c r="AB31" s="364">
        <v>1114</v>
      </c>
      <c r="AC31" s="79"/>
      <c r="AD31" s="83"/>
      <c r="AE31" s="83"/>
      <c r="AF31" s="83"/>
      <c r="BF31"/>
      <c r="BG31"/>
      <c r="BH31"/>
      <c r="BI31"/>
      <c r="BJ31"/>
      <c r="BK31"/>
      <c r="BL31"/>
      <c r="BM31"/>
      <c r="BN31"/>
      <c r="BR31"/>
      <c r="BS31"/>
      <c r="BT31"/>
      <c r="BU31"/>
      <c r="BV31"/>
      <c r="BW31"/>
      <c r="BX31"/>
      <c r="BY31"/>
      <c r="BZ31"/>
      <c r="DH31"/>
      <c r="DI31"/>
      <c r="DJ31"/>
      <c r="DK31"/>
      <c r="DL31"/>
      <c r="DM31"/>
      <c r="DN31"/>
      <c r="DO31"/>
      <c r="DP31"/>
      <c r="DQ31"/>
      <c r="DR31"/>
      <c r="DS31"/>
      <c r="DW31"/>
      <c r="DX31"/>
      <c r="DY31"/>
      <c r="DZ31"/>
      <c r="EA31"/>
      <c r="EB31"/>
      <c r="EC31"/>
      <c r="ED31"/>
      <c r="EE31"/>
      <c r="EF31"/>
      <c r="EG31"/>
      <c r="EH31"/>
    </row>
    <row r="32" spans="3:138" x14ac:dyDescent="0.2">
      <c r="C32" s="159" t="s">
        <v>856</v>
      </c>
      <c r="D32" s="159" t="s">
        <v>857</v>
      </c>
      <c r="E32" s="159" t="s">
        <v>858</v>
      </c>
      <c r="F32" s="159" t="s">
        <v>859</v>
      </c>
      <c r="G32" s="159" t="s">
        <v>831</v>
      </c>
      <c r="H32" s="159" t="s">
        <v>832</v>
      </c>
      <c r="I32" s="159" t="s">
        <v>61</v>
      </c>
      <c r="J32" s="159" t="s">
        <v>62</v>
      </c>
      <c r="K32" s="159" t="s">
        <v>808</v>
      </c>
      <c r="L32" s="159" t="s">
        <v>833</v>
      </c>
      <c r="M32" s="159" t="s">
        <v>839</v>
      </c>
      <c r="N32" s="159" t="s">
        <v>840</v>
      </c>
      <c r="O32" s="159" t="s">
        <v>841</v>
      </c>
      <c r="P32" s="159" t="s">
        <v>840</v>
      </c>
      <c r="Q32" s="159" t="s">
        <v>842</v>
      </c>
      <c r="R32" s="159" t="s">
        <v>843</v>
      </c>
      <c r="S32" s="159" t="s">
        <v>512</v>
      </c>
      <c r="T32" s="159" t="s">
        <v>527</v>
      </c>
      <c r="U32" s="364">
        <v>91</v>
      </c>
      <c r="V32" s="364">
        <v>0</v>
      </c>
      <c r="W32" s="364">
        <v>37</v>
      </c>
      <c r="X32" s="364">
        <v>52</v>
      </c>
      <c r="Y32" s="364">
        <v>117</v>
      </c>
      <c r="Z32" s="364">
        <v>40</v>
      </c>
      <c r="AA32" s="364">
        <v>30</v>
      </c>
      <c r="AB32" s="364">
        <v>52</v>
      </c>
      <c r="AC32" s="79"/>
      <c r="AD32" s="83"/>
      <c r="AE32" s="83"/>
      <c r="AF32" s="83"/>
      <c r="BF32"/>
      <c r="BG32"/>
      <c r="BH32"/>
      <c r="BI32"/>
      <c r="BJ32"/>
      <c r="BK32"/>
      <c r="BL32"/>
      <c r="BM32"/>
      <c r="BN32"/>
      <c r="BR32"/>
      <c r="BS32"/>
      <c r="BT32"/>
      <c r="BU32"/>
      <c r="BV32"/>
      <c r="BW32"/>
      <c r="BX32"/>
      <c r="BY32"/>
      <c r="BZ32"/>
      <c r="DH32"/>
      <c r="DI32"/>
      <c r="DJ32"/>
      <c r="DK32"/>
      <c r="DL32"/>
      <c r="DM32"/>
      <c r="DN32"/>
      <c r="DO32"/>
      <c r="DP32"/>
      <c r="DQ32"/>
      <c r="DR32"/>
      <c r="DS32"/>
      <c r="DW32"/>
      <c r="DX32"/>
      <c r="DY32"/>
      <c r="DZ32"/>
      <c r="EA32"/>
      <c r="EB32"/>
      <c r="EC32"/>
      <c r="ED32"/>
      <c r="EE32"/>
      <c r="EF32"/>
      <c r="EG32"/>
      <c r="EH32"/>
    </row>
    <row r="33" spans="3:138" x14ac:dyDescent="0.2">
      <c r="C33" s="159" t="s">
        <v>856</v>
      </c>
      <c r="D33" s="159" t="s">
        <v>857</v>
      </c>
      <c r="E33" s="159" t="s">
        <v>858</v>
      </c>
      <c r="F33" s="159" t="s">
        <v>859</v>
      </c>
      <c r="G33" s="159" t="s">
        <v>831</v>
      </c>
      <c r="H33" s="159" t="s">
        <v>832</v>
      </c>
      <c r="I33" s="159" t="s">
        <v>61</v>
      </c>
      <c r="J33" s="159" t="s">
        <v>62</v>
      </c>
      <c r="K33" s="159" t="s">
        <v>808</v>
      </c>
      <c r="L33" s="159" t="s">
        <v>833</v>
      </c>
      <c r="M33" s="159" t="s">
        <v>839</v>
      </c>
      <c r="N33" s="159" t="s">
        <v>840</v>
      </c>
      <c r="O33" s="159" t="s">
        <v>841</v>
      </c>
      <c r="P33" s="159" t="s">
        <v>840</v>
      </c>
      <c r="Q33" s="159" t="s">
        <v>844</v>
      </c>
      <c r="R33" s="159" t="s">
        <v>845</v>
      </c>
      <c r="S33" s="159" t="s">
        <v>512</v>
      </c>
      <c r="T33" s="159" t="s">
        <v>527</v>
      </c>
      <c r="U33" s="365"/>
      <c r="V33" s="365"/>
      <c r="W33" s="365"/>
      <c r="X33" s="365"/>
      <c r="Y33" s="364">
        <v>150</v>
      </c>
      <c r="Z33" s="365"/>
      <c r="AA33" s="365"/>
      <c r="AB33" s="365"/>
      <c r="AC33" s="79"/>
      <c r="AD33" s="83"/>
      <c r="AE33" s="83"/>
      <c r="AF33" s="83"/>
      <c r="BF33"/>
      <c r="BG33"/>
      <c r="BH33"/>
      <c r="BI33"/>
      <c r="BJ33"/>
      <c r="BK33"/>
      <c r="BL33"/>
      <c r="BM33"/>
      <c r="BN33"/>
      <c r="BR33"/>
      <c r="BS33"/>
      <c r="BT33"/>
      <c r="BU33"/>
      <c r="BV33"/>
      <c r="BW33"/>
      <c r="BX33"/>
      <c r="BY33"/>
      <c r="BZ33"/>
      <c r="DH33"/>
      <c r="DI33"/>
      <c r="DJ33"/>
      <c r="DK33"/>
      <c r="DL33"/>
      <c r="DM33"/>
      <c r="DN33"/>
      <c r="DO33"/>
      <c r="DP33"/>
      <c r="DQ33"/>
      <c r="DR33"/>
      <c r="DS33"/>
      <c r="DW33"/>
      <c r="DX33"/>
      <c r="DY33"/>
      <c r="DZ33"/>
      <c r="EA33"/>
      <c r="EB33"/>
      <c r="EC33"/>
      <c r="ED33"/>
      <c r="EE33"/>
      <c r="EF33"/>
      <c r="EG33"/>
      <c r="EH33"/>
    </row>
    <row r="34" spans="3:138" x14ac:dyDescent="0.2">
      <c r="C34" s="159" t="s">
        <v>856</v>
      </c>
      <c r="D34" s="159" t="s">
        <v>857</v>
      </c>
      <c r="E34" s="159" t="s">
        <v>858</v>
      </c>
      <c r="F34" s="159" t="s">
        <v>859</v>
      </c>
      <c r="G34" s="159" t="s">
        <v>831</v>
      </c>
      <c r="H34" s="159" t="s">
        <v>832</v>
      </c>
      <c r="I34" s="159" t="s">
        <v>61</v>
      </c>
      <c r="J34" s="159" t="s">
        <v>62</v>
      </c>
      <c r="K34" s="159" t="s">
        <v>66</v>
      </c>
      <c r="L34" s="159" t="s">
        <v>605</v>
      </c>
      <c r="M34" s="159" t="s">
        <v>846</v>
      </c>
      <c r="N34" s="159" t="s">
        <v>847</v>
      </c>
      <c r="O34" s="159" t="s">
        <v>848</v>
      </c>
      <c r="P34" s="159" t="s">
        <v>849</v>
      </c>
      <c r="Q34" s="159" t="s">
        <v>850</v>
      </c>
      <c r="R34" s="159" t="s">
        <v>851</v>
      </c>
      <c r="S34" s="159" t="s">
        <v>512</v>
      </c>
      <c r="T34" s="159" t="s">
        <v>527</v>
      </c>
      <c r="U34" s="364">
        <v>249.279</v>
      </c>
      <c r="V34" s="364">
        <v>303.51299999999998</v>
      </c>
      <c r="W34" s="364">
        <v>303.51299999999998</v>
      </c>
      <c r="X34" s="364">
        <v>94.963999999999999</v>
      </c>
      <c r="Y34" s="364">
        <v>271.613</v>
      </c>
      <c r="Z34" s="364">
        <v>247.441</v>
      </c>
      <c r="AA34" s="364">
        <v>270.57400000000001</v>
      </c>
      <c r="AB34" s="364">
        <v>389.64699999999999</v>
      </c>
      <c r="AC34" s="80"/>
      <c r="AD34" s="84"/>
      <c r="AE34" s="84"/>
      <c r="AF34" s="84"/>
      <c r="BF34"/>
      <c r="BG34"/>
      <c r="BH34"/>
      <c r="BI34"/>
      <c r="BJ34"/>
      <c r="BK34"/>
      <c r="BL34"/>
      <c r="BM34"/>
      <c r="BN34"/>
      <c r="BR34"/>
      <c r="BS34"/>
      <c r="BT34"/>
      <c r="BU34"/>
      <c r="BV34"/>
      <c r="BW34"/>
      <c r="BX34"/>
      <c r="BY34"/>
      <c r="BZ34"/>
      <c r="DH34"/>
      <c r="DI34"/>
      <c r="DJ34"/>
      <c r="DK34"/>
      <c r="DL34"/>
      <c r="DM34"/>
      <c r="DN34"/>
      <c r="DO34"/>
      <c r="DP34"/>
      <c r="DQ34"/>
      <c r="DR34"/>
      <c r="DS34"/>
      <c r="DW34"/>
      <c r="DX34"/>
      <c r="DY34"/>
      <c r="DZ34"/>
      <c r="EA34"/>
      <c r="EB34"/>
      <c r="EC34"/>
      <c r="ED34"/>
      <c r="EE34"/>
      <c r="EF34"/>
      <c r="EG34"/>
      <c r="EH34"/>
    </row>
    <row r="35" spans="3:138" x14ac:dyDescent="0.2">
      <c r="C35" s="159" t="s">
        <v>856</v>
      </c>
      <c r="D35" s="159" t="s">
        <v>857</v>
      </c>
      <c r="E35" s="159" t="s">
        <v>858</v>
      </c>
      <c r="F35" s="159" t="s">
        <v>859</v>
      </c>
      <c r="G35" s="159" t="s">
        <v>831</v>
      </c>
      <c r="H35" s="159" t="s">
        <v>832</v>
      </c>
      <c r="I35" s="159" t="s">
        <v>61</v>
      </c>
      <c r="J35" s="159" t="s">
        <v>62</v>
      </c>
      <c r="K35" s="159" t="s">
        <v>66</v>
      </c>
      <c r="L35" s="159" t="s">
        <v>605</v>
      </c>
      <c r="M35" s="159" t="s">
        <v>846</v>
      </c>
      <c r="N35" s="159" t="s">
        <v>847</v>
      </c>
      <c r="O35" s="159" t="s">
        <v>848</v>
      </c>
      <c r="P35" s="159" t="s">
        <v>849</v>
      </c>
      <c r="Q35" s="159" t="s">
        <v>852</v>
      </c>
      <c r="R35" s="159" t="s">
        <v>853</v>
      </c>
      <c r="S35" s="159" t="s">
        <v>512</v>
      </c>
      <c r="T35" s="159" t="s">
        <v>527</v>
      </c>
      <c r="U35" s="364">
        <v>689.73</v>
      </c>
      <c r="V35" s="364">
        <v>573.53899999999999</v>
      </c>
      <c r="W35" s="364">
        <v>573.53899999999999</v>
      </c>
      <c r="X35" s="364">
        <v>527.13499999999999</v>
      </c>
      <c r="Y35" s="364">
        <v>518.40499999999997</v>
      </c>
      <c r="Z35" s="364">
        <v>604.89499999999998</v>
      </c>
      <c r="AA35" s="364">
        <v>606.54999999999995</v>
      </c>
      <c r="AB35" s="364">
        <v>939.52494999999999</v>
      </c>
      <c r="AC35" s="79"/>
      <c r="AD35" s="83"/>
      <c r="AE35" s="83"/>
      <c r="AF35" s="83"/>
      <c r="BF35"/>
      <c r="BG35"/>
      <c r="BH35"/>
      <c r="BI35"/>
      <c r="BJ35"/>
      <c r="BK35"/>
      <c r="BL35"/>
      <c r="BM35"/>
      <c r="BN35"/>
      <c r="BR35"/>
      <c r="BS35"/>
      <c r="BT35"/>
      <c r="BU35"/>
      <c r="BV35"/>
      <c r="BW35"/>
      <c r="BX35"/>
      <c r="BY35"/>
      <c r="BZ35"/>
      <c r="DH35"/>
      <c r="DI35"/>
      <c r="DJ35"/>
      <c r="DK35"/>
      <c r="DL35"/>
      <c r="DM35"/>
      <c r="DN35"/>
      <c r="DO35"/>
      <c r="DP35"/>
      <c r="DQ35"/>
      <c r="DR35"/>
      <c r="DS35"/>
      <c r="DW35"/>
      <c r="DX35"/>
      <c r="DY35"/>
      <c r="DZ35"/>
      <c r="EA35"/>
      <c r="EB35"/>
      <c r="EC35"/>
      <c r="ED35"/>
      <c r="EE35"/>
      <c r="EF35"/>
      <c r="EG35"/>
      <c r="EH35"/>
    </row>
    <row r="36" spans="3:138" x14ac:dyDescent="0.2">
      <c r="C36" s="159" t="s">
        <v>860</v>
      </c>
      <c r="D36" s="159" t="s">
        <v>861</v>
      </c>
      <c r="E36" s="159" t="s">
        <v>858</v>
      </c>
      <c r="F36" s="159" t="s">
        <v>859</v>
      </c>
      <c r="G36" s="159" t="s">
        <v>831</v>
      </c>
      <c r="H36" s="159" t="s">
        <v>832</v>
      </c>
      <c r="I36" s="159" t="s">
        <v>61</v>
      </c>
      <c r="J36" s="159" t="s">
        <v>62</v>
      </c>
      <c r="K36" s="159" t="s">
        <v>66</v>
      </c>
      <c r="L36" s="159" t="s">
        <v>605</v>
      </c>
      <c r="M36" s="159" t="s">
        <v>846</v>
      </c>
      <c r="N36" s="159" t="s">
        <v>847</v>
      </c>
      <c r="O36" s="159" t="s">
        <v>848</v>
      </c>
      <c r="P36" s="159" t="s">
        <v>849</v>
      </c>
      <c r="Q36" s="159" t="s">
        <v>852</v>
      </c>
      <c r="R36" s="159" t="s">
        <v>853</v>
      </c>
      <c r="S36" s="159" t="s">
        <v>512</v>
      </c>
      <c r="T36" s="159" t="s">
        <v>527</v>
      </c>
      <c r="U36" s="364">
        <v>3076.645</v>
      </c>
      <c r="V36" s="364">
        <v>3219.6</v>
      </c>
      <c r="W36" s="364">
        <v>3219.6</v>
      </c>
      <c r="X36" s="364">
        <v>3233.3180000000002</v>
      </c>
      <c r="Y36" s="364">
        <v>2775.6</v>
      </c>
      <c r="Z36" s="364">
        <v>2336.0529999999999</v>
      </c>
      <c r="AA36" s="364">
        <v>2301.616</v>
      </c>
      <c r="AB36" s="364">
        <v>3236.1</v>
      </c>
      <c r="AC36" s="79"/>
      <c r="AD36" s="83"/>
      <c r="AE36" s="83"/>
      <c r="AF36" s="83"/>
      <c r="BF36"/>
      <c r="BG36"/>
      <c r="BH36"/>
      <c r="BI36"/>
      <c r="BJ36"/>
      <c r="BK36"/>
      <c r="BL36"/>
      <c r="BM36"/>
      <c r="BN36"/>
      <c r="BR36"/>
      <c r="BS36"/>
      <c r="BT36"/>
      <c r="BU36"/>
      <c r="BV36"/>
      <c r="BW36"/>
      <c r="BX36"/>
      <c r="BY36"/>
      <c r="BZ36"/>
      <c r="DH36"/>
      <c r="DI36"/>
      <c r="DJ36"/>
      <c r="DK36"/>
      <c r="DL36"/>
      <c r="DM36"/>
      <c r="DN36"/>
      <c r="DO36"/>
      <c r="DP36"/>
      <c r="DQ36"/>
      <c r="DR36"/>
      <c r="DS36"/>
      <c r="DW36"/>
      <c r="DX36"/>
      <c r="DY36"/>
      <c r="DZ36"/>
      <c r="EA36"/>
      <c r="EB36"/>
      <c r="EC36"/>
      <c r="ED36"/>
      <c r="EE36"/>
      <c r="EF36"/>
      <c r="EG36"/>
      <c r="EH36"/>
    </row>
    <row r="37" spans="3:138" x14ac:dyDescent="0.2">
      <c r="C37" s="159" t="s">
        <v>862</v>
      </c>
      <c r="D37" s="159" t="s">
        <v>863</v>
      </c>
      <c r="E37" s="159" t="s">
        <v>858</v>
      </c>
      <c r="F37" s="159" t="s">
        <v>859</v>
      </c>
      <c r="G37" s="159" t="s">
        <v>831</v>
      </c>
      <c r="H37" s="159" t="s">
        <v>832</v>
      </c>
      <c r="I37" s="159" t="s">
        <v>61</v>
      </c>
      <c r="J37" s="159" t="s">
        <v>62</v>
      </c>
      <c r="K37" s="159" t="s">
        <v>66</v>
      </c>
      <c r="L37" s="159" t="s">
        <v>605</v>
      </c>
      <c r="M37" s="159" t="s">
        <v>846</v>
      </c>
      <c r="N37" s="159" t="s">
        <v>847</v>
      </c>
      <c r="O37" s="159" t="s">
        <v>848</v>
      </c>
      <c r="P37" s="159" t="s">
        <v>849</v>
      </c>
      <c r="Q37" s="159" t="s">
        <v>850</v>
      </c>
      <c r="R37" s="159" t="s">
        <v>851</v>
      </c>
      <c r="S37" s="159" t="s">
        <v>512</v>
      </c>
      <c r="T37" s="159" t="s">
        <v>527</v>
      </c>
      <c r="U37" s="365"/>
      <c r="V37" s="365"/>
      <c r="W37" s="365"/>
      <c r="X37" s="365"/>
      <c r="Y37" s="364">
        <v>132.32</v>
      </c>
      <c r="Z37" s="365"/>
      <c r="AA37" s="364">
        <v>93.4</v>
      </c>
      <c r="AB37" s="365"/>
      <c r="AC37" s="79"/>
      <c r="AD37" s="83"/>
      <c r="AE37" s="83"/>
      <c r="AF37" s="83"/>
      <c r="BF37"/>
      <c r="BG37"/>
      <c r="BH37"/>
      <c r="BI37"/>
      <c r="BJ37"/>
      <c r="BK37"/>
      <c r="BL37"/>
      <c r="BM37"/>
      <c r="BN37"/>
      <c r="BR37"/>
      <c r="BS37"/>
      <c r="BT37"/>
      <c r="BU37"/>
      <c r="BV37"/>
      <c r="BW37"/>
      <c r="BX37"/>
      <c r="BY37"/>
      <c r="BZ37"/>
      <c r="DH37"/>
      <c r="DI37"/>
      <c r="DJ37"/>
      <c r="DK37"/>
      <c r="DL37"/>
      <c r="DM37"/>
      <c r="DN37"/>
      <c r="DO37"/>
      <c r="DP37"/>
      <c r="DQ37"/>
      <c r="DR37"/>
      <c r="DS37"/>
      <c r="DW37"/>
      <c r="DX37"/>
      <c r="DY37"/>
      <c r="DZ37"/>
      <c r="EA37"/>
      <c r="EB37"/>
      <c r="EC37"/>
      <c r="ED37"/>
      <c r="EE37"/>
      <c r="EF37"/>
      <c r="EG37"/>
      <c r="EH37"/>
    </row>
    <row r="38" spans="3:138" x14ac:dyDescent="0.2">
      <c r="C38" s="159" t="s">
        <v>862</v>
      </c>
      <c r="D38" s="159" t="s">
        <v>863</v>
      </c>
      <c r="E38" s="159" t="s">
        <v>858</v>
      </c>
      <c r="F38" s="159" t="s">
        <v>859</v>
      </c>
      <c r="G38" s="159" t="s">
        <v>831</v>
      </c>
      <c r="H38" s="159" t="s">
        <v>832</v>
      </c>
      <c r="I38" s="159" t="s">
        <v>61</v>
      </c>
      <c r="J38" s="159" t="s">
        <v>62</v>
      </c>
      <c r="K38" s="159" t="s">
        <v>66</v>
      </c>
      <c r="L38" s="159" t="s">
        <v>605</v>
      </c>
      <c r="M38" s="159" t="s">
        <v>846</v>
      </c>
      <c r="N38" s="159" t="s">
        <v>847</v>
      </c>
      <c r="O38" s="159" t="s">
        <v>848</v>
      </c>
      <c r="P38" s="159" t="s">
        <v>849</v>
      </c>
      <c r="Q38" s="159" t="s">
        <v>852</v>
      </c>
      <c r="R38" s="159" t="s">
        <v>853</v>
      </c>
      <c r="S38" s="159" t="s">
        <v>512</v>
      </c>
      <c r="T38" s="159" t="s">
        <v>527</v>
      </c>
      <c r="U38" s="365"/>
      <c r="V38" s="364">
        <v>0</v>
      </c>
      <c r="W38" s="364">
        <v>2500</v>
      </c>
      <c r="X38" s="364">
        <v>1053.3599999999999</v>
      </c>
      <c r="Y38" s="365"/>
      <c r="Z38" s="364">
        <v>737.43499999999995</v>
      </c>
      <c r="AA38" s="365"/>
      <c r="AB38" s="364">
        <v>2500</v>
      </c>
      <c r="AC38" s="79"/>
      <c r="AD38" s="83"/>
      <c r="AE38" s="83"/>
      <c r="AF38" s="83"/>
      <c r="BF38"/>
      <c r="BG38"/>
      <c r="BH38"/>
      <c r="BI38"/>
      <c r="BJ38"/>
      <c r="BK38"/>
      <c r="BL38"/>
      <c r="BM38"/>
      <c r="BN38"/>
      <c r="BR38"/>
      <c r="BS38"/>
      <c r="BT38"/>
      <c r="BU38"/>
      <c r="BV38"/>
      <c r="BW38"/>
      <c r="BX38"/>
      <c r="BY38"/>
      <c r="BZ38"/>
      <c r="DH38"/>
      <c r="DI38"/>
      <c r="DJ38"/>
      <c r="DK38"/>
      <c r="DL38"/>
      <c r="DM38"/>
      <c r="DN38"/>
      <c r="DO38"/>
      <c r="DP38"/>
      <c r="DQ38"/>
      <c r="DR38"/>
      <c r="DS38"/>
      <c r="DW38"/>
      <c r="DX38"/>
      <c r="DY38"/>
      <c r="DZ38"/>
      <c r="EA38"/>
      <c r="EB38"/>
      <c r="EC38"/>
      <c r="ED38"/>
      <c r="EE38"/>
      <c r="EF38"/>
      <c r="EG38"/>
      <c r="EH38"/>
    </row>
    <row r="39" spans="3:138" x14ac:dyDescent="0.2">
      <c r="C39" s="159" t="s">
        <v>864</v>
      </c>
      <c r="D39" s="159" t="s">
        <v>865</v>
      </c>
      <c r="E39" s="159" t="s">
        <v>858</v>
      </c>
      <c r="F39" s="159" t="s">
        <v>859</v>
      </c>
      <c r="G39" s="159" t="s">
        <v>831</v>
      </c>
      <c r="H39" s="159" t="s">
        <v>832</v>
      </c>
      <c r="I39" s="159" t="s">
        <v>61</v>
      </c>
      <c r="J39" s="159" t="s">
        <v>62</v>
      </c>
      <c r="K39" s="159" t="s">
        <v>66</v>
      </c>
      <c r="L39" s="159" t="s">
        <v>605</v>
      </c>
      <c r="M39" s="159" t="s">
        <v>846</v>
      </c>
      <c r="N39" s="159" t="s">
        <v>847</v>
      </c>
      <c r="O39" s="159" t="s">
        <v>848</v>
      </c>
      <c r="P39" s="159" t="s">
        <v>849</v>
      </c>
      <c r="Q39" s="159" t="s">
        <v>852</v>
      </c>
      <c r="R39" s="159" t="s">
        <v>853</v>
      </c>
      <c r="S39" s="159" t="s">
        <v>512</v>
      </c>
      <c r="T39" s="159" t="s">
        <v>527</v>
      </c>
      <c r="U39" s="365"/>
      <c r="V39" s="365"/>
      <c r="W39" s="365"/>
      <c r="X39" s="365"/>
      <c r="Y39" s="365"/>
      <c r="Z39" s="364">
        <v>168</v>
      </c>
      <c r="AA39" s="364">
        <v>625.5</v>
      </c>
      <c r="AB39" s="365"/>
      <c r="AC39" s="79"/>
      <c r="AD39" s="83"/>
      <c r="AE39" s="83"/>
      <c r="AF39" s="83"/>
      <c r="BF39"/>
      <c r="BG39"/>
      <c r="BH39"/>
      <c r="BI39"/>
      <c r="BJ39"/>
      <c r="BK39"/>
      <c r="BL39"/>
      <c r="BM39"/>
      <c r="BN39"/>
      <c r="BR39"/>
      <c r="BS39"/>
      <c r="BT39"/>
      <c r="BU39"/>
      <c r="BV39"/>
      <c r="BW39"/>
      <c r="BX39"/>
      <c r="BY39"/>
      <c r="BZ39"/>
      <c r="DH39"/>
      <c r="DI39"/>
      <c r="DJ39"/>
      <c r="DK39"/>
      <c r="DL39"/>
      <c r="DM39"/>
      <c r="DN39"/>
      <c r="DO39"/>
      <c r="DP39"/>
      <c r="DQ39"/>
      <c r="DR39"/>
      <c r="DS39"/>
      <c r="DW39"/>
      <c r="DX39"/>
      <c r="DY39"/>
      <c r="DZ39"/>
      <c r="EA39"/>
      <c r="EB39"/>
      <c r="EC39"/>
      <c r="ED39"/>
      <c r="EE39"/>
      <c r="EF39"/>
      <c r="EG39"/>
      <c r="EH39"/>
    </row>
    <row r="40" spans="3:138" x14ac:dyDescent="0.2">
      <c r="C40" s="159" t="s">
        <v>866</v>
      </c>
      <c r="D40" s="159" t="s">
        <v>867</v>
      </c>
      <c r="E40" s="159" t="s">
        <v>868</v>
      </c>
      <c r="F40" s="159" t="s">
        <v>869</v>
      </c>
      <c r="G40" s="159" t="s">
        <v>831</v>
      </c>
      <c r="H40" s="159" t="s">
        <v>832</v>
      </c>
      <c r="I40" s="159" t="s">
        <v>61</v>
      </c>
      <c r="J40" s="159" t="s">
        <v>62</v>
      </c>
      <c r="K40" s="159" t="s">
        <v>808</v>
      </c>
      <c r="L40" s="159" t="s">
        <v>833</v>
      </c>
      <c r="M40" s="159" t="s">
        <v>834</v>
      </c>
      <c r="N40" s="159" t="s">
        <v>835</v>
      </c>
      <c r="O40" s="159" t="s">
        <v>836</v>
      </c>
      <c r="P40" s="159" t="s">
        <v>837</v>
      </c>
      <c r="Q40" s="159" t="s">
        <v>838</v>
      </c>
      <c r="R40" s="159" t="s">
        <v>837</v>
      </c>
      <c r="S40" s="159" t="s">
        <v>512</v>
      </c>
      <c r="T40" s="159" t="s">
        <v>527</v>
      </c>
      <c r="U40" s="364">
        <v>540.90599999999995</v>
      </c>
      <c r="V40" s="364">
        <v>0</v>
      </c>
      <c r="W40" s="364">
        <v>426.43200000000002</v>
      </c>
      <c r="X40" s="364">
        <v>422.76400000000001</v>
      </c>
      <c r="Y40" s="364">
        <v>653.36699999999996</v>
      </c>
      <c r="Z40" s="364">
        <v>367.01799999999997</v>
      </c>
      <c r="AA40" s="364">
        <v>485.18950999999998</v>
      </c>
      <c r="AB40" s="364">
        <v>429.07400000000001</v>
      </c>
      <c r="AC40" s="79"/>
      <c r="AD40" s="83"/>
      <c r="AE40" s="83"/>
      <c r="AF40" s="83"/>
      <c r="BF40"/>
      <c r="BG40"/>
      <c r="BH40"/>
      <c r="BI40"/>
      <c r="BJ40"/>
      <c r="BK40"/>
      <c r="BL40"/>
      <c r="BM40"/>
      <c r="BN40"/>
      <c r="BR40"/>
      <c r="BS40"/>
      <c r="BT40"/>
      <c r="BU40"/>
      <c r="BV40"/>
      <c r="BW40"/>
      <c r="BX40"/>
      <c r="BY40"/>
      <c r="BZ40"/>
      <c r="DH40"/>
      <c r="DI40"/>
      <c r="DJ40"/>
      <c r="DK40"/>
      <c r="DL40"/>
      <c r="DM40"/>
      <c r="DN40"/>
      <c r="DO40"/>
      <c r="DP40"/>
      <c r="DQ40"/>
      <c r="DR40"/>
      <c r="DS40"/>
      <c r="DW40"/>
      <c r="DX40"/>
      <c r="DY40"/>
      <c r="DZ40"/>
      <c r="EA40"/>
      <c r="EB40"/>
      <c r="EC40"/>
      <c r="ED40"/>
      <c r="EE40"/>
      <c r="EF40"/>
      <c r="EG40"/>
      <c r="EH40"/>
    </row>
    <row r="41" spans="3:138" x14ac:dyDescent="0.2">
      <c r="C41" s="159" t="s">
        <v>866</v>
      </c>
      <c r="D41" s="159" t="s">
        <v>867</v>
      </c>
      <c r="E41" s="159" t="s">
        <v>868</v>
      </c>
      <c r="F41" s="159" t="s">
        <v>869</v>
      </c>
      <c r="G41" s="159" t="s">
        <v>831</v>
      </c>
      <c r="H41" s="159" t="s">
        <v>832</v>
      </c>
      <c r="I41" s="159" t="s">
        <v>61</v>
      </c>
      <c r="J41" s="159" t="s">
        <v>62</v>
      </c>
      <c r="K41" s="159" t="s">
        <v>808</v>
      </c>
      <c r="L41" s="159" t="s">
        <v>833</v>
      </c>
      <c r="M41" s="159" t="s">
        <v>839</v>
      </c>
      <c r="N41" s="159" t="s">
        <v>840</v>
      </c>
      <c r="O41" s="159" t="s">
        <v>841</v>
      </c>
      <c r="P41" s="159" t="s">
        <v>840</v>
      </c>
      <c r="Q41" s="159" t="s">
        <v>842</v>
      </c>
      <c r="R41" s="159" t="s">
        <v>843</v>
      </c>
      <c r="S41" s="159" t="s">
        <v>512</v>
      </c>
      <c r="T41" s="159" t="s">
        <v>527</v>
      </c>
      <c r="U41" s="364">
        <v>185.613</v>
      </c>
      <c r="V41" s="364">
        <v>0</v>
      </c>
      <c r="W41" s="364">
        <v>86.116</v>
      </c>
      <c r="X41" s="364">
        <v>86.013999999999996</v>
      </c>
      <c r="Y41" s="364">
        <v>182.691</v>
      </c>
      <c r="Z41" s="364">
        <v>334.24799999999999</v>
      </c>
      <c r="AA41" s="364">
        <v>235.37799999999999</v>
      </c>
      <c r="AB41" s="364">
        <v>86.116</v>
      </c>
      <c r="AC41" s="79"/>
      <c r="AD41" s="83"/>
      <c r="AE41" s="83"/>
      <c r="AF41" s="83"/>
      <c r="BF41"/>
      <c r="BG41"/>
      <c r="BH41"/>
      <c r="BI41"/>
      <c r="BJ41"/>
      <c r="BK41"/>
      <c r="BL41"/>
      <c r="BM41"/>
      <c r="BN41"/>
      <c r="BR41"/>
      <c r="BS41"/>
      <c r="BT41"/>
      <c r="BU41"/>
      <c r="BV41"/>
      <c r="BW41"/>
      <c r="BX41"/>
      <c r="BY41"/>
      <c r="BZ41"/>
      <c r="DH41"/>
      <c r="DI41"/>
      <c r="DJ41"/>
      <c r="DK41"/>
      <c r="DL41"/>
      <c r="DM41"/>
      <c r="DN41"/>
      <c r="DO41"/>
      <c r="DP41"/>
      <c r="DQ41"/>
      <c r="DR41"/>
      <c r="DS41"/>
      <c r="DW41"/>
      <c r="DX41"/>
      <c r="DY41"/>
      <c r="DZ41"/>
      <c r="EA41"/>
      <c r="EB41"/>
      <c r="EC41"/>
      <c r="ED41"/>
      <c r="EE41"/>
      <c r="EF41"/>
      <c r="EG41"/>
      <c r="EH41"/>
    </row>
    <row r="42" spans="3:138" x14ac:dyDescent="0.2">
      <c r="C42" s="159" t="s">
        <v>866</v>
      </c>
      <c r="D42" s="159" t="s">
        <v>867</v>
      </c>
      <c r="E42" s="159" t="s">
        <v>868</v>
      </c>
      <c r="F42" s="159" t="s">
        <v>869</v>
      </c>
      <c r="G42" s="159" t="s">
        <v>831</v>
      </c>
      <c r="H42" s="159" t="s">
        <v>832</v>
      </c>
      <c r="I42" s="159" t="s">
        <v>61</v>
      </c>
      <c r="J42" s="159" t="s">
        <v>62</v>
      </c>
      <c r="K42" s="159" t="s">
        <v>808</v>
      </c>
      <c r="L42" s="159" t="s">
        <v>833</v>
      </c>
      <c r="M42" s="159" t="s">
        <v>839</v>
      </c>
      <c r="N42" s="159" t="s">
        <v>840</v>
      </c>
      <c r="O42" s="159" t="s">
        <v>841</v>
      </c>
      <c r="P42" s="159" t="s">
        <v>840</v>
      </c>
      <c r="Q42" s="159" t="s">
        <v>844</v>
      </c>
      <c r="R42" s="159" t="s">
        <v>845</v>
      </c>
      <c r="S42" s="159" t="s">
        <v>512</v>
      </c>
      <c r="T42" s="159" t="s">
        <v>527</v>
      </c>
      <c r="U42" s="364">
        <v>22.052</v>
      </c>
      <c r="V42" s="364">
        <v>0</v>
      </c>
      <c r="W42" s="364">
        <v>0</v>
      </c>
      <c r="X42" s="365"/>
      <c r="Y42" s="364">
        <v>112.97</v>
      </c>
      <c r="Z42" s="364">
        <v>72.501000000000005</v>
      </c>
      <c r="AA42" s="364">
        <v>61.792999999999999</v>
      </c>
      <c r="AB42" s="364">
        <v>0</v>
      </c>
      <c r="AC42" s="79"/>
      <c r="AD42" s="83"/>
      <c r="AE42" s="83"/>
      <c r="AF42" s="83"/>
      <c r="BF42"/>
      <c r="BG42"/>
      <c r="BH42"/>
      <c r="BI42"/>
      <c r="BJ42"/>
      <c r="BK42"/>
      <c r="BL42"/>
      <c r="BM42"/>
      <c r="BN42"/>
      <c r="BR42"/>
      <c r="BS42"/>
      <c r="BT42"/>
      <c r="BU42"/>
      <c r="BV42"/>
      <c r="BW42"/>
      <c r="BX42"/>
      <c r="BY42"/>
      <c r="BZ42"/>
      <c r="DH42"/>
      <c r="DI42"/>
      <c r="DJ42"/>
      <c r="DK42"/>
      <c r="DL42"/>
      <c r="DM42"/>
      <c r="DN42"/>
      <c r="DO42"/>
      <c r="DP42"/>
      <c r="DQ42"/>
      <c r="DR42"/>
      <c r="DS42"/>
      <c r="DW42"/>
      <c r="DX42"/>
      <c r="DY42"/>
      <c r="DZ42"/>
      <c r="EA42"/>
      <c r="EB42"/>
      <c r="EC42"/>
      <c r="ED42"/>
      <c r="EE42"/>
      <c r="EF42"/>
      <c r="EG42"/>
      <c r="EH42"/>
    </row>
    <row r="43" spans="3:138" x14ac:dyDescent="0.2">
      <c r="C43" s="159" t="s">
        <v>866</v>
      </c>
      <c r="D43" s="159" t="s">
        <v>867</v>
      </c>
      <c r="E43" s="159" t="s">
        <v>868</v>
      </c>
      <c r="F43" s="159" t="s">
        <v>869</v>
      </c>
      <c r="G43" s="159" t="s">
        <v>831</v>
      </c>
      <c r="H43" s="159" t="s">
        <v>832</v>
      </c>
      <c r="I43" s="159" t="s">
        <v>61</v>
      </c>
      <c r="J43" s="159" t="s">
        <v>62</v>
      </c>
      <c r="K43" s="159" t="s">
        <v>66</v>
      </c>
      <c r="L43" s="159" t="s">
        <v>605</v>
      </c>
      <c r="M43" s="159" t="s">
        <v>846</v>
      </c>
      <c r="N43" s="159" t="s">
        <v>847</v>
      </c>
      <c r="O43" s="159" t="s">
        <v>848</v>
      </c>
      <c r="P43" s="159" t="s">
        <v>849</v>
      </c>
      <c r="Q43" s="159" t="s">
        <v>850</v>
      </c>
      <c r="R43" s="159" t="s">
        <v>851</v>
      </c>
      <c r="S43" s="159" t="s">
        <v>512</v>
      </c>
      <c r="T43" s="159" t="s">
        <v>527</v>
      </c>
      <c r="U43" s="364">
        <v>13091.629000000001</v>
      </c>
      <c r="V43" s="364">
        <v>13453.522999999999</v>
      </c>
      <c r="W43" s="364">
        <v>13703.293</v>
      </c>
      <c r="X43" s="364">
        <v>13568.838</v>
      </c>
      <c r="Y43" s="364">
        <v>13538.339</v>
      </c>
      <c r="Z43" s="364">
        <v>12981.986999999999</v>
      </c>
      <c r="AA43" s="364">
        <v>12612.57</v>
      </c>
      <c r="AB43" s="364">
        <v>13568.838</v>
      </c>
      <c r="AC43" s="79"/>
      <c r="AD43" s="83"/>
      <c r="AE43" s="83"/>
      <c r="AF43" s="83"/>
      <c r="BF43"/>
      <c r="BG43"/>
      <c r="BH43"/>
      <c r="BI43"/>
      <c r="BJ43"/>
      <c r="BK43"/>
      <c r="BL43"/>
      <c r="BM43"/>
      <c r="BN43"/>
      <c r="BR43"/>
      <c r="BS43"/>
      <c r="BT43"/>
      <c r="BU43"/>
      <c r="BV43"/>
      <c r="BW43"/>
      <c r="BX43"/>
      <c r="BY43"/>
      <c r="BZ43"/>
      <c r="DH43"/>
      <c r="DI43"/>
      <c r="DJ43"/>
      <c r="DK43"/>
      <c r="DL43"/>
      <c r="DM43"/>
      <c r="DN43"/>
      <c r="DO43"/>
      <c r="DP43"/>
      <c r="DQ43"/>
      <c r="DR43"/>
      <c r="DS43"/>
      <c r="DW43"/>
      <c r="DX43"/>
      <c r="DY43"/>
      <c r="DZ43"/>
      <c r="EA43"/>
      <c r="EB43"/>
      <c r="EC43"/>
      <c r="ED43"/>
      <c r="EE43"/>
      <c r="EF43"/>
      <c r="EG43"/>
      <c r="EH43"/>
    </row>
    <row r="44" spans="3:138" x14ac:dyDescent="0.2">
      <c r="C44" s="159" t="s">
        <v>866</v>
      </c>
      <c r="D44" s="159" t="s">
        <v>867</v>
      </c>
      <c r="E44" s="159" t="s">
        <v>868</v>
      </c>
      <c r="F44" s="159" t="s">
        <v>869</v>
      </c>
      <c r="G44" s="159" t="s">
        <v>831</v>
      </c>
      <c r="H44" s="159" t="s">
        <v>832</v>
      </c>
      <c r="I44" s="159" t="s">
        <v>61</v>
      </c>
      <c r="J44" s="159" t="s">
        <v>62</v>
      </c>
      <c r="K44" s="159" t="s">
        <v>66</v>
      </c>
      <c r="L44" s="159" t="s">
        <v>605</v>
      </c>
      <c r="M44" s="159" t="s">
        <v>846</v>
      </c>
      <c r="N44" s="159" t="s">
        <v>847</v>
      </c>
      <c r="O44" s="159" t="s">
        <v>848</v>
      </c>
      <c r="P44" s="159" t="s">
        <v>849</v>
      </c>
      <c r="Q44" s="159" t="s">
        <v>852</v>
      </c>
      <c r="R44" s="159" t="s">
        <v>853</v>
      </c>
      <c r="S44" s="159" t="s">
        <v>512</v>
      </c>
      <c r="T44" s="159" t="s">
        <v>527</v>
      </c>
      <c r="U44" s="364">
        <v>14229.166999999999</v>
      </c>
      <c r="V44" s="364">
        <v>14126.013999999999</v>
      </c>
      <c r="W44" s="364">
        <v>14500.669</v>
      </c>
      <c r="X44" s="364">
        <v>14521.099</v>
      </c>
      <c r="Y44" s="364">
        <v>13840.377</v>
      </c>
      <c r="Z44" s="364">
        <v>13458.424000000001</v>
      </c>
      <c r="AA44" s="364">
        <v>13059.388489999999</v>
      </c>
      <c r="AB44" s="364">
        <v>15713.60636</v>
      </c>
      <c r="AC44" s="79"/>
      <c r="AD44" s="83"/>
      <c r="AE44" s="83"/>
      <c r="AF44" s="83"/>
      <c r="BF44"/>
      <c r="BG44"/>
      <c r="BH44"/>
      <c r="BI44"/>
      <c r="BJ44"/>
      <c r="BK44"/>
      <c r="BL44"/>
      <c r="BM44"/>
      <c r="BN44"/>
      <c r="BR44"/>
      <c r="BS44"/>
      <c r="BT44"/>
      <c r="BU44"/>
      <c r="BV44"/>
      <c r="BW44"/>
      <c r="BX44"/>
      <c r="BY44"/>
      <c r="BZ44"/>
      <c r="DH44"/>
      <c r="DI44"/>
      <c r="DJ44"/>
      <c r="DK44"/>
      <c r="DL44"/>
      <c r="DM44"/>
      <c r="DN44"/>
      <c r="DO44"/>
      <c r="DP44"/>
      <c r="DQ44"/>
      <c r="DR44"/>
      <c r="DS44"/>
      <c r="DW44"/>
      <c r="DX44"/>
      <c r="DY44"/>
      <c r="DZ44"/>
      <c r="EA44"/>
      <c r="EB44"/>
      <c r="EC44"/>
      <c r="ED44"/>
      <c r="EE44"/>
      <c r="EF44"/>
      <c r="EG44"/>
      <c r="EH44"/>
    </row>
    <row r="45" spans="3:138" x14ac:dyDescent="0.2">
      <c r="C45" s="159" t="s">
        <v>870</v>
      </c>
      <c r="D45" s="159" t="s">
        <v>871</v>
      </c>
      <c r="E45" s="159" t="s">
        <v>868</v>
      </c>
      <c r="F45" s="159" t="s">
        <v>869</v>
      </c>
      <c r="G45" s="159" t="s">
        <v>831</v>
      </c>
      <c r="H45" s="159" t="s">
        <v>832</v>
      </c>
      <c r="I45" s="159" t="s">
        <v>61</v>
      </c>
      <c r="J45" s="159" t="s">
        <v>62</v>
      </c>
      <c r="K45" s="159" t="s">
        <v>808</v>
      </c>
      <c r="L45" s="159" t="s">
        <v>833</v>
      </c>
      <c r="M45" s="159" t="s">
        <v>834</v>
      </c>
      <c r="N45" s="159" t="s">
        <v>835</v>
      </c>
      <c r="O45" s="159" t="s">
        <v>836</v>
      </c>
      <c r="P45" s="159" t="s">
        <v>837</v>
      </c>
      <c r="Q45" s="159" t="s">
        <v>838</v>
      </c>
      <c r="R45" s="159" t="s">
        <v>837</v>
      </c>
      <c r="S45" s="159" t="s">
        <v>512</v>
      </c>
      <c r="T45" s="159" t="s">
        <v>527</v>
      </c>
      <c r="U45" s="364">
        <v>196.29</v>
      </c>
      <c r="V45" s="364">
        <v>0</v>
      </c>
      <c r="W45" s="364">
        <v>154.56800000000001</v>
      </c>
      <c r="X45" s="364">
        <v>153.417</v>
      </c>
      <c r="Y45" s="364">
        <v>236.55318</v>
      </c>
      <c r="Z45" s="364">
        <v>132.46899999999999</v>
      </c>
      <c r="AA45" s="364">
        <v>175.22782000000001</v>
      </c>
      <c r="AB45" s="364">
        <v>154.56800000000001</v>
      </c>
      <c r="AC45" s="79"/>
      <c r="AD45" s="83"/>
      <c r="AE45" s="83"/>
      <c r="AF45" s="83"/>
      <c r="BF45"/>
      <c r="BG45"/>
      <c r="BH45"/>
      <c r="BI45"/>
      <c r="BJ45"/>
      <c r="BK45"/>
      <c r="BL45"/>
      <c r="BM45"/>
      <c r="BN45"/>
      <c r="BR45"/>
      <c r="BS45"/>
      <c r="BT45"/>
      <c r="BU45"/>
      <c r="BV45"/>
      <c r="BW45"/>
      <c r="BX45"/>
      <c r="BY45"/>
      <c r="BZ45"/>
      <c r="DH45"/>
      <c r="DI45"/>
      <c r="DJ45"/>
      <c r="DK45"/>
      <c r="DL45"/>
      <c r="DM45"/>
      <c r="DN45"/>
      <c r="DO45"/>
      <c r="DP45"/>
      <c r="DQ45"/>
      <c r="DR45"/>
      <c r="DS45"/>
      <c r="DW45"/>
      <c r="DX45"/>
      <c r="DY45"/>
      <c r="DZ45"/>
      <c r="EA45"/>
      <c r="EB45"/>
      <c r="EC45"/>
      <c r="ED45"/>
      <c r="EE45"/>
      <c r="EF45"/>
      <c r="EG45"/>
      <c r="EH45"/>
    </row>
    <row r="46" spans="3:138" x14ac:dyDescent="0.2">
      <c r="C46" s="159" t="s">
        <v>870</v>
      </c>
      <c r="D46" s="159" t="s">
        <v>871</v>
      </c>
      <c r="E46" s="159" t="s">
        <v>868</v>
      </c>
      <c r="F46" s="159" t="s">
        <v>869</v>
      </c>
      <c r="G46" s="159" t="s">
        <v>831</v>
      </c>
      <c r="H46" s="159" t="s">
        <v>832</v>
      </c>
      <c r="I46" s="159" t="s">
        <v>61</v>
      </c>
      <c r="J46" s="159" t="s">
        <v>62</v>
      </c>
      <c r="K46" s="159" t="s">
        <v>808</v>
      </c>
      <c r="L46" s="159" t="s">
        <v>833</v>
      </c>
      <c r="M46" s="159" t="s">
        <v>839</v>
      </c>
      <c r="N46" s="159" t="s">
        <v>840</v>
      </c>
      <c r="O46" s="159" t="s">
        <v>841</v>
      </c>
      <c r="P46" s="159" t="s">
        <v>840</v>
      </c>
      <c r="Q46" s="159" t="s">
        <v>842</v>
      </c>
      <c r="R46" s="159" t="s">
        <v>843</v>
      </c>
      <c r="S46" s="159" t="s">
        <v>512</v>
      </c>
      <c r="T46" s="159" t="s">
        <v>527</v>
      </c>
      <c r="U46" s="364">
        <v>66.655000000000001</v>
      </c>
      <c r="V46" s="364">
        <v>0</v>
      </c>
      <c r="W46" s="364">
        <v>30.995999999999999</v>
      </c>
      <c r="X46" s="364">
        <v>30.995999999999999</v>
      </c>
      <c r="Y46" s="364">
        <v>66.287000000000006</v>
      </c>
      <c r="Z46" s="364">
        <v>120.414</v>
      </c>
      <c r="AA46" s="364">
        <v>84.734999999999999</v>
      </c>
      <c r="AB46" s="364">
        <v>30.995999999999999</v>
      </c>
      <c r="AC46" s="79"/>
      <c r="AD46" s="83"/>
      <c r="AE46" s="83"/>
      <c r="AF46" s="83"/>
      <c r="BF46"/>
      <c r="BG46"/>
      <c r="BH46"/>
      <c r="BI46"/>
      <c r="BJ46"/>
      <c r="BK46"/>
      <c r="BL46"/>
      <c r="BM46"/>
      <c r="BN46"/>
      <c r="BR46"/>
      <c r="BS46"/>
      <c r="BT46"/>
      <c r="BU46"/>
      <c r="BV46"/>
      <c r="BW46"/>
      <c r="BX46"/>
      <c r="BY46"/>
      <c r="BZ46"/>
      <c r="DH46"/>
      <c r="DI46"/>
      <c r="DJ46"/>
      <c r="DK46"/>
      <c r="DL46"/>
      <c r="DM46"/>
      <c r="DN46"/>
      <c r="DO46"/>
      <c r="DP46"/>
      <c r="DQ46"/>
      <c r="DR46"/>
      <c r="DS46"/>
      <c r="DW46"/>
      <c r="DX46"/>
      <c r="DY46"/>
      <c r="DZ46"/>
      <c r="EA46"/>
      <c r="EB46"/>
      <c r="EC46"/>
      <c r="ED46"/>
      <c r="EE46"/>
      <c r="EF46"/>
      <c r="EG46"/>
      <c r="EH46"/>
    </row>
    <row r="47" spans="3:138" x14ac:dyDescent="0.2">
      <c r="C47" s="159" t="s">
        <v>870</v>
      </c>
      <c r="D47" s="159" t="s">
        <v>871</v>
      </c>
      <c r="E47" s="159" t="s">
        <v>868</v>
      </c>
      <c r="F47" s="159" t="s">
        <v>869</v>
      </c>
      <c r="G47" s="159" t="s">
        <v>831</v>
      </c>
      <c r="H47" s="159" t="s">
        <v>832</v>
      </c>
      <c r="I47" s="159" t="s">
        <v>61</v>
      </c>
      <c r="J47" s="159" t="s">
        <v>62</v>
      </c>
      <c r="K47" s="159" t="s">
        <v>808</v>
      </c>
      <c r="L47" s="159" t="s">
        <v>833</v>
      </c>
      <c r="M47" s="159" t="s">
        <v>839</v>
      </c>
      <c r="N47" s="159" t="s">
        <v>840</v>
      </c>
      <c r="O47" s="159" t="s">
        <v>841</v>
      </c>
      <c r="P47" s="159" t="s">
        <v>840</v>
      </c>
      <c r="Q47" s="159" t="s">
        <v>844</v>
      </c>
      <c r="R47" s="159" t="s">
        <v>845</v>
      </c>
      <c r="S47" s="159" t="s">
        <v>512</v>
      </c>
      <c r="T47" s="159" t="s">
        <v>527</v>
      </c>
      <c r="U47" s="364">
        <v>8.0020000000000007</v>
      </c>
      <c r="V47" s="364">
        <v>0</v>
      </c>
      <c r="W47" s="364">
        <v>0</v>
      </c>
      <c r="X47" s="365"/>
      <c r="Y47" s="364">
        <v>40.997999999999998</v>
      </c>
      <c r="Z47" s="364">
        <v>26.201000000000001</v>
      </c>
      <c r="AA47" s="364">
        <v>22.245000000000001</v>
      </c>
      <c r="AB47" s="364">
        <v>0</v>
      </c>
      <c r="AC47" s="79"/>
      <c r="AD47" s="83"/>
      <c r="AE47" s="83"/>
      <c r="AF47" s="83"/>
      <c r="BF47"/>
      <c r="BG47"/>
      <c r="BH47"/>
      <c r="BI47"/>
      <c r="BJ47"/>
      <c r="BK47"/>
      <c r="BL47"/>
      <c r="BM47"/>
      <c r="BN47"/>
      <c r="BR47"/>
      <c r="BS47"/>
      <c r="BT47"/>
      <c r="BU47"/>
      <c r="BV47"/>
      <c r="BW47"/>
      <c r="BX47"/>
      <c r="BY47"/>
      <c r="BZ47"/>
      <c r="DH47"/>
      <c r="DI47"/>
      <c r="DJ47"/>
      <c r="DK47"/>
      <c r="DL47"/>
      <c r="DM47"/>
      <c r="DN47"/>
      <c r="DO47"/>
      <c r="DP47"/>
      <c r="DQ47"/>
      <c r="DR47"/>
      <c r="DS47"/>
      <c r="DW47"/>
      <c r="DX47"/>
      <c r="DY47"/>
      <c r="DZ47"/>
      <c r="EA47"/>
      <c r="EB47"/>
      <c r="EC47"/>
      <c r="ED47"/>
      <c r="EE47"/>
      <c r="EF47"/>
      <c r="EG47"/>
      <c r="EH47"/>
    </row>
    <row r="48" spans="3:138" x14ac:dyDescent="0.2">
      <c r="C48" s="159" t="s">
        <v>870</v>
      </c>
      <c r="D48" s="159" t="s">
        <v>871</v>
      </c>
      <c r="E48" s="159" t="s">
        <v>868</v>
      </c>
      <c r="F48" s="159" t="s">
        <v>869</v>
      </c>
      <c r="G48" s="159" t="s">
        <v>831</v>
      </c>
      <c r="H48" s="159" t="s">
        <v>832</v>
      </c>
      <c r="I48" s="159" t="s">
        <v>61</v>
      </c>
      <c r="J48" s="159" t="s">
        <v>62</v>
      </c>
      <c r="K48" s="159" t="s">
        <v>66</v>
      </c>
      <c r="L48" s="159" t="s">
        <v>605</v>
      </c>
      <c r="M48" s="159" t="s">
        <v>846</v>
      </c>
      <c r="N48" s="159" t="s">
        <v>847</v>
      </c>
      <c r="O48" s="159" t="s">
        <v>848</v>
      </c>
      <c r="P48" s="159" t="s">
        <v>849</v>
      </c>
      <c r="Q48" s="159" t="s">
        <v>850</v>
      </c>
      <c r="R48" s="159" t="s">
        <v>851</v>
      </c>
      <c r="S48" s="159" t="s">
        <v>512</v>
      </c>
      <c r="T48" s="159" t="s">
        <v>527</v>
      </c>
      <c r="U48" s="364">
        <v>4746.634</v>
      </c>
      <c r="V48" s="364">
        <v>4882.0690000000004</v>
      </c>
      <c r="W48" s="364">
        <v>4972.7110000000002</v>
      </c>
      <c r="X48" s="364">
        <v>4928.0219999999999</v>
      </c>
      <c r="Y48" s="364">
        <v>4913.83</v>
      </c>
      <c r="Z48" s="364">
        <v>4673.5150000000003</v>
      </c>
      <c r="AA48" s="364">
        <v>4540.5360000000001</v>
      </c>
      <c r="AB48" s="364">
        <v>4928.0219999999999</v>
      </c>
      <c r="AC48" s="79"/>
      <c r="AD48" s="83"/>
      <c r="AE48" s="83"/>
      <c r="AF48" s="83"/>
      <c r="BF48"/>
      <c r="BG48"/>
      <c r="BH48"/>
      <c r="BI48"/>
      <c r="BJ48"/>
      <c r="BK48"/>
      <c r="BL48"/>
      <c r="BM48"/>
      <c r="BN48"/>
      <c r="BR48"/>
      <c r="BS48"/>
      <c r="BT48"/>
      <c r="BU48"/>
      <c r="BV48"/>
      <c r="BW48"/>
      <c r="BX48"/>
      <c r="BY48"/>
      <c r="BZ48"/>
      <c r="DH48"/>
      <c r="DI48"/>
      <c r="DJ48"/>
      <c r="DK48"/>
      <c r="DL48"/>
      <c r="DM48"/>
      <c r="DN48"/>
      <c r="DO48"/>
      <c r="DP48"/>
      <c r="DQ48"/>
      <c r="DR48"/>
      <c r="DS48"/>
      <c r="DW48"/>
      <c r="DX48"/>
      <c r="DY48"/>
      <c r="DZ48"/>
      <c r="EA48"/>
      <c r="EB48"/>
      <c r="EC48"/>
      <c r="ED48"/>
      <c r="EE48"/>
      <c r="EF48"/>
      <c r="EG48"/>
      <c r="EH48"/>
    </row>
    <row r="49" spans="3:138" x14ac:dyDescent="0.2">
      <c r="C49" s="159" t="s">
        <v>870</v>
      </c>
      <c r="D49" s="159" t="s">
        <v>871</v>
      </c>
      <c r="E49" s="159" t="s">
        <v>868</v>
      </c>
      <c r="F49" s="159" t="s">
        <v>869</v>
      </c>
      <c r="G49" s="159" t="s">
        <v>831</v>
      </c>
      <c r="H49" s="159" t="s">
        <v>832</v>
      </c>
      <c r="I49" s="159" t="s">
        <v>61</v>
      </c>
      <c r="J49" s="159" t="s">
        <v>62</v>
      </c>
      <c r="K49" s="159" t="s">
        <v>66</v>
      </c>
      <c r="L49" s="159" t="s">
        <v>605</v>
      </c>
      <c r="M49" s="159" t="s">
        <v>846</v>
      </c>
      <c r="N49" s="159" t="s">
        <v>847</v>
      </c>
      <c r="O49" s="159" t="s">
        <v>848</v>
      </c>
      <c r="P49" s="159" t="s">
        <v>849</v>
      </c>
      <c r="Q49" s="159" t="s">
        <v>852</v>
      </c>
      <c r="R49" s="159" t="s">
        <v>853</v>
      </c>
      <c r="S49" s="159" t="s">
        <v>512</v>
      </c>
      <c r="T49" s="159" t="s">
        <v>527</v>
      </c>
      <c r="U49" s="364">
        <v>5172.8379999999997</v>
      </c>
      <c r="V49" s="364">
        <v>5126.3760000000002</v>
      </c>
      <c r="W49" s="364">
        <v>5262.34</v>
      </c>
      <c r="X49" s="364">
        <v>5278.0439999999999</v>
      </c>
      <c r="Y49" s="364">
        <v>5023.2208199999995</v>
      </c>
      <c r="Z49" s="364">
        <v>4865.1880000000001</v>
      </c>
      <c r="AA49" s="364">
        <v>4700.8491800000002</v>
      </c>
      <c r="AB49" s="364">
        <v>5698.1528099999996</v>
      </c>
      <c r="AC49" s="79"/>
      <c r="AD49" s="83"/>
      <c r="AE49" s="83"/>
      <c r="AF49" s="83"/>
      <c r="BF49"/>
      <c r="BG49"/>
      <c r="BH49"/>
      <c r="BI49"/>
      <c r="BJ49"/>
      <c r="BK49"/>
      <c r="BL49"/>
      <c r="BM49"/>
      <c r="BN49"/>
      <c r="BR49"/>
      <c r="BS49"/>
      <c r="BT49"/>
      <c r="BU49"/>
      <c r="BV49"/>
      <c r="BW49"/>
      <c r="BX49"/>
      <c r="BY49"/>
      <c r="BZ49"/>
      <c r="DH49"/>
      <c r="DI49"/>
      <c r="DJ49"/>
      <c r="DK49"/>
      <c r="DL49"/>
      <c r="DM49"/>
      <c r="DN49"/>
      <c r="DO49"/>
      <c r="DP49"/>
      <c r="DQ49"/>
      <c r="DR49"/>
      <c r="DS49"/>
      <c r="DW49"/>
      <c r="DX49"/>
      <c r="DY49"/>
      <c r="DZ49"/>
      <c r="EA49"/>
      <c r="EB49"/>
      <c r="EC49"/>
      <c r="ED49"/>
      <c r="EE49"/>
      <c r="EF49"/>
      <c r="EG49"/>
      <c r="EH49"/>
    </row>
    <row r="50" spans="3:138" x14ac:dyDescent="0.2">
      <c r="C50" s="159" t="s">
        <v>872</v>
      </c>
      <c r="D50" s="159" t="s">
        <v>873</v>
      </c>
      <c r="E50" s="159" t="s">
        <v>874</v>
      </c>
      <c r="F50" s="159" t="s">
        <v>875</v>
      </c>
      <c r="G50" s="159" t="s">
        <v>831</v>
      </c>
      <c r="H50" s="159" t="s">
        <v>832</v>
      </c>
      <c r="I50" s="159" t="s">
        <v>61</v>
      </c>
      <c r="J50" s="159" t="s">
        <v>62</v>
      </c>
      <c r="K50" s="159" t="s">
        <v>808</v>
      </c>
      <c r="L50" s="159" t="s">
        <v>833</v>
      </c>
      <c r="M50" s="159" t="s">
        <v>839</v>
      </c>
      <c r="N50" s="159" t="s">
        <v>840</v>
      </c>
      <c r="O50" s="159" t="s">
        <v>841</v>
      </c>
      <c r="P50" s="159" t="s">
        <v>840</v>
      </c>
      <c r="Q50" s="159" t="s">
        <v>844</v>
      </c>
      <c r="R50" s="159" t="s">
        <v>845</v>
      </c>
      <c r="S50" s="159" t="s">
        <v>512</v>
      </c>
      <c r="T50" s="159" t="s">
        <v>527</v>
      </c>
      <c r="U50" s="364">
        <v>18.300999999999998</v>
      </c>
      <c r="V50" s="364">
        <v>0</v>
      </c>
      <c r="W50" s="364">
        <v>0</v>
      </c>
      <c r="X50" s="365"/>
      <c r="Y50" s="364">
        <v>175.61205000000001</v>
      </c>
      <c r="Z50" s="364">
        <v>110</v>
      </c>
      <c r="AA50" s="364">
        <v>91.6</v>
      </c>
      <c r="AB50" s="364">
        <v>0</v>
      </c>
      <c r="AC50" s="79"/>
      <c r="AD50" s="83"/>
      <c r="AE50" s="83"/>
      <c r="AF50" s="83"/>
      <c r="BF50"/>
      <c r="BG50"/>
      <c r="BH50"/>
      <c r="BI50"/>
      <c r="BJ50"/>
      <c r="BK50"/>
      <c r="BL50"/>
      <c r="BM50"/>
      <c r="BN50"/>
      <c r="BR50"/>
      <c r="BS50"/>
      <c r="BT50"/>
      <c r="BU50"/>
      <c r="BV50"/>
      <c r="BW50"/>
      <c r="BX50"/>
      <c r="BY50"/>
      <c r="BZ50"/>
      <c r="DH50"/>
      <c r="DI50"/>
      <c r="DJ50"/>
      <c r="DK50"/>
      <c r="DL50"/>
      <c r="DM50"/>
      <c r="DN50"/>
      <c r="DO50"/>
      <c r="DP50"/>
      <c r="DQ50"/>
      <c r="DR50"/>
      <c r="DS50"/>
      <c r="DW50"/>
      <c r="DX50"/>
      <c r="DY50"/>
      <c r="DZ50"/>
      <c r="EA50"/>
      <c r="EB50"/>
      <c r="EC50"/>
      <c r="ED50"/>
      <c r="EE50"/>
      <c r="EF50"/>
      <c r="EG50"/>
      <c r="EH50"/>
    </row>
    <row r="51" spans="3:138" x14ac:dyDescent="0.2">
      <c r="C51" s="159" t="s">
        <v>872</v>
      </c>
      <c r="D51" s="159" t="s">
        <v>873</v>
      </c>
      <c r="E51" s="159" t="s">
        <v>874</v>
      </c>
      <c r="F51" s="159" t="s">
        <v>875</v>
      </c>
      <c r="G51" s="159" t="s">
        <v>831</v>
      </c>
      <c r="H51" s="159" t="s">
        <v>832</v>
      </c>
      <c r="I51" s="159" t="s">
        <v>61</v>
      </c>
      <c r="J51" s="159" t="s">
        <v>62</v>
      </c>
      <c r="K51" s="159" t="s">
        <v>66</v>
      </c>
      <c r="L51" s="159" t="s">
        <v>605</v>
      </c>
      <c r="M51" s="159" t="s">
        <v>846</v>
      </c>
      <c r="N51" s="159" t="s">
        <v>847</v>
      </c>
      <c r="O51" s="159" t="s">
        <v>848</v>
      </c>
      <c r="P51" s="159" t="s">
        <v>849</v>
      </c>
      <c r="Q51" s="159" t="s">
        <v>850</v>
      </c>
      <c r="R51" s="159" t="s">
        <v>851</v>
      </c>
      <c r="S51" s="159" t="s">
        <v>512</v>
      </c>
      <c r="T51" s="159" t="s">
        <v>527</v>
      </c>
      <c r="U51" s="364">
        <v>50.317999999999998</v>
      </c>
      <c r="V51" s="364">
        <v>0</v>
      </c>
      <c r="W51" s="364">
        <v>0</v>
      </c>
      <c r="X51" s="364">
        <v>2.13</v>
      </c>
      <c r="Y51" s="364">
        <v>54.14</v>
      </c>
      <c r="Z51" s="364">
        <v>47.66</v>
      </c>
      <c r="AA51" s="364">
        <v>61.177999999999997</v>
      </c>
      <c r="AB51" s="364">
        <v>82</v>
      </c>
      <c r="AC51" s="80"/>
      <c r="AD51" s="84"/>
      <c r="AE51" s="84"/>
      <c r="AF51" s="84"/>
      <c r="BF51"/>
      <c r="BG51"/>
      <c r="BH51"/>
      <c r="BI51"/>
      <c r="BJ51"/>
      <c r="BK51"/>
      <c r="BL51"/>
      <c r="BM51"/>
      <c r="BN51"/>
      <c r="BR51"/>
      <c r="BS51"/>
      <c r="BT51"/>
      <c r="BU51"/>
      <c r="BV51"/>
      <c r="BW51"/>
      <c r="BX51"/>
      <c r="BY51"/>
      <c r="BZ51"/>
      <c r="DH51"/>
      <c r="DI51"/>
      <c r="DJ51"/>
      <c r="DK51"/>
      <c r="DL51"/>
      <c r="DM51"/>
      <c r="DN51"/>
      <c r="DO51"/>
      <c r="DP51"/>
      <c r="DQ51"/>
      <c r="DR51"/>
      <c r="DS51"/>
      <c r="DW51"/>
      <c r="DX51"/>
      <c r="DY51"/>
      <c r="DZ51"/>
      <c r="EA51"/>
      <c r="EB51"/>
      <c r="EC51"/>
      <c r="ED51"/>
      <c r="EE51"/>
      <c r="EF51"/>
      <c r="EG51"/>
      <c r="EH51"/>
    </row>
    <row r="52" spans="3:138" x14ac:dyDescent="0.2">
      <c r="C52" s="159" t="s">
        <v>872</v>
      </c>
      <c r="D52" s="159" t="s">
        <v>873</v>
      </c>
      <c r="E52" s="159" t="s">
        <v>874</v>
      </c>
      <c r="F52" s="159" t="s">
        <v>875</v>
      </c>
      <c r="G52" s="159" t="s">
        <v>831</v>
      </c>
      <c r="H52" s="159" t="s">
        <v>832</v>
      </c>
      <c r="I52" s="159" t="s">
        <v>61</v>
      </c>
      <c r="J52" s="159" t="s">
        <v>62</v>
      </c>
      <c r="K52" s="159" t="s">
        <v>66</v>
      </c>
      <c r="L52" s="159" t="s">
        <v>605</v>
      </c>
      <c r="M52" s="159" t="s">
        <v>846</v>
      </c>
      <c r="N52" s="159" t="s">
        <v>847</v>
      </c>
      <c r="O52" s="159" t="s">
        <v>848</v>
      </c>
      <c r="P52" s="159" t="s">
        <v>849</v>
      </c>
      <c r="Q52" s="159" t="s">
        <v>852</v>
      </c>
      <c r="R52" s="159" t="s">
        <v>853</v>
      </c>
      <c r="S52" s="159" t="s">
        <v>512</v>
      </c>
      <c r="T52" s="159" t="s">
        <v>527</v>
      </c>
      <c r="U52" s="364">
        <v>479.1823</v>
      </c>
      <c r="V52" s="364">
        <v>573</v>
      </c>
      <c r="W52" s="364">
        <v>459.17065000000002</v>
      </c>
      <c r="X52" s="364">
        <v>487.7373</v>
      </c>
      <c r="Y52" s="364">
        <v>704.90815999999995</v>
      </c>
      <c r="Z52" s="364">
        <v>934.87423000000001</v>
      </c>
      <c r="AA52" s="364">
        <v>1168.3248900000001</v>
      </c>
      <c r="AB52" s="364">
        <v>487.7373</v>
      </c>
      <c r="AC52" s="79"/>
      <c r="AD52" s="83"/>
      <c r="AE52" s="83"/>
      <c r="AF52" s="83"/>
      <c r="BF52"/>
      <c r="BG52"/>
      <c r="BH52"/>
      <c r="BI52"/>
      <c r="BJ52"/>
      <c r="BK52"/>
      <c r="BL52"/>
      <c r="BM52"/>
      <c r="BN52"/>
      <c r="BR52"/>
      <c r="BS52"/>
      <c r="BT52"/>
      <c r="BU52"/>
      <c r="BV52"/>
      <c r="BW52"/>
      <c r="BX52"/>
      <c r="BY52"/>
      <c r="BZ52"/>
      <c r="DH52"/>
      <c r="DI52"/>
      <c r="DJ52"/>
      <c r="DK52"/>
      <c r="DL52"/>
      <c r="DM52"/>
      <c r="DN52"/>
      <c r="DO52"/>
      <c r="DP52"/>
      <c r="DQ52"/>
      <c r="DR52"/>
      <c r="DS52"/>
      <c r="DW52"/>
      <c r="DX52"/>
      <c r="DY52"/>
      <c r="DZ52"/>
      <c r="EA52"/>
      <c r="EB52"/>
      <c r="EC52"/>
      <c r="ED52"/>
      <c r="EE52"/>
      <c r="EF52"/>
      <c r="EG52"/>
      <c r="EH52"/>
    </row>
    <row r="53" spans="3:138" x14ac:dyDescent="0.2">
      <c r="C53" s="159" t="s">
        <v>876</v>
      </c>
      <c r="D53" s="159" t="s">
        <v>877</v>
      </c>
      <c r="E53" s="159" t="s">
        <v>874</v>
      </c>
      <c r="F53" s="159" t="s">
        <v>875</v>
      </c>
      <c r="G53" s="159" t="s">
        <v>831</v>
      </c>
      <c r="H53" s="159" t="s">
        <v>832</v>
      </c>
      <c r="I53" s="159" t="s">
        <v>61</v>
      </c>
      <c r="J53" s="159" t="s">
        <v>62</v>
      </c>
      <c r="K53" s="159" t="s">
        <v>808</v>
      </c>
      <c r="L53" s="159" t="s">
        <v>833</v>
      </c>
      <c r="M53" s="159" t="s">
        <v>834</v>
      </c>
      <c r="N53" s="159" t="s">
        <v>835</v>
      </c>
      <c r="O53" s="159" t="s">
        <v>836</v>
      </c>
      <c r="P53" s="159" t="s">
        <v>837</v>
      </c>
      <c r="Q53" s="159" t="s">
        <v>838</v>
      </c>
      <c r="R53" s="159" t="s">
        <v>837</v>
      </c>
      <c r="S53" s="159" t="s">
        <v>512</v>
      </c>
      <c r="T53" s="159" t="s">
        <v>527</v>
      </c>
      <c r="U53" s="365"/>
      <c r="V53" s="365"/>
      <c r="W53" s="365"/>
      <c r="X53" s="365"/>
      <c r="Y53" s="365"/>
      <c r="Z53" s="365"/>
      <c r="AA53" s="364">
        <v>22.021999999999998</v>
      </c>
      <c r="AB53" s="365"/>
      <c r="AC53" s="79"/>
      <c r="AD53" s="83"/>
      <c r="AE53" s="83"/>
      <c r="AF53" s="83"/>
      <c r="BF53"/>
      <c r="BG53"/>
      <c r="BH53"/>
      <c r="BI53"/>
      <c r="BJ53"/>
      <c r="BK53"/>
      <c r="BL53"/>
      <c r="BM53"/>
      <c r="BN53"/>
      <c r="BR53"/>
      <c r="BS53"/>
      <c r="BT53"/>
      <c r="BU53"/>
      <c r="BV53"/>
      <c r="BW53"/>
      <c r="BX53"/>
      <c r="BY53"/>
      <c r="BZ53"/>
      <c r="DH53"/>
      <c r="DI53"/>
      <c r="DJ53"/>
      <c r="DK53"/>
      <c r="DL53"/>
      <c r="DM53"/>
      <c r="DN53"/>
      <c r="DO53"/>
      <c r="DP53"/>
      <c r="DQ53"/>
      <c r="DR53"/>
      <c r="DS53"/>
      <c r="DW53"/>
      <c r="DX53"/>
      <c r="DY53"/>
      <c r="DZ53"/>
      <c r="EA53"/>
      <c r="EB53"/>
      <c r="EC53"/>
      <c r="ED53"/>
      <c r="EE53"/>
      <c r="EF53"/>
      <c r="EG53"/>
      <c r="EH53"/>
    </row>
    <row r="54" spans="3:138" x14ac:dyDescent="0.2">
      <c r="C54" s="159" t="s">
        <v>876</v>
      </c>
      <c r="D54" s="159" t="s">
        <v>877</v>
      </c>
      <c r="E54" s="159" t="s">
        <v>874</v>
      </c>
      <c r="F54" s="159" t="s">
        <v>875</v>
      </c>
      <c r="G54" s="159" t="s">
        <v>831</v>
      </c>
      <c r="H54" s="159" t="s">
        <v>832</v>
      </c>
      <c r="I54" s="159" t="s">
        <v>61</v>
      </c>
      <c r="J54" s="159" t="s">
        <v>62</v>
      </c>
      <c r="K54" s="159" t="s">
        <v>808</v>
      </c>
      <c r="L54" s="159" t="s">
        <v>833</v>
      </c>
      <c r="M54" s="159" t="s">
        <v>839</v>
      </c>
      <c r="N54" s="159" t="s">
        <v>840</v>
      </c>
      <c r="O54" s="159" t="s">
        <v>841</v>
      </c>
      <c r="P54" s="159" t="s">
        <v>840</v>
      </c>
      <c r="Q54" s="159" t="s">
        <v>842</v>
      </c>
      <c r="R54" s="159" t="s">
        <v>843</v>
      </c>
      <c r="S54" s="159" t="s">
        <v>512</v>
      </c>
      <c r="T54" s="159" t="s">
        <v>527</v>
      </c>
      <c r="U54" s="365"/>
      <c r="V54" s="365"/>
      <c r="W54" s="365"/>
      <c r="X54" s="365"/>
      <c r="Y54" s="364">
        <v>76.42</v>
      </c>
      <c r="Z54" s="365"/>
      <c r="AA54" s="365"/>
      <c r="AB54" s="365"/>
      <c r="AC54" s="80"/>
      <c r="AD54" s="84"/>
      <c r="AE54" s="84"/>
      <c r="AF54" s="84"/>
      <c r="BF54"/>
      <c r="BG54"/>
      <c r="BH54"/>
      <c r="BI54"/>
      <c r="BJ54"/>
      <c r="BK54"/>
      <c r="BL54"/>
      <c r="BM54"/>
      <c r="BN54"/>
      <c r="BR54"/>
      <c r="BS54"/>
      <c r="BT54"/>
      <c r="BU54"/>
      <c r="BV54"/>
      <c r="BW54"/>
      <c r="BX54"/>
      <c r="BY54"/>
      <c r="BZ54"/>
      <c r="DH54"/>
      <c r="DI54"/>
      <c r="DJ54"/>
      <c r="DK54"/>
      <c r="DL54"/>
      <c r="DM54"/>
      <c r="DN54"/>
      <c r="DO54"/>
      <c r="DP54"/>
      <c r="DQ54"/>
      <c r="DR54"/>
      <c r="DS54"/>
      <c r="DW54"/>
      <c r="DX54"/>
      <c r="DY54"/>
      <c r="DZ54"/>
      <c r="EA54"/>
      <c r="EB54"/>
      <c r="EC54"/>
      <c r="ED54"/>
      <c r="EE54"/>
      <c r="EF54"/>
      <c r="EG54"/>
      <c r="EH54"/>
    </row>
    <row r="55" spans="3:138" x14ac:dyDescent="0.2">
      <c r="C55" s="159" t="s">
        <v>876</v>
      </c>
      <c r="D55" s="159" t="s">
        <v>877</v>
      </c>
      <c r="E55" s="159" t="s">
        <v>874</v>
      </c>
      <c r="F55" s="159" t="s">
        <v>875</v>
      </c>
      <c r="G55" s="159" t="s">
        <v>831</v>
      </c>
      <c r="H55" s="159" t="s">
        <v>832</v>
      </c>
      <c r="I55" s="159" t="s">
        <v>61</v>
      </c>
      <c r="J55" s="159" t="s">
        <v>62</v>
      </c>
      <c r="K55" s="159" t="s">
        <v>66</v>
      </c>
      <c r="L55" s="159" t="s">
        <v>605</v>
      </c>
      <c r="M55" s="159" t="s">
        <v>846</v>
      </c>
      <c r="N55" s="159" t="s">
        <v>847</v>
      </c>
      <c r="O55" s="159" t="s">
        <v>848</v>
      </c>
      <c r="P55" s="159" t="s">
        <v>849</v>
      </c>
      <c r="Q55" s="159" t="s">
        <v>852</v>
      </c>
      <c r="R55" s="159" t="s">
        <v>853</v>
      </c>
      <c r="S55" s="159" t="s">
        <v>512</v>
      </c>
      <c r="T55" s="159" t="s">
        <v>527</v>
      </c>
      <c r="U55" s="364">
        <v>3137.52151</v>
      </c>
      <c r="V55" s="364">
        <v>3114.7</v>
      </c>
      <c r="W55" s="364">
        <v>3412.1340599999999</v>
      </c>
      <c r="X55" s="364">
        <v>3412.1340599999999</v>
      </c>
      <c r="Y55" s="364">
        <v>3012.9007099999999</v>
      </c>
      <c r="Z55" s="364">
        <v>2629.9524500000002</v>
      </c>
      <c r="AA55" s="364">
        <v>2651.5515300000002</v>
      </c>
      <c r="AB55" s="364">
        <v>3412.1340599999999</v>
      </c>
      <c r="AC55" s="79"/>
      <c r="AD55" s="83"/>
      <c r="AE55" s="83"/>
      <c r="AF55" s="83"/>
      <c r="BF55"/>
      <c r="BG55"/>
      <c r="BH55"/>
      <c r="BI55"/>
      <c r="BJ55"/>
      <c r="BK55"/>
      <c r="BL55"/>
      <c r="BM55"/>
      <c r="BN55"/>
      <c r="BR55"/>
      <c r="BS55"/>
      <c r="BT55"/>
      <c r="BU55"/>
      <c r="BV55"/>
      <c r="BW55"/>
      <c r="BX55"/>
      <c r="BY55"/>
      <c r="BZ55"/>
      <c r="DH55"/>
      <c r="DI55"/>
      <c r="DJ55"/>
      <c r="DK55"/>
      <c r="DL55"/>
      <c r="DM55"/>
      <c r="DN55"/>
      <c r="DO55"/>
      <c r="DP55"/>
      <c r="DQ55"/>
      <c r="DR55"/>
      <c r="DS55"/>
      <c r="DW55"/>
      <c r="DX55"/>
      <c r="DY55"/>
      <c r="DZ55"/>
      <c r="EA55"/>
      <c r="EB55"/>
      <c r="EC55"/>
      <c r="ED55"/>
      <c r="EE55"/>
      <c r="EF55"/>
      <c r="EG55"/>
      <c r="EH55"/>
    </row>
    <row r="56" spans="3:138" x14ac:dyDescent="0.2">
      <c r="C56" s="159" t="s">
        <v>460</v>
      </c>
      <c r="D56" s="159" t="s">
        <v>553</v>
      </c>
      <c r="E56" s="159" t="s">
        <v>878</v>
      </c>
      <c r="F56" s="159" t="s">
        <v>879</v>
      </c>
      <c r="G56" s="159" t="s">
        <v>590</v>
      </c>
      <c r="H56" s="159" t="s">
        <v>591</v>
      </c>
      <c r="I56" s="159" t="s">
        <v>61</v>
      </c>
      <c r="J56" s="159" t="s">
        <v>62</v>
      </c>
      <c r="K56" s="159" t="s">
        <v>66</v>
      </c>
      <c r="L56" s="159" t="s">
        <v>605</v>
      </c>
      <c r="M56" s="159" t="s">
        <v>846</v>
      </c>
      <c r="N56" s="159" t="s">
        <v>847</v>
      </c>
      <c r="O56" s="159" t="s">
        <v>848</v>
      </c>
      <c r="P56" s="159" t="s">
        <v>849</v>
      </c>
      <c r="Q56" s="159" t="s">
        <v>850</v>
      </c>
      <c r="R56" s="159" t="s">
        <v>851</v>
      </c>
      <c r="S56" s="159" t="s">
        <v>512</v>
      </c>
      <c r="T56" s="159" t="s">
        <v>527</v>
      </c>
      <c r="U56" s="364">
        <v>18.8598</v>
      </c>
      <c r="V56" s="364">
        <v>10</v>
      </c>
      <c r="W56" s="364">
        <v>10</v>
      </c>
      <c r="X56" s="364">
        <v>9.0664899999999999</v>
      </c>
      <c r="Y56" s="364">
        <v>20.108000000000001</v>
      </c>
      <c r="Z56" s="364">
        <v>29.343399999999999</v>
      </c>
      <c r="AA56" s="364">
        <v>33.107999999999997</v>
      </c>
      <c r="AB56" s="364">
        <v>10.0002</v>
      </c>
      <c r="AC56" s="79"/>
      <c r="AD56" s="83"/>
      <c r="AE56" s="83"/>
      <c r="AF56" s="83"/>
      <c r="BF56"/>
      <c r="BG56"/>
      <c r="BH56"/>
      <c r="BI56"/>
      <c r="BJ56"/>
      <c r="BK56"/>
      <c r="BL56"/>
      <c r="BM56"/>
      <c r="BN56"/>
      <c r="BR56"/>
      <c r="BS56"/>
      <c r="BT56"/>
      <c r="BU56"/>
      <c r="BV56"/>
      <c r="BW56"/>
      <c r="BX56"/>
      <c r="BY56"/>
      <c r="BZ56"/>
      <c r="DH56"/>
      <c r="DI56"/>
      <c r="DJ56"/>
      <c r="DK56"/>
      <c r="DL56"/>
      <c r="DM56"/>
      <c r="DN56"/>
      <c r="DO56"/>
      <c r="DP56"/>
      <c r="DQ56"/>
      <c r="DR56"/>
      <c r="DS56"/>
      <c r="DW56"/>
      <c r="DX56"/>
      <c r="DY56"/>
      <c r="DZ56"/>
      <c r="EA56"/>
      <c r="EB56"/>
      <c r="EC56"/>
      <c r="ED56"/>
      <c r="EE56"/>
      <c r="EF56"/>
      <c r="EG56"/>
      <c r="EH56"/>
    </row>
    <row r="57" spans="3:138" x14ac:dyDescent="0.2">
      <c r="C57" s="159" t="s">
        <v>420</v>
      </c>
      <c r="D57" s="159" t="s">
        <v>533</v>
      </c>
      <c r="E57" s="159" t="s">
        <v>878</v>
      </c>
      <c r="F57" s="159" t="s">
        <v>879</v>
      </c>
      <c r="G57" s="159" t="s">
        <v>590</v>
      </c>
      <c r="H57" s="159" t="s">
        <v>591</v>
      </c>
      <c r="I57" s="159" t="s">
        <v>61</v>
      </c>
      <c r="J57" s="159" t="s">
        <v>62</v>
      </c>
      <c r="K57" s="159" t="s">
        <v>66</v>
      </c>
      <c r="L57" s="159" t="s">
        <v>605</v>
      </c>
      <c r="M57" s="159" t="s">
        <v>846</v>
      </c>
      <c r="N57" s="159" t="s">
        <v>847</v>
      </c>
      <c r="O57" s="159" t="s">
        <v>848</v>
      </c>
      <c r="P57" s="159" t="s">
        <v>849</v>
      </c>
      <c r="Q57" s="159" t="s">
        <v>850</v>
      </c>
      <c r="R57" s="159" t="s">
        <v>851</v>
      </c>
      <c r="S57" s="159" t="s">
        <v>512</v>
      </c>
      <c r="T57" s="159" t="s">
        <v>527</v>
      </c>
      <c r="U57" s="364">
        <v>48.255409999999998</v>
      </c>
      <c r="V57" s="364">
        <v>15</v>
      </c>
      <c r="W57" s="364">
        <v>20</v>
      </c>
      <c r="X57" s="364">
        <v>28.116289999999999</v>
      </c>
      <c r="Y57" s="364">
        <v>23.20843</v>
      </c>
      <c r="Z57" s="364">
        <v>7.2461500000000001</v>
      </c>
      <c r="AA57" s="364">
        <v>7.0652400000000002</v>
      </c>
      <c r="AB57" s="364">
        <v>28.116289999999999</v>
      </c>
      <c r="AC57" s="79"/>
      <c r="AD57" s="83"/>
      <c r="AE57" s="83"/>
      <c r="AF57" s="83"/>
      <c r="BF57"/>
      <c r="BG57"/>
      <c r="BH57"/>
      <c r="BI57"/>
      <c r="BJ57"/>
      <c r="BK57"/>
      <c r="BL57"/>
      <c r="BM57"/>
      <c r="BN57"/>
      <c r="BR57"/>
      <c r="BS57"/>
      <c r="BT57"/>
      <c r="BU57"/>
      <c r="BV57"/>
      <c r="BW57"/>
      <c r="BX57"/>
      <c r="BY57"/>
      <c r="BZ57"/>
      <c r="DH57"/>
      <c r="DI57"/>
      <c r="DJ57"/>
      <c r="DK57"/>
      <c r="DL57"/>
      <c r="DM57"/>
      <c r="DN57"/>
      <c r="DO57"/>
      <c r="DP57"/>
      <c r="DQ57"/>
      <c r="DR57"/>
      <c r="DS57"/>
      <c r="DW57"/>
      <c r="DX57"/>
      <c r="DY57"/>
      <c r="DZ57"/>
      <c r="EA57"/>
      <c r="EB57"/>
      <c r="EC57"/>
      <c r="ED57"/>
      <c r="EE57"/>
      <c r="EF57"/>
      <c r="EG57"/>
      <c r="EH57"/>
    </row>
    <row r="58" spans="3:138" x14ac:dyDescent="0.2">
      <c r="C58" s="159" t="s">
        <v>420</v>
      </c>
      <c r="D58" s="159" t="s">
        <v>533</v>
      </c>
      <c r="E58" s="159" t="s">
        <v>878</v>
      </c>
      <c r="F58" s="159" t="s">
        <v>879</v>
      </c>
      <c r="G58" s="159" t="s">
        <v>590</v>
      </c>
      <c r="H58" s="159" t="s">
        <v>591</v>
      </c>
      <c r="I58" s="159" t="s">
        <v>61</v>
      </c>
      <c r="J58" s="159" t="s">
        <v>62</v>
      </c>
      <c r="K58" s="159" t="s">
        <v>66</v>
      </c>
      <c r="L58" s="159" t="s">
        <v>605</v>
      </c>
      <c r="M58" s="159" t="s">
        <v>846</v>
      </c>
      <c r="N58" s="159" t="s">
        <v>847</v>
      </c>
      <c r="O58" s="159" t="s">
        <v>848</v>
      </c>
      <c r="P58" s="159" t="s">
        <v>849</v>
      </c>
      <c r="Q58" s="159" t="s">
        <v>852</v>
      </c>
      <c r="R58" s="159" t="s">
        <v>853</v>
      </c>
      <c r="S58" s="159" t="s">
        <v>512</v>
      </c>
      <c r="T58" s="159" t="s">
        <v>527</v>
      </c>
      <c r="U58" s="364">
        <v>4.4987700000000004</v>
      </c>
      <c r="V58" s="364">
        <v>6</v>
      </c>
      <c r="W58" s="364">
        <v>0</v>
      </c>
      <c r="X58" s="365"/>
      <c r="Y58" s="364">
        <v>9.92563</v>
      </c>
      <c r="Z58" s="364">
        <v>4.96584</v>
      </c>
      <c r="AA58" s="365"/>
      <c r="AB58" s="364">
        <v>0</v>
      </c>
      <c r="AC58" s="79"/>
      <c r="AD58" s="83"/>
      <c r="AE58" s="83"/>
      <c r="AF58" s="83"/>
      <c r="BF58"/>
      <c r="BG58"/>
      <c r="BH58"/>
      <c r="BI58"/>
      <c r="BJ58"/>
      <c r="BK58"/>
      <c r="BL58"/>
      <c r="BM58"/>
      <c r="BN58"/>
      <c r="BR58"/>
      <c r="BS58"/>
      <c r="BT58"/>
      <c r="BU58"/>
      <c r="BV58"/>
      <c r="BW58"/>
      <c r="BX58"/>
      <c r="BY58"/>
      <c r="BZ58"/>
      <c r="DH58"/>
      <c r="DI58"/>
      <c r="DJ58"/>
      <c r="DK58"/>
      <c r="DL58"/>
      <c r="DM58"/>
      <c r="DN58"/>
      <c r="DO58"/>
      <c r="DP58"/>
      <c r="DQ58"/>
      <c r="DR58"/>
      <c r="DS58"/>
      <c r="DW58"/>
      <c r="DX58"/>
      <c r="DY58"/>
      <c r="DZ58"/>
      <c r="EA58"/>
      <c r="EB58"/>
      <c r="EC58"/>
      <c r="ED58"/>
      <c r="EE58"/>
      <c r="EF58"/>
      <c r="EG58"/>
      <c r="EH58"/>
    </row>
    <row r="59" spans="3:138" x14ac:dyDescent="0.2">
      <c r="C59" s="159" t="s">
        <v>421</v>
      </c>
      <c r="D59" s="159" t="s">
        <v>534</v>
      </c>
      <c r="E59" s="159" t="s">
        <v>878</v>
      </c>
      <c r="F59" s="159" t="s">
        <v>879</v>
      </c>
      <c r="G59" s="159" t="s">
        <v>590</v>
      </c>
      <c r="H59" s="159" t="s">
        <v>591</v>
      </c>
      <c r="I59" s="159" t="s">
        <v>61</v>
      </c>
      <c r="J59" s="159" t="s">
        <v>62</v>
      </c>
      <c r="K59" s="159" t="s">
        <v>66</v>
      </c>
      <c r="L59" s="159" t="s">
        <v>605</v>
      </c>
      <c r="M59" s="159" t="s">
        <v>846</v>
      </c>
      <c r="N59" s="159" t="s">
        <v>847</v>
      </c>
      <c r="O59" s="159" t="s">
        <v>848</v>
      </c>
      <c r="P59" s="159" t="s">
        <v>849</v>
      </c>
      <c r="Q59" s="159" t="s">
        <v>850</v>
      </c>
      <c r="R59" s="159" t="s">
        <v>851</v>
      </c>
      <c r="S59" s="159" t="s">
        <v>512</v>
      </c>
      <c r="T59" s="159" t="s">
        <v>527</v>
      </c>
      <c r="U59" s="364">
        <v>8.7590000000000003</v>
      </c>
      <c r="V59" s="364">
        <v>10</v>
      </c>
      <c r="W59" s="364">
        <v>10</v>
      </c>
      <c r="X59" s="364">
        <v>9.9459599999999995</v>
      </c>
      <c r="Y59" s="364">
        <v>6.0193000000000003</v>
      </c>
      <c r="Z59" s="364">
        <v>8.2799999999999994</v>
      </c>
      <c r="AA59" s="364">
        <v>10.422000000000001</v>
      </c>
      <c r="AB59" s="364">
        <v>10</v>
      </c>
      <c r="AC59" s="80"/>
      <c r="AD59" s="84"/>
      <c r="AE59" s="84"/>
      <c r="AF59" s="84"/>
      <c r="BR59"/>
      <c r="BS59"/>
      <c r="BT59"/>
      <c r="BU59"/>
      <c r="BV59"/>
      <c r="BW59"/>
      <c r="BX59"/>
      <c r="BY59"/>
      <c r="BZ59"/>
      <c r="DW59"/>
      <c r="DX59"/>
      <c r="DY59"/>
      <c r="DZ59"/>
      <c r="EA59"/>
      <c r="EB59"/>
      <c r="EC59"/>
      <c r="ED59"/>
      <c r="EE59"/>
      <c r="EF59"/>
      <c r="EG59"/>
      <c r="EH59"/>
    </row>
    <row r="60" spans="3:138" x14ac:dyDescent="0.2">
      <c r="C60" s="159" t="s">
        <v>422</v>
      </c>
      <c r="D60" s="159" t="s">
        <v>575</v>
      </c>
      <c r="E60" s="159" t="s">
        <v>878</v>
      </c>
      <c r="F60" s="159" t="s">
        <v>879</v>
      </c>
      <c r="G60" s="159" t="s">
        <v>590</v>
      </c>
      <c r="H60" s="159" t="s">
        <v>591</v>
      </c>
      <c r="I60" s="159" t="s">
        <v>61</v>
      </c>
      <c r="J60" s="159" t="s">
        <v>62</v>
      </c>
      <c r="K60" s="159" t="s">
        <v>66</v>
      </c>
      <c r="L60" s="159" t="s">
        <v>605</v>
      </c>
      <c r="M60" s="159" t="s">
        <v>846</v>
      </c>
      <c r="N60" s="159" t="s">
        <v>847</v>
      </c>
      <c r="O60" s="159" t="s">
        <v>848</v>
      </c>
      <c r="P60" s="159" t="s">
        <v>849</v>
      </c>
      <c r="Q60" s="159" t="s">
        <v>850</v>
      </c>
      <c r="R60" s="159" t="s">
        <v>851</v>
      </c>
      <c r="S60" s="159" t="s">
        <v>512</v>
      </c>
      <c r="T60" s="159" t="s">
        <v>527</v>
      </c>
      <c r="U60" s="364">
        <v>8.0783000000000005</v>
      </c>
      <c r="V60" s="364">
        <v>25</v>
      </c>
      <c r="W60" s="364">
        <v>19.064789999999999</v>
      </c>
      <c r="X60" s="364">
        <v>19.064789999999999</v>
      </c>
      <c r="Y60" s="364">
        <v>0.50444999999999995</v>
      </c>
      <c r="Z60" s="364">
        <v>24.145689999999998</v>
      </c>
      <c r="AA60" s="364">
        <v>9.8059999999999992</v>
      </c>
      <c r="AB60" s="364">
        <v>19.064789999999999</v>
      </c>
      <c r="AC60" s="80"/>
      <c r="AD60" s="84"/>
      <c r="AE60" s="84"/>
      <c r="AF60" s="84"/>
      <c r="BR60"/>
      <c r="BS60"/>
      <c r="BT60"/>
      <c r="BU60"/>
      <c r="BV60"/>
      <c r="BW60"/>
      <c r="BX60"/>
      <c r="BY60"/>
      <c r="BZ60"/>
      <c r="DW60"/>
      <c r="DX60"/>
      <c r="DY60"/>
      <c r="DZ60"/>
      <c r="EA60"/>
      <c r="EB60"/>
      <c r="EC60"/>
      <c r="ED60"/>
      <c r="EE60"/>
      <c r="EF60"/>
      <c r="EG60"/>
      <c r="EH60"/>
    </row>
    <row r="61" spans="3:138" x14ac:dyDescent="0.2">
      <c r="C61" s="159" t="s">
        <v>422</v>
      </c>
      <c r="D61" s="159" t="s">
        <v>575</v>
      </c>
      <c r="E61" s="159" t="s">
        <v>878</v>
      </c>
      <c r="F61" s="159" t="s">
        <v>879</v>
      </c>
      <c r="G61" s="159" t="s">
        <v>590</v>
      </c>
      <c r="H61" s="159" t="s">
        <v>591</v>
      </c>
      <c r="I61" s="159" t="s">
        <v>61</v>
      </c>
      <c r="J61" s="159" t="s">
        <v>62</v>
      </c>
      <c r="K61" s="159" t="s">
        <v>66</v>
      </c>
      <c r="L61" s="159" t="s">
        <v>605</v>
      </c>
      <c r="M61" s="159" t="s">
        <v>846</v>
      </c>
      <c r="N61" s="159" t="s">
        <v>847</v>
      </c>
      <c r="O61" s="159" t="s">
        <v>848</v>
      </c>
      <c r="P61" s="159" t="s">
        <v>849</v>
      </c>
      <c r="Q61" s="159" t="s">
        <v>852</v>
      </c>
      <c r="R61" s="159" t="s">
        <v>853</v>
      </c>
      <c r="S61" s="159" t="s">
        <v>512</v>
      </c>
      <c r="T61" s="159" t="s">
        <v>527</v>
      </c>
      <c r="U61" s="365"/>
      <c r="V61" s="365"/>
      <c r="W61" s="365"/>
      <c r="X61" s="365"/>
      <c r="Y61" s="365"/>
      <c r="Z61" s="365"/>
      <c r="AA61" s="364">
        <v>12.324</v>
      </c>
      <c r="AB61" s="365"/>
      <c r="AC61" s="80"/>
      <c r="AD61" s="84"/>
      <c r="AE61" s="84"/>
      <c r="AF61" s="84"/>
      <c r="BR61"/>
      <c r="BS61"/>
      <c r="BT61"/>
      <c r="BU61"/>
      <c r="BV61"/>
      <c r="BW61"/>
      <c r="BX61"/>
      <c r="BY61"/>
      <c r="BZ61"/>
      <c r="DW61"/>
      <c r="DX61"/>
      <c r="DY61"/>
      <c r="DZ61"/>
      <c r="EA61"/>
      <c r="EB61"/>
      <c r="EC61"/>
      <c r="ED61"/>
      <c r="EE61"/>
      <c r="EF61"/>
      <c r="EG61"/>
      <c r="EH61"/>
    </row>
    <row r="62" spans="3:138" x14ac:dyDescent="0.2">
      <c r="C62" s="159" t="s">
        <v>423</v>
      </c>
      <c r="D62" s="159" t="s">
        <v>577</v>
      </c>
      <c r="E62" s="159" t="s">
        <v>878</v>
      </c>
      <c r="F62" s="159" t="s">
        <v>879</v>
      </c>
      <c r="G62" s="159" t="s">
        <v>590</v>
      </c>
      <c r="H62" s="159" t="s">
        <v>591</v>
      </c>
      <c r="I62" s="159" t="s">
        <v>61</v>
      </c>
      <c r="J62" s="159" t="s">
        <v>62</v>
      </c>
      <c r="K62" s="159" t="s">
        <v>808</v>
      </c>
      <c r="L62" s="159" t="s">
        <v>833</v>
      </c>
      <c r="M62" s="159" t="s">
        <v>834</v>
      </c>
      <c r="N62" s="159" t="s">
        <v>835</v>
      </c>
      <c r="O62" s="159" t="s">
        <v>836</v>
      </c>
      <c r="P62" s="159" t="s">
        <v>837</v>
      </c>
      <c r="Q62" s="159" t="s">
        <v>838</v>
      </c>
      <c r="R62" s="159" t="s">
        <v>837</v>
      </c>
      <c r="S62" s="159" t="s">
        <v>512</v>
      </c>
      <c r="T62" s="159" t="s">
        <v>527</v>
      </c>
      <c r="U62" s="364">
        <v>29.846</v>
      </c>
      <c r="V62" s="364">
        <v>0</v>
      </c>
      <c r="W62" s="364">
        <v>0</v>
      </c>
      <c r="X62" s="365"/>
      <c r="Y62" s="365"/>
      <c r="Z62" s="365"/>
      <c r="AA62" s="365"/>
      <c r="AB62" s="364">
        <v>0.154</v>
      </c>
      <c r="AC62" s="80"/>
      <c r="AD62" s="84"/>
      <c r="AE62" s="84"/>
      <c r="AF62" s="84"/>
      <c r="BR62"/>
      <c r="BS62"/>
      <c r="BT62"/>
      <c r="BU62"/>
      <c r="BV62"/>
      <c r="BW62"/>
      <c r="BX62"/>
      <c r="BY62"/>
      <c r="BZ62"/>
      <c r="DW62"/>
      <c r="DX62"/>
      <c r="DY62"/>
      <c r="DZ62"/>
      <c r="EA62"/>
      <c r="EB62"/>
      <c r="EC62"/>
      <c r="ED62"/>
      <c r="EE62"/>
      <c r="EF62"/>
      <c r="EG62"/>
      <c r="EH62"/>
    </row>
    <row r="63" spans="3:138" x14ac:dyDescent="0.2">
      <c r="C63" s="159" t="s">
        <v>423</v>
      </c>
      <c r="D63" s="159" t="s">
        <v>577</v>
      </c>
      <c r="E63" s="159" t="s">
        <v>878</v>
      </c>
      <c r="F63" s="159" t="s">
        <v>879</v>
      </c>
      <c r="G63" s="159" t="s">
        <v>590</v>
      </c>
      <c r="H63" s="159" t="s">
        <v>591</v>
      </c>
      <c r="I63" s="159" t="s">
        <v>61</v>
      </c>
      <c r="J63" s="159" t="s">
        <v>62</v>
      </c>
      <c r="K63" s="159" t="s">
        <v>808</v>
      </c>
      <c r="L63" s="159" t="s">
        <v>833</v>
      </c>
      <c r="M63" s="159" t="s">
        <v>839</v>
      </c>
      <c r="N63" s="159" t="s">
        <v>840</v>
      </c>
      <c r="O63" s="159" t="s">
        <v>841</v>
      </c>
      <c r="P63" s="159" t="s">
        <v>840</v>
      </c>
      <c r="Q63" s="159" t="s">
        <v>842</v>
      </c>
      <c r="R63" s="159" t="s">
        <v>843</v>
      </c>
      <c r="S63" s="159" t="s">
        <v>512</v>
      </c>
      <c r="T63" s="159" t="s">
        <v>527</v>
      </c>
      <c r="U63" s="364">
        <v>14.523999999999999</v>
      </c>
      <c r="V63" s="364">
        <v>0</v>
      </c>
      <c r="W63" s="364">
        <v>10</v>
      </c>
      <c r="X63" s="364">
        <v>13.260999999999999</v>
      </c>
      <c r="Y63" s="364">
        <v>36.735880000000002</v>
      </c>
      <c r="Z63" s="364">
        <v>17.376999999999999</v>
      </c>
      <c r="AA63" s="364">
        <v>0.58499999999999996</v>
      </c>
      <c r="AB63" s="364">
        <v>14.05</v>
      </c>
      <c r="AC63" s="80"/>
      <c r="AD63" s="84"/>
      <c r="AE63" s="84"/>
      <c r="AF63" s="84"/>
      <c r="BR63"/>
      <c r="BS63"/>
      <c r="BT63"/>
      <c r="BU63"/>
      <c r="BV63"/>
      <c r="BW63"/>
      <c r="BX63"/>
      <c r="BY63"/>
      <c r="BZ63"/>
      <c r="DW63"/>
      <c r="DX63"/>
      <c r="DY63"/>
      <c r="DZ63"/>
      <c r="EA63"/>
      <c r="EB63"/>
      <c r="EC63"/>
      <c r="ED63"/>
      <c r="EE63"/>
      <c r="EF63"/>
      <c r="EG63"/>
      <c r="EH63"/>
    </row>
    <row r="64" spans="3:138" x14ac:dyDescent="0.2">
      <c r="C64" s="159" t="s">
        <v>423</v>
      </c>
      <c r="D64" s="159" t="s">
        <v>577</v>
      </c>
      <c r="E64" s="159" t="s">
        <v>878</v>
      </c>
      <c r="F64" s="159" t="s">
        <v>879</v>
      </c>
      <c r="G64" s="159" t="s">
        <v>590</v>
      </c>
      <c r="H64" s="159" t="s">
        <v>591</v>
      </c>
      <c r="I64" s="159" t="s">
        <v>61</v>
      </c>
      <c r="J64" s="159" t="s">
        <v>62</v>
      </c>
      <c r="K64" s="159" t="s">
        <v>808</v>
      </c>
      <c r="L64" s="159" t="s">
        <v>833</v>
      </c>
      <c r="M64" s="159" t="s">
        <v>839</v>
      </c>
      <c r="N64" s="159" t="s">
        <v>840</v>
      </c>
      <c r="O64" s="159" t="s">
        <v>841</v>
      </c>
      <c r="P64" s="159" t="s">
        <v>840</v>
      </c>
      <c r="Q64" s="159" t="s">
        <v>844</v>
      </c>
      <c r="R64" s="159" t="s">
        <v>845</v>
      </c>
      <c r="S64" s="159" t="s">
        <v>512</v>
      </c>
      <c r="T64" s="159" t="s">
        <v>527</v>
      </c>
      <c r="U64" s="365"/>
      <c r="V64" s="365"/>
      <c r="W64" s="365"/>
      <c r="X64" s="365"/>
      <c r="Y64" s="364">
        <v>9.2053999999999991</v>
      </c>
      <c r="Z64" s="365"/>
      <c r="AA64" s="365"/>
      <c r="AB64" s="365"/>
      <c r="AC64" s="79"/>
      <c r="AD64" s="83"/>
      <c r="AE64" s="83"/>
      <c r="AF64" s="83"/>
      <c r="BR64"/>
      <c r="BS64"/>
      <c r="BT64"/>
      <c r="BU64"/>
      <c r="BV64"/>
      <c r="BW64"/>
      <c r="BX64"/>
      <c r="BY64"/>
      <c r="BZ64"/>
      <c r="DW64"/>
      <c r="DX64"/>
      <c r="DY64"/>
      <c r="DZ64"/>
      <c r="EA64"/>
      <c r="EB64"/>
      <c r="EC64"/>
      <c r="ED64"/>
      <c r="EE64"/>
      <c r="EF64"/>
      <c r="EG64"/>
      <c r="EH64"/>
    </row>
    <row r="65" spans="3:138" x14ac:dyDescent="0.2">
      <c r="C65" s="159" t="s">
        <v>423</v>
      </c>
      <c r="D65" s="159" t="s">
        <v>577</v>
      </c>
      <c r="E65" s="159" t="s">
        <v>878</v>
      </c>
      <c r="F65" s="159" t="s">
        <v>879</v>
      </c>
      <c r="G65" s="159" t="s">
        <v>590</v>
      </c>
      <c r="H65" s="159" t="s">
        <v>591</v>
      </c>
      <c r="I65" s="159" t="s">
        <v>61</v>
      </c>
      <c r="J65" s="159" t="s">
        <v>62</v>
      </c>
      <c r="K65" s="159" t="s">
        <v>66</v>
      </c>
      <c r="L65" s="159" t="s">
        <v>605</v>
      </c>
      <c r="M65" s="159" t="s">
        <v>846</v>
      </c>
      <c r="N65" s="159" t="s">
        <v>847</v>
      </c>
      <c r="O65" s="159" t="s">
        <v>848</v>
      </c>
      <c r="P65" s="159" t="s">
        <v>849</v>
      </c>
      <c r="Q65" s="159" t="s">
        <v>850</v>
      </c>
      <c r="R65" s="159" t="s">
        <v>851</v>
      </c>
      <c r="S65" s="159" t="s">
        <v>512</v>
      </c>
      <c r="T65" s="159" t="s">
        <v>527</v>
      </c>
      <c r="U65" s="364">
        <v>60.091999999999999</v>
      </c>
      <c r="V65" s="364">
        <v>30</v>
      </c>
      <c r="W65" s="364">
        <v>30</v>
      </c>
      <c r="X65" s="364">
        <v>16.501300000000001</v>
      </c>
      <c r="Y65" s="364">
        <v>75.954700000000003</v>
      </c>
      <c r="Z65" s="364">
        <v>69.287199999999999</v>
      </c>
      <c r="AA65" s="364">
        <v>79.818799999999996</v>
      </c>
      <c r="AB65" s="364">
        <v>30</v>
      </c>
      <c r="AC65" s="80"/>
      <c r="AD65" s="84"/>
      <c r="AE65" s="84"/>
      <c r="AF65" s="84"/>
      <c r="BR65"/>
      <c r="BS65"/>
      <c r="BT65"/>
      <c r="BU65"/>
      <c r="BV65"/>
      <c r="BW65"/>
      <c r="BX65"/>
      <c r="BY65"/>
      <c r="BZ65"/>
      <c r="DW65"/>
      <c r="DX65"/>
      <c r="DY65"/>
      <c r="DZ65"/>
      <c r="EA65"/>
      <c r="EB65"/>
      <c r="EC65"/>
      <c r="ED65"/>
      <c r="EE65"/>
      <c r="EF65"/>
      <c r="EG65"/>
      <c r="EH65"/>
    </row>
    <row r="66" spans="3:138" x14ac:dyDescent="0.2">
      <c r="C66" s="159" t="s">
        <v>423</v>
      </c>
      <c r="D66" s="159" t="s">
        <v>577</v>
      </c>
      <c r="E66" s="159" t="s">
        <v>878</v>
      </c>
      <c r="F66" s="159" t="s">
        <v>879</v>
      </c>
      <c r="G66" s="159" t="s">
        <v>590</v>
      </c>
      <c r="H66" s="159" t="s">
        <v>591</v>
      </c>
      <c r="I66" s="159" t="s">
        <v>61</v>
      </c>
      <c r="J66" s="159" t="s">
        <v>62</v>
      </c>
      <c r="K66" s="159" t="s">
        <v>66</v>
      </c>
      <c r="L66" s="159" t="s">
        <v>605</v>
      </c>
      <c r="M66" s="159" t="s">
        <v>846</v>
      </c>
      <c r="N66" s="159" t="s">
        <v>847</v>
      </c>
      <c r="O66" s="159" t="s">
        <v>848</v>
      </c>
      <c r="P66" s="159" t="s">
        <v>849</v>
      </c>
      <c r="Q66" s="159" t="s">
        <v>852</v>
      </c>
      <c r="R66" s="159" t="s">
        <v>853</v>
      </c>
      <c r="S66" s="159" t="s">
        <v>512</v>
      </c>
      <c r="T66" s="159" t="s">
        <v>527</v>
      </c>
      <c r="U66" s="364">
        <v>94.587109999999996</v>
      </c>
      <c r="V66" s="364">
        <v>157</v>
      </c>
      <c r="W66" s="364">
        <v>111.4014</v>
      </c>
      <c r="X66" s="364">
        <v>111.4014</v>
      </c>
      <c r="Y66" s="364">
        <v>194.09796</v>
      </c>
      <c r="Z66" s="364">
        <v>121.304</v>
      </c>
      <c r="AA66" s="364">
        <v>106.43300000000001</v>
      </c>
      <c r="AB66" s="364">
        <v>111.4014</v>
      </c>
      <c r="AC66" s="80"/>
      <c r="AD66" s="84"/>
      <c r="AE66" s="84"/>
      <c r="AF66" s="84"/>
      <c r="BR66"/>
      <c r="BS66"/>
      <c r="BT66"/>
      <c r="BU66"/>
      <c r="BV66"/>
      <c r="BW66"/>
      <c r="BX66"/>
      <c r="BY66"/>
      <c r="BZ66"/>
      <c r="DW66"/>
      <c r="DX66"/>
      <c r="DY66"/>
      <c r="DZ66"/>
      <c r="EA66"/>
      <c r="EB66"/>
      <c r="EC66"/>
      <c r="ED66"/>
      <c r="EE66"/>
      <c r="EF66"/>
      <c r="EG66"/>
      <c r="EH66"/>
    </row>
    <row r="67" spans="3:138" x14ac:dyDescent="0.2">
      <c r="C67" s="159" t="s">
        <v>424</v>
      </c>
      <c r="D67" s="159" t="s">
        <v>535</v>
      </c>
      <c r="E67" s="159" t="s">
        <v>878</v>
      </c>
      <c r="F67" s="159" t="s">
        <v>879</v>
      </c>
      <c r="G67" s="159" t="s">
        <v>590</v>
      </c>
      <c r="H67" s="159" t="s">
        <v>591</v>
      </c>
      <c r="I67" s="159" t="s">
        <v>61</v>
      </c>
      <c r="J67" s="159" t="s">
        <v>62</v>
      </c>
      <c r="K67" s="159" t="s">
        <v>808</v>
      </c>
      <c r="L67" s="159" t="s">
        <v>833</v>
      </c>
      <c r="M67" s="159" t="s">
        <v>834</v>
      </c>
      <c r="N67" s="159" t="s">
        <v>835</v>
      </c>
      <c r="O67" s="159" t="s">
        <v>836</v>
      </c>
      <c r="P67" s="159" t="s">
        <v>837</v>
      </c>
      <c r="Q67" s="159" t="s">
        <v>838</v>
      </c>
      <c r="R67" s="159" t="s">
        <v>837</v>
      </c>
      <c r="S67" s="159" t="s">
        <v>512</v>
      </c>
      <c r="T67" s="159" t="s">
        <v>527</v>
      </c>
      <c r="U67" s="364">
        <v>106.56399999999999</v>
      </c>
      <c r="V67" s="364">
        <v>0</v>
      </c>
      <c r="W67" s="364">
        <v>0</v>
      </c>
      <c r="X67" s="365"/>
      <c r="Y67" s="364">
        <v>144.82499999999999</v>
      </c>
      <c r="Z67" s="364">
        <v>32.125</v>
      </c>
      <c r="AA67" s="364">
        <v>351.26850000000002</v>
      </c>
      <c r="AB67" s="364">
        <v>0.56521999999999994</v>
      </c>
      <c r="AC67" s="79"/>
      <c r="AD67" s="83"/>
      <c r="AE67" s="83"/>
      <c r="AF67" s="83"/>
      <c r="BR67"/>
      <c r="BS67"/>
      <c r="BT67"/>
      <c r="BU67"/>
      <c r="BV67"/>
      <c r="BW67"/>
      <c r="BX67"/>
      <c r="BY67"/>
      <c r="BZ67"/>
      <c r="DW67"/>
      <c r="DX67"/>
      <c r="DY67"/>
      <c r="DZ67"/>
      <c r="EA67"/>
      <c r="EB67"/>
      <c r="EC67"/>
      <c r="ED67"/>
      <c r="EE67"/>
      <c r="EF67"/>
      <c r="EG67"/>
      <c r="EH67"/>
    </row>
    <row r="68" spans="3:138" x14ac:dyDescent="0.2">
      <c r="C68" s="159" t="s">
        <v>424</v>
      </c>
      <c r="D68" s="159" t="s">
        <v>535</v>
      </c>
      <c r="E68" s="159" t="s">
        <v>878</v>
      </c>
      <c r="F68" s="159" t="s">
        <v>879</v>
      </c>
      <c r="G68" s="159" t="s">
        <v>590</v>
      </c>
      <c r="H68" s="159" t="s">
        <v>591</v>
      </c>
      <c r="I68" s="159" t="s">
        <v>61</v>
      </c>
      <c r="J68" s="159" t="s">
        <v>62</v>
      </c>
      <c r="K68" s="159" t="s">
        <v>808</v>
      </c>
      <c r="L68" s="159" t="s">
        <v>833</v>
      </c>
      <c r="M68" s="159" t="s">
        <v>839</v>
      </c>
      <c r="N68" s="159" t="s">
        <v>840</v>
      </c>
      <c r="O68" s="159" t="s">
        <v>841</v>
      </c>
      <c r="P68" s="159" t="s">
        <v>840</v>
      </c>
      <c r="Q68" s="159" t="s">
        <v>842</v>
      </c>
      <c r="R68" s="159" t="s">
        <v>843</v>
      </c>
      <c r="S68" s="159" t="s">
        <v>512</v>
      </c>
      <c r="T68" s="159" t="s">
        <v>527</v>
      </c>
      <c r="U68" s="364">
        <v>21.145</v>
      </c>
      <c r="V68" s="365"/>
      <c r="W68" s="365"/>
      <c r="X68" s="365"/>
      <c r="Y68" s="364">
        <v>55.787010000000002</v>
      </c>
      <c r="Z68" s="365"/>
      <c r="AA68" s="365"/>
      <c r="AB68" s="365"/>
      <c r="AC68" s="80"/>
      <c r="AD68" s="84"/>
      <c r="AE68" s="84"/>
      <c r="AF68" s="84"/>
      <c r="BR68"/>
      <c r="BS68"/>
      <c r="BT68"/>
      <c r="BU68"/>
      <c r="BV68"/>
      <c r="BW68"/>
      <c r="BX68"/>
      <c r="BY68"/>
      <c r="BZ68"/>
      <c r="DW68"/>
      <c r="DX68"/>
      <c r="DY68"/>
      <c r="DZ68"/>
      <c r="EA68"/>
      <c r="EB68"/>
      <c r="EC68"/>
      <c r="ED68"/>
      <c r="EE68"/>
      <c r="EF68"/>
      <c r="EG68"/>
      <c r="EH68"/>
    </row>
    <row r="69" spans="3:138" x14ac:dyDescent="0.2">
      <c r="C69" s="159" t="s">
        <v>424</v>
      </c>
      <c r="D69" s="159" t="s">
        <v>535</v>
      </c>
      <c r="E69" s="159" t="s">
        <v>878</v>
      </c>
      <c r="F69" s="159" t="s">
        <v>879</v>
      </c>
      <c r="G69" s="159" t="s">
        <v>590</v>
      </c>
      <c r="H69" s="159" t="s">
        <v>591</v>
      </c>
      <c r="I69" s="159" t="s">
        <v>61</v>
      </c>
      <c r="J69" s="159" t="s">
        <v>62</v>
      </c>
      <c r="K69" s="159" t="s">
        <v>808</v>
      </c>
      <c r="L69" s="159" t="s">
        <v>833</v>
      </c>
      <c r="M69" s="159" t="s">
        <v>839</v>
      </c>
      <c r="N69" s="159" t="s">
        <v>840</v>
      </c>
      <c r="O69" s="159" t="s">
        <v>841</v>
      </c>
      <c r="P69" s="159" t="s">
        <v>840</v>
      </c>
      <c r="Q69" s="159" t="s">
        <v>844</v>
      </c>
      <c r="R69" s="159" t="s">
        <v>845</v>
      </c>
      <c r="S69" s="159" t="s">
        <v>512</v>
      </c>
      <c r="T69" s="159" t="s">
        <v>527</v>
      </c>
      <c r="U69" s="365"/>
      <c r="V69" s="365"/>
      <c r="W69" s="365"/>
      <c r="X69" s="365"/>
      <c r="Y69" s="364">
        <v>15.749000000000001</v>
      </c>
      <c r="Z69" s="365"/>
      <c r="AA69" s="365"/>
      <c r="AB69" s="365"/>
      <c r="AC69" s="80"/>
      <c r="AD69" s="84"/>
      <c r="AE69" s="84"/>
      <c r="AF69" s="84"/>
      <c r="BR69"/>
      <c r="BS69"/>
      <c r="BT69"/>
      <c r="BU69"/>
      <c r="BV69"/>
      <c r="BW69"/>
      <c r="BX69"/>
      <c r="BY69"/>
      <c r="BZ69"/>
      <c r="DW69"/>
      <c r="DX69"/>
      <c r="DY69"/>
      <c r="DZ69"/>
      <c r="EA69"/>
      <c r="EB69"/>
      <c r="EC69"/>
      <c r="ED69"/>
      <c r="EE69"/>
      <c r="EF69"/>
      <c r="EG69"/>
      <c r="EH69"/>
    </row>
    <row r="70" spans="3:138" x14ac:dyDescent="0.2">
      <c r="C70" s="159" t="s">
        <v>424</v>
      </c>
      <c r="D70" s="159" t="s">
        <v>535</v>
      </c>
      <c r="E70" s="159" t="s">
        <v>878</v>
      </c>
      <c r="F70" s="159" t="s">
        <v>879</v>
      </c>
      <c r="G70" s="159" t="s">
        <v>590</v>
      </c>
      <c r="H70" s="159" t="s">
        <v>591</v>
      </c>
      <c r="I70" s="159" t="s">
        <v>61</v>
      </c>
      <c r="J70" s="159" t="s">
        <v>62</v>
      </c>
      <c r="K70" s="159" t="s">
        <v>66</v>
      </c>
      <c r="L70" s="159" t="s">
        <v>605</v>
      </c>
      <c r="M70" s="159" t="s">
        <v>846</v>
      </c>
      <c r="N70" s="159" t="s">
        <v>847</v>
      </c>
      <c r="O70" s="159" t="s">
        <v>848</v>
      </c>
      <c r="P70" s="159" t="s">
        <v>849</v>
      </c>
      <c r="Q70" s="159" t="s">
        <v>850</v>
      </c>
      <c r="R70" s="159" t="s">
        <v>851</v>
      </c>
      <c r="S70" s="159" t="s">
        <v>512</v>
      </c>
      <c r="T70" s="159" t="s">
        <v>527</v>
      </c>
      <c r="U70" s="364">
        <v>1175.9386</v>
      </c>
      <c r="V70" s="364">
        <v>100</v>
      </c>
      <c r="W70" s="364">
        <v>180</v>
      </c>
      <c r="X70" s="364">
        <v>215.92626999999999</v>
      </c>
      <c r="Y70" s="364">
        <v>1045.5973200000001</v>
      </c>
      <c r="Z70" s="364">
        <v>949.09609999999998</v>
      </c>
      <c r="AA70" s="364">
        <v>402.80531000000002</v>
      </c>
      <c r="AB70" s="364">
        <v>248.95737</v>
      </c>
      <c r="AC70" s="80"/>
      <c r="AD70" s="84"/>
      <c r="AE70" s="84"/>
      <c r="AF70" s="84"/>
      <c r="BR70"/>
      <c r="BS70"/>
      <c r="BT70"/>
      <c r="BU70"/>
      <c r="BV70"/>
      <c r="BW70"/>
      <c r="BX70"/>
      <c r="BY70"/>
      <c r="BZ70"/>
      <c r="DW70"/>
      <c r="DX70"/>
      <c r="DY70"/>
      <c r="DZ70"/>
      <c r="EA70"/>
      <c r="EB70"/>
      <c r="EC70"/>
      <c r="ED70"/>
      <c r="EE70"/>
      <c r="EF70"/>
      <c r="EG70"/>
      <c r="EH70"/>
    </row>
    <row r="71" spans="3:138" x14ac:dyDescent="0.2">
      <c r="C71" s="159" t="s">
        <v>424</v>
      </c>
      <c r="D71" s="159" t="s">
        <v>535</v>
      </c>
      <c r="E71" s="159" t="s">
        <v>878</v>
      </c>
      <c r="F71" s="159" t="s">
        <v>879</v>
      </c>
      <c r="G71" s="159" t="s">
        <v>590</v>
      </c>
      <c r="H71" s="159" t="s">
        <v>591</v>
      </c>
      <c r="I71" s="159" t="s">
        <v>61</v>
      </c>
      <c r="J71" s="159" t="s">
        <v>62</v>
      </c>
      <c r="K71" s="159" t="s">
        <v>66</v>
      </c>
      <c r="L71" s="159" t="s">
        <v>605</v>
      </c>
      <c r="M71" s="159" t="s">
        <v>846</v>
      </c>
      <c r="N71" s="159" t="s">
        <v>847</v>
      </c>
      <c r="O71" s="159" t="s">
        <v>848</v>
      </c>
      <c r="P71" s="159" t="s">
        <v>849</v>
      </c>
      <c r="Q71" s="159" t="s">
        <v>852</v>
      </c>
      <c r="R71" s="159" t="s">
        <v>853</v>
      </c>
      <c r="S71" s="159" t="s">
        <v>512</v>
      </c>
      <c r="T71" s="159" t="s">
        <v>527</v>
      </c>
      <c r="U71" s="364">
        <v>152.32310000000001</v>
      </c>
      <c r="V71" s="364">
        <v>200</v>
      </c>
      <c r="W71" s="364">
        <v>167.59764999999999</v>
      </c>
      <c r="X71" s="364">
        <v>167.59764999999999</v>
      </c>
      <c r="Y71" s="364">
        <v>1102.9833799999999</v>
      </c>
      <c r="Z71" s="364">
        <v>137.9135</v>
      </c>
      <c r="AA71" s="364">
        <v>531.90395999999998</v>
      </c>
      <c r="AB71" s="364">
        <v>167.59764999999999</v>
      </c>
      <c r="AC71" s="80"/>
      <c r="AD71" s="84"/>
      <c r="AE71" s="84"/>
      <c r="AF71" s="84"/>
      <c r="BR71"/>
      <c r="BS71"/>
      <c r="BT71"/>
      <c r="BU71"/>
      <c r="BV71"/>
      <c r="BW71"/>
      <c r="BX71"/>
      <c r="BY71"/>
      <c r="BZ71"/>
      <c r="DW71"/>
      <c r="DX71"/>
      <c r="DY71"/>
      <c r="DZ71"/>
      <c r="EA71"/>
      <c r="EB71"/>
      <c r="EC71"/>
      <c r="ED71"/>
      <c r="EE71"/>
      <c r="EF71"/>
      <c r="EG71"/>
      <c r="EH71"/>
    </row>
    <row r="72" spans="3:138" x14ac:dyDescent="0.2">
      <c r="C72" s="159" t="s">
        <v>425</v>
      </c>
      <c r="D72" s="159" t="s">
        <v>426</v>
      </c>
      <c r="E72" s="159" t="s">
        <v>878</v>
      </c>
      <c r="F72" s="159" t="s">
        <v>879</v>
      </c>
      <c r="G72" s="159" t="s">
        <v>590</v>
      </c>
      <c r="H72" s="159" t="s">
        <v>591</v>
      </c>
      <c r="I72" s="159" t="s">
        <v>61</v>
      </c>
      <c r="J72" s="159" t="s">
        <v>62</v>
      </c>
      <c r="K72" s="159" t="s">
        <v>808</v>
      </c>
      <c r="L72" s="159" t="s">
        <v>833</v>
      </c>
      <c r="M72" s="159" t="s">
        <v>839</v>
      </c>
      <c r="N72" s="159" t="s">
        <v>840</v>
      </c>
      <c r="O72" s="159" t="s">
        <v>841</v>
      </c>
      <c r="P72" s="159" t="s">
        <v>840</v>
      </c>
      <c r="Q72" s="159" t="s">
        <v>842</v>
      </c>
      <c r="R72" s="159" t="s">
        <v>843</v>
      </c>
      <c r="S72" s="159" t="s">
        <v>512</v>
      </c>
      <c r="T72" s="159" t="s">
        <v>527</v>
      </c>
      <c r="U72" s="364">
        <v>26.111999999999998</v>
      </c>
      <c r="V72" s="364">
        <v>0</v>
      </c>
      <c r="W72" s="364">
        <v>14.452999999999999</v>
      </c>
      <c r="X72" s="364">
        <v>14.452999999999999</v>
      </c>
      <c r="Y72" s="364">
        <v>16.100000000000001</v>
      </c>
      <c r="Z72" s="365"/>
      <c r="AA72" s="365"/>
      <c r="AB72" s="364">
        <v>14.452999999999999</v>
      </c>
      <c r="AC72" s="80"/>
      <c r="AD72" s="84"/>
      <c r="AE72" s="84"/>
      <c r="AF72" s="84"/>
      <c r="BR72"/>
      <c r="BS72"/>
      <c r="BT72"/>
      <c r="BU72"/>
      <c r="BV72"/>
      <c r="BW72"/>
      <c r="BX72"/>
      <c r="BY72"/>
      <c r="BZ72"/>
      <c r="DW72"/>
      <c r="DX72"/>
      <c r="DY72"/>
      <c r="DZ72"/>
      <c r="EA72"/>
      <c r="EB72"/>
      <c r="EC72"/>
      <c r="ED72"/>
      <c r="EE72"/>
      <c r="EF72"/>
      <c r="EG72"/>
      <c r="EH72"/>
    </row>
    <row r="73" spans="3:138" x14ac:dyDescent="0.2">
      <c r="C73" s="159" t="s">
        <v>425</v>
      </c>
      <c r="D73" s="159" t="s">
        <v>426</v>
      </c>
      <c r="E73" s="159" t="s">
        <v>878</v>
      </c>
      <c r="F73" s="159" t="s">
        <v>879</v>
      </c>
      <c r="G73" s="159" t="s">
        <v>590</v>
      </c>
      <c r="H73" s="159" t="s">
        <v>591</v>
      </c>
      <c r="I73" s="159" t="s">
        <v>61</v>
      </c>
      <c r="J73" s="159" t="s">
        <v>62</v>
      </c>
      <c r="K73" s="159" t="s">
        <v>808</v>
      </c>
      <c r="L73" s="159" t="s">
        <v>833</v>
      </c>
      <c r="M73" s="159" t="s">
        <v>839</v>
      </c>
      <c r="N73" s="159" t="s">
        <v>840</v>
      </c>
      <c r="O73" s="159" t="s">
        <v>841</v>
      </c>
      <c r="P73" s="159" t="s">
        <v>840</v>
      </c>
      <c r="Q73" s="159" t="s">
        <v>844</v>
      </c>
      <c r="R73" s="159" t="s">
        <v>845</v>
      </c>
      <c r="S73" s="159" t="s">
        <v>512</v>
      </c>
      <c r="T73" s="159" t="s">
        <v>527</v>
      </c>
      <c r="U73" s="364">
        <v>4.9610000000000003</v>
      </c>
      <c r="V73" s="365"/>
      <c r="W73" s="365"/>
      <c r="X73" s="365"/>
      <c r="Y73" s="364">
        <v>0.42499999999999999</v>
      </c>
      <c r="Z73" s="364">
        <v>30</v>
      </c>
      <c r="AA73" s="364">
        <v>50</v>
      </c>
      <c r="AB73" s="365"/>
      <c r="AC73" s="79"/>
      <c r="AD73" s="83"/>
      <c r="AE73" s="83"/>
      <c r="AF73" s="83"/>
      <c r="BR73"/>
      <c r="BS73"/>
      <c r="BT73"/>
      <c r="BU73"/>
      <c r="BV73"/>
      <c r="BW73"/>
      <c r="BX73"/>
      <c r="BY73"/>
      <c r="BZ73"/>
      <c r="DW73"/>
      <c r="DX73"/>
      <c r="DY73"/>
      <c r="DZ73"/>
      <c r="EA73"/>
      <c r="EB73"/>
      <c r="EC73"/>
      <c r="ED73"/>
      <c r="EE73"/>
      <c r="EF73"/>
      <c r="EG73"/>
      <c r="EH73"/>
    </row>
    <row r="74" spans="3:138" x14ac:dyDescent="0.2">
      <c r="C74" s="159" t="s">
        <v>425</v>
      </c>
      <c r="D74" s="159" t="s">
        <v>426</v>
      </c>
      <c r="E74" s="159" t="s">
        <v>878</v>
      </c>
      <c r="F74" s="159" t="s">
        <v>879</v>
      </c>
      <c r="G74" s="159" t="s">
        <v>590</v>
      </c>
      <c r="H74" s="159" t="s">
        <v>591</v>
      </c>
      <c r="I74" s="159" t="s">
        <v>61</v>
      </c>
      <c r="J74" s="159" t="s">
        <v>62</v>
      </c>
      <c r="K74" s="159" t="s">
        <v>66</v>
      </c>
      <c r="L74" s="159" t="s">
        <v>605</v>
      </c>
      <c r="M74" s="159" t="s">
        <v>846</v>
      </c>
      <c r="N74" s="159" t="s">
        <v>847</v>
      </c>
      <c r="O74" s="159" t="s">
        <v>848</v>
      </c>
      <c r="P74" s="159" t="s">
        <v>849</v>
      </c>
      <c r="Q74" s="159" t="s">
        <v>850</v>
      </c>
      <c r="R74" s="159" t="s">
        <v>851</v>
      </c>
      <c r="S74" s="159" t="s">
        <v>512</v>
      </c>
      <c r="T74" s="159" t="s">
        <v>527</v>
      </c>
      <c r="U74" s="364">
        <v>2575.3081400000001</v>
      </c>
      <c r="V74" s="364">
        <v>1525</v>
      </c>
      <c r="W74" s="364">
        <v>1401.7599600000001</v>
      </c>
      <c r="X74" s="364">
        <v>2290.5020599999998</v>
      </c>
      <c r="Y74" s="364">
        <v>2485.2936300000001</v>
      </c>
      <c r="Z74" s="364">
        <v>2077.5508599999998</v>
      </c>
      <c r="AA74" s="364">
        <v>2281.7520199999999</v>
      </c>
      <c r="AB74" s="364">
        <v>2406.9533499999998</v>
      </c>
      <c r="AC74" s="80"/>
      <c r="AD74" s="84"/>
      <c r="AE74" s="84"/>
      <c r="AF74" s="84"/>
      <c r="BR74"/>
      <c r="BS74"/>
      <c r="BT74"/>
      <c r="BU74"/>
      <c r="BV74"/>
      <c r="BW74"/>
      <c r="BX74"/>
      <c r="BY74"/>
      <c r="BZ74"/>
      <c r="DW74"/>
      <c r="DX74"/>
      <c r="DY74"/>
      <c r="DZ74"/>
      <c r="EA74"/>
      <c r="EB74"/>
      <c r="EC74"/>
      <c r="ED74"/>
      <c r="EE74"/>
      <c r="EF74"/>
      <c r="EG74"/>
      <c r="EH74"/>
    </row>
    <row r="75" spans="3:138" x14ac:dyDescent="0.2">
      <c r="C75" s="159" t="s">
        <v>425</v>
      </c>
      <c r="D75" s="159" t="s">
        <v>426</v>
      </c>
      <c r="E75" s="159" t="s">
        <v>878</v>
      </c>
      <c r="F75" s="159" t="s">
        <v>879</v>
      </c>
      <c r="G75" s="159" t="s">
        <v>590</v>
      </c>
      <c r="H75" s="159" t="s">
        <v>591</v>
      </c>
      <c r="I75" s="159" t="s">
        <v>61</v>
      </c>
      <c r="J75" s="159" t="s">
        <v>62</v>
      </c>
      <c r="K75" s="159" t="s">
        <v>66</v>
      </c>
      <c r="L75" s="159" t="s">
        <v>605</v>
      </c>
      <c r="M75" s="159" t="s">
        <v>846</v>
      </c>
      <c r="N75" s="159" t="s">
        <v>847</v>
      </c>
      <c r="O75" s="159" t="s">
        <v>848</v>
      </c>
      <c r="P75" s="159" t="s">
        <v>849</v>
      </c>
      <c r="Q75" s="159" t="s">
        <v>852</v>
      </c>
      <c r="R75" s="159" t="s">
        <v>853</v>
      </c>
      <c r="S75" s="159" t="s">
        <v>512</v>
      </c>
      <c r="T75" s="159" t="s">
        <v>527</v>
      </c>
      <c r="U75" s="364">
        <v>180.48996</v>
      </c>
      <c r="V75" s="364">
        <v>365</v>
      </c>
      <c r="W75" s="364">
        <v>254.92688999999999</v>
      </c>
      <c r="X75" s="364">
        <v>254.92688999999999</v>
      </c>
      <c r="Y75" s="364">
        <v>315.16485999999998</v>
      </c>
      <c r="Z75" s="364">
        <v>369.23448000000002</v>
      </c>
      <c r="AA75" s="364">
        <v>753.36773000000005</v>
      </c>
      <c r="AB75" s="364">
        <v>254.92688999999999</v>
      </c>
      <c r="AC75" s="80"/>
      <c r="AD75" s="84"/>
      <c r="AE75" s="84"/>
      <c r="AF75" s="84"/>
      <c r="BR75"/>
      <c r="BS75"/>
      <c r="BT75"/>
      <c r="BU75"/>
      <c r="BV75"/>
      <c r="BW75"/>
      <c r="BX75"/>
      <c r="BY75"/>
      <c r="BZ75"/>
      <c r="DW75"/>
      <c r="DX75"/>
      <c r="DY75"/>
      <c r="DZ75"/>
      <c r="EA75"/>
      <c r="EB75"/>
      <c r="EC75"/>
      <c r="ED75"/>
      <c r="EE75"/>
      <c r="EF75"/>
      <c r="EG75"/>
      <c r="EH75"/>
    </row>
    <row r="76" spans="3:138" x14ac:dyDescent="0.2">
      <c r="C76" s="159" t="s">
        <v>880</v>
      </c>
      <c r="D76" s="159" t="s">
        <v>881</v>
      </c>
      <c r="E76" s="159" t="s">
        <v>592</v>
      </c>
      <c r="F76" s="159" t="s">
        <v>593</v>
      </c>
      <c r="G76" s="159" t="s">
        <v>590</v>
      </c>
      <c r="H76" s="159" t="s">
        <v>591</v>
      </c>
      <c r="I76" s="159" t="s">
        <v>61</v>
      </c>
      <c r="J76" s="159" t="s">
        <v>62</v>
      </c>
      <c r="K76" s="159" t="s">
        <v>66</v>
      </c>
      <c r="L76" s="159" t="s">
        <v>605</v>
      </c>
      <c r="M76" s="159" t="s">
        <v>846</v>
      </c>
      <c r="N76" s="159" t="s">
        <v>847</v>
      </c>
      <c r="O76" s="159" t="s">
        <v>848</v>
      </c>
      <c r="P76" s="159" t="s">
        <v>849</v>
      </c>
      <c r="Q76" s="159" t="s">
        <v>850</v>
      </c>
      <c r="R76" s="159" t="s">
        <v>851</v>
      </c>
      <c r="S76" s="159" t="s">
        <v>512</v>
      </c>
      <c r="T76" s="159" t="s">
        <v>527</v>
      </c>
      <c r="U76" s="364">
        <v>3.3458899999999998</v>
      </c>
      <c r="V76" s="364">
        <v>5</v>
      </c>
      <c r="W76" s="364">
        <v>5</v>
      </c>
      <c r="X76" s="364">
        <v>0.67045999999999994</v>
      </c>
      <c r="Y76" s="364">
        <v>3.7252399999999999</v>
      </c>
      <c r="Z76" s="364">
        <v>4.4123400000000004</v>
      </c>
      <c r="AA76" s="364">
        <v>2.9638300000000002</v>
      </c>
      <c r="AB76" s="364">
        <v>5</v>
      </c>
      <c r="AC76" s="80"/>
      <c r="AD76" s="84"/>
      <c r="AE76" s="84"/>
      <c r="AF76" s="84"/>
      <c r="BR76"/>
      <c r="BS76"/>
      <c r="BT76"/>
      <c r="BU76"/>
      <c r="BV76"/>
      <c r="BW76"/>
      <c r="BX76"/>
      <c r="BY76"/>
      <c r="BZ76"/>
      <c r="DW76"/>
      <c r="DX76"/>
      <c r="DY76"/>
      <c r="DZ76"/>
      <c r="EA76"/>
      <c r="EB76"/>
      <c r="EC76"/>
      <c r="ED76"/>
      <c r="EE76"/>
      <c r="EF76"/>
      <c r="EG76"/>
      <c r="EH76"/>
    </row>
    <row r="77" spans="3:138" x14ac:dyDescent="0.2">
      <c r="C77" s="159" t="s">
        <v>880</v>
      </c>
      <c r="D77" s="159" t="s">
        <v>881</v>
      </c>
      <c r="E77" s="159" t="s">
        <v>592</v>
      </c>
      <c r="F77" s="159" t="s">
        <v>593</v>
      </c>
      <c r="G77" s="159" t="s">
        <v>590</v>
      </c>
      <c r="H77" s="159" t="s">
        <v>591</v>
      </c>
      <c r="I77" s="159" t="s">
        <v>61</v>
      </c>
      <c r="J77" s="159" t="s">
        <v>62</v>
      </c>
      <c r="K77" s="159" t="s">
        <v>66</v>
      </c>
      <c r="L77" s="159" t="s">
        <v>605</v>
      </c>
      <c r="M77" s="159" t="s">
        <v>846</v>
      </c>
      <c r="N77" s="159" t="s">
        <v>847</v>
      </c>
      <c r="O77" s="159" t="s">
        <v>848</v>
      </c>
      <c r="P77" s="159" t="s">
        <v>849</v>
      </c>
      <c r="Q77" s="159" t="s">
        <v>852</v>
      </c>
      <c r="R77" s="159" t="s">
        <v>853</v>
      </c>
      <c r="S77" s="159" t="s">
        <v>512</v>
      </c>
      <c r="T77" s="159" t="s">
        <v>527</v>
      </c>
      <c r="U77" s="364">
        <v>5.9840400000000002</v>
      </c>
      <c r="V77" s="364">
        <v>20</v>
      </c>
      <c r="W77" s="364">
        <v>7.2550499999999998</v>
      </c>
      <c r="X77" s="364">
        <v>5.9325099999999997</v>
      </c>
      <c r="Y77" s="364">
        <v>14.507529999999999</v>
      </c>
      <c r="Z77" s="364">
        <v>57.94276</v>
      </c>
      <c r="AA77" s="364">
        <v>87.417789999999997</v>
      </c>
      <c r="AB77" s="364">
        <v>7.4312300000000002</v>
      </c>
      <c r="AC77" s="80"/>
      <c r="AD77" s="84"/>
      <c r="AE77" s="84"/>
      <c r="AF77" s="84"/>
      <c r="BR77"/>
      <c r="BS77"/>
      <c r="BT77"/>
      <c r="BU77"/>
      <c r="BV77"/>
      <c r="BW77"/>
      <c r="BX77"/>
      <c r="BY77"/>
      <c r="BZ77"/>
      <c r="DW77"/>
      <c r="DX77"/>
      <c r="DY77"/>
      <c r="DZ77"/>
      <c r="EA77"/>
      <c r="EB77"/>
      <c r="EC77"/>
      <c r="ED77"/>
      <c r="EE77"/>
      <c r="EF77"/>
      <c r="EG77"/>
      <c r="EH77"/>
    </row>
    <row r="78" spans="3:138" x14ac:dyDescent="0.2">
      <c r="C78" s="159" t="s">
        <v>427</v>
      </c>
      <c r="D78" s="159" t="s">
        <v>579</v>
      </c>
      <c r="E78" s="159" t="s">
        <v>882</v>
      </c>
      <c r="F78" s="159" t="s">
        <v>883</v>
      </c>
      <c r="G78" s="159" t="s">
        <v>590</v>
      </c>
      <c r="H78" s="159" t="s">
        <v>591</v>
      </c>
      <c r="I78" s="159" t="s">
        <v>61</v>
      </c>
      <c r="J78" s="159" t="s">
        <v>62</v>
      </c>
      <c r="K78" s="159" t="s">
        <v>808</v>
      </c>
      <c r="L78" s="159" t="s">
        <v>833</v>
      </c>
      <c r="M78" s="159" t="s">
        <v>834</v>
      </c>
      <c r="N78" s="159" t="s">
        <v>835</v>
      </c>
      <c r="O78" s="159" t="s">
        <v>836</v>
      </c>
      <c r="P78" s="159" t="s">
        <v>837</v>
      </c>
      <c r="Q78" s="159" t="s">
        <v>838</v>
      </c>
      <c r="R78" s="159" t="s">
        <v>837</v>
      </c>
      <c r="S78" s="159" t="s">
        <v>512</v>
      </c>
      <c r="T78" s="159" t="s">
        <v>527</v>
      </c>
      <c r="U78" s="364">
        <v>5.5739999999999998</v>
      </c>
      <c r="V78" s="364">
        <v>0</v>
      </c>
      <c r="W78" s="364">
        <v>2.6339999999999999</v>
      </c>
      <c r="X78" s="364">
        <v>2.6339999999999999</v>
      </c>
      <c r="Y78" s="365"/>
      <c r="Z78" s="365"/>
      <c r="AA78" s="365"/>
      <c r="AB78" s="364">
        <v>2.6339999999999999</v>
      </c>
      <c r="AC78" s="80"/>
      <c r="AD78" s="84"/>
      <c r="AE78" s="84"/>
      <c r="AF78" s="84"/>
      <c r="BR78"/>
      <c r="BS78"/>
      <c r="BT78"/>
      <c r="BU78"/>
      <c r="BV78"/>
      <c r="BW78"/>
      <c r="BX78"/>
      <c r="BY78"/>
      <c r="BZ78"/>
      <c r="DW78"/>
      <c r="DX78"/>
      <c r="DY78"/>
      <c r="DZ78"/>
      <c r="EA78"/>
      <c r="EB78"/>
      <c r="EC78"/>
      <c r="ED78"/>
      <c r="EE78"/>
      <c r="EF78"/>
      <c r="EG78"/>
      <c r="EH78"/>
    </row>
    <row r="79" spans="3:138" x14ac:dyDescent="0.2">
      <c r="C79" s="159" t="s">
        <v>427</v>
      </c>
      <c r="D79" s="159" t="s">
        <v>579</v>
      </c>
      <c r="E79" s="159" t="s">
        <v>882</v>
      </c>
      <c r="F79" s="159" t="s">
        <v>883</v>
      </c>
      <c r="G79" s="159" t="s">
        <v>590</v>
      </c>
      <c r="H79" s="159" t="s">
        <v>591</v>
      </c>
      <c r="I79" s="159" t="s">
        <v>61</v>
      </c>
      <c r="J79" s="159" t="s">
        <v>62</v>
      </c>
      <c r="K79" s="159" t="s">
        <v>808</v>
      </c>
      <c r="L79" s="159" t="s">
        <v>833</v>
      </c>
      <c r="M79" s="159" t="s">
        <v>839</v>
      </c>
      <c r="N79" s="159" t="s">
        <v>840</v>
      </c>
      <c r="O79" s="159" t="s">
        <v>841</v>
      </c>
      <c r="P79" s="159" t="s">
        <v>840</v>
      </c>
      <c r="Q79" s="159" t="s">
        <v>842</v>
      </c>
      <c r="R79" s="159" t="s">
        <v>843</v>
      </c>
      <c r="S79" s="159" t="s">
        <v>512</v>
      </c>
      <c r="T79" s="159" t="s">
        <v>527</v>
      </c>
      <c r="U79" s="364">
        <v>1.26</v>
      </c>
      <c r="V79" s="364">
        <v>0</v>
      </c>
      <c r="W79" s="364">
        <v>0.69699999999999995</v>
      </c>
      <c r="X79" s="364">
        <v>0.69699999999999995</v>
      </c>
      <c r="Y79" s="365"/>
      <c r="Z79" s="365"/>
      <c r="AA79" s="365"/>
      <c r="AB79" s="364">
        <v>0.69699999999999995</v>
      </c>
      <c r="AC79" s="80"/>
      <c r="AD79" s="84"/>
      <c r="AE79" s="84"/>
      <c r="AF79" s="84"/>
      <c r="BR79"/>
      <c r="BS79"/>
      <c r="BT79"/>
      <c r="BU79"/>
      <c r="BV79"/>
      <c r="BW79"/>
      <c r="BX79"/>
      <c r="BY79"/>
      <c r="BZ79"/>
      <c r="DW79"/>
      <c r="DX79"/>
      <c r="DY79"/>
      <c r="DZ79"/>
      <c r="EA79"/>
      <c r="EB79"/>
      <c r="EC79"/>
      <c r="ED79"/>
      <c r="EE79"/>
      <c r="EF79"/>
      <c r="EG79"/>
      <c r="EH79"/>
    </row>
    <row r="80" spans="3:138" x14ac:dyDescent="0.2">
      <c r="C80" s="159" t="s">
        <v>427</v>
      </c>
      <c r="D80" s="159" t="s">
        <v>579</v>
      </c>
      <c r="E80" s="159" t="s">
        <v>882</v>
      </c>
      <c r="F80" s="159" t="s">
        <v>883</v>
      </c>
      <c r="G80" s="159" t="s">
        <v>590</v>
      </c>
      <c r="H80" s="159" t="s">
        <v>591</v>
      </c>
      <c r="I80" s="159" t="s">
        <v>61</v>
      </c>
      <c r="J80" s="159" t="s">
        <v>62</v>
      </c>
      <c r="K80" s="159" t="s">
        <v>808</v>
      </c>
      <c r="L80" s="159" t="s">
        <v>833</v>
      </c>
      <c r="M80" s="159" t="s">
        <v>839</v>
      </c>
      <c r="N80" s="159" t="s">
        <v>840</v>
      </c>
      <c r="O80" s="159" t="s">
        <v>841</v>
      </c>
      <c r="P80" s="159" t="s">
        <v>840</v>
      </c>
      <c r="Q80" s="159" t="s">
        <v>844</v>
      </c>
      <c r="R80" s="159" t="s">
        <v>845</v>
      </c>
      <c r="S80" s="159" t="s">
        <v>512</v>
      </c>
      <c r="T80" s="159" t="s">
        <v>527</v>
      </c>
      <c r="U80" s="364">
        <v>0.23899999999999999</v>
      </c>
      <c r="V80" s="365"/>
      <c r="W80" s="365"/>
      <c r="X80" s="365"/>
      <c r="Y80" s="365"/>
      <c r="Z80" s="365"/>
      <c r="AA80" s="365"/>
      <c r="AB80" s="365"/>
      <c r="AC80" s="80"/>
      <c r="AD80" s="84"/>
      <c r="AE80" s="84"/>
      <c r="AF80" s="84"/>
      <c r="BR80"/>
      <c r="BS80"/>
      <c r="BT80"/>
      <c r="BU80"/>
      <c r="BV80"/>
      <c r="BW80"/>
      <c r="BX80"/>
      <c r="BY80"/>
      <c r="BZ80"/>
      <c r="DW80"/>
      <c r="DX80"/>
      <c r="DY80"/>
      <c r="DZ80"/>
      <c r="EA80"/>
      <c r="EB80"/>
      <c r="EC80"/>
      <c r="ED80"/>
      <c r="EE80"/>
      <c r="EF80"/>
      <c r="EG80"/>
      <c r="EH80"/>
    </row>
    <row r="81" spans="3:138" x14ac:dyDescent="0.2">
      <c r="C81" s="159" t="s">
        <v>427</v>
      </c>
      <c r="D81" s="159" t="s">
        <v>579</v>
      </c>
      <c r="E81" s="159" t="s">
        <v>882</v>
      </c>
      <c r="F81" s="159" t="s">
        <v>883</v>
      </c>
      <c r="G81" s="159" t="s">
        <v>590</v>
      </c>
      <c r="H81" s="159" t="s">
        <v>591</v>
      </c>
      <c r="I81" s="159" t="s">
        <v>61</v>
      </c>
      <c r="J81" s="159" t="s">
        <v>62</v>
      </c>
      <c r="K81" s="159" t="s">
        <v>66</v>
      </c>
      <c r="L81" s="159" t="s">
        <v>605</v>
      </c>
      <c r="M81" s="159" t="s">
        <v>846</v>
      </c>
      <c r="N81" s="159" t="s">
        <v>847</v>
      </c>
      <c r="O81" s="159" t="s">
        <v>848</v>
      </c>
      <c r="P81" s="159" t="s">
        <v>849</v>
      </c>
      <c r="Q81" s="159" t="s">
        <v>850</v>
      </c>
      <c r="R81" s="159" t="s">
        <v>851</v>
      </c>
      <c r="S81" s="159" t="s">
        <v>512</v>
      </c>
      <c r="T81" s="159" t="s">
        <v>527</v>
      </c>
      <c r="U81" s="364">
        <v>175.02699999999999</v>
      </c>
      <c r="V81" s="364">
        <v>220</v>
      </c>
      <c r="W81" s="364">
        <v>178.91</v>
      </c>
      <c r="X81" s="364">
        <v>178.91</v>
      </c>
      <c r="Y81" s="364">
        <v>167.453</v>
      </c>
      <c r="Z81" s="364">
        <v>173.44399999999999</v>
      </c>
      <c r="AA81" s="364">
        <v>169.30199999999999</v>
      </c>
      <c r="AB81" s="364">
        <v>178.91</v>
      </c>
      <c r="AC81" s="80"/>
      <c r="AD81" s="84"/>
      <c r="AE81" s="84"/>
      <c r="AF81" s="84"/>
      <c r="BR81"/>
      <c r="BS81"/>
      <c r="BT81"/>
      <c r="BU81"/>
      <c r="BV81"/>
      <c r="BW81"/>
      <c r="BX81"/>
      <c r="BY81"/>
      <c r="BZ81"/>
      <c r="DW81"/>
      <c r="DX81"/>
      <c r="DY81"/>
      <c r="DZ81"/>
      <c r="EA81"/>
      <c r="EB81"/>
      <c r="EC81"/>
      <c r="ED81"/>
      <c r="EE81"/>
      <c r="EF81"/>
      <c r="EG81"/>
      <c r="EH81"/>
    </row>
    <row r="82" spans="3:138" x14ac:dyDescent="0.2">
      <c r="C82" s="159" t="s">
        <v>427</v>
      </c>
      <c r="D82" s="159" t="s">
        <v>579</v>
      </c>
      <c r="E82" s="159" t="s">
        <v>882</v>
      </c>
      <c r="F82" s="159" t="s">
        <v>883</v>
      </c>
      <c r="G82" s="159" t="s">
        <v>590</v>
      </c>
      <c r="H82" s="159" t="s">
        <v>591</v>
      </c>
      <c r="I82" s="159" t="s">
        <v>61</v>
      </c>
      <c r="J82" s="159" t="s">
        <v>62</v>
      </c>
      <c r="K82" s="159" t="s">
        <v>66</v>
      </c>
      <c r="L82" s="159" t="s">
        <v>605</v>
      </c>
      <c r="M82" s="159" t="s">
        <v>846</v>
      </c>
      <c r="N82" s="159" t="s">
        <v>847</v>
      </c>
      <c r="O82" s="159" t="s">
        <v>848</v>
      </c>
      <c r="P82" s="159" t="s">
        <v>849</v>
      </c>
      <c r="Q82" s="159" t="s">
        <v>852</v>
      </c>
      <c r="R82" s="159" t="s">
        <v>853</v>
      </c>
      <c r="S82" s="159" t="s">
        <v>512</v>
      </c>
      <c r="T82" s="159" t="s">
        <v>527</v>
      </c>
      <c r="U82" s="364">
        <v>42.999929999999999</v>
      </c>
      <c r="V82" s="364">
        <v>50</v>
      </c>
      <c r="W82" s="364">
        <v>31.7425</v>
      </c>
      <c r="X82" s="364">
        <v>31.7425</v>
      </c>
      <c r="Y82" s="364">
        <v>32.191540000000003</v>
      </c>
      <c r="Z82" s="364">
        <v>31.562999999999999</v>
      </c>
      <c r="AA82" s="364">
        <v>47.627000000000002</v>
      </c>
      <c r="AB82" s="364">
        <v>31.7425</v>
      </c>
      <c r="AC82" s="79"/>
      <c r="AD82" s="83"/>
      <c r="AE82" s="83"/>
      <c r="AF82" s="83"/>
      <c r="BR82"/>
      <c r="BS82"/>
      <c r="BT82"/>
      <c r="BU82"/>
      <c r="BV82"/>
      <c r="BW82"/>
      <c r="BX82"/>
      <c r="BY82"/>
      <c r="BZ82"/>
      <c r="DW82"/>
      <c r="DX82"/>
      <c r="DY82"/>
      <c r="DZ82"/>
      <c r="EA82"/>
      <c r="EB82"/>
      <c r="EC82"/>
      <c r="ED82"/>
      <c r="EE82"/>
      <c r="EF82"/>
      <c r="EG82"/>
      <c r="EH82"/>
    </row>
    <row r="83" spans="3:138" x14ac:dyDescent="0.2">
      <c r="C83" s="159" t="s">
        <v>429</v>
      </c>
      <c r="D83" s="159" t="s">
        <v>430</v>
      </c>
      <c r="E83" s="159" t="s">
        <v>882</v>
      </c>
      <c r="F83" s="159" t="s">
        <v>883</v>
      </c>
      <c r="G83" s="159" t="s">
        <v>590</v>
      </c>
      <c r="H83" s="159" t="s">
        <v>591</v>
      </c>
      <c r="I83" s="159" t="s">
        <v>61</v>
      </c>
      <c r="J83" s="159" t="s">
        <v>62</v>
      </c>
      <c r="K83" s="159" t="s">
        <v>66</v>
      </c>
      <c r="L83" s="159" t="s">
        <v>605</v>
      </c>
      <c r="M83" s="159" t="s">
        <v>846</v>
      </c>
      <c r="N83" s="159" t="s">
        <v>847</v>
      </c>
      <c r="O83" s="159" t="s">
        <v>848</v>
      </c>
      <c r="P83" s="159" t="s">
        <v>849</v>
      </c>
      <c r="Q83" s="159" t="s">
        <v>850</v>
      </c>
      <c r="R83" s="159" t="s">
        <v>851</v>
      </c>
      <c r="S83" s="159" t="s">
        <v>512</v>
      </c>
      <c r="T83" s="159" t="s">
        <v>527</v>
      </c>
      <c r="U83" s="364">
        <v>543.18697999999995</v>
      </c>
      <c r="V83" s="364">
        <v>500</v>
      </c>
      <c r="W83" s="364">
        <v>348.24004000000002</v>
      </c>
      <c r="X83" s="364">
        <v>505.05306000000002</v>
      </c>
      <c r="Y83" s="364">
        <v>416.02319999999997</v>
      </c>
      <c r="Z83" s="364">
        <v>366.75599999999997</v>
      </c>
      <c r="AA83" s="364">
        <v>529.07299999999998</v>
      </c>
      <c r="AB83" s="364">
        <v>505.05306000000002</v>
      </c>
      <c r="AC83" s="79"/>
      <c r="AD83" s="83"/>
      <c r="AE83" s="83"/>
      <c r="AF83" s="83"/>
      <c r="BR83"/>
      <c r="BS83"/>
      <c r="BT83"/>
      <c r="BU83"/>
      <c r="BV83"/>
      <c r="BW83"/>
      <c r="BX83"/>
      <c r="BY83"/>
      <c r="BZ83"/>
      <c r="DW83"/>
      <c r="DX83"/>
      <c r="DY83"/>
      <c r="DZ83"/>
      <c r="EA83"/>
      <c r="EB83"/>
      <c r="EC83"/>
      <c r="ED83"/>
      <c r="EE83"/>
      <c r="EF83"/>
      <c r="EG83"/>
      <c r="EH83"/>
    </row>
    <row r="84" spans="3:138" x14ac:dyDescent="0.2">
      <c r="C84" s="159" t="s">
        <v>431</v>
      </c>
      <c r="D84" s="159" t="s">
        <v>432</v>
      </c>
      <c r="E84" s="159" t="s">
        <v>882</v>
      </c>
      <c r="F84" s="159" t="s">
        <v>883</v>
      </c>
      <c r="G84" s="159" t="s">
        <v>590</v>
      </c>
      <c r="H84" s="159" t="s">
        <v>591</v>
      </c>
      <c r="I84" s="159" t="s">
        <v>61</v>
      </c>
      <c r="J84" s="159" t="s">
        <v>62</v>
      </c>
      <c r="K84" s="159" t="s">
        <v>808</v>
      </c>
      <c r="L84" s="159" t="s">
        <v>833</v>
      </c>
      <c r="M84" s="159" t="s">
        <v>834</v>
      </c>
      <c r="N84" s="159" t="s">
        <v>835</v>
      </c>
      <c r="O84" s="159" t="s">
        <v>836</v>
      </c>
      <c r="P84" s="159" t="s">
        <v>837</v>
      </c>
      <c r="Q84" s="159" t="s">
        <v>838</v>
      </c>
      <c r="R84" s="159" t="s">
        <v>837</v>
      </c>
      <c r="S84" s="159" t="s">
        <v>512</v>
      </c>
      <c r="T84" s="159" t="s">
        <v>527</v>
      </c>
      <c r="U84" s="364">
        <v>8.3339999999999996</v>
      </c>
      <c r="V84" s="364">
        <v>0</v>
      </c>
      <c r="W84" s="364">
        <v>21.545000000000002</v>
      </c>
      <c r="X84" s="364">
        <v>21.545000000000002</v>
      </c>
      <c r="Y84" s="365"/>
      <c r="Z84" s="365"/>
      <c r="AA84" s="365"/>
      <c r="AB84" s="364">
        <v>21.545000000000002</v>
      </c>
      <c r="AC84" s="80"/>
      <c r="AD84" s="84"/>
      <c r="AE84" s="84"/>
      <c r="AF84" s="84"/>
      <c r="BR84"/>
      <c r="BS84"/>
      <c r="BT84"/>
      <c r="BU84"/>
      <c r="BV84"/>
      <c r="BW84"/>
      <c r="BX84"/>
      <c r="BY84"/>
      <c r="BZ84"/>
      <c r="DW84"/>
      <c r="DX84"/>
      <c r="DY84"/>
      <c r="DZ84"/>
      <c r="EA84"/>
      <c r="EB84"/>
      <c r="EC84"/>
      <c r="ED84"/>
      <c r="EE84"/>
      <c r="EF84"/>
      <c r="EG84"/>
      <c r="EH84"/>
    </row>
    <row r="85" spans="3:138" x14ac:dyDescent="0.2">
      <c r="C85" s="159" t="s">
        <v>431</v>
      </c>
      <c r="D85" s="159" t="s">
        <v>432</v>
      </c>
      <c r="E85" s="159" t="s">
        <v>882</v>
      </c>
      <c r="F85" s="159" t="s">
        <v>883</v>
      </c>
      <c r="G85" s="159" t="s">
        <v>590</v>
      </c>
      <c r="H85" s="159" t="s">
        <v>591</v>
      </c>
      <c r="I85" s="159" t="s">
        <v>61</v>
      </c>
      <c r="J85" s="159" t="s">
        <v>62</v>
      </c>
      <c r="K85" s="159" t="s">
        <v>808</v>
      </c>
      <c r="L85" s="159" t="s">
        <v>833</v>
      </c>
      <c r="M85" s="159" t="s">
        <v>839</v>
      </c>
      <c r="N85" s="159" t="s">
        <v>840</v>
      </c>
      <c r="O85" s="159" t="s">
        <v>841</v>
      </c>
      <c r="P85" s="159" t="s">
        <v>840</v>
      </c>
      <c r="Q85" s="159" t="s">
        <v>842</v>
      </c>
      <c r="R85" s="159" t="s">
        <v>843</v>
      </c>
      <c r="S85" s="159" t="s">
        <v>512</v>
      </c>
      <c r="T85" s="159" t="s">
        <v>527</v>
      </c>
      <c r="U85" s="364">
        <v>10.307</v>
      </c>
      <c r="V85" s="364">
        <v>0</v>
      </c>
      <c r="W85" s="364">
        <v>5.7060000000000004</v>
      </c>
      <c r="X85" s="364">
        <v>5.7060000000000004</v>
      </c>
      <c r="Y85" s="365"/>
      <c r="Z85" s="365"/>
      <c r="AA85" s="365"/>
      <c r="AB85" s="364">
        <v>5.7060000000000004</v>
      </c>
      <c r="AC85" s="80"/>
      <c r="AD85" s="84"/>
      <c r="AE85" s="84"/>
      <c r="AF85" s="84"/>
      <c r="BR85"/>
      <c r="BS85"/>
      <c r="BT85"/>
      <c r="BU85"/>
      <c r="BV85"/>
      <c r="BW85"/>
      <c r="BX85"/>
      <c r="BY85"/>
      <c r="BZ85"/>
      <c r="DW85"/>
      <c r="DX85"/>
      <c r="DY85"/>
      <c r="DZ85"/>
      <c r="EA85"/>
      <c r="EB85"/>
      <c r="EC85"/>
      <c r="ED85"/>
      <c r="EE85"/>
      <c r="EF85"/>
      <c r="EG85"/>
      <c r="EH85"/>
    </row>
    <row r="86" spans="3:138" x14ac:dyDescent="0.2">
      <c r="C86" s="159" t="s">
        <v>431</v>
      </c>
      <c r="D86" s="159" t="s">
        <v>432</v>
      </c>
      <c r="E86" s="159" t="s">
        <v>882</v>
      </c>
      <c r="F86" s="159" t="s">
        <v>883</v>
      </c>
      <c r="G86" s="159" t="s">
        <v>590</v>
      </c>
      <c r="H86" s="159" t="s">
        <v>591</v>
      </c>
      <c r="I86" s="159" t="s">
        <v>61</v>
      </c>
      <c r="J86" s="159" t="s">
        <v>62</v>
      </c>
      <c r="K86" s="159" t="s">
        <v>808</v>
      </c>
      <c r="L86" s="159" t="s">
        <v>833</v>
      </c>
      <c r="M86" s="159" t="s">
        <v>839</v>
      </c>
      <c r="N86" s="159" t="s">
        <v>840</v>
      </c>
      <c r="O86" s="159" t="s">
        <v>841</v>
      </c>
      <c r="P86" s="159" t="s">
        <v>840</v>
      </c>
      <c r="Q86" s="159" t="s">
        <v>844</v>
      </c>
      <c r="R86" s="159" t="s">
        <v>845</v>
      </c>
      <c r="S86" s="159" t="s">
        <v>512</v>
      </c>
      <c r="T86" s="159" t="s">
        <v>527</v>
      </c>
      <c r="U86" s="364">
        <v>1.958</v>
      </c>
      <c r="V86" s="365"/>
      <c r="W86" s="365"/>
      <c r="X86" s="365"/>
      <c r="Y86" s="365"/>
      <c r="Z86" s="365"/>
      <c r="AA86" s="365"/>
      <c r="AB86" s="365"/>
      <c r="AC86" s="79"/>
      <c r="AD86" s="83"/>
      <c r="AE86" s="83"/>
      <c r="AF86" s="83"/>
      <c r="BR86"/>
      <c r="BS86"/>
      <c r="BT86"/>
      <c r="BU86"/>
      <c r="BV86"/>
      <c r="BW86"/>
      <c r="BX86"/>
      <c r="BY86"/>
      <c r="BZ86"/>
      <c r="DW86"/>
      <c r="DX86"/>
      <c r="DY86"/>
      <c r="DZ86"/>
      <c r="EA86"/>
      <c r="EB86"/>
      <c r="EC86"/>
      <c r="ED86"/>
      <c r="EE86"/>
      <c r="EF86"/>
      <c r="EG86"/>
      <c r="EH86"/>
    </row>
    <row r="87" spans="3:138" x14ac:dyDescent="0.2">
      <c r="C87" s="159" t="s">
        <v>431</v>
      </c>
      <c r="D87" s="159" t="s">
        <v>432</v>
      </c>
      <c r="E87" s="159" t="s">
        <v>882</v>
      </c>
      <c r="F87" s="159" t="s">
        <v>883</v>
      </c>
      <c r="G87" s="159" t="s">
        <v>590</v>
      </c>
      <c r="H87" s="159" t="s">
        <v>591</v>
      </c>
      <c r="I87" s="159" t="s">
        <v>61</v>
      </c>
      <c r="J87" s="159" t="s">
        <v>62</v>
      </c>
      <c r="K87" s="159" t="s">
        <v>66</v>
      </c>
      <c r="L87" s="159" t="s">
        <v>605</v>
      </c>
      <c r="M87" s="159" t="s">
        <v>846</v>
      </c>
      <c r="N87" s="159" t="s">
        <v>847</v>
      </c>
      <c r="O87" s="159" t="s">
        <v>848</v>
      </c>
      <c r="P87" s="159" t="s">
        <v>849</v>
      </c>
      <c r="Q87" s="159" t="s">
        <v>850</v>
      </c>
      <c r="R87" s="159" t="s">
        <v>851</v>
      </c>
      <c r="S87" s="159" t="s">
        <v>512</v>
      </c>
      <c r="T87" s="159" t="s">
        <v>527</v>
      </c>
      <c r="U87" s="364">
        <v>2632.8903599999999</v>
      </c>
      <c r="V87" s="364">
        <v>3300</v>
      </c>
      <c r="W87" s="364">
        <v>3300</v>
      </c>
      <c r="X87" s="364">
        <v>2675.00317</v>
      </c>
      <c r="Y87" s="364">
        <v>2342.1311599999999</v>
      </c>
      <c r="Z87" s="364">
        <v>2065.33</v>
      </c>
      <c r="AA87" s="364">
        <v>2157</v>
      </c>
      <c r="AB87" s="364">
        <v>3969.4128700000001</v>
      </c>
      <c r="AC87" s="80"/>
      <c r="AD87" s="84"/>
      <c r="AE87" s="84"/>
      <c r="AF87" s="84"/>
      <c r="BR87"/>
      <c r="BS87"/>
      <c r="BT87"/>
      <c r="BU87"/>
      <c r="BV87"/>
      <c r="BW87"/>
      <c r="BX87"/>
      <c r="BY87"/>
      <c r="BZ87"/>
      <c r="DW87"/>
      <c r="DX87"/>
      <c r="DY87"/>
      <c r="DZ87"/>
      <c r="EA87"/>
      <c r="EB87"/>
      <c r="EC87"/>
      <c r="ED87"/>
      <c r="EE87"/>
      <c r="EF87"/>
      <c r="EG87"/>
      <c r="EH87"/>
    </row>
    <row r="88" spans="3:138" x14ac:dyDescent="0.2">
      <c r="C88" s="159" t="s">
        <v>431</v>
      </c>
      <c r="D88" s="159" t="s">
        <v>432</v>
      </c>
      <c r="E88" s="159" t="s">
        <v>882</v>
      </c>
      <c r="F88" s="159" t="s">
        <v>883</v>
      </c>
      <c r="G88" s="159" t="s">
        <v>590</v>
      </c>
      <c r="H88" s="159" t="s">
        <v>591</v>
      </c>
      <c r="I88" s="159" t="s">
        <v>61</v>
      </c>
      <c r="J88" s="159" t="s">
        <v>62</v>
      </c>
      <c r="K88" s="159" t="s">
        <v>66</v>
      </c>
      <c r="L88" s="159" t="s">
        <v>605</v>
      </c>
      <c r="M88" s="159" t="s">
        <v>846</v>
      </c>
      <c r="N88" s="159" t="s">
        <v>847</v>
      </c>
      <c r="O88" s="159" t="s">
        <v>848</v>
      </c>
      <c r="P88" s="159" t="s">
        <v>849</v>
      </c>
      <c r="Q88" s="159" t="s">
        <v>852</v>
      </c>
      <c r="R88" s="159" t="s">
        <v>853</v>
      </c>
      <c r="S88" s="159" t="s">
        <v>512</v>
      </c>
      <c r="T88" s="159" t="s">
        <v>527</v>
      </c>
      <c r="U88" s="364">
        <v>8.8307400000000005</v>
      </c>
      <c r="V88" s="364">
        <v>100</v>
      </c>
      <c r="W88" s="364">
        <v>15.11605</v>
      </c>
      <c r="X88" s="364">
        <v>15.11605</v>
      </c>
      <c r="Y88" s="364">
        <v>28.58314</v>
      </c>
      <c r="Z88" s="364">
        <v>87.442999999999998</v>
      </c>
      <c r="AA88" s="364">
        <v>419.61313999999999</v>
      </c>
      <c r="AB88" s="364">
        <v>15.11605</v>
      </c>
      <c r="AC88" s="79"/>
      <c r="AD88" s="83"/>
      <c r="AE88" s="83"/>
      <c r="AF88" s="83"/>
      <c r="BR88"/>
      <c r="BS88"/>
      <c r="BT88"/>
      <c r="BU88"/>
      <c r="BV88"/>
      <c r="BW88"/>
      <c r="BX88"/>
      <c r="BY88"/>
      <c r="BZ88"/>
      <c r="DW88"/>
      <c r="DX88"/>
      <c r="DY88"/>
      <c r="DZ88"/>
      <c r="EA88"/>
      <c r="EB88"/>
      <c r="EC88"/>
      <c r="ED88"/>
      <c r="EE88"/>
      <c r="EF88"/>
      <c r="EG88"/>
      <c r="EH88"/>
    </row>
    <row r="89" spans="3:138" x14ac:dyDescent="0.2">
      <c r="C89" s="159" t="s">
        <v>433</v>
      </c>
      <c r="D89" s="159" t="s">
        <v>434</v>
      </c>
      <c r="E89" s="159" t="s">
        <v>882</v>
      </c>
      <c r="F89" s="159" t="s">
        <v>883</v>
      </c>
      <c r="G89" s="159" t="s">
        <v>590</v>
      </c>
      <c r="H89" s="159" t="s">
        <v>591</v>
      </c>
      <c r="I89" s="159" t="s">
        <v>61</v>
      </c>
      <c r="J89" s="159" t="s">
        <v>62</v>
      </c>
      <c r="K89" s="159" t="s">
        <v>808</v>
      </c>
      <c r="L89" s="159" t="s">
        <v>833</v>
      </c>
      <c r="M89" s="159" t="s">
        <v>839</v>
      </c>
      <c r="N89" s="159" t="s">
        <v>840</v>
      </c>
      <c r="O89" s="159" t="s">
        <v>841</v>
      </c>
      <c r="P89" s="159" t="s">
        <v>840</v>
      </c>
      <c r="Q89" s="159" t="s">
        <v>842</v>
      </c>
      <c r="R89" s="159" t="s">
        <v>843</v>
      </c>
      <c r="S89" s="159" t="s">
        <v>512</v>
      </c>
      <c r="T89" s="159" t="s">
        <v>527</v>
      </c>
      <c r="U89" s="364">
        <v>6.8689999999999998</v>
      </c>
      <c r="V89" s="364">
        <v>0</v>
      </c>
      <c r="W89" s="364">
        <v>3.802</v>
      </c>
      <c r="X89" s="364">
        <v>3.802</v>
      </c>
      <c r="Y89" s="365"/>
      <c r="Z89" s="365"/>
      <c r="AA89" s="365"/>
      <c r="AB89" s="364">
        <v>3.802</v>
      </c>
      <c r="BR89"/>
      <c r="BS89"/>
      <c r="BT89"/>
      <c r="BU89"/>
      <c r="BV89"/>
      <c r="BW89"/>
      <c r="BX89"/>
      <c r="BY89"/>
      <c r="BZ89"/>
      <c r="DW89"/>
      <c r="DX89"/>
      <c r="DY89"/>
      <c r="DZ89"/>
      <c r="EA89"/>
      <c r="EB89"/>
      <c r="EC89"/>
      <c r="ED89"/>
      <c r="EE89"/>
      <c r="EF89"/>
      <c r="EG89"/>
      <c r="EH89"/>
    </row>
    <row r="90" spans="3:138" x14ac:dyDescent="0.2">
      <c r="C90" s="159" t="s">
        <v>433</v>
      </c>
      <c r="D90" s="159" t="s">
        <v>434</v>
      </c>
      <c r="E90" s="159" t="s">
        <v>882</v>
      </c>
      <c r="F90" s="159" t="s">
        <v>883</v>
      </c>
      <c r="G90" s="159" t="s">
        <v>590</v>
      </c>
      <c r="H90" s="159" t="s">
        <v>591</v>
      </c>
      <c r="I90" s="159" t="s">
        <v>61</v>
      </c>
      <c r="J90" s="159" t="s">
        <v>62</v>
      </c>
      <c r="K90" s="159" t="s">
        <v>808</v>
      </c>
      <c r="L90" s="159" t="s">
        <v>833</v>
      </c>
      <c r="M90" s="159" t="s">
        <v>839</v>
      </c>
      <c r="N90" s="159" t="s">
        <v>840</v>
      </c>
      <c r="O90" s="159" t="s">
        <v>841</v>
      </c>
      <c r="P90" s="159" t="s">
        <v>840</v>
      </c>
      <c r="Q90" s="159" t="s">
        <v>844</v>
      </c>
      <c r="R90" s="159" t="s">
        <v>845</v>
      </c>
      <c r="S90" s="159" t="s">
        <v>512</v>
      </c>
      <c r="T90" s="159" t="s">
        <v>527</v>
      </c>
      <c r="U90" s="364">
        <v>1.3049999999999999</v>
      </c>
      <c r="V90" s="365"/>
      <c r="W90" s="365"/>
      <c r="X90" s="365"/>
      <c r="Y90" s="365"/>
      <c r="Z90" s="365"/>
      <c r="AA90" s="365"/>
      <c r="AB90" s="365"/>
      <c r="BR90"/>
      <c r="BS90"/>
      <c r="BT90"/>
      <c r="BU90"/>
      <c r="BV90"/>
      <c r="BW90"/>
      <c r="BX90"/>
      <c r="BY90"/>
      <c r="BZ90"/>
      <c r="DW90"/>
      <c r="DX90"/>
      <c r="DY90"/>
      <c r="DZ90"/>
      <c r="EA90"/>
      <c r="EB90"/>
      <c r="EC90"/>
      <c r="ED90"/>
      <c r="EE90"/>
      <c r="EF90"/>
      <c r="EG90"/>
      <c r="EH90"/>
    </row>
    <row r="91" spans="3:138" x14ac:dyDescent="0.2">
      <c r="C91" s="159" t="s">
        <v>433</v>
      </c>
      <c r="D91" s="159" t="s">
        <v>434</v>
      </c>
      <c r="E91" s="159" t="s">
        <v>882</v>
      </c>
      <c r="F91" s="159" t="s">
        <v>883</v>
      </c>
      <c r="G91" s="159" t="s">
        <v>590</v>
      </c>
      <c r="H91" s="159" t="s">
        <v>591</v>
      </c>
      <c r="I91" s="159" t="s">
        <v>61</v>
      </c>
      <c r="J91" s="159" t="s">
        <v>62</v>
      </c>
      <c r="K91" s="159" t="s">
        <v>66</v>
      </c>
      <c r="L91" s="159" t="s">
        <v>605</v>
      </c>
      <c r="M91" s="159" t="s">
        <v>846</v>
      </c>
      <c r="N91" s="159" t="s">
        <v>847</v>
      </c>
      <c r="O91" s="159" t="s">
        <v>848</v>
      </c>
      <c r="P91" s="159" t="s">
        <v>849</v>
      </c>
      <c r="Q91" s="159" t="s">
        <v>850</v>
      </c>
      <c r="R91" s="159" t="s">
        <v>851</v>
      </c>
      <c r="S91" s="159" t="s">
        <v>512</v>
      </c>
      <c r="T91" s="159" t="s">
        <v>527</v>
      </c>
      <c r="U91" s="364">
        <v>47.59599</v>
      </c>
      <c r="V91" s="364">
        <v>70</v>
      </c>
      <c r="W91" s="364">
        <v>74</v>
      </c>
      <c r="X91" s="364">
        <v>70.759770000000003</v>
      </c>
      <c r="Y91" s="364">
        <v>54.556899999999999</v>
      </c>
      <c r="Z91" s="364">
        <v>60.645099999999999</v>
      </c>
      <c r="AA91" s="364">
        <v>65.807280000000006</v>
      </c>
      <c r="AB91" s="364">
        <v>74</v>
      </c>
      <c r="BR91"/>
      <c r="BS91"/>
      <c r="BT91"/>
      <c r="BU91"/>
      <c r="BV91"/>
      <c r="BW91"/>
      <c r="BX91"/>
      <c r="BY91"/>
      <c r="BZ91"/>
      <c r="DW91"/>
      <c r="DX91"/>
      <c r="DY91"/>
      <c r="DZ91"/>
      <c r="EA91"/>
      <c r="EB91"/>
      <c r="EC91"/>
      <c r="ED91"/>
      <c r="EE91"/>
      <c r="EF91"/>
      <c r="EG91"/>
      <c r="EH91"/>
    </row>
    <row r="92" spans="3:138" x14ac:dyDescent="0.2">
      <c r="C92" s="159" t="s">
        <v>433</v>
      </c>
      <c r="D92" s="159" t="s">
        <v>434</v>
      </c>
      <c r="E92" s="159" t="s">
        <v>882</v>
      </c>
      <c r="F92" s="159" t="s">
        <v>883</v>
      </c>
      <c r="G92" s="159" t="s">
        <v>590</v>
      </c>
      <c r="H92" s="159" t="s">
        <v>591</v>
      </c>
      <c r="I92" s="159" t="s">
        <v>61</v>
      </c>
      <c r="J92" s="159" t="s">
        <v>62</v>
      </c>
      <c r="K92" s="159" t="s">
        <v>66</v>
      </c>
      <c r="L92" s="159" t="s">
        <v>605</v>
      </c>
      <c r="M92" s="159" t="s">
        <v>846</v>
      </c>
      <c r="N92" s="159" t="s">
        <v>847</v>
      </c>
      <c r="O92" s="159" t="s">
        <v>848</v>
      </c>
      <c r="P92" s="159" t="s">
        <v>849</v>
      </c>
      <c r="Q92" s="159" t="s">
        <v>852</v>
      </c>
      <c r="R92" s="159" t="s">
        <v>853</v>
      </c>
      <c r="S92" s="159" t="s">
        <v>512</v>
      </c>
      <c r="T92" s="159" t="s">
        <v>527</v>
      </c>
      <c r="U92" s="364">
        <v>126.17610000000001</v>
      </c>
      <c r="V92" s="364">
        <v>250</v>
      </c>
      <c r="W92" s="364">
        <v>216.43502000000001</v>
      </c>
      <c r="X92" s="364">
        <v>216.43502000000001</v>
      </c>
      <c r="Y92" s="364">
        <v>117.37142</v>
      </c>
      <c r="Z92" s="364">
        <v>197.16587999999999</v>
      </c>
      <c r="AA92" s="364">
        <v>260.90649000000002</v>
      </c>
      <c r="AB92" s="364">
        <v>216.43502000000001</v>
      </c>
      <c r="BR92"/>
      <c r="BS92"/>
      <c r="BT92"/>
      <c r="BU92"/>
      <c r="BV92"/>
      <c r="BW92"/>
      <c r="BX92"/>
      <c r="BY92"/>
      <c r="BZ92"/>
      <c r="DW92"/>
      <c r="DX92"/>
      <c r="DY92"/>
      <c r="DZ92"/>
      <c r="EA92"/>
      <c r="EB92"/>
      <c r="EC92"/>
      <c r="ED92"/>
      <c r="EE92"/>
      <c r="EF92"/>
      <c r="EG92"/>
      <c r="EH92"/>
    </row>
    <row r="93" spans="3:138" x14ac:dyDescent="0.2">
      <c r="C93" s="159" t="s">
        <v>467</v>
      </c>
      <c r="D93" s="159" t="s">
        <v>437</v>
      </c>
      <c r="E93" s="159" t="s">
        <v>882</v>
      </c>
      <c r="F93" s="159" t="s">
        <v>883</v>
      </c>
      <c r="G93" s="159" t="s">
        <v>590</v>
      </c>
      <c r="H93" s="159" t="s">
        <v>591</v>
      </c>
      <c r="I93" s="159" t="s">
        <v>61</v>
      </c>
      <c r="J93" s="159" t="s">
        <v>62</v>
      </c>
      <c r="K93" s="159" t="s">
        <v>66</v>
      </c>
      <c r="L93" s="159" t="s">
        <v>605</v>
      </c>
      <c r="M93" s="159" t="s">
        <v>846</v>
      </c>
      <c r="N93" s="159" t="s">
        <v>847</v>
      </c>
      <c r="O93" s="159" t="s">
        <v>848</v>
      </c>
      <c r="P93" s="159" t="s">
        <v>849</v>
      </c>
      <c r="Q93" s="159" t="s">
        <v>850</v>
      </c>
      <c r="R93" s="159" t="s">
        <v>851</v>
      </c>
      <c r="S93" s="159" t="s">
        <v>512</v>
      </c>
      <c r="T93" s="159" t="s">
        <v>527</v>
      </c>
      <c r="U93" s="364">
        <v>2.5779999999999998</v>
      </c>
      <c r="V93" s="364">
        <v>5</v>
      </c>
      <c r="W93" s="364">
        <v>1.3720000000000001</v>
      </c>
      <c r="X93" s="364">
        <v>1.3720000000000001</v>
      </c>
      <c r="Y93" s="364">
        <v>0.72299999999999998</v>
      </c>
      <c r="Z93" s="364">
        <v>2.004</v>
      </c>
      <c r="AA93" s="364">
        <v>2.0579999999999998</v>
      </c>
      <c r="AB93" s="364">
        <v>1.3720000000000001</v>
      </c>
      <c r="BR93"/>
      <c r="BS93"/>
      <c r="BT93"/>
      <c r="BU93"/>
      <c r="BV93"/>
      <c r="BW93"/>
      <c r="BX93"/>
      <c r="BY93"/>
      <c r="BZ93"/>
      <c r="DW93"/>
      <c r="DX93"/>
      <c r="DY93"/>
      <c r="DZ93"/>
      <c r="EA93"/>
      <c r="EB93"/>
      <c r="EC93"/>
      <c r="ED93"/>
      <c r="EE93"/>
      <c r="EF93"/>
      <c r="EG93"/>
      <c r="EH93"/>
    </row>
    <row r="94" spans="3:138" x14ac:dyDescent="0.2">
      <c r="C94" s="159" t="s">
        <v>404</v>
      </c>
      <c r="D94" s="159" t="s">
        <v>405</v>
      </c>
      <c r="E94" s="159" t="s">
        <v>594</v>
      </c>
      <c r="F94" s="159" t="s">
        <v>595</v>
      </c>
      <c r="G94" s="159" t="s">
        <v>590</v>
      </c>
      <c r="H94" s="159" t="s">
        <v>591</v>
      </c>
      <c r="I94" s="159" t="s">
        <v>61</v>
      </c>
      <c r="J94" s="159" t="s">
        <v>62</v>
      </c>
      <c r="K94" s="159" t="s">
        <v>808</v>
      </c>
      <c r="L94" s="159" t="s">
        <v>833</v>
      </c>
      <c r="M94" s="159" t="s">
        <v>834</v>
      </c>
      <c r="N94" s="159" t="s">
        <v>835</v>
      </c>
      <c r="O94" s="159" t="s">
        <v>836</v>
      </c>
      <c r="P94" s="159" t="s">
        <v>837</v>
      </c>
      <c r="Q94" s="159" t="s">
        <v>838</v>
      </c>
      <c r="R94" s="159" t="s">
        <v>837</v>
      </c>
      <c r="S94" s="159" t="s">
        <v>512</v>
      </c>
      <c r="T94" s="159" t="s">
        <v>527</v>
      </c>
      <c r="U94" s="365"/>
      <c r="V94" s="365"/>
      <c r="W94" s="365"/>
      <c r="X94" s="365"/>
      <c r="Y94" s="364">
        <v>10</v>
      </c>
      <c r="Z94" s="365"/>
      <c r="AA94" s="365"/>
      <c r="AB94" s="365"/>
      <c r="BR94"/>
      <c r="BS94"/>
      <c r="BT94"/>
      <c r="BU94"/>
      <c r="BV94"/>
      <c r="BW94"/>
      <c r="BX94"/>
      <c r="BY94"/>
      <c r="BZ94"/>
      <c r="DW94"/>
      <c r="DX94"/>
      <c r="DY94"/>
      <c r="DZ94"/>
      <c r="EA94"/>
      <c r="EB94"/>
      <c r="EC94"/>
      <c r="ED94"/>
      <c r="EE94"/>
      <c r="EF94"/>
      <c r="EG94"/>
      <c r="EH94"/>
    </row>
    <row r="95" spans="3:138" x14ac:dyDescent="0.2">
      <c r="C95" s="159" t="s">
        <v>404</v>
      </c>
      <c r="D95" s="159" t="s">
        <v>405</v>
      </c>
      <c r="E95" s="159" t="s">
        <v>594</v>
      </c>
      <c r="F95" s="159" t="s">
        <v>595</v>
      </c>
      <c r="G95" s="159" t="s">
        <v>590</v>
      </c>
      <c r="H95" s="159" t="s">
        <v>591</v>
      </c>
      <c r="I95" s="159" t="s">
        <v>61</v>
      </c>
      <c r="J95" s="159" t="s">
        <v>62</v>
      </c>
      <c r="K95" s="159" t="s">
        <v>66</v>
      </c>
      <c r="L95" s="159" t="s">
        <v>605</v>
      </c>
      <c r="M95" s="159" t="s">
        <v>846</v>
      </c>
      <c r="N95" s="159" t="s">
        <v>847</v>
      </c>
      <c r="O95" s="159" t="s">
        <v>848</v>
      </c>
      <c r="P95" s="159" t="s">
        <v>849</v>
      </c>
      <c r="Q95" s="159" t="s">
        <v>850</v>
      </c>
      <c r="R95" s="159" t="s">
        <v>851</v>
      </c>
      <c r="S95" s="159" t="s">
        <v>512</v>
      </c>
      <c r="T95" s="159" t="s">
        <v>527</v>
      </c>
      <c r="U95" s="364">
        <v>29.472999999999999</v>
      </c>
      <c r="V95" s="364">
        <v>40</v>
      </c>
      <c r="W95" s="364">
        <v>25.42</v>
      </c>
      <c r="X95" s="364">
        <v>25.42</v>
      </c>
      <c r="Y95" s="364">
        <v>24.154</v>
      </c>
      <c r="Z95" s="364">
        <v>26.350999999999999</v>
      </c>
      <c r="AA95" s="364">
        <v>26.896999999999998</v>
      </c>
      <c r="AB95" s="364">
        <v>25.42</v>
      </c>
      <c r="BR95"/>
      <c r="BS95"/>
      <c r="BT95"/>
      <c r="BU95"/>
      <c r="BV95"/>
      <c r="BW95"/>
      <c r="BX95"/>
      <c r="BY95"/>
      <c r="BZ95"/>
      <c r="DW95"/>
      <c r="DX95"/>
      <c r="DY95"/>
      <c r="DZ95"/>
      <c r="EA95"/>
      <c r="EB95"/>
      <c r="EC95"/>
      <c r="ED95"/>
      <c r="EE95"/>
      <c r="EF95"/>
      <c r="EG95"/>
      <c r="EH95"/>
    </row>
    <row r="96" spans="3:138" x14ac:dyDescent="0.2">
      <c r="C96" s="159" t="s">
        <v>404</v>
      </c>
      <c r="D96" s="159" t="s">
        <v>405</v>
      </c>
      <c r="E96" s="159" t="s">
        <v>594</v>
      </c>
      <c r="F96" s="159" t="s">
        <v>595</v>
      </c>
      <c r="G96" s="159" t="s">
        <v>590</v>
      </c>
      <c r="H96" s="159" t="s">
        <v>591</v>
      </c>
      <c r="I96" s="159" t="s">
        <v>61</v>
      </c>
      <c r="J96" s="159" t="s">
        <v>62</v>
      </c>
      <c r="K96" s="159" t="s">
        <v>66</v>
      </c>
      <c r="L96" s="159" t="s">
        <v>605</v>
      </c>
      <c r="M96" s="159" t="s">
        <v>846</v>
      </c>
      <c r="N96" s="159" t="s">
        <v>847</v>
      </c>
      <c r="O96" s="159" t="s">
        <v>848</v>
      </c>
      <c r="P96" s="159" t="s">
        <v>849</v>
      </c>
      <c r="Q96" s="159" t="s">
        <v>852</v>
      </c>
      <c r="R96" s="159" t="s">
        <v>853</v>
      </c>
      <c r="S96" s="159" t="s">
        <v>512</v>
      </c>
      <c r="T96" s="159" t="s">
        <v>527</v>
      </c>
      <c r="U96" s="364">
        <v>53.16621</v>
      </c>
      <c r="V96" s="364">
        <v>70</v>
      </c>
      <c r="W96" s="364">
        <v>52.87529</v>
      </c>
      <c r="X96" s="364">
        <v>52.87529</v>
      </c>
      <c r="Y96" s="364">
        <v>36.01144</v>
      </c>
      <c r="Z96" s="364">
        <v>63.93815</v>
      </c>
      <c r="AA96" s="364">
        <v>65.941000000000003</v>
      </c>
      <c r="AB96" s="364">
        <v>52.87529</v>
      </c>
      <c r="BR96"/>
      <c r="BS96"/>
      <c r="BT96"/>
      <c r="BU96"/>
      <c r="BV96"/>
      <c r="BW96"/>
      <c r="BX96"/>
      <c r="BY96"/>
      <c r="BZ96"/>
      <c r="DW96"/>
      <c r="DX96"/>
      <c r="DY96"/>
      <c r="DZ96"/>
      <c r="EA96"/>
      <c r="EB96"/>
      <c r="EC96"/>
      <c r="ED96"/>
      <c r="EE96"/>
      <c r="EF96"/>
      <c r="EG96"/>
      <c r="EH96"/>
    </row>
    <row r="97" spans="3:138" x14ac:dyDescent="0.2">
      <c r="C97" s="159" t="s">
        <v>438</v>
      </c>
      <c r="D97" s="159" t="s">
        <v>439</v>
      </c>
      <c r="E97" s="159" t="s">
        <v>594</v>
      </c>
      <c r="F97" s="159" t="s">
        <v>595</v>
      </c>
      <c r="G97" s="159" t="s">
        <v>590</v>
      </c>
      <c r="H97" s="159" t="s">
        <v>591</v>
      </c>
      <c r="I97" s="159" t="s">
        <v>61</v>
      </c>
      <c r="J97" s="159" t="s">
        <v>62</v>
      </c>
      <c r="K97" s="159" t="s">
        <v>808</v>
      </c>
      <c r="L97" s="159" t="s">
        <v>833</v>
      </c>
      <c r="M97" s="159" t="s">
        <v>834</v>
      </c>
      <c r="N97" s="159" t="s">
        <v>835</v>
      </c>
      <c r="O97" s="159" t="s">
        <v>836</v>
      </c>
      <c r="P97" s="159" t="s">
        <v>837</v>
      </c>
      <c r="Q97" s="159" t="s">
        <v>838</v>
      </c>
      <c r="R97" s="159" t="s">
        <v>837</v>
      </c>
      <c r="S97" s="159" t="s">
        <v>512</v>
      </c>
      <c r="T97" s="159" t="s">
        <v>527</v>
      </c>
      <c r="U97" s="364">
        <v>68.035499999999999</v>
      </c>
      <c r="V97" s="364">
        <v>0</v>
      </c>
      <c r="W97" s="364">
        <v>62.314999999999998</v>
      </c>
      <c r="X97" s="364">
        <v>62.314999999999998</v>
      </c>
      <c r="Y97" s="364">
        <v>182</v>
      </c>
      <c r="Z97" s="365"/>
      <c r="AA97" s="365"/>
      <c r="AB97" s="364">
        <v>62.314999999999998</v>
      </c>
      <c r="BR97"/>
      <c r="BS97"/>
      <c r="BT97"/>
      <c r="BU97"/>
      <c r="BV97"/>
      <c r="BW97"/>
      <c r="BX97"/>
      <c r="BY97"/>
      <c r="BZ97"/>
      <c r="DW97"/>
      <c r="DX97"/>
      <c r="DY97"/>
      <c r="DZ97"/>
      <c r="EA97"/>
      <c r="EB97"/>
      <c r="EC97"/>
      <c r="ED97"/>
      <c r="EE97"/>
      <c r="EF97"/>
      <c r="EG97"/>
      <c r="EH97"/>
    </row>
    <row r="98" spans="3:138" x14ac:dyDescent="0.2">
      <c r="C98" s="159" t="s">
        <v>438</v>
      </c>
      <c r="D98" s="159" t="s">
        <v>439</v>
      </c>
      <c r="E98" s="159" t="s">
        <v>594</v>
      </c>
      <c r="F98" s="159" t="s">
        <v>595</v>
      </c>
      <c r="G98" s="159" t="s">
        <v>590</v>
      </c>
      <c r="H98" s="159" t="s">
        <v>591</v>
      </c>
      <c r="I98" s="159" t="s">
        <v>61</v>
      </c>
      <c r="J98" s="159" t="s">
        <v>62</v>
      </c>
      <c r="K98" s="159" t="s">
        <v>808</v>
      </c>
      <c r="L98" s="159" t="s">
        <v>833</v>
      </c>
      <c r="M98" s="159" t="s">
        <v>839</v>
      </c>
      <c r="N98" s="159" t="s">
        <v>840</v>
      </c>
      <c r="O98" s="159" t="s">
        <v>841</v>
      </c>
      <c r="P98" s="159" t="s">
        <v>840</v>
      </c>
      <c r="Q98" s="159" t="s">
        <v>842</v>
      </c>
      <c r="R98" s="159" t="s">
        <v>843</v>
      </c>
      <c r="S98" s="159" t="s">
        <v>512</v>
      </c>
      <c r="T98" s="159" t="s">
        <v>527</v>
      </c>
      <c r="U98" s="364">
        <v>16.451000000000001</v>
      </c>
      <c r="V98" s="364">
        <v>0</v>
      </c>
      <c r="W98" s="364">
        <v>9.1059999999999999</v>
      </c>
      <c r="X98" s="364">
        <v>9.1059999999999999</v>
      </c>
      <c r="Y98" s="364">
        <v>9.18</v>
      </c>
      <c r="Z98" s="365"/>
      <c r="AA98" s="365"/>
      <c r="AB98" s="364">
        <v>9.1059999999999999</v>
      </c>
      <c r="BR98"/>
      <c r="BS98"/>
      <c r="BT98"/>
      <c r="BU98"/>
      <c r="BV98"/>
      <c r="BW98"/>
      <c r="BX98"/>
      <c r="BY98"/>
      <c r="BZ98"/>
      <c r="DW98"/>
      <c r="DX98"/>
      <c r="DY98"/>
      <c r="DZ98"/>
      <c r="EA98"/>
      <c r="EB98"/>
      <c r="EC98"/>
      <c r="ED98"/>
      <c r="EE98"/>
      <c r="EF98"/>
      <c r="EG98"/>
      <c r="EH98"/>
    </row>
    <row r="99" spans="3:138" x14ac:dyDescent="0.2">
      <c r="C99" s="159" t="s">
        <v>438</v>
      </c>
      <c r="D99" s="159" t="s">
        <v>439</v>
      </c>
      <c r="E99" s="159" t="s">
        <v>594</v>
      </c>
      <c r="F99" s="159" t="s">
        <v>595</v>
      </c>
      <c r="G99" s="159" t="s">
        <v>590</v>
      </c>
      <c r="H99" s="159" t="s">
        <v>591</v>
      </c>
      <c r="I99" s="159" t="s">
        <v>61</v>
      </c>
      <c r="J99" s="159" t="s">
        <v>62</v>
      </c>
      <c r="K99" s="159" t="s">
        <v>808</v>
      </c>
      <c r="L99" s="159" t="s">
        <v>833</v>
      </c>
      <c r="M99" s="159" t="s">
        <v>839</v>
      </c>
      <c r="N99" s="159" t="s">
        <v>840</v>
      </c>
      <c r="O99" s="159" t="s">
        <v>841</v>
      </c>
      <c r="P99" s="159" t="s">
        <v>840</v>
      </c>
      <c r="Q99" s="159" t="s">
        <v>844</v>
      </c>
      <c r="R99" s="159" t="s">
        <v>845</v>
      </c>
      <c r="S99" s="159" t="s">
        <v>512</v>
      </c>
      <c r="T99" s="159" t="s">
        <v>527</v>
      </c>
      <c r="U99" s="364">
        <v>3.125</v>
      </c>
      <c r="V99" s="365"/>
      <c r="W99" s="365"/>
      <c r="X99" s="365"/>
      <c r="Y99" s="365"/>
      <c r="Z99" s="365"/>
      <c r="AA99" s="365"/>
      <c r="AB99" s="365"/>
      <c r="BR99"/>
      <c r="BS99"/>
      <c r="BT99"/>
      <c r="BU99"/>
      <c r="BV99"/>
      <c r="BW99"/>
      <c r="BX99"/>
      <c r="BY99"/>
      <c r="BZ99"/>
      <c r="DW99"/>
      <c r="DX99"/>
      <c r="DY99"/>
      <c r="DZ99"/>
      <c r="EA99"/>
      <c r="EB99"/>
      <c r="EC99"/>
      <c r="ED99"/>
      <c r="EE99"/>
      <c r="EF99"/>
      <c r="EG99"/>
      <c r="EH99"/>
    </row>
    <row r="100" spans="3:138" x14ac:dyDescent="0.2">
      <c r="C100" s="159" t="s">
        <v>438</v>
      </c>
      <c r="D100" s="159" t="s">
        <v>439</v>
      </c>
      <c r="E100" s="159" t="s">
        <v>594</v>
      </c>
      <c r="F100" s="159" t="s">
        <v>595</v>
      </c>
      <c r="G100" s="159" t="s">
        <v>590</v>
      </c>
      <c r="H100" s="159" t="s">
        <v>591</v>
      </c>
      <c r="I100" s="159" t="s">
        <v>61</v>
      </c>
      <c r="J100" s="159" t="s">
        <v>62</v>
      </c>
      <c r="K100" s="159" t="s">
        <v>66</v>
      </c>
      <c r="L100" s="159" t="s">
        <v>605</v>
      </c>
      <c r="M100" s="159" t="s">
        <v>846</v>
      </c>
      <c r="N100" s="159" t="s">
        <v>847</v>
      </c>
      <c r="O100" s="159" t="s">
        <v>848</v>
      </c>
      <c r="P100" s="159" t="s">
        <v>849</v>
      </c>
      <c r="Q100" s="159" t="s">
        <v>850</v>
      </c>
      <c r="R100" s="159" t="s">
        <v>851</v>
      </c>
      <c r="S100" s="159" t="s">
        <v>512</v>
      </c>
      <c r="T100" s="159" t="s">
        <v>527</v>
      </c>
      <c r="U100" s="364">
        <v>501.14476999999999</v>
      </c>
      <c r="V100" s="364">
        <v>550</v>
      </c>
      <c r="W100" s="364">
        <v>461.45558</v>
      </c>
      <c r="X100" s="364">
        <v>461.45558</v>
      </c>
      <c r="Y100" s="364">
        <v>506.10687000000001</v>
      </c>
      <c r="Z100" s="364">
        <v>701.81708000000003</v>
      </c>
      <c r="AA100" s="364">
        <v>765.09163999999998</v>
      </c>
      <c r="AB100" s="364">
        <v>461.45558</v>
      </c>
      <c r="BR100"/>
      <c r="BS100"/>
      <c r="BT100"/>
      <c r="BU100"/>
      <c r="BV100"/>
      <c r="BW100"/>
      <c r="BX100"/>
      <c r="BY100"/>
      <c r="BZ100"/>
      <c r="DW100"/>
      <c r="DX100"/>
      <c r="DY100"/>
      <c r="DZ100"/>
      <c r="EA100"/>
      <c r="EB100"/>
      <c r="EC100"/>
      <c r="ED100"/>
      <c r="EE100"/>
      <c r="EF100"/>
      <c r="EG100"/>
      <c r="EH100"/>
    </row>
    <row r="101" spans="3:138" x14ac:dyDescent="0.2">
      <c r="C101" s="159" t="s">
        <v>438</v>
      </c>
      <c r="D101" s="159" t="s">
        <v>439</v>
      </c>
      <c r="E101" s="159" t="s">
        <v>594</v>
      </c>
      <c r="F101" s="159" t="s">
        <v>595</v>
      </c>
      <c r="G101" s="159" t="s">
        <v>590</v>
      </c>
      <c r="H101" s="159" t="s">
        <v>591</v>
      </c>
      <c r="I101" s="159" t="s">
        <v>61</v>
      </c>
      <c r="J101" s="159" t="s">
        <v>62</v>
      </c>
      <c r="K101" s="159" t="s">
        <v>66</v>
      </c>
      <c r="L101" s="159" t="s">
        <v>605</v>
      </c>
      <c r="M101" s="159" t="s">
        <v>846</v>
      </c>
      <c r="N101" s="159" t="s">
        <v>847</v>
      </c>
      <c r="O101" s="159" t="s">
        <v>848</v>
      </c>
      <c r="P101" s="159" t="s">
        <v>849</v>
      </c>
      <c r="Q101" s="159" t="s">
        <v>852</v>
      </c>
      <c r="R101" s="159" t="s">
        <v>853</v>
      </c>
      <c r="S101" s="159" t="s">
        <v>512</v>
      </c>
      <c r="T101" s="159" t="s">
        <v>527</v>
      </c>
      <c r="U101" s="364">
        <v>361.67734999999999</v>
      </c>
      <c r="V101" s="364">
        <v>500</v>
      </c>
      <c r="W101" s="364">
        <v>372.60647</v>
      </c>
      <c r="X101" s="364">
        <v>372.60647</v>
      </c>
      <c r="Y101" s="364">
        <v>237.79366999999999</v>
      </c>
      <c r="Z101" s="364">
        <v>405.66027000000003</v>
      </c>
      <c r="AA101" s="364">
        <v>522.59028999999998</v>
      </c>
      <c r="AB101" s="364">
        <v>372.60647</v>
      </c>
      <c r="BR101"/>
      <c r="BS101"/>
      <c r="BT101"/>
      <c r="BU101"/>
      <c r="BV101"/>
      <c r="BW101"/>
      <c r="BX101"/>
      <c r="BY101"/>
      <c r="BZ101"/>
      <c r="DW101"/>
      <c r="DX101"/>
      <c r="DY101"/>
      <c r="DZ101"/>
      <c r="EA101"/>
      <c r="EB101"/>
      <c r="EC101"/>
      <c r="ED101"/>
      <c r="EE101"/>
      <c r="EF101"/>
      <c r="EG101"/>
      <c r="EH101"/>
    </row>
    <row r="102" spans="3:138" x14ac:dyDescent="0.2">
      <c r="C102" s="159" t="s">
        <v>440</v>
      </c>
      <c r="D102" s="159" t="s">
        <v>441</v>
      </c>
      <c r="E102" s="159" t="s">
        <v>594</v>
      </c>
      <c r="F102" s="159" t="s">
        <v>595</v>
      </c>
      <c r="G102" s="159" t="s">
        <v>590</v>
      </c>
      <c r="H102" s="159" t="s">
        <v>591</v>
      </c>
      <c r="I102" s="159" t="s">
        <v>61</v>
      </c>
      <c r="J102" s="159" t="s">
        <v>62</v>
      </c>
      <c r="K102" s="159" t="s">
        <v>808</v>
      </c>
      <c r="L102" s="159" t="s">
        <v>833</v>
      </c>
      <c r="M102" s="159" t="s">
        <v>834</v>
      </c>
      <c r="N102" s="159" t="s">
        <v>835</v>
      </c>
      <c r="O102" s="159" t="s">
        <v>836</v>
      </c>
      <c r="P102" s="159" t="s">
        <v>837</v>
      </c>
      <c r="Q102" s="159" t="s">
        <v>838</v>
      </c>
      <c r="R102" s="159" t="s">
        <v>837</v>
      </c>
      <c r="S102" s="159" t="s">
        <v>512</v>
      </c>
      <c r="T102" s="159" t="s">
        <v>527</v>
      </c>
      <c r="U102" s="364">
        <v>4.9029999999999996</v>
      </c>
      <c r="V102" s="364">
        <v>0</v>
      </c>
      <c r="W102" s="364">
        <v>8</v>
      </c>
      <c r="X102" s="364">
        <v>2.9350000000000001</v>
      </c>
      <c r="Y102" s="365"/>
      <c r="Z102" s="365"/>
      <c r="AA102" s="365"/>
      <c r="AB102" s="364">
        <v>8.19</v>
      </c>
      <c r="BR102"/>
      <c r="BS102"/>
      <c r="BT102"/>
      <c r="BU102"/>
      <c r="BV102"/>
      <c r="BW102"/>
      <c r="BX102"/>
      <c r="BY102"/>
      <c r="BZ102"/>
      <c r="DW102"/>
      <c r="DX102"/>
      <c r="DY102"/>
      <c r="DZ102"/>
      <c r="EA102"/>
      <c r="EB102"/>
      <c r="EC102"/>
      <c r="ED102"/>
      <c r="EE102"/>
      <c r="EF102"/>
      <c r="EG102"/>
      <c r="EH102"/>
    </row>
    <row r="103" spans="3:138" x14ac:dyDescent="0.2">
      <c r="C103" s="159" t="s">
        <v>440</v>
      </c>
      <c r="D103" s="159" t="s">
        <v>441</v>
      </c>
      <c r="E103" s="159" t="s">
        <v>594</v>
      </c>
      <c r="F103" s="159" t="s">
        <v>595</v>
      </c>
      <c r="G103" s="159" t="s">
        <v>590</v>
      </c>
      <c r="H103" s="159" t="s">
        <v>591</v>
      </c>
      <c r="I103" s="159" t="s">
        <v>61</v>
      </c>
      <c r="J103" s="159" t="s">
        <v>62</v>
      </c>
      <c r="K103" s="159" t="s">
        <v>808</v>
      </c>
      <c r="L103" s="159" t="s">
        <v>833</v>
      </c>
      <c r="M103" s="159" t="s">
        <v>839</v>
      </c>
      <c r="N103" s="159" t="s">
        <v>840</v>
      </c>
      <c r="O103" s="159" t="s">
        <v>841</v>
      </c>
      <c r="P103" s="159" t="s">
        <v>840</v>
      </c>
      <c r="Q103" s="159" t="s">
        <v>842</v>
      </c>
      <c r="R103" s="159" t="s">
        <v>843</v>
      </c>
      <c r="S103" s="159" t="s">
        <v>512</v>
      </c>
      <c r="T103" s="159" t="s">
        <v>527</v>
      </c>
      <c r="U103" s="364">
        <v>4.4664999999999999</v>
      </c>
      <c r="V103" s="364">
        <v>0</v>
      </c>
      <c r="W103" s="364">
        <v>3</v>
      </c>
      <c r="X103" s="364">
        <v>2.375</v>
      </c>
      <c r="Y103" s="365"/>
      <c r="Z103" s="365"/>
      <c r="AA103" s="365"/>
      <c r="AB103" s="364">
        <v>3.76</v>
      </c>
      <c r="BR103"/>
      <c r="BS103"/>
      <c r="BT103"/>
      <c r="BU103"/>
      <c r="BV103"/>
      <c r="BW103"/>
      <c r="BX103"/>
      <c r="BY103"/>
      <c r="BZ103"/>
      <c r="DW103"/>
      <c r="DX103"/>
      <c r="DY103"/>
      <c r="DZ103"/>
      <c r="EA103"/>
      <c r="EB103"/>
      <c r="EC103"/>
      <c r="ED103"/>
      <c r="EE103"/>
      <c r="EF103"/>
      <c r="EG103"/>
      <c r="EH103"/>
    </row>
    <row r="104" spans="3:138" x14ac:dyDescent="0.2">
      <c r="C104" s="159" t="s">
        <v>440</v>
      </c>
      <c r="D104" s="159" t="s">
        <v>441</v>
      </c>
      <c r="E104" s="159" t="s">
        <v>594</v>
      </c>
      <c r="F104" s="159" t="s">
        <v>595</v>
      </c>
      <c r="G104" s="159" t="s">
        <v>590</v>
      </c>
      <c r="H104" s="159" t="s">
        <v>591</v>
      </c>
      <c r="I104" s="159" t="s">
        <v>61</v>
      </c>
      <c r="J104" s="159" t="s">
        <v>62</v>
      </c>
      <c r="K104" s="159" t="s">
        <v>66</v>
      </c>
      <c r="L104" s="159" t="s">
        <v>605</v>
      </c>
      <c r="M104" s="159" t="s">
        <v>846</v>
      </c>
      <c r="N104" s="159" t="s">
        <v>847</v>
      </c>
      <c r="O104" s="159" t="s">
        <v>848</v>
      </c>
      <c r="P104" s="159" t="s">
        <v>849</v>
      </c>
      <c r="Q104" s="159" t="s">
        <v>850</v>
      </c>
      <c r="R104" s="159" t="s">
        <v>851</v>
      </c>
      <c r="S104" s="159" t="s">
        <v>512</v>
      </c>
      <c r="T104" s="159" t="s">
        <v>527</v>
      </c>
      <c r="U104" s="364">
        <v>16.946000000000002</v>
      </c>
      <c r="V104" s="364">
        <v>20</v>
      </c>
      <c r="W104" s="364">
        <v>13.65</v>
      </c>
      <c r="X104" s="364">
        <v>43.284999999999997</v>
      </c>
      <c r="Y104" s="364">
        <v>55.316000000000003</v>
      </c>
      <c r="Z104" s="364">
        <v>60.750999999999998</v>
      </c>
      <c r="AA104" s="364">
        <v>60.750999999999998</v>
      </c>
      <c r="AB104" s="364">
        <v>43.284999999999997</v>
      </c>
      <c r="BR104"/>
      <c r="BS104"/>
      <c r="BT104"/>
      <c r="BU104"/>
      <c r="BV104"/>
      <c r="BW104"/>
      <c r="BX104"/>
      <c r="BY104"/>
      <c r="BZ104"/>
      <c r="DW104"/>
      <c r="DX104"/>
      <c r="DY104"/>
      <c r="DZ104"/>
      <c r="EA104"/>
      <c r="EB104"/>
      <c r="EC104"/>
      <c r="ED104"/>
      <c r="EE104"/>
      <c r="EF104"/>
      <c r="EG104"/>
      <c r="EH104"/>
    </row>
    <row r="105" spans="3:138" x14ac:dyDescent="0.2">
      <c r="C105" s="159" t="s">
        <v>440</v>
      </c>
      <c r="D105" s="159" t="s">
        <v>441</v>
      </c>
      <c r="E105" s="159" t="s">
        <v>594</v>
      </c>
      <c r="F105" s="159" t="s">
        <v>595</v>
      </c>
      <c r="G105" s="159" t="s">
        <v>590</v>
      </c>
      <c r="H105" s="159" t="s">
        <v>591</v>
      </c>
      <c r="I105" s="159" t="s">
        <v>61</v>
      </c>
      <c r="J105" s="159" t="s">
        <v>62</v>
      </c>
      <c r="K105" s="159" t="s">
        <v>66</v>
      </c>
      <c r="L105" s="159" t="s">
        <v>605</v>
      </c>
      <c r="M105" s="159" t="s">
        <v>846</v>
      </c>
      <c r="N105" s="159" t="s">
        <v>847</v>
      </c>
      <c r="O105" s="159" t="s">
        <v>848</v>
      </c>
      <c r="P105" s="159" t="s">
        <v>849</v>
      </c>
      <c r="Q105" s="159" t="s">
        <v>852</v>
      </c>
      <c r="R105" s="159" t="s">
        <v>853</v>
      </c>
      <c r="S105" s="159" t="s">
        <v>512</v>
      </c>
      <c r="T105" s="159" t="s">
        <v>527</v>
      </c>
      <c r="U105" s="364">
        <v>108.687</v>
      </c>
      <c r="V105" s="364">
        <v>150</v>
      </c>
      <c r="W105" s="364">
        <v>112.994</v>
      </c>
      <c r="X105" s="364">
        <v>111.518</v>
      </c>
      <c r="Y105" s="364">
        <v>83.305269999999993</v>
      </c>
      <c r="Z105" s="364">
        <v>137.44176999999999</v>
      </c>
      <c r="AA105" s="364">
        <v>141.05472</v>
      </c>
      <c r="AB105" s="364">
        <v>112.994</v>
      </c>
      <c r="BR105"/>
      <c r="BS105"/>
      <c r="BT105"/>
      <c r="BU105"/>
      <c r="BV105"/>
      <c r="BW105"/>
      <c r="BX105"/>
      <c r="BY105"/>
      <c r="BZ105"/>
      <c r="DW105"/>
      <c r="DX105"/>
      <c r="DY105"/>
      <c r="DZ105"/>
      <c r="EA105"/>
      <c r="EB105"/>
      <c r="EC105"/>
      <c r="ED105"/>
      <c r="EE105"/>
      <c r="EF105"/>
      <c r="EG105"/>
      <c r="EH105"/>
    </row>
    <row r="106" spans="3:138" x14ac:dyDescent="0.2">
      <c r="C106" s="159" t="s">
        <v>442</v>
      </c>
      <c r="D106" s="159" t="s">
        <v>443</v>
      </c>
      <c r="E106" s="159" t="s">
        <v>594</v>
      </c>
      <c r="F106" s="159" t="s">
        <v>595</v>
      </c>
      <c r="G106" s="159" t="s">
        <v>590</v>
      </c>
      <c r="H106" s="159" t="s">
        <v>591</v>
      </c>
      <c r="I106" s="159" t="s">
        <v>61</v>
      </c>
      <c r="J106" s="159" t="s">
        <v>62</v>
      </c>
      <c r="K106" s="159" t="s">
        <v>808</v>
      </c>
      <c r="L106" s="159" t="s">
        <v>833</v>
      </c>
      <c r="M106" s="159" t="s">
        <v>839</v>
      </c>
      <c r="N106" s="159" t="s">
        <v>840</v>
      </c>
      <c r="O106" s="159" t="s">
        <v>841</v>
      </c>
      <c r="P106" s="159" t="s">
        <v>840</v>
      </c>
      <c r="Q106" s="159" t="s">
        <v>842</v>
      </c>
      <c r="R106" s="159" t="s">
        <v>843</v>
      </c>
      <c r="S106" s="159" t="s">
        <v>512</v>
      </c>
      <c r="T106" s="159" t="s">
        <v>527</v>
      </c>
      <c r="U106" s="364">
        <v>91.257000000000005</v>
      </c>
      <c r="V106" s="364">
        <v>0</v>
      </c>
      <c r="W106" s="364">
        <v>46.683999999999997</v>
      </c>
      <c r="X106" s="364">
        <v>46.683999999999997</v>
      </c>
      <c r="Y106" s="364">
        <v>43.82</v>
      </c>
      <c r="Z106" s="365"/>
      <c r="AA106" s="365"/>
      <c r="AB106" s="364">
        <v>46.683999999999997</v>
      </c>
      <c r="BR106"/>
      <c r="BS106"/>
      <c r="BT106"/>
      <c r="BU106"/>
      <c r="BV106"/>
      <c r="BW106"/>
      <c r="BX106"/>
      <c r="BY106"/>
      <c r="BZ106"/>
      <c r="DW106"/>
      <c r="DX106"/>
      <c r="DY106"/>
      <c r="DZ106"/>
      <c r="EA106"/>
      <c r="EB106"/>
      <c r="EC106"/>
      <c r="ED106"/>
      <c r="EE106"/>
      <c r="EF106"/>
      <c r="EG106"/>
      <c r="EH106"/>
    </row>
    <row r="107" spans="3:138" x14ac:dyDescent="0.2">
      <c r="C107" s="159" t="s">
        <v>442</v>
      </c>
      <c r="D107" s="159" t="s">
        <v>443</v>
      </c>
      <c r="E107" s="159" t="s">
        <v>594</v>
      </c>
      <c r="F107" s="159" t="s">
        <v>595</v>
      </c>
      <c r="G107" s="159" t="s">
        <v>590</v>
      </c>
      <c r="H107" s="159" t="s">
        <v>591</v>
      </c>
      <c r="I107" s="159" t="s">
        <v>61</v>
      </c>
      <c r="J107" s="159" t="s">
        <v>62</v>
      </c>
      <c r="K107" s="159" t="s">
        <v>808</v>
      </c>
      <c r="L107" s="159" t="s">
        <v>833</v>
      </c>
      <c r="M107" s="159" t="s">
        <v>839</v>
      </c>
      <c r="N107" s="159" t="s">
        <v>840</v>
      </c>
      <c r="O107" s="159" t="s">
        <v>841</v>
      </c>
      <c r="P107" s="159" t="s">
        <v>840</v>
      </c>
      <c r="Q107" s="159" t="s">
        <v>844</v>
      </c>
      <c r="R107" s="159" t="s">
        <v>845</v>
      </c>
      <c r="S107" s="159" t="s">
        <v>512</v>
      </c>
      <c r="T107" s="159" t="s">
        <v>527</v>
      </c>
      <c r="U107" s="364">
        <v>17.338000000000001</v>
      </c>
      <c r="V107" s="365"/>
      <c r="W107" s="365"/>
      <c r="X107" s="365"/>
      <c r="Y107" s="364">
        <v>78.557599999999994</v>
      </c>
      <c r="Z107" s="364">
        <v>189.08600000000001</v>
      </c>
      <c r="AA107" s="364">
        <v>132.655</v>
      </c>
      <c r="AB107" s="365"/>
      <c r="BR107"/>
      <c r="BS107"/>
      <c r="BT107"/>
      <c r="BU107"/>
      <c r="BV107"/>
      <c r="BW107"/>
      <c r="BX107"/>
      <c r="BY107"/>
      <c r="BZ107"/>
      <c r="DW107"/>
      <c r="DX107"/>
      <c r="DY107"/>
      <c r="DZ107"/>
      <c r="EA107"/>
      <c r="EB107"/>
      <c r="EC107"/>
      <c r="ED107"/>
      <c r="EE107"/>
      <c r="EF107"/>
      <c r="EG107"/>
      <c r="EH107"/>
    </row>
    <row r="108" spans="3:138" x14ac:dyDescent="0.2">
      <c r="C108" s="159" t="s">
        <v>442</v>
      </c>
      <c r="D108" s="159" t="s">
        <v>443</v>
      </c>
      <c r="E108" s="159" t="s">
        <v>594</v>
      </c>
      <c r="F108" s="159" t="s">
        <v>595</v>
      </c>
      <c r="G108" s="159" t="s">
        <v>590</v>
      </c>
      <c r="H108" s="159" t="s">
        <v>591</v>
      </c>
      <c r="I108" s="159" t="s">
        <v>61</v>
      </c>
      <c r="J108" s="159" t="s">
        <v>62</v>
      </c>
      <c r="K108" s="159" t="s">
        <v>66</v>
      </c>
      <c r="L108" s="159" t="s">
        <v>605</v>
      </c>
      <c r="M108" s="159" t="s">
        <v>846</v>
      </c>
      <c r="N108" s="159" t="s">
        <v>847</v>
      </c>
      <c r="O108" s="159" t="s">
        <v>848</v>
      </c>
      <c r="P108" s="159" t="s">
        <v>849</v>
      </c>
      <c r="Q108" s="159" t="s">
        <v>852</v>
      </c>
      <c r="R108" s="159" t="s">
        <v>853</v>
      </c>
      <c r="S108" s="159" t="s">
        <v>512</v>
      </c>
      <c r="T108" s="159" t="s">
        <v>527</v>
      </c>
      <c r="U108" s="364">
        <v>3882.1817900000001</v>
      </c>
      <c r="V108" s="364">
        <v>6680.08</v>
      </c>
      <c r="W108" s="364">
        <v>5081.0088699999997</v>
      </c>
      <c r="X108" s="364">
        <v>5081.0088699999997</v>
      </c>
      <c r="Y108" s="364">
        <v>4524.0207700000001</v>
      </c>
      <c r="Z108" s="364">
        <v>3288.4680800000001</v>
      </c>
      <c r="AA108" s="364">
        <v>3867.9009599999999</v>
      </c>
      <c r="AB108" s="364">
        <v>5081.0088699999997</v>
      </c>
      <c r="BR108"/>
      <c r="BS108"/>
      <c r="BT108"/>
      <c r="BU108"/>
      <c r="BV108"/>
      <c r="BW108"/>
      <c r="BX108"/>
      <c r="BY108"/>
      <c r="BZ108"/>
      <c r="DW108"/>
      <c r="DX108"/>
      <c r="DY108"/>
      <c r="DZ108"/>
      <c r="EA108"/>
      <c r="EB108"/>
      <c r="EC108"/>
      <c r="ED108"/>
      <c r="EE108"/>
      <c r="EF108"/>
      <c r="EG108"/>
      <c r="EH108"/>
    </row>
    <row r="109" spans="3:138" x14ac:dyDescent="0.2">
      <c r="C109" s="159" t="s">
        <v>406</v>
      </c>
      <c r="D109" s="159" t="s">
        <v>407</v>
      </c>
      <c r="E109" s="159" t="s">
        <v>594</v>
      </c>
      <c r="F109" s="159" t="s">
        <v>595</v>
      </c>
      <c r="G109" s="159" t="s">
        <v>590</v>
      </c>
      <c r="H109" s="159" t="s">
        <v>591</v>
      </c>
      <c r="I109" s="159" t="s">
        <v>61</v>
      </c>
      <c r="J109" s="159" t="s">
        <v>62</v>
      </c>
      <c r="K109" s="159" t="s">
        <v>66</v>
      </c>
      <c r="L109" s="159" t="s">
        <v>605</v>
      </c>
      <c r="M109" s="159" t="s">
        <v>846</v>
      </c>
      <c r="N109" s="159" t="s">
        <v>847</v>
      </c>
      <c r="O109" s="159" t="s">
        <v>848</v>
      </c>
      <c r="P109" s="159" t="s">
        <v>849</v>
      </c>
      <c r="Q109" s="159" t="s">
        <v>850</v>
      </c>
      <c r="R109" s="159" t="s">
        <v>851</v>
      </c>
      <c r="S109" s="159" t="s">
        <v>512</v>
      </c>
      <c r="T109" s="159" t="s">
        <v>527</v>
      </c>
      <c r="U109" s="364">
        <v>2.42</v>
      </c>
      <c r="V109" s="364">
        <v>20</v>
      </c>
      <c r="W109" s="364">
        <v>0</v>
      </c>
      <c r="X109" s="365"/>
      <c r="Y109" s="364">
        <v>62.115000000000002</v>
      </c>
      <c r="Z109" s="364">
        <v>54.035220000000002</v>
      </c>
      <c r="AA109" s="364">
        <v>24.361999999999998</v>
      </c>
      <c r="AB109" s="364">
        <v>0</v>
      </c>
      <c r="BR109"/>
      <c r="BS109"/>
      <c r="BT109"/>
      <c r="BU109"/>
      <c r="BV109"/>
      <c r="BW109"/>
      <c r="BX109"/>
      <c r="BY109"/>
      <c r="BZ109"/>
      <c r="DW109"/>
      <c r="DX109"/>
      <c r="DY109"/>
      <c r="DZ109"/>
      <c r="EA109"/>
      <c r="EB109"/>
      <c r="EC109"/>
      <c r="ED109"/>
      <c r="EE109"/>
      <c r="EF109"/>
      <c r="EG109"/>
      <c r="EH109"/>
    </row>
    <row r="110" spans="3:138" x14ac:dyDescent="0.2">
      <c r="C110" s="159" t="s">
        <v>406</v>
      </c>
      <c r="D110" s="159" t="s">
        <v>407</v>
      </c>
      <c r="E110" s="159" t="s">
        <v>594</v>
      </c>
      <c r="F110" s="159" t="s">
        <v>595</v>
      </c>
      <c r="G110" s="159" t="s">
        <v>590</v>
      </c>
      <c r="H110" s="159" t="s">
        <v>591</v>
      </c>
      <c r="I110" s="159" t="s">
        <v>61</v>
      </c>
      <c r="J110" s="159" t="s">
        <v>62</v>
      </c>
      <c r="K110" s="159" t="s">
        <v>66</v>
      </c>
      <c r="L110" s="159" t="s">
        <v>605</v>
      </c>
      <c r="M110" s="159" t="s">
        <v>846</v>
      </c>
      <c r="N110" s="159" t="s">
        <v>847</v>
      </c>
      <c r="O110" s="159" t="s">
        <v>848</v>
      </c>
      <c r="P110" s="159" t="s">
        <v>849</v>
      </c>
      <c r="Q110" s="159" t="s">
        <v>852</v>
      </c>
      <c r="R110" s="159" t="s">
        <v>853</v>
      </c>
      <c r="S110" s="159" t="s">
        <v>512</v>
      </c>
      <c r="T110" s="159" t="s">
        <v>527</v>
      </c>
      <c r="U110" s="364">
        <v>68.239999999999995</v>
      </c>
      <c r="V110" s="364">
        <v>180</v>
      </c>
      <c r="W110" s="364">
        <v>172.71972</v>
      </c>
      <c r="X110" s="364">
        <v>217.71972</v>
      </c>
      <c r="Y110" s="364">
        <v>75.607500000000002</v>
      </c>
      <c r="Z110" s="364">
        <v>153.79356999999999</v>
      </c>
      <c r="AA110" s="364">
        <v>211.24199999999999</v>
      </c>
      <c r="AB110" s="364">
        <v>217.71972</v>
      </c>
      <c r="BR110"/>
      <c r="BS110"/>
      <c r="BT110"/>
      <c r="BU110"/>
      <c r="BV110"/>
      <c r="BW110"/>
      <c r="BX110"/>
      <c r="BY110"/>
      <c r="BZ110"/>
      <c r="DW110"/>
      <c r="DX110"/>
      <c r="DY110"/>
      <c r="DZ110"/>
      <c r="EA110"/>
      <c r="EB110"/>
      <c r="EC110"/>
      <c r="ED110"/>
      <c r="EE110"/>
      <c r="EF110"/>
      <c r="EG110"/>
      <c r="EH110"/>
    </row>
    <row r="111" spans="3:138" x14ac:dyDescent="0.2">
      <c r="C111" s="159" t="s">
        <v>444</v>
      </c>
      <c r="D111" s="159" t="s">
        <v>445</v>
      </c>
      <c r="E111" s="159" t="s">
        <v>594</v>
      </c>
      <c r="F111" s="159" t="s">
        <v>595</v>
      </c>
      <c r="G111" s="159" t="s">
        <v>590</v>
      </c>
      <c r="H111" s="159" t="s">
        <v>591</v>
      </c>
      <c r="I111" s="159" t="s">
        <v>61</v>
      </c>
      <c r="J111" s="159" t="s">
        <v>62</v>
      </c>
      <c r="K111" s="159" t="s">
        <v>66</v>
      </c>
      <c r="L111" s="159" t="s">
        <v>605</v>
      </c>
      <c r="M111" s="159" t="s">
        <v>846</v>
      </c>
      <c r="N111" s="159" t="s">
        <v>847</v>
      </c>
      <c r="O111" s="159" t="s">
        <v>848</v>
      </c>
      <c r="P111" s="159" t="s">
        <v>849</v>
      </c>
      <c r="Q111" s="159" t="s">
        <v>850</v>
      </c>
      <c r="R111" s="159" t="s">
        <v>851</v>
      </c>
      <c r="S111" s="159" t="s">
        <v>512</v>
      </c>
      <c r="T111" s="159" t="s">
        <v>527</v>
      </c>
      <c r="U111" s="364">
        <v>234.71270000000001</v>
      </c>
      <c r="V111" s="364">
        <v>100</v>
      </c>
      <c r="W111" s="364">
        <v>120</v>
      </c>
      <c r="X111" s="364">
        <v>99.355199999999996</v>
      </c>
      <c r="Y111" s="364">
        <v>231.69797</v>
      </c>
      <c r="Z111" s="364">
        <v>255.06870000000001</v>
      </c>
      <c r="AA111" s="364">
        <v>320.4744</v>
      </c>
      <c r="AB111" s="364">
        <v>120</v>
      </c>
      <c r="BR111"/>
      <c r="BS111"/>
      <c r="BT111"/>
      <c r="BU111"/>
      <c r="BV111"/>
      <c r="BW111"/>
      <c r="BX111"/>
      <c r="BY111"/>
      <c r="BZ111"/>
      <c r="DW111"/>
      <c r="DX111"/>
      <c r="DY111"/>
      <c r="DZ111"/>
      <c r="EA111"/>
      <c r="EB111"/>
      <c r="EC111"/>
      <c r="ED111"/>
      <c r="EE111"/>
      <c r="EF111"/>
      <c r="EG111"/>
      <c r="EH111"/>
    </row>
    <row r="112" spans="3:138" x14ac:dyDescent="0.2">
      <c r="C112" s="159" t="s">
        <v>444</v>
      </c>
      <c r="D112" s="159" t="s">
        <v>445</v>
      </c>
      <c r="E112" s="159" t="s">
        <v>594</v>
      </c>
      <c r="F112" s="159" t="s">
        <v>595</v>
      </c>
      <c r="G112" s="159" t="s">
        <v>590</v>
      </c>
      <c r="H112" s="159" t="s">
        <v>591</v>
      </c>
      <c r="I112" s="159" t="s">
        <v>61</v>
      </c>
      <c r="J112" s="159" t="s">
        <v>62</v>
      </c>
      <c r="K112" s="159" t="s">
        <v>66</v>
      </c>
      <c r="L112" s="159" t="s">
        <v>605</v>
      </c>
      <c r="M112" s="159" t="s">
        <v>846</v>
      </c>
      <c r="N112" s="159" t="s">
        <v>847</v>
      </c>
      <c r="O112" s="159" t="s">
        <v>848</v>
      </c>
      <c r="P112" s="159" t="s">
        <v>849</v>
      </c>
      <c r="Q112" s="159" t="s">
        <v>852</v>
      </c>
      <c r="R112" s="159" t="s">
        <v>853</v>
      </c>
      <c r="S112" s="159" t="s">
        <v>512</v>
      </c>
      <c r="T112" s="159" t="s">
        <v>527</v>
      </c>
      <c r="U112" s="364">
        <v>135.75432000000001</v>
      </c>
      <c r="V112" s="364">
        <v>100</v>
      </c>
      <c r="W112" s="364">
        <v>92.227189999999993</v>
      </c>
      <c r="X112" s="364">
        <v>92.227189999999993</v>
      </c>
      <c r="Y112" s="364">
        <v>195.35827</v>
      </c>
      <c r="Z112" s="364">
        <v>109.57642</v>
      </c>
      <c r="AA112" s="364">
        <v>236.97739999999999</v>
      </c>
      <c r="AB112" s="364">
        <v>92.227189999999993</v>
      </c>
      <c r="BR112"/>
      <c r="BS112"/>
      <c r="BT112"/>
      <c r="BU112"/>
      <c r="BV112"/>
      <c r="BW112"/>
      <c r="BX112"/>
      <c r="BY112"/>
      <c r="BZ112"/>
      <c r="DW112"/>
      <c r="DX112"/>
      <c r="DY112"/>
      <c r="DZ112"/>
      <c r="EA112"/>
      <c r="EB112"/>
      <c r="EC112"/>
      <c r="ED112"/>
      <c r="EE112"/>
      <c r="EF112"/>
      <c r="EG112"/>
      <c r="EH112"/>
    </row>
    <row r="113" spans="3:138" x14ac:dyDescent="0.2">
      <c r="C113" s="159" t="s">
        <v>446</v>
      </c>
      <c r="D113" s="159" t="s">
        <v>468</v>
      </c>
      <c r="E113" s="159" t="s">
        <v>594</v>
      </c>
      <c r="F113" s="159" t="s">
        <v>595</v>
      </c>
      <c r="G113" s="159" t="s">
        <v>590</v>
      </c>
      <c r="H113" s="159" t="s">
        <v>591</v>
      </c>
      <c r="I113" s="159" t="s">
        <v>61</v>
      </c>
      <c r="J113" s="159" t="s">
        <v>62</v>
      </c>
      <c r="K113" s="159" t="s">
        <v>808</v>
      </c>
      <c r="L113" s="159" t="s">
        <v>833</v>
      </c>
      <c r="M113" s="159" t="s">
        <v>834</v>
      </c>
      <c r="N113" s="159" t="s">
        <v>835</v>
      </c>
      <c r="O113" s="159" t="s">
        <v>836</v>
      </c>
      <c r="P113" s="159" t="s">
        <v>837</v>
      </c>
      <c r="Q113" s="159" t="s">
        <v>838</v>
      </c>
      <c r="R113" s="159" t="s">
        <v>837</v>
      </c>
      <c r="S113" s="159" t="s">
        <v>512</v>
      </c>
      <c r="T113" s="159" t="s">
        <v>527</v>
      </c>
      <c r="U113" s="364">
        <v>114.0565</v>
      </c>
      <c r="V113" s="364">
        <v>0</v>
      </c>
      <c r="W113" s="364">
        <v>109.506</v>
      </c>
      <c r="X113" s="364">
        <v>109.506</v>
      </c>
      <c r="Y113" s="365"/>
      <c r="Z113" s="365"/>
      <c r="AA113" s="365"/>
      <c r="AB113" s="364">
        <v>109.506</v>
      </c>
      <c r="BR113"/>
      <c r="BS113"/>
      <c r="BT113"/>
      <c r="BU113"/>
      <c r="BV113"/>
      <c r="BW113"/>
      <c r="BX113"/>
      <c r="BY113"/>
      <c r="BZ113"/>
      <c r="DW113"/>
      <c r="DX113"/>
      <c r="DY113"/>
      <c r="DZ113"/>
      <c r="EA113"/>
      <c r="EB113"/>
      <c r="EC113"/>
      <c r="ED113"/>
      <c r="EE113"/>
      <c r="EF113"/>
      <c r="EG113"/>
      <c r="EH113"/>
    </row>
    <row r="114" spans="3:138" x14ac:dyDescent="0.2">
      <c r="C114" s="159" t="s">
        <v>446</v>
      </c>
      <c r="D114" s="159" t="s">
        <v>468</v>
      </c>
      <c r="E114" s="159" t="s">
        <v>594</v>
      </c>
      <c r="F114" s="159" t="s">
        <v>595</v>
      </c>
      <c r="G114" s="159" t="s">
        <v>590</v>
      </c>
      <c r="H114" s="159" t="s">
        <v>591</v>
      </c>
      <c r="I114" s="159" t="s">
        <v>61</v>
      </c>
      <c r="J114" s="159" t="s">
        <v>62</v>
      </c>
      <c r="K114" s="159" t="s">
        <v>808</v>
      </c>
      <c r="L114" s="159" t="s">
        <v>833</v>
      </c>
      <c r="M114" s="159" t="s">
        <v>839</v>
      </c>
      <c r="N114" s="159" t="s">
        <v>840</v>
      </c>
      <c r="O114" s="159" t="s">
        <v>841</v>
      </c>
      <c r="P114" s="159" t="s">
        <v>840</v>
      </c>
      <c r="Q114" s="159" t="s">
        <v>842</v>
      </c>
      <c r="R114" s="159" t="s">
        <v>843</v>
      </c>
      <c r="S114" s="159" t="s">
        <v>512</v>
      </c>
      <c r="T114" s="159" t="s">
        <v>527</v>
      </c>
      <c r="U114" s="364">
        <v>28.908999999999999</v>
      </c>
      <c r="V114" s="364">
        <v>0</v>
      </c>
      <c r="W114" s="364">
        <v>16.001000000000001</v>
      </c>
      <c r="X114" s="364">
        <v>16.001000000000001</v>
      </c>
      <c r="Y114" s="365"/>
      <c r="Z114" s="365"/>
      <c r="AA114" s="365"/>
      <c r="AB114" s="364">
        <v>16.001000000000001</v>
      </c>
      <c r="BR114"/>
      <c r="BS114"/>
      <c r="BT114"/>
      <c r="BU114"/>
      <c r="BV114"/>
      <c r="BW114"/>
      <c r="BX114"/>
      <c r="BY114"/>
      <c r="BZ114"/>
      <c r="DW114"/>
      <c r="DX114"/>
      <c r="DY114"/>
      <c r="DZ114"/>
      <c r="EA114"/>
      <c r="EB114"/>
      <c r="EC114"/>
      <c r="ED114"/>
      <c r="EE114"/>
      <c r="EF114"/>
      <c r="EG114"/>
      <c r="EH114"/>
    </row>
    <row r="115" spans="3:138" x14ac:dyDescent="0.2">
      <c r="C115" s="159" t="s">
        <v>446</v>
      </c>
      <c r="D115" s="159" t="s">
        <v>468</v>
      </c>
      <c r="E115" s="159" t="s">
        <v>594</v>
      </c>
      <c r="F115" s="159" t="s">
        <v>595</v>
      </c>
      <c r="G115" s="159" t="s">
        <v>590</v>
      </c>
      <c r="H115" s="159" t="s">
        <v>591</v>
      </c>
      <c r="I115" s="159" t="s">
        <v>61</v>
      </c>
      <c r="J115" s="159" t="s">
        <v>62</v>
      </c>
      <c r="K115" s="159" t="s">
        <v>808</v>
      </c>
      <c r="L115" s="159" t="s">
        <v>833</v>
      </c>
      <c r="M115" s="159" t="s">
        <v>839</v>
      </c>
      <c r="N115" s="159" t="s">
        <v>840</v>
      </c>
      <c r="O115" s="159" t="s">
        <v>841</v>
      </c>
      <c r="P115" s="159" t="s">
        <v>840</v>
      </c>
      <c r="Q115" s="159" t="s">
        <v>844</v>
      </c>
      <c r="R115" s="159" t="s">
        <v>845</v>
      </c>
      <c r="S115" s="159" t="s">
        <v>512</v>
      </c>
      <c r="T115" s="159" t="s">
        <v>527</v>
      </c>
      <c r="U115" s="364">
        <v>5.492</v>
      </c>
      <c r="V115" s="365"/>
      <c r="W115" s="365"/>
      <c r="X115" s="365"/>
      <c r="Y115" s="365"/>
      <c r="Z115" s="365"/>
      <c r="AA115" s="365"/>
      <c r="AB115" s="365"/>
      <c r="BR115"/>
      <c r="BS115"/>
      <c r="BT115"/>
      <c r="BU115"/>
      <c r="BV115"/>
      <c r="BW115"/>
      <c r="BX115"/>
      <c r="BY115"/>
      <c r="BZ115"/>
      <c r="DW115"/>
      <c r="DX115"/>
      <c r="DY115"/>
      <c r="DZ115"/>
      <c r="EA115"/>
      <c r="EB115"/>
      <c r="EC115"/>
      <c r="ED115"/>
      <c r="EE115"/>
      <c r="EF115"/>
      <c r="EG115"/>
      <c r="EH115"/>
    </row>
    <row r="116" spans="3:138" x14ac:dyDescent="0.2">
      <c r="C116" s="159" t="s">
        <v>446</v>
      </c>
      <c r="D116" s="159" t="s">
        <v>468</v>
      </c>
      <c r="E116" s="159" t="s">
        <v>594</v>
      </c>
      <c r="F116" s="159" t="s">
        <v>595</v>
      </c>
      <c r="G116" s="159" t="s">
        <v>590</v>
      </c>
      <c r="H116" s="159" t="s">
        <v>591</v>
      </c>
      <c r="I116" s="159" t="s">
        <v>61</v>
      </c>
      <c r="J116" s="159" t="s">
        <v>62</v>
      </c>
      <c r="K116" s="159" t="s">
        <v>66</v>
      </c>
      <c r="L116" s="159" t="s">
        <v>605</v>
      </c>
      <c r="M116" s="159" t="s">
        <v>846</v>
      </c>
      <c r="N116" s="159" t="s">
        <v>847</v>
      </c>
      <c r="O116" s="159" t="s">
        <v>848</v>
      </c>
      <c r="P116" s="159" t="s">
        <v>849</v>
      </c>
      <c r="Q116" s="159" t="s">
        <v>850</v>
      </c>
      <c r="R116" s="159" t="s">
        <v>851</v>
      </c>
      <c r="S116" s="159" t="s">
        <v>512</v>
      </c>
      <c r="T116" s="159" t="s">
        <v>527</v>
      </c>
      <c r="U116" s="364">
        <v>1009.92664</v>
      </c>
      <c r="V116" s="364">
        <v>500</v>
      </c>
      <c r="W116" s="364">
        <v>700</v>
      </c>
      <c r="X116" s="364">
        <v>662.35873000000004</v>
      </c>
      <c r="Y116" s="364">
        <v>626.02675999999997</v>
      </c>
      <c r="Z116" s="364">
        <v>748.31934000000001</v>
      </c>
      <c r="AA116" s="364">
        <v>728.43782999999996</v>
      </c>
      <c r="AB116" s="364">
        <v>971.01613999999995</v>
      </c>
      <c r="BR116"/>
      <c r="BS116"/>
      <c r="BT116"/>
      <c r="BU116"/>
      <c r="BV116"/>
      <c r="BW116"/>
      <c r="BX116"/>
      <c r="BY116"/>
      <c r="BZ116"/>
      <c r="DW116"/>
      <c r="DX116"/>
      <c r="DY116"/>
      <c r="DZ116"/>
      <c r="EA116"/>
      <c r="EB116"/>
      <c r="EC116"/>
      <c r="ED116"/>
      <c r="EE116"/>
      <c r="EF116"/>
      <c r="EG116"/>
      <c r="EH116"/>
    </row>
    <row r="117" spans="3:138" x14ac:dyDescent="0.2">
      <c r="C117" s="159" t="s">
        <v>446</v>
      </c>
      <c r="D117" s="159" t="s">
        <v>468</v>
      </c>
      <c r="E117" s="159" t="s">
        <v>594</v>
      </c>
      <c r="F117" s="159" t="s">
        <v>595</v>
      </c>
      <c r="G117" s="159" t="s">
        <v>590</v>
      </c>
      <c r="H117" s="159" t="s">
        <v>591</v>
      </c>
      <c r="I117" s="159" t="s">
        <v>61</v>
      </c>
      <c r="J117" s="159" t="s">
        <v>62</v>
      </c>
      <c r="K117" s="159" t="s">
        <v>66</v>
      </c>
      <c r="L117" s="159" t="s">
        <v>605</v>
      </c>
      <c r="M117" s="159" t="s">
        <v>846</v>
      </c>
      <c r="N117" s="159" t="s">
        <v>847</v>
      </c>
      <c r="O117" s="159" t="s">
        <v>848</v>
      </c>
      <c r="P117" s="159" t="s">
        <v>849</v>
      </c>
      <c r="Q117" s="159" t="s">
        <v>852</v>
      </c>
      <c r="R117" s="159" t="s">
        <v>853</v>
      </c>
      <c r="S117" s="159" t="s">
        <v>512</v>
      </c>
      <c r="T117" s="159" t="s">
        <v>527</v>
      </c>
      <c r="U117" s="364">
        <v>2005.50998</v>
      </c>
      <c r="V117" s="364">
        <v>1500</v>
      </c>
      <c r="W117" s="364">
        <v>1833.29818</v>
      </c>
      <c r="X117" s="364">
        <v>1833.29818</v>
      </c>
      <c r="Y117" s="364">
        <v>2309.0967900000001</v>
      </c>
      <c r="Z117" s="364">
        <v>1103.9211299999999</v>
      </c>
      <c r="AA117" s="364">
        <v>908.63018999999997</v>
      </c>
      <c r="AB117" s="364">
        <v>1833.29818</v>
      </c>
      <c r="BR117"/>
      <c r="BS117"/>
      <c r="BT117"/>
      <c r="BU117"/>
      <c r="BV117"/>
      <c r="BW117"/>
      <c r="BX117"/>
      <c r="BY117"/>
      <c r="BZ117"/>
      <c r="DW117"/>
      <c r="DX117"/>
      <c r="DY117"/>
      <c r="DZ117"/>
      <c r="EA117"/>
      <c r="EB117"/>
      <c r="EC117"/>
      <c r="ED117"/>
      <c r="EE117"/>
      <c r="EF117"/>
      <c r="EG117"/>
      <c r="EH117"/>
    </row>
    <row r="118" spans="3:138" x14ac:dyDescent="0.2">
      <c r="C118" s="159" t="s">
        <v>63</v>
      </c>
      <c r="D118" s="159" t="s">
        <v>64</v>
      </c>
      <c r="E118" s="159" t="s">
        <v>594</v>
      </c>
      <c r="F118" s="159" t="s">
        <v>595</v>
      </c>
      <c r="G118" s="159" t="s">
        <v>590</v>
      </c>
      <c r="H118" s="159" t="s">
        <v>591</v>
      </c>
      <c r="I118" s="159" t="s">
        <v>61</v>
      </c>
      <c r="J118" s="159" t="s">
        <v>62</v>
      </c>
      <c r="K118" s="159" t="s">
        <v>808</v>
      </c>
      <c r="L118" s="159" t="s">
        <v>833</v>
      </c>
      <c r="M118" s="159" t="s">
        <v>834</v>
      </c>
      <c r="N118" s="159" t="s">
        <v>835</v>
      </c>
      <c r="O118" s="159" t="s">
        <v>836</v>
      </c>
      <c r="P118" s="159" t="s">
        <v>837</v>
      </c>
      <c r="Q118" s="159" t="s">
        <v>838</v>
      </c>
      <c r="R118" s="159" t="s">
        <v>837</v>
      </c>
      <c r="S118" s="159" t="s">
        <v>512</v>
      </c>
      <c r="T118" s="159" t="s">
        <v>527</v>
      </c>
      <c r="U118" s="364">
        <v>506</v>
      </c>
      <c r="V118" s="364">
        <v>0</v>
      </c>
      <c r="W118" s="364">
        <v>481</v>
      </c>
      <c r="X118" s="364">
        <v>406.995</v>
      </c>
      <c r="Y118" s="364">
        <v>246</v>
      </c>
      <c r="Z118" s="364">
        <v>116.59875</v>
      </c>
      <c r="AA118" s="364">
        <v>109.99975000000001</v>
      </c>
      <c r="AB118" s="364">
        <v>481</v>
      </c>
      <c r="BR118"/>
      <c r="BS118"/>
      <c r="BT118"/>
      <c r="BU118"/>
      <c r="BV118"/>
      <c r="BW118"/>
      <c r="BX118"/>
      <c r="BY118"/>
      <c r="BZ118"/>
      <c r="DW118"/>
      <c r="DX118"/>
      <c r="DY118"/>
      <c r="DZ118"/>
      <c r="EA118"/>
      <c r="EB118"/>
      <c r="EC118"/>
      <c r="ED118"/>
      <c r="EE118"/>
      <c r="EF118"/>
      <c r="EG118"/>
      <c r="EH118"/>
    </row>
    <row r="119" spans="3:138" x14ac:dyDescent="0.2">
      <c r="C119" s="159" t="s">
        <v>63</v>
      </c>
      <c r="D119" s="159" t="s">
        <v>64</v>
      </c>
      <c r="E119" s="159" t="s">
        <v>594</v>
      </c>
      <c r="F119" s="159" t="s">
        <v>595</v>
      </c>
      <c r="G119" s="159" t="s">
        <v>590</v>
      </c>
      <c r="H119" s="159" t="s">
        <v>591</v>
      </c>
      <c r="I119" s="159" t="s">
        <v>61</v>
      </c>
      <c r="J119" s="159" t="s">
        <v>62</v>
      </c>
      <c r="K119" s="159" t="s">
        <v>808</v>
      </c>
      <c r="L119" s="159" t="s">
        <v>833</v>
      </c>
      <c r="M119" s="159" t="s">
        <v>839</v>
      </c>
      <c r="N119" s="159" t="s">
        <v>840</v>
      </c>
      <c r="O119" s="159" t="s">
        <v>841</v>
      </c>
      <c r="P119" s="159" t="s">
        <v>840</v>
      </c>
      <c r="Q119" s="159" t="s">
        <v>842</v>
      </c>
      <c r="R119" s="159" t="s">
        <v>843</v>
      </c>
      <c r="S119" s="159" t="s">
        <v>512</v>
      </c>
      <c r="T119" s="159" t="s">
        <v>527</v>
      </c>
      <c r="U119" s="364">
        <v>46.239319999999999</v>
      </c>
      <c r="V119" s="364">
        <v>0</v>
      </c>
      <c r="W119" s="364">
        <v>10</v>
      </c>
      <c r="X119" s="364">
        <v>14.994</v>
      </c>
      <c r="Y119" s="364">
        <v>28.145879999999998</v>
      </c>
      <c r="Z119" s="364">
        <v>93.001999999999995</v>
      </c>
      <c r="AA119" s="364">
        <v>47.48</v>
      </c>
      <c r="AB119" s="364">
        <v>25</v>
      </c>
      <c r="BR119"/>
      <c r="BS119"/>
      <c r="BT119"/>
      <c r="BU119"/>
      <c r="BV119"/>
      <c r="BW119"/>
      <c r="BX119"/>
      <c r="BY119"/>
      <c r="BZ119"/>
      <c r="DW119"/>
      <c r="DX119"/>
      <c r="DY119"/>
      <c r="DZ119"/>
      <c r="EA119"/>
      <c r="EB119"/>
      <c r="EC119"/>
      <c r="ED119"/>
      <c r="EE119"/>
      <c r="EF119"/>
      <c r="EG119"/>
      <c r="EH119"/>
    </row>
    <row r="120" spans="3:138" x14ac:dyDescent="0.2">
      <c r="C120" s="159" t="s">
        <v>63</v>
      </c>
      <c r="D120" s="159" t="s">
        <v>64</v>
      </c>
      <c r="E120" s="159" t="s">
        <v>594</v>
      </c>
      <c r="F120" s="159" t="s">
        <v>595</v>
      </c>
      <c r="G120" s="159" t="s">
        <v>590</v>
      </c>
      <c r="H120" s="159" t="s">
        <v>591</v>
      </c>
      <c r="I120" s="159" t="s">
        <v>61</v>
      </c>
      <c r="J120" s="159" t="s">
        <v>62</v>
      </c>
      <c r="K120" s="159" t="s">
        <v>808</v>
      </c>
      <c r="L120" s="159" t="s">
        <v>833</v>
      </c>
      <c r="M120" s="159" t="s">
        <v>839</v>
      </c>
      <c r="N120" s="159" t="s">
        <v>840</v>
      </c>
      <c r="O120" s="159" t="s">
        <v>841</v>
      </c>
      <c r="P120" s="159" t="s">
        <v>840</v>
      </c>
      <c r="Q120" s="159" t="s">
        <v>844</v>
      </c>
      <c r="R120" s="159" t="s">
        <v>845</v>
      </c>
      <c r="S120" s="159" t="s">
        <v>512</v>
      </c>
      <c r="T120" s="159" t="s">
        <v>527</v>
      </c>
      <c r="U120" s="364">
        <v>10</v>
      </c>
      <c r="V120" s="365"/>
      <c r="W120" s="365"/>
      <c r="X120" s="365"/>
      <c r="Y120" s="364">
        <v>210</v>
      </c>
      <c r="Z120" s="364">
        <v>56.5</v>
      </c>
      <c r="AA120" s="364">
        <v>50</v>
      </c>
      <c r="AB120" s="365"/>
      <c r="BR120"/>
      <c r="BS120"/>
      <c r="BT120"/>
      <c r="BU120"/>
      <c r="BV120"/>
      <c r="BW120"/>
      <c r="BX120"/>
      <c r="BY120"/>
      <c r="BZ120"/>
      <c r="DW120"/>
      <c r="DX120"/>
      <c r="DY120"/>
      <c r="DZ120"/>
      <c r="EA120"/>
      <c r="EB120"/>
      <c r="EC120"/>
      <c r="ED120"/>
      <c r="EE120"/>
      <c r="EF120"/>
      <c r="EG120"/>
      <c r="EH120"/>
    </row>
    <row r="121" spans="3:138" x14ac:dyDescent="0.2">
      <c r="C121" s="159" t="s">
        <v>63</v>
      </c>
      <c r="D121" s="159" t="s">
        <v>64</v>
      </c>
      <c r="E121" s="159" t="s">
        <v>594</v>
      </c>
      <c r="F121" s="159" t="s">
        <v>595</v>
      </c>
      <c r="G121" s="159" t="s">
        <v>590</v>
      </c>
      <c r="H121" s="159" t="s">
        <v>591</v>
      </c>
      <c r="I121" s="159" t="s">
        <v>61</v>
      </c>
      <c r="J121" s="159" t="s">
        <v>62</v>
      </c>
      <c r="K121" s="159" t="s">
        <v>66</v>
      </c>
      <c r="L121" s="159" t="s">
        <v>605</v>
      </c>
      <c r="M121" s="159" t="s">
        <v>846</v>
      </c>
      <c r="N121" s="159" t="s">
        <v>847</v>
      </c>
      <c r="O121" s="159" t="s">
        <v>848</v>
      </c>
      <c r="P121" s="159" t="s">
        <v>849</v>
      </c>
      <c r="Q121" s="159" t="s">
        <v>850</v>
      </c>
      <c r="R121" s="159" t="s">
        <v>851</v>
      </c>
      <c r="S121" s="159" t="s">
        <v>512</v>
      </c>
      <c r="T121" s="159" t="s">
        <v>527</v>
      </c>
      <c r="U121" s="364">
        <v>2560.17202</v>
      </c>
      <c r="V121" s="364">
        <v>2111.58</v>
      </c>
      <c r="W121" s="364">
        <v>1907.08</v>
      </c>
      <c r="X121" s="364">
        <v>2247.07863</v>
      </c>
      <c r="Y121" s="364">
        <v>2781.1076400000002</v>
      </c>
      <c r="Z121" s="364">
        <v>2776.73623</v>
      </c>
      <c r="AA121" s="364">
        <v>2804.2736100000002</v>
      </c>
      <c r="AB121" s="364">
        <v>2470.81988</v>
      </c>
      <c r="BR121"/>
      <c r="BS121"/>
      <c r="BT121"/>
      <c r="BU121"/>
      <c r="BV121"/>
      <c r="BW121"/>
      <c r="BX121"/>
      <c r="BY121"/>
      <c r="BZ121"/>
      <c r="DW121"/>
      <c r="DX121"/>
      <c r="DY121"/>
      <c r="DZ121"/>
      <c r="EA121"/>
      <c r="EB121"/>
      <c r="EC121"/>
      <c r="ED121"/>
      <c r="EE121"/>
      <c r="EF121"/>
      <c r="EG121"/>
      <c r="EH121"/>
    </row>
    <row r="122" spans="3:138" x14ac:dyDescent="0.2">
      <c r="C122" s="159" t="s">
        <v>63</v>
      </c>
      <c r="D122" s="159" t="s">
        <v>64</v>
      </c>
      <c r="E122" s="159" t="s">
        <v>594</v>
      </c>
      <c r="F122" s="159" t="s">
        <v>595</v>
      </c>
      <c r="G122" s="159" t="s">
        <v>590</v>
      </c>
      <c r="H122" s="159" t="s">
        <v>591</v>
      </c>
      <c r="I122" s="159" t="s">
        <v>61</v>
      </c>
      <c r="J122" s="159" t="s">
        <v>62</v>
      </c>
      <c r="K122" s="159" t="s">
        <v>66</v>
      </c>
      <c r="L122" s="159" t="s">
        <v>605</v>
      </c>
      <c r="M122" s="159" t="s">
        <v>846</v>
      </c>
      <c r="N122" s="159" t="s">
        <v>847</v>
      </c>
      <c r="O122" s="159" t="s">
        <v>848</v>
      </c>
      <c r="P122" s="159" t="s">
        <v>849</v>
      </c>
      <c r="Q122" s="159" t="s">
        <v>852</v>
      </c>
      <c r="R122" s="159" t="s">
        <v>853</v>
      </c>
      <c r="S122" s="159" t="s">
        <v>512</v>
      </c>
      <c r="T122" s="159" t="s">
        <v>527</v>
      </c>
      <c r="U122" s="364">
        <v>8878.1966900000007</v>
      </c>
      <c r="V122" s="364">
        <v>8417.4950000000008</v>
      </c>
      <c r="W122" s="364">
        <v>10340.463750000001</v>
      </c>
      <c r="X122" s="364">
        <v>6684.2620900000002</v>
      </c>
      <c r="Y122" s="364">
        <v>12588.73841</v>
      </c>
      <c r="Z122" s="364">
        <v>11069.13681</v>
      </c>
      <c r="AA122" s="364">
        <v>11363.31249</v>
      </c>
      <c r="AB122" s="364">
        <v>10859.167589999999</v>
      </c>
      <c r="BR122"/>
      <c r="BS122"/>
      <c r="BT122"/>
      <c r="BU122"/>
      <c r="BV122"/>
      <c r="BW122"/>
      <c r="BX122"/>
      <c r="BY122"/>
      <c r="BZ122"/>
      <c r="DW122"/>
      <c r="DX122"/>
      <c r="DY122"/>
      <c r="DZ122"/>
      <c r="EA122"/>
      <c r="EB122"/>
      <c r="EC122"/>
      <c r="ED122"/>
      <c r="EE122"/>
      <c r="EF122"/>
      <c r="EG122"/>
      <c r="EH122"/>
    </row>
    <row r="123" spans="3:138" x14ac:dyDescent="0.2">
      <c r="C123" s="159" t="s">
        <v>447</v>
      </c>
      <c r="D123" s="159" t="s">
        <v>448</v>
      </c>
      <c r="E123" s="159" t="s">
        <v>884</v>
      </c>
      <c r="F123" s="159" t="s">
        <v>885</v>
      </c>
      <c r="G123" s="159" t="s">
        <v>590</v>
      </c>
      <c r="H123" s="159" t="s">
        <v>591</v>
      </c>
      <c r="I123" s="159" t="s">
        <v>61</v>
      </c>
      <c r="J123" s="159" t="s">
        <v>62</v>
      </c>
      <c r="K123" s="159" t="s">
        <v>66</v>
      </c>
      <c r="L123" s="159" t="s">
        <v>605</v>
      </c>
      <c r="M123" s="159" t="s">
        <v>846</v>
      </c>
      <c r="N123" s="159" t="s">
        <v>847</v>
      </c>
      <c r="O123" s="159" t="s">
        <v>848</v>
      </c>
      <c r="P123" s="159" t="s">
        <v>849</v>
      </c>
      <c r="Q123" s="159" t="s">
        <v>850</v>
      </c>
      <c r="R123" s="159" t="s">
        <v>851</v>
      </c>
      <c r="S123" s="159" t="s">
        <v>512</v>
      </c>
      <c r="T123" s="159" t="s">
        <v>527</v>
      </c>
      <c r="U123" s="364">
        <v>975.74441999999999</v>
      </c>
      <c r="V123" s="364">
        <v>100</v>
      </c>
      <c r="W123" s="364">
        <v>170</v>
      </c>
      <c r="X123" s="364">
        <v>222.74245999999999</v>
      </c>
      <c r="Y123" s="364">
        <v>400.81659000000002</v>
      </c>
      <c r="Z123" s="364">
        <v>1451.53684</v>
      </c>
      <c r="AA123" s="364">
        <v>944.84601999999995</v>
      </c>
      <c r="AB123" s="364">
        <v>327.85550999999998</v>
      </c>
      <c r="BR123"/>
      <c r="BS123"/>
      <c r="BT123"/>
      <c r="BU123"/>
      <c r="BV123"/>
      <c r="BW123"/>
      <c r="BX123"/>
      <c r="BY123"/>
      <c r="BZ123"/>
      <c r="DW123"/>
      <c r="DX123"/>
      <c r="DY123"/>
      <c r="DZ123"/>
      <c r="EA123"/>
      <c r="EB123"/>
      <c r="EC123"/>
      <c r="ED123"/>
      <c r="EE123"/>
      <c r="EF123"/>
      <c r="EG123"/>
      <c r="EH123"/>
    </row>
    <row r="124" spans="3:138" x14ac:dyDescent="0.2">
      <c r="C124" s="159" t="s">
        <v>447</v>
      </c>
      <c r="D124" s="159" t="s">
        <v>448</v>
      </c>
      <c r="E124" s="159" t="s">
        <v>884</v>
      </c>
      <c r="F124" s="159" t="s">
        <v>885</v>
      </c>
      <c r="G124" s="159" t="s">
        <v>590</v>
      </c>
      <c r="H124" s="159" t="s">
        <v>591</v>
      </c>
      <c r="I124" s="159" t="s">
        <v>61</v>
      </c>
      <c r="J124" s="159" t="s">
        <v>62</v>
      </c>
      <c r="K124" s="159" t="s">
        <v>66</v>
      </c>
      <c r="L124" s="159" t="s">
        <v>605</v>
      </c>
      <c r="M124" s="159" t="s">
        <v>846</v>
      </c>
      <c r="N124" s="159" t="s">
        <v>847</v>
      </c>
      <c r="O124" s="159" t="s">
        <v>848</v>
      </c>
      <c r="P124" s="159" t="s">
        <v>849</v>
      </c>
      <c r="Q124" s="159" t="s">
        <v>852</v>
      </c>
      <c r="R124" s="159" t="s">
        <v>853</v>
      </c>
      <c r="S124" s="159" t="s">
        <v>512</v>
      </c>
      <c r="T124" s="159" t="s">
        <v>527</v>
      </c>
      <c r="U124" s="364">
        <v>89.944919999999996</v>
      </c>
      <c r="V124" s="364">
        <v>200</v>
      </c>
      <c r="W124" s="364">
        <v>1602.8182099999999</v>
      </c>
      <c r="X124" s="364">
        <v>102.81820999999999</v>
      </c>
      <c r="Y124" s="364">
        <v>224.14492000000001</v>
      </c>
      <c r="Z124" s="364">
        <v>79.049499999999995</v>
      </c>
      <c r="AA124" s="364">
        <v>287.59160000000003</v>
      </c>
      <c r="AB124" s="364">
        <v>1602.8182099999999</v>
      </c>
      <c r="BR124"/>
      <c r="BS124"/>
      <c r="BT124"/>
      <c r="BU124"/>
      <c r="BV124"/>
      <c r="BW124"/>
      <c r="BX124"/>
      <c r="BY124"/>
      <c r="BZ124"/>
      <c r="DW124"/>
      <c r="DX124"/>
      <c r="DY124"/>
      <c r="DZ124"/>
      <c r="EA124"/>
      <c r="EB124"/>
      <c r="EC124"/>
      <c r="ED124"/>
      <c r="EE124"/>
      <c r="EF124"/>
      <c r="EG124"/>
      <c r="EH124"/>
    </row>
    <row r="125" spans="3:138" x14ac:dyDescent="0.2">
      <c r="C125" s="159" t="s">
        <v>449</v>
      </c>
      <c r="D125" s="159" t="s">
        <v>581</v>
      </c>
      <c r="E125" s="159" t="s">
        <v>884</v>
      </c>
      <c r="F125" s="159" t="s">
        <v>885</v>
      </c>
      <c r="G125" s="159" t="s">
        <v>590</v>
      </c>
      <c r="H125" s="159" t="s">
        <v>591</v>
      </c>
      <c r="I125" s="159" t="s">
        <v>61</v>
      </c>
      <c r="J125" s="159" t="s">
        <v>62</v>
      </c>
      <c r="K125" s="159" t="s">
        <v>808</v>
      </c>
      <c r="L125" s="159" t="s">
        <v>833</v>
      </c>
      <c r="M125" s="159" t="s">
        <v>839</v>
      </c>
      <c r="N125" s="159" t="s">
        <v>840</v>
      </c>
      <c r="O125" s="159" t="s">
        <v>841</v>
      </c>
      <c r="P125" s="159" t="s">
        <v>840</v>
      </c>
      <c r="Q125" s="159" t="s">
        <v>844</v>
      </c>
      <c r="R125" s="159" t="s">
        <v>845</v>
      </c>
      <c r="S125" s="159" t="s">
        <v>512</v>
      </c>
      <c r="T125" s="159" t="s">
        <v>527</v>
      </c>
      <c r="U125" s="365"/>
      <c r="V125" s="365"/>
      <c r="W125" s="365"/>
      <c r="X125" s="365"/>
      <c r="Y125" s="364">
        <v>115.92400000000001</v>
      </c>
      <c r="Z125" s="365"/>
      <c r="AA125" s="365"/>
      <c r="AB125" s="365"/>
      <c r="BR125"/>
      <c r="BS125"/>
      <c r="BT125"/>
      <c r="BU125"/>
      <c r="BV125"/>
      <c r="BW125"/>
      <c r="BX125"/>
      <c r="BY125"/>
      <c r="BZ125"/>
      <c r="DW125"/>
      <c r="DX125"/>
      <c r="DY125"/>
      <c r="DZ125"/>
      <c r="EA125"/>
      <c r="EB125"/>
      <c r="EC125"/>
      <c r="ED125"/>
      <c r="EE125"/>
      <c r="EF125"/>
      <c r="EG125"/>
      <c r="EH125"/>
    </row>
    <row r="126" spans="3:138" x14ac:dyDescent="0.2">
      <c r="C126" s="159" t="s">
        <v>449</v>
      </c>
      <c r="D126" s="159" t="s">
        <v>581</v>
      </c>
      <c r="E126" s="159" t="s">
        <v>884</v>
      </c>
      <c r="F126" s="159" t="s">
        <v>885</v>
      </c>
      <c r="G126" s="159" t="s">
        <v>590</v>
      </c>
      <c r="H126" s="159" t="s">
        <v>591</v>
      </c>
      <c r="I126" s="159" t="s">
        <v>61</v>
      </c>
      <c r="J126" s="159" t="s">
        <v>62</v>
      </c>
      <c r="K126" s="159" t="s">
        <v>66</v>
      </c>
      <c r="L126" s="159" t="s">
        <v>605</v>
      </c>
      <c r="M126" s="159" t="s">
        <v>846</v>
      </c>
      <c r="N126" s="159" t="s">
        <v>847</v>
      </c>
      <c r="O126" s="159" t="s">
        <v>848</v>
      </c>
      <c r="P126" s="159" t="s">
        <v>849</v>
      </c>
      <c r="Q126" s="159" t="s">
        <v>850</v>
      </c>
      <c r="R126" s="159" t="s">
        <v>851</v>
      </c>
      <c r="S126" s="159" t="s">
        <v>512</v>
      </c>
      <c r="T126" s="159" t="s">
        <v>527</v>
      </c>
      <c r="U126" s="365"/>
      <c r="V126" s="365"/>
      <c r="W126" s="365"/>
      <c r="X126" s="365"/>
      <c r="Y126" s="365"/>
      <c r="Z126" s="365"/>
      <c r="AA126" s="364">
        <v>9.7405000000000008</v>
      </c>
      <c r="AB126" s="365"/>
      <c r="BR126"/>
      <c r="BS126"/>
      <c r="BT126"/>
      <c r="BU126"/>
      <c r="BV126"/>
      <c r="BW126"/>
      <c r="BX126"/>
      <c r="BY126"/>
      <c r="BZ126"/>
      <c r="DW126"/>
      <c r="DX126"/>
      <c r="DY126"/>
      <c r="DZ126"/>
      <c r="EA126"/>
      <c r="EB126"/>
      <c r="EC126"/>
      <c r="ED126"/>
      <c r="EE126"/>
      <c r="EF126"/>
      <c r="EG126"/>
      <c r="EH126"/>
    </row>
    <row r="127" spans="3:138" x14ac:dyDescent="0.2">
      <c r="C127" s="159" t="s">
        <v>449</v>
      </c>
      <c r="D127" s="159" t="s">
        <v>581</v>
      </c>
      <c r="E127" s="159" t="s">
        <v>884</v>
      </c>
      <c r="F127" s="159" t="s">
        <v>885</v>
      </c>
      <c r="G127" s="159" t="s">
        <v>590</v>
      </c>
      <c r="H127" s="159" t="s">
        <v>591</v>
      </c>
      <c r="I127" s="159" t="s">
        <v>61</v>
      </c>
      <c r="J127" s="159" t="s">
        <v>62</v>
      </c>
      <c r="K127" s="159" t="s">
        <v>66</v>
      </c>
      <c r="L127" s="159" t="s">
        <v>605</v>
      </c>
      <c r="M127" s="159" t="s">
        <v>846</v>
      </c>
      <c r="N127" s="159" t="s">
        <v>847</v>
      </c>
      <c r="O127" s="159" t="s">
        <v>848</v>
      </c>
      <c r="P127" s="159" t="s">
        <v>849</v>
      </c>
      <c r="Q127" s="159" t="s">
        <v>852</v>
      </c>
      <c r="R127" s="159" t="s">
        <v>853</v>
      </c>
      <c r="S127" s="159" t="s">
        <v>512</v>
      </c>
      <c r="T127" s="159" t="s">
        <v>527</v>
      </c>
      <c r="U127" s="364">
        <v>16.835439999999998</v>
      </c>
      <c r="V127" s="364">
        <v>0</v>
      </c>
      <c r="W127" s="364">
        <v>8.4388000000000005</v>
      </c>
      <c r="X127" s="364">
        <v>8.4388000000000005</v>
      </c>
      <c r="Y127" s="364">
        <v>5.1921799999999996</v>
      </c>
      <c r="Z127" s="365"/>
      <c r="AA127" s="364">
        <v>33.880000000000003</v>
      </c>
      <c r="AB127" s="364">
        <v>8.4388000000000005</v>
      </c>
      <c r="BR127"/>
      <c r="BS127"/>
      <c r="BT127"/>
      <c r="BU127"/>
      <c r="BV127"/>
      <c r="BW127"/>
      <c r="BX127"/>
      <c r="BY127"/>
      <c r="BZ127"/>
      <c r="DW127"/>
      <c r="DX127"/>
      <c r="DY127"/>
      <c r="DZ127"/>
      <c r="EA127"/>
      <c r="EB127"/>
      <c r="EC127"/>
      <c r="ED127"/>
      <c r="EE127"/>
      <c r="EF127"/>
      <c r="EG127"/>
      <c r="EH127"/>
    </row>
    <row r="128" spans="3:138" x14ac:dyDescent="0.2">
      <c r="C128" s="159" t="s">
        <v>450</v>
      </c>
      <c r="D128" s="159" t="s">
        <v>451</v>
      </c>
      <c r="E128" s="159" t="s">
        <v>884</v>
      </c>
      <c r="F128" s="159" t="s">
        <v>885</v>
      </c>
      <c r="G128" s="159" t="s">
        <v>590</v>
      </c>
      <c r="H128" s="159" t="s">
        <v>591</v>
      </c>
      <c r="I128" s="159" t="s">
        <v>61</v>
      </c>
      <c r="J128" s="159" t="s">
        <v>62</v>
      </c>
      <c r="K128" s="159" t="s">
        <v>808</v>
      </c>
      <c r="L128" s="159" t="s">
        <v>833</v>
      </c>
      <c r="M128" s="159" t="s">
        <v>834</v>
      </c>
      <c r="N128" s="159" t="s">
        <v>835</v>
      </c>
      <c r="O128" s="159" t="s">
        <v>836</v>
      </c>
      <c r="P128" s="159" t="s">
        <v>837</v>
      </c>
      <c r="Q128" s="159" t="s">
        <v>838</v>
      </c>
      <c r="R128" s="159" t="s">
        <v>837</v>
      </c>
      <c r="S128" s="159" t="s">
        <v>512</v>
      </c>
      <c r="T128" s="159" t="s">
        <v>527</v>
      </c>
      <c r="U128" s="364">
        <v>84.356999999999999</v>
      </c>
      <c r="V128" s="364">
        <v>0</v>
      </c>
      <c r="W128" s="364">
        <v>97</v>
      </c>
      <c r="X128" s="364">
        <v>67.063000000000002</v>
      </c>
      <c r="Y128" s="364">
        <v>19.315280000000001</v>
      </c>
      <c r="Z128" s="364">
        <v>24.163</v>
      </c>
      <c r="AA128" s="364">
        <v>8.9459999999999997</v>
      </c>
      <c r="AB128" s="364">
        <v>113.8</v>
      </c>
      <c r="BR128"/>
      <c r="BS128"/>
      <c r="BT128"/>
      <c r="BU128"/>
      <c r="BV128"/>
      <c r="BW128"/>
      <c r="BX128"/>
      <c r="BY128"/>
      <c r="BZ128"/>
      <c r="DW128"/>
      <c r="DX128"/>
      <c r="DY128"/>
      <c r="DZ128"/>
      <c r="EA128"/>
      <c r="EB128"/>
      <c r="EC128"/>
      <c r="ED128"/>
      <c r="EE128"/>
      <c r="EF128"/>
      <c r="EG128"/>
      <c r="EH128"/>
    </row>
    <row r="129" spans="3:138" x14ac:dyDescent="0.2">
      <c r="C129" s="159" t="s">
        <v>450</v>
      </c>
      <c r="D129" s="159" t="s">
        <v>451</v>
      </c>
      <c r="E129" s="159" t="s">
        <v>884</v>
      </c>
      <c r="F129" s="159" t="s">
        <v>885</v>
      </c>
      <c r="G129" s="159" t="s">
        <v>590</v>
      </c>
      <c r="H129" s="159" t="s">
        <v>591</v>
      </c>
      <c r="I129" s="159" t="s">
        <v>61</v>
      </c>
      <c r="J129" s="159" t="s">
        <v>62</v>
      </c>
      <c r="K129" s="159" t="s">
        <v>808</v>
      </c>
      <c r="L129" s="159" t="s">
        <v>833</v>
      </c>
      <c r="M129" s="159" t="s">
        <v>839</v>
      </c>
      <c r="N129" s="159" t="s">
        <v>840</v>
      </c>
      <c r="O129" s="159" t="s">
        <v>841</v>
      </c>
      <c r="P129" s="159" t="s">
        <v>840</v>
      </c>
      <c r="Q129" s="159" t="s">
        <v>842</v>
      </c>
      <c r="R129" s="159" t="s">
        <v>843</v>
      </c>
      <c r="S129" s="159" t="s">
        <v>512</v>
      </c>
      <c r="T129" s="159" t="s">
        <v>527</v>
      </c>
      <c r="U129" s="364">
        <v>97.911000000000001</v>
      </c>
      <c r="V129" s="364">
        <v>0</v>
      </c>
      <c r="W129" s="364">
        <v>114</v>
      </c>
      <c r="X129" s="364">
        <v>71.491200000000006</v>
      </c>
      <c r="Y129" s="364">
        <v>13.86</v>
      </c>
      <c r="Z129" s="364">
        <v>67.617760000000004</v>
      </c>
      <c r="AA129" s="364">
        <v>129.92234999999999</v>
      </c>
      <c r="AB129" s="364">
        <v>156.88584</v>
      </c>
      <c r="BR129"/>
      <c r="BS129"/>
      <c r="BT129"/>
      <c r="BU129"/>
      <c r="BV129"/>
      <c r="BW129"/>
      <c r="BX129"/>
      <c r="BY129"/>
      <c r="BZ129"/>
      <c r="DW129"/>
      <c r="DX129"/>
      <c r="DY129"/>
      <c r="DZ129"/>
      <c r="EA129"/>
      <c r="EB129"/>
      <c r="EC129"/>
      <c r="ED129"/>
      <c r="EE129"/>
      <c r="EF129"/>
      <c r="EG129"/>
      <c r="EH129"/>
    </row>
    <row r="130" spans="3:138" x14ac:dyDescent="0.2">
      <c r="C130" s="159" t="s">
        <v>450</v>
      </c>
      <c r="D130" s="159" t="s">
        <v>451</v>
      </c>
      <c r="E130" s="159" t="s">
        <v>884</v>
      </c>
      <c r="F130" s="159" t="s">
        <v>885</v>
      </c>
      <c r="G130" s="159" t="s">
        <v>590</v>
      </c>
      <c r="H130" s="159" t="s">
        <v>591</v>
      </c>
      <c r="I130" s="159" t="s">
        <v>61</v>
      </c>
      <c r="J130" s="159" t="s">
        <v>62</v>
      </c>
      <c r="K130" s="159" t="s">
        <v>808</v>
      </c>
      <c r="L130" s="159" t="s">
        <v>833</v>
      </c>
      <c r="M130" s="159" t="s">
        <v>839</v>
      </c>
      <c r="N130" s="159" t="s">
        <v>840</v>
      </c>
      <c r="O130" s="159" t="s">
        <v>841</v>
      </c>
      <c r="P130" s="159" t="s">
        <v>840</v>
      </c>
      <c r="Q130" s="159" t="s">
        <v>844</v>
      </c>
      <c r="R130" s="159" t="s">
        <v>845</v>
      </c>
      <c r="S130" s="159" t="s">
        <v>512</v>
      </c>
      <c r="T130" s="159" t="s">
        <v>527</v>
      </c>
      <c r="U130" s="365"/>
      <c r="V130" s="365"/>
      <c r="W130" s="365"/>
      <c r="X130" s="365"/>
      <c r="Y130" s="364">
        <v>0</v>
      </c>
      <c r="Z130" s="364">
        <v>7.5</v>
      </c>
      <c r="AA130" s="364">
        <v>7.5</v>
      </c>
      <c r="AB130" s="365"/>
      <c r="BR130"/>
      <c r="BS130"/>
      <c r="BT130"/>
      <c r="BU130"/>
      <c r="BV130"/>
      <c r="BW130"/>
      <c r="BX130"/>
      <c r="BY130"/>
      <c r="BZ130"/>
      <c r="DW130"/>
      <c r="DX130"/>
      <c r="DY130"/>
      <c r="DZ130"/>
      <c r="EA130"/>
      <c r="EB130"/>
      <c r="EC130"/>
      <c r="ED130"/>
      <c r="EE130"/>
      <c r="EF130"/>
      <c r="EG130"/>
      <c r="EH130"/>
    </row>
    <row r="131" spans="3:138" x14ac:dyDescent="0.2">
      <c r="C131" s="159" t="s">
        <v>450</v>
      </c>
      <c r="D131" s="159" t="s">
        <v>451</v>
      </c>
      <c r="E131" s="159" t="s">
        <v>884</v>
      </c>
      <c r="F131" s="159" t="s">
        <v>885</v>
      </c>
      <c r="G131" s="159" t="s">
        <v>590</v>
      </c>
      <c r="H131" s="159" t="s">
        <v>591</v>
      </c>
      <c r="I131" s="159" t="s">
        <v>61</v>
      </c>
      <c r="J131" s="159" t="s">
        <v>62</v>
      </c>
      <c r="K131" s="159" t="s">
        <v>66</v>
      </c>
      <c r="L131" s="159" t="s">
        <v>605</v>
      </c>
      <c r="M131" s="159" t="s">
        <v>846</v>
      </c>
      <c r="N131" s="159" t="s">
        <v>847</v>
      </c>
      <c r="O131" s="159" t="s">
        <v>848</v>
      </c>
      <c r="P131" s="159" t="s">
        <v>849</v>
      </c>
      <c r="Q131" s="159" t="s">
        <v>850</v>
      </c>
      <c r="R131" s="159" t="s">
        <v>851</v>
      </c>
      <c r="S131" s="159" t="s">
        <v>512</v>
      </c>
      <c r="T131" s="159" t="s">
        <v>527</v>
      </c>
      <c r="U131" s="364">
        <v>24.46771</v>
      </c>
      <c r="V131" s="364">
        <v>50</v>
      </c>
      <c r="W131" s="364">
        <v>65</v>
      </c>
      <c r="X131" s="364">
        <v>52.184260000000002</v>
      </c>
      <c r="Y131" s="364">
        <v>23.837720000000001</v>
      </c>
      <c r="Z131" s="364">
        <v>75.278909999999996</v>
      </c>
      <c r="AA131" s="364">
        <v>54.00967</v>
      </c>
      <c r="AB131" s="364">
        <v>65</v>
      </c>
      <c r="BR131"/>
      <c r="BS131"/>
      <c r="BT131"/>
      <c r="BU131"/>
      <c r="BV131"/>
      <c r="BW131"/>
      <c r="BX131"/>
      <c r="BY131"/>
      <c r="BZ131"/>
      <c r="DW131"/>
      <c r="DX131"/>
      <c r="DY131"/>
      <c r="DZ131"/>
      <c r="EA131"/>
      <c r="EB131"/>
      <c r="EC131"/>
      <c r="ED131"/>
      <c r="EE131"/>
      <c r="EF131"/>
      <c r="EG131"/>
      <c r="EH131"/>
    </row>
    <row r="132" spans="3:138" x14ac:dyDescent="0.2">
      <c r="C132" s="159" t="s">
        <v>450</v>
      </c>
      <c r="D132" s="159" t="s">
        <v>451</v>
      </c>
      <c r="E132" s="159" t="s">
        <v>884</v>
      </c>
      <c r="F132" s="159" t="s">
        <v>885</v>
      </c>
      <c r="G132" s="159" t="s">
        <v>590</v>
      </c>
      <c r="H132" s="159" t="s">
        <v>591</v>
      </c>
      <c r="I132" s="159" t="s">
        <v>61</v>
      </c>
      <c r="J132" s="159" t="s">
        <v>62</v>
      </c>
      <c r="K132" s="159" t="s">
        <v>66</v>
      </c>
      <c r="L132" s="159" t="s">
        <v>605</v>
      </c>
      <c r="M132" s="159" t="s">
        <v>846</v>
      </c>
      <c r="N132" s="159" t="s">
        <v>847</v>
      </c>
      <c r="O132" s="159" t="s">
        <v>848</v>
      </c>
      <c r="P132" s="159" t="s">
        <v>849</v>
      </c>
      <c r="Q132" s="159" t="s">
        <v>852</v>
      </c>
      <c r="R132" s="159" t="s">
        <v>853</v>
      </c>
      <c r="S132" s="159" t="s">
        <v>512</v>
      </c>
      <c r="T132" s="159" t="s">
        <v>527</v>
      </c>
      <c r="U132" s="364">
        <v>466.51765999999998</v>
      </c>
      <c r="V132" s="364">
        <v>1100</v>
      </c>
      <c r="W132" s="364">
        <v>1770.60987</v>
      </c>
      <c r="X132" s="364">
        <v>1260.13534</v>
      </c>
      <c r="Y132" s="364">
        <v>158.64329000000001</v>
      </c>
      <c r="Z132" s="364">
        <v>1305.1353799999999</v>
      </c>
      <c r="AA132" s="364">
        <v>1796.78592</v>
      </c>
      <c r="AB132" s="364">
        <v>1782.60987</v>
      </c>
      <c r="BR132"/>
      <c r="BS132"/>
      <c r="BT132"/>
      <c r="BU132"/>
      <c r="BV132"/>
      <c r="BW132"/>
      <c r="BX132"/>
      <c r="BY132"/>
      <c r="BZ132"/>
      <c r="DW132"/>
      <c r="DX132"/>
      <c r="DY132"/>
      <c r="DZ132"/>
      <c r="EA132"/>
      <c r="EB132"/>
      <c r="EC132"/>
      <c r="ED132"/>
      <c r="EE132"/>
      <c r="EF132"/>
      <c r="EG132"/>
      <c r="EH132"/>
    </row>
    <row r="133" spans="3:138" x14ac:dyDescent="0.2">
      <c r="C133" s="159" t="s">
        <v>452</v>
      </c>
      <c r="D133" s="159" t="s">
        <v>453</v>
      </c>
      <c r="E133" s="159" t="s">
        <v>884</v>
      </c>
      <c r="F133" s="159" t="s">
        <v>885</v>
      </c>
      <c r="G133" s="159" t="s">
        <v>590</v>
      </c>
      <c r="H133" s="159" t="s">
        <v>591</v>
      </c>
      <c r="I133" s="159" t="s">
        <v>61</v>
      </c>
      <c r="J133" s="159" t="s">
        <v>62</v>
      </c>
      <c r="K133" s="159" t="s">
        <v>808</v>
      </c>
      <c r="L133" s="159" t="s">
        <v>833</v>
      </c>
      <c r="M133" s="159" t="s">
        <v>839</v>
      </c>
      <c r="N133" s="159" t="s">
        <v>840</v>
      </c>
      <c r="O133" s="159" t="s">
        <v>841</v>
      </c>
      <c r="P133" s="159" t="s">
        <v>840</v>
      </c>
      <c r="Q133" s="159" t="s">
        <v>842</v>
      </c>
      <c r="R133" s="159" t="s">
        <v>843</v>
      </c>
      <c r="S133" s="159" t="s">
        <v>512</v>
      </c>
      <c r="T133" s="159" t="s">
        <v>527</v>
      </c>
      <c r="U133" s="364">
        <v>11.835000000000001</v>
      </c>
      <c r="V133" s="364">
        <v>0</v>
      </c>
      <c r="W133" s="364">
        <v>6.5510000000000002</v>
      </c>
      <c r="X133" s="364">
        <v>6.5510000000000002</v>
      </c>
      <c r="Y133" s="365"/>
      <c r="Z133" s="365"/>
      <c r="AA133" s="365"/>
      <c r="AB133" s="364">
        <v>6.5510000000000002</v>
      </c>
      <c r="BR133"/>
      <c r="BS133"/>
      <c r="BT133"/>
      <c r="BU133"/>
      <c r="BV133"/>
      <c r="BW133"/>
      <c r="BX133"/>
      <c r="BY133"/>
      <c r="BZ133"/>
      <c r="DW133"/>
      <c r="DX133"/>
      <c r="DY133"/>
      <c r="DZ133"/>
      <c r="EA133"/>
      <c r="EB133"/>
      <c r="EC133"/>
      <c r="ED133"/>
      <c r="EE133"/>
      <c r="EF133"/>
      <c r="EG133"/>
      <c r="EH133"/>
    </row>
    <row r="134" spans="3:138" x14ac:dyDescent="0.2">
      <c r="C134" s="159" t="s">
        <v>452</v>
      </c>
      <c r="D134" s="159" t="s">
        <v>453</v>
      </c>
      <c r="E134" s="159" t="s">
        <v>884</v>
      </c>
      <c r="F134" s="159" t="s">
        <v>885</v>
      </c>
      <c r="G134" s="159" t="s">
        <v>590</v>
      </c>
      <c r="H134" s="159" t="s">
        <v>591</v>
      </c>
      <c r="I134" s="159" t="s">
        <v>61</v>
      </c>
      <c r="J134" s="159" t="s">
        <v>62</v>
      </c>
      <c r="K134" s="159" t="s">
        <v>808</v>
      </c>
      <c r="L134" s="159" t="s">
        <v>833</v>
      </c>
      <c r="M134" s="159" t="s">
        <v>839</v>
      </c>
      <c r="N134" s="159" t="s">
        <v>840</v>
      </c>
      <c r="O134" s="159" t="s">
        <v>841</v>
      </c>
      <c r="P134" s="159" t="s">
        <v>840</v>
      </c>
      <c r="Q134" s="159" t="s">
        <v>844</v>
      </c>
      <c r="R134" s="159" t="s">
        <v>845</v>
      </c>
      <c r="S134" s="159" t="s">
        <v>512</v>
      </c>
      <c r="T134" s="159" t="s">
        <v>527</v>
      </c>
      <c r="U134" s="364">
        <v>2.2480000000000002</v>
      </c>
      <c r="V134" s="365"/>
      <c r="W134" s="365"/>
      <c r="X134" s="365"/>
      <c r="Y134" s="365"/>
      <c r="Z134" s="365"/>
      <c r="AA134" s="365"/>
      <c r="AB134" s="365"/>
      <c r="BR134"/>
      <c r="BS134"/>
      <c r="BT134"/>
      <c r="BU134"/>
      <c r="BV134"/>
      <c r="BW134"/>
      <c r="BX134"/>
      <c r="BY134"/>
      <c r="BZ134"/>
      <c r="DW134"/>
      <c r="DX134"/>
      <c r="DY134"/>
      <c r="DZ134"/>
      <c r="EA134"/>
      <c r="EB134"/>
      <c r="EC134"/>
      <c r="ED134"/>
      <c r="EE134"/>
      <c r="EF134"/>
      <c r="EG134"/>
      <c r="EH134"/>
    </row>
    <row r="135" spans="3:138" x14ac:dyDescent="0.2">
      <c r="C135" s="159" t="s">
        <v>452</v>
      </c>
      <c r="D135" s="159" t="s">
        <v>453</v>
      </c>
      <c r="E135" s="159" t="s">
        <v>884</v>
      </c>
      <c r="F135" s="159" t="s">
        <v>885</v>
      </c>
      <c r="G135" s="159" t="s">
        <v>590</v>
      </c>
      <c r="H135" s="159" t="s">
        <v>591</v>
      </c>
      <c r="I135" s="159" t="s">
        <v>61</v>
      </c>
      <c r="J135" s="159" t="s">
        <v>62</v>
      </c>
      <c r="K135" s="159" t="s">
        <v>66</v>
      </c>
      <c r="L135" s="159" t="s">
        <v>605</v>
      </c>
      <c r="M135" s="159" t="s">
        <v>846</v>
      </c>
      <c r="N135" s="159" t="s">
        <v>847</v>
      </c>
      <c r="O135" s="159" t="s">
        <v>848</v>
      </c>
      <c r="P135" s="159" t="s">
        <v>849</v>
      </c>
      <c r="Q135" s="159" t="s">
        <v>850</v>
      </c>
      <c r="R135" s="159" t="s">
        <v>851</v>
      </c>
      <c r="S135" s="159" t="s">
        <v>512</v>
      </c>
      <c r="T135" s="159" t="s">
        <v>527</v>
      </c>
      <c r="U135" s="364">
        <v>10.128</v>
      </c>
      <c r="V135" s="364">
        <v>15</v>
      </c>
      <c r="W135" s="364">
        <v>15</v>
      </c>
      <c r="X135" s="364">
        <v>14.346</v>
      </c>
      <c r="Y135" s="364">
        <v>9.65</v>
      </c>
      <c r="Z135" s="364">
        <v>26.565000000000001</v>
      </c>
      <c r="AA135" s="364">
        <v>32.388500000000001</v>
      </c>
      <c r="AB135" s="364">
        <v>15</v>
      </c>
      <c r="BR135"/>
      <c r="BS135"/>
      <c r="BT135"/>
      <c r="BU135"/>
      <c r="BV135"/>
      <c r="BW135"/>
      <c r="BX135"/>
      <c r="BY135"/>
      <c r="BZ135"/>
      <c r="DW135"/>
      <c r="DX135"/>
      <c r="DY135"/>
      <c r="DZ135"/>
      <c r="EA135"/>
      <c r="EB135"/>
      <c r="EC135"/>
      <c r="ED135"/>
      <c r="EE135"/>
      <c r="EF135"/>
      <c r="EG135"/>
      <c r="EH135"/>
    </row>
    <row r="136" spans="3:138" x14ac:dyDescent="0.2">
      <c r="C136" s="159" t="s">
        <v>452</v>
      </c>
      <c r="D136" s="159" t="s">
        <v>453</v>
      </c>
      <c r="E136" s="159" t="s">
        <v>884</v>
      </c>
      <c r="F136" s="159" t="s">
        <v>885</v>
      </c>
      <c r="G136" s="159" t="s">
        <v>590</v>
      </c>
      <c r="H136" s="159" t="s">
        <v>591</v>
      </c>
      <c r="I136" s="159" t="s">
        <v>61</v>
      </c>
      <c r="J136" s="159" t="s">
        <v>62</v>
      </c>
      <c r="K136" s="159" t="s">
        <v>66</v>
      </c>
      <c r="L136" s="159" t="s">
        <v>605</v>
      </c>
      <c r="M136" s="159" t="s">
        <v>846</v>
      </c>
      <c r="N136" s="159" t="s">
        <v>847</v>
      </c>
      <c r="O136" s="159" t="s">
        <v>848</v>
      </c>
      <c r="P136" s="159" t="s">
        <v>849</v>
      </c>
      <c r="Q136" s="159" t="s">
        <v>852</v>
      </c>
      <c r="R136" s="159" t="s">
        <v>853</v>
      </c>
      <c r="S136" s="159" t="s">
        <v>512</v>
      </c>
      <c r="T136" s="159" t="s">
        <v>527</v>
      </c>
      <c r="U136" s="364">
        <v>188.24</v>
      </c>
      <c r="V136" s="364">
        <v>140</v>
      </c>
      <c r="W136" s="364">
        <v>1069.82384</v>
      </c>
      <c r="X136" s="364">
        <v>845.15783999999996</v>
      </c>
      <c r="Y136" s="364">
        <v>114.59650000000001</v>
      </c>
      <c r="Z136" s="364">
        <v>282.50299999999999</v>
      </c>
      <c r="AA136" s="364">
        <v>498.55367000000001</v>
      </c>
      <c r="AB136" s="364">
        <v>1077.82384</v>
      </c>
      <c r="BR136"/>
      <c r="BS136"/>
      <c r="BT136"/>
      <c r="BU136"/>
      <c r="BV136"/>
      <c r="BW136"/>
      <c r="BX136"/>
      <c r="BY136"/>
      <c r="BZ136"/>
      <c r="DW136"/>
      <c r="DX136"/>
      <c r="DY136"/>
      <c r="DZ136"/>
      <c r="EA136"/>
      <c r="EB136"/>
      <c r="EC136"/>
      <c r="ED136"/>
      <c r="EE136"/>
      <c r="EF136"/>
      <c r="EG136"/>
      <c r="EH136"/>
    </row>
    <row r="137" spans="3:138" x14ac:dyDescent="0.2">
      <c r="C137" s="159" t="s">
        <v>454</v>
      </c>
      <c r="D137" s="159" t="s">
        <v>582</v>
      </c>
      <c r="E137" s="159" t="s">
        <v>884</v>
      </c>
      <c r="F137" s="159" t="s">
        <v>885</v>
      </c>
      <c r="G137" s="159" t="s">
        <v>590</v>
      </c>
      <c r="H137" s="159" t="s">
        <v>591</v>
      </c>
      <c r="I137" s="159" t="s">
        <v>61</v>
      </c>
      <c r="J137" s="159" t="s">
        <v>62</v>
      </c>
      <c r="K137" s="159" t="s">
        <v>808</v>
      </c>
      <c r="L137" s="159" t="s">
        <v>833</v>
      </c>
      <c r="M137" s="159" t="s">
        <v>839</v>
      </c>
      <c r="N137" s="159" t="s">
        <v>840</v>
      </c>
      <c r="O137" s="159" t="s">
        <v>841</v>
      </c>
      <c r="P137" s="159" t="s">
        <v>840</v>
      </c>
      <c r="Q137" s="159" t="s">
        <v>842</v>
      </c>
      <c r="R137" s="159" t="s">
        <v>843</v>
      </c>
      <c r="S137" s="159" t="s">
        <v>512</v>
      </c>
      <c r="T137" s="159" t="s">
        <v>527</v>
      </c>
      <c r="U137" s="365"/>
      <c r="V137" s="365"/>
      <c r="W137" s="365"/>
      <c r="X137" s="365"/>
      <c r="Y137" s="364">
        <v>0</v>
      </c>
      <c r="Z137" s="364">
        <v>4.9517300000000004</v>
      </c>
      <c r="AA137" s="364">
        <v>12.86477</v>
      </c>
      <c r="AB137" s="365"/>
      <c r="BR137"/>
      <c r="BS137"/>
      <c r="BT137"/>
      <c r="BU137"/>
      <c r="BV137"/>
      <c r="BW137"/>
      <c r="BX137"/>
      <c r="BY137"/>
      <c r="BZ137"/>
      <c r="DW137"/>
      <c r="DX137"/>
      <c r="DY137"/>
      <c r="DZ137"/>
      <c r="EA137"/>
      <c r="EB137"/>
      <c r="EC137"/>
      <c r="ED137"/>
      <c r="EE137"/>
      <c r="EF137"/>
      <c r="EG137"/>
      <c r="EH137"/>
    </row>
    <row r="138" spans="3:138" x14ac:dyDescent="0.2">
      <c r="C138" s="159" t="s">
        <v>454</v>
      </c>
      <c r="D138" s="159" t="s">
        <v>582</v>
      </c>
      <c r="E138" s="159" t="s">
        <v>884</v>
      </c>
      <c r="F138" s="159" t="s">
        <v>885</v>
      </c>
      <c r="G138" s="159" t="s">
        <v>590</v>
      </c>
      <c r="H138" s="159" t="s">
        <v>591</v>
      </c>
      <c r="I138" s="159" t="s">
        <v>61</v>
      </c>
      <c r="J138" s="159" t="s">
        <v>62</v>
      </c>
      <c r="K138" s="159" t="s">
        <v>66</v>
      </c>
      <c r="L138" s="159" t="s">
        <v>605</v>
      </c>
      <c r="M138" s="159" t="s">
        <v>846</v>
      </c>
      <c r="N138" s="159" t="s">
        <v>847</v>
      </c>
      <c r="O138" s="159" t="s">
        <v>848</v>
      </c>
      <c r="P138" s="159" t="s">
        <v>849</v>
      </c>
      <c r="Q138" s="159" t="s">
        <v>850</v>
      </c>
      <c r="R138" s="159" t="s">
        <v>851</v>
      </c>
      <c r="S138" s="159" t="s">
        <v>512</v>
      </c>
      <c r="T138" s="159" t="s">
        <v>527</v>
      </c>
      <c r="U138" s="365"/>
      <c r="V138" s="364">
        <v>10</v>
      </c>
      <c r="W138" s="364">
        <v>2</v>
      </c>
      <c r="X138" s="364">
        <v>2</v>
      </c>
      <c r="Y138" s="365"/>
      <c r="Z138" s="364">
        <v>11.21</v>
      </c>
      <c r="AA138" s="364">
        <v>2.7301000000000002</v>
      </c>
      <c r="AB138" s="364">
        <v>2</v>
      </c>
    </row>
    <row r="139" spans="3:138" x14ac:dyDescent="0.2">
      <c r="C139" s="159" t="s">
        <v>454</v>
      </c>
      <c r="D139" s="159" t="s">
        <v>582</v>
      </c>
      <c r="E139" s="159" t="s">
        <v>884</v>
      </c>
      <c r="F139" s="159" t="s">
        <v>885</v>
      </c>
      <c r="G139" s="159" t="s">
        <v>590</v>
      </c>
      <c r="H139" s="159" t="s">
        <v>591</v>
      </c>
      <c r="I139" s="159" t="s">
        <v>61</v>
      </c>
      <c r="J139" s="159" t="s">
        <v>62</v>
      </c>
      <c r="K139" s="159" t="s">
        <v>66</v>
      </c>
      <c r="L139" s="159" t="s">
        <v>605</v>
      </c>
      <c r="M139" s="159" t="s">
        <v>846</v>
      </c>
      <c r="N139" s="159" t="s">
        <v>847</v>
      </c>
      <c r="O139" s="159" t="s">
        <v>848</v>
      </c>
      <c r="P139" s="159" t="s">
        <v>849</v>
      </c>
      <c r="Q139" s="159" t="s">
        <v>852</v>
      </c>
      <c r="R139" s="159" t="s">
        <v>853</v>
      </c>
      <c r="S139" s="159" t="s">
        <v>512</v>
      </c>
      <c r="T139" s="159" t="s">
        <v>527</v>
      </c>
      <c r="U139" s="364">
        <v>10.758369999999999</v>
      </c>
      <c r="V139" s="364">
        <v>12</v>
      </c>
      <c r="W139" s="364">
        <v>37.443730000000002</v>
      </c>
      <c r="X139" s="364">
        <v>37.443730000000002</v>
      </c>
      <c r="Y139" s="364">
        <v>2.42</v>
      </c>
      <c r="Z139" s="364">
        <v>16.59694</v>
      </c>
      <c r="AA139" s="364">
        <v>23.862739999999999</v>
      </c>
      <c r="AB139" s="364">
        <v>37.443730000000002</v>
      </c>
    </row>
    <row r="140" spans="3:138" x14ac:dyDescent="0.2">
      <c r="C140" s="159" t="s">
        <v>455</v>
      </c>
      <c r="D140" s="159" t="s">
        <v>456</v>
      </c>
      <c r="E140" s="159" t="s">
        <v>884</v>
      </c>
      <c r="F140" s="159" t="s">
        <v>885</v>
      </c>
      <c r="G140" s="159" t="s">
        <v>590</v>
      </c>
      <c r="H140" s="159" t="s">
        <v>591</v>
      </c>
      <c r="I140" s="159" t="s">
        <v>61</v>
      </c>
      <c r="J140" s="159" t="s">
        <v>62</v>
      </c>
      <c r="K140" s="159" t="s">
        <v>66</v>
      </c>
      <c r="L140" s="159" t="s">
        <v>605</v>
      </c>
      <c r="M140" s="159" t="s">
        <v>846</v>
      </c>
      <c r="N140" s="159" t="s">
        <v>847</v>
      </c>
      <c r="O140" s="159" t="s">
        <v>848</v>
      </c>
      <c r="P140" s="159" t="s">
        <v>849</v>
      </c>
      <c r="Q140" s="159" t="s">
        <v>852</v>
      </c>
      <c r="R140" s="159" t="s">
        <v>853</v>
      </c>
      <c r="S140" s="159" t="s">
        <v>512</v>
      </c>
      <c r="T140" s="159" t="s">
        <v>527</v>
      </c>
      <c r="U140" s="364">
        <v>24.659009999999999</v>
      </c>
      <c r="V140" s="364">
        <v>33</v>
      </c>
      <c r="W140" s="364">
        <v>21.731000000000002</v>
      </c>
      <c r="X140" s="364">
        <v>21.731000000000002</v>
      </c>
      <c r="Y140" s="364">
        <v>21.231000000000002</v>
      </c>
      <c r="Z140" s="364">
        <v>21.478000000000002</v>
      </c>
      <c r="AA140" s="364">
        <v>25.086379999999998</v>
      </c>
      <c r="AB140" s="364">
        <v>21.731000000000002</v>
      </c>
    </row>
    <row r="141" spans="3:138" x14ac:dyDescent="0.2">
      <c r="C141" s="159" t="s">
        <v>886</v>
      </c>
      <c r="D141" s="159" t="s">
        <v>887</v>
      </c>
      <c r="E141" s="159" t="s">
        <v>888</v>
      </c>
      <c r="F141" s="159" t="s">
        <v>889</v>
      </c>
      <c r="G141" s="159" t="s">
        <v>590</v>
      </c>
      <c r="H141" s="159" t="s">
        <v>591</v>
      </c>
      <c r="I141" s="159" t="s">
        <v>61</v>
      </c>
      <c r="J141" s="159" t="s">
        <v>62</v>
      </c>
      <c r="K141" s="159" t="s">
        <v>66</v>
      </c>
      <c r="L141" s="159" t="s">
        <v>605</v>
      </c>
      <c r="M141" s="159" t="s">
        <v>846</v>
      </c>
      <c r="N141" s="159" t="s">
        <v>847</v>
      </c>
      <c r="O141" s="159" t="s">
        <v>848</v>
      </c>
      <c r="P141" s="159" t="s">
        <v>849</v>
      </c>
      <c r="Q141" s="159" t="s">
        <v>850</v>
      </c>
      <c r="R141" s="159" t="s">
        <v>851</v>
      </c>
      <c r="S141" s="159" t="s">
        <v>512</v>
      </c>
      <c r="T141" s="159" t="s">
        <v>527</v>
      </c>
      <c r="U141" s="365"/>
      <c r="V141" s="364">
        <v>0</v>
      </c>
      <c r="W141" s="364">
        <v>0</v>
      </c>
      <c r="X141" s="365"/>
      <c r="Y141" s="365"/>
      <c r="Z141" s="364">
        <v>38.290700000000001</v>
      </c>
      <c r="AA141" s="365"/>
      <c r="AB141" s="364">
        <v>0</v>
      </c>
    </row>
    <row r="142" spans="3:138" x14ac:dyDescent="0.2">
      <c r="C142" s="159" t="s">
        <v>890</v>
      </c>
      <c r="D142" s="159" t="s">
        <v>891</v>
      </c>
      <c r="E142" s="159" t="s">
        <v>888</v>
      </c>
      <c r="F142" s="159" t="s">
        <v>889</v>
      </c>
      <c r="G142" s="159" t="s">
        <v>590</v>
      </c>
      <c r="H142" s="159" t="s">
        <v>591</v>
      </c>
      <c r="I142" s="159" t="s">
        <v>61</v>
      </c>
      <c r="J142" s="159" t="s">
        <v>62</v>
      </c>
      <c r="K142" s="159" t="s">
        <v>808</v>
      </c>
      <c r="L142" s="159" t="s">
        <v>833</v>
      </c>
      <c r="M142" s="159" t="s">
        <v>839</v>
      </c>
      <c r="N142" s="159" t="s">
        <v>840</v>
      </c>
      <c r="O142" s="159" t="s">
        <v>841</v>
      </c>
      <c r="P142" s="159" t="s">
        <v>840</v>
      </c>
      <c r="Q142" s="159" t="s">
        <v>842</v>
      </c>
      <c r="R142" s="159" t="s">
        <v>843</v>
      </c>
      <c r="S142" s="159" t="s">
        <v>512</v>
      </c>
      <c r="T142" s="159" t="s">
        <v>527</v>
      </c>
      <c r="U142" s="364">
        <v>6.0488200000000001</v>
      </c>
      <c r="V142" s="364">
        <v>0</v>
      </c>
      <c r="W142" s="364">
        <v>0</v>
      </c>
      <c r="X142" s="364">
        <v>16.256</v>
      </c>
      <c r="Y142" s="365"/>
      <c r="Z142" s="365"/>
      <c r="AA142" s="365"/>
      <c r="AB142" s="364">
        <v>23.19247</v>
      </c>
    </row>
    <row r="143" spans="3:138" x14ac:dyDescent="0.2">
      <c r="C143" s="159" t="s">
        <v>890</v>
      </c>
      <c r="D143" s="159" t="s">
        <v>891</v>
      </c>
      <c r="E143" s="159" t="s">
        <v>888</v>
      </c>
      <c r="F143" s="159" t="s">
        <v>889</v>
      </c>
      <c r="G143" s="159" t="s">
        <v>590</v>
      </c>
      <c r="H143" s="159" t="s">
        <v>591</v>
      </c>
      <c r="I143" s="159" t="s">
        <v>61</v>
      </c>
      <c r="J143" s="159" t="s">
        <v>62</v>
      </c>
      <c r="K143" s="159" t="s">
        <v>66</v>
      </c>
      <c r="L143" s="159" t="s">
        <v>605</v>
      </c>
      <c r="M143" s="159" t="s">
        <v>846</v>
      </c>
      <c r="N143" s="159" t="s">
        <v>847</v>
      </c>
      <c r="O143" s="159" t="s">
        <v>848</v>
      </c>
      <c r="P143" s="159" t="s">
        <v>849</v>
      </c>
      <c r="Q143" s="159" t="s">
        <v>850</v>
      </c>
      <c r="R143" s="159" t="s">
        <v>851</v>
      </c>
      <c r="S143" s="159" t="s">
        <v>512</v>
      </c>
      <c r="T143" s="159" t="s">
        <v>527</v>
      </c>
      <c r="U143" s="364">
        <v>2</v>
      </c>
      <c r="V143" s="364">
        <v>0</v>
      </c>
      <c r="W143" s="364">
        <v>0</v>
      </c>
      <c r="X143" s="365"/>
      <c r="Y143" s="364">
        <v>0.89400000000000002</v>
      </c>
      <c r="Z143" s="364">
        <v>12.846</v>
      </c>
      <c r="AA143" s="364">
        <v>8.75</v>
      </c>
      <c r="AB143" s="364">
        <v>21.692499999999999</v>
      </c>
    </row>
    <row r="144" spans="3:138" x14ac:dyDescent="0.2">
      <c r="C144" s="159" t="s">
        <v>890</v>
      </c>
      <c r="D144" s="159" t="s">
        <v>891</v>
      </c>
      <c r="E144" s="159" t="s">
        <v>888</v>
      </c>
      <c r="F144" s="159" t="s">
        <v>889</v>
      </c>
      <c r="G144" s="159" t="s">
        <v>590</v>
      </c>
      <c r="H144" s="159" t="s">
        <v>591</v>
      </c>
      <c r="I144" s="159" t="s">
        <v>61</v>
      </c>
      <c r="J144" s="159" t="s">
        <v>62</v>
      </c>
      <c r="K144" s="159" t="s">
        <v>66</v>
      </c>
      <c r="L144" s="159" t="s">
        <v>605</v>
      </c>
      <c r="M144" s="159" t="s">
        <v>846</v>
      </c>
      <c r="N144" s="159" t="s">
        <v>847</v>
      </c>
      <c r="O144" s="159" t="s">
        <v>848</v>
      </c>
      <c r="P144" s="159" t="s">
        <v>849</v>
      </c>
      <c r="Q144" s="159" t="s">
        <v>852</v>
      </c>
      <c r="R144" s="159" t="s">
        <v>853</v>
      </c>
      <c r="S144" s="159" t="s">
        <v>512</v>
      </c>
      <c r="T144" s="159" t="s">
        <v>527</v>
      </c>
      <c r="U144" s="364">
        <v>58.61627</v>
      </c>
      <c r="V144" s="364">
        <v>57</v>
      </c>
      <c r="W144" s="364">
        <v>125.76281</v>
      </c>
      <c r="X144" s="364">
        <v>125.76281</v>
      </c>
      <c r="Y144" s="364">
        <v>6.9022500000000004</v>
      </c>
      <c r="Z144" s="364">
        <v>9.3612900000000003</v>
      </c>
      <c r="AA144" s="364">
        <v>114.57541999999999</v>
      </c>
      <c r="AB144" s="364">
        <v>125.76281</v>
      </c>
    </row>
    <row r="145" spans="3:28" x14ac:dyDescent="0.2">
      <c r="C145" s="159" t="s">
        <v>892</v>
      </c>
      <c r="D145" s="159" t="s">
        <v>893</v>
      </c>
      <c r="E145" s="159" t="s">
        <v>888</v>
      </c>
      <c r="F145" s="159" t="s">
        <v>889</v>
      </c>
      <c r="G145" s="159" t="s">
        <v>590</v>
      </c>
      <c r="H145" s="159" t="s">
        <v>591</v>
      </c>
      <c r="I145" s="159" t="s">
        <v>61</v>
      </c>
      <c r="J145" s="159" t="s">
        <v>62</v>
      </c>
      <c r="K145" s="159" t="s">
        <v>66</v>
      </c>
      <c r="L145" s="159" t="s">
        <v>605</v>
      </c>
      <c r="M145" s="159" t="s">
        <v>846</v>
      </c>
      <c r="N145" s="159" t="s">
        <v>847</v>
      </c>
      <c r="O145" s="159" t="s">
        <v>848</v>
      </c>
      <c r="P145" s="159" t="s">
        <v>849</v>
      </c>
      <c r="Q145" s="159" t="s">
        <v>852</v>
      </c>
      <c r="R145" s="159" t="s">
        <v>853</v>
      </c>
      <c r="S145" s="159" t="s">
        <v>512</v>
      </c>
      <c r="T145" s="159" t="s">
        <v>527</v>
      </c>
      <c r="U145" s="365"/>
      <c r="V145" s="364">
        <v>15</v>
      </c>
      <c r="W145" s="364">
        <v>0</v>
      </c>
      <c r="X145" s="365"/>
      <c r="Y145" s="365"/>
      <c r="Z145" s="364">
        <v>9.9280000000000008</v>
      </c>
      <c r="AA145" s="364">
        <v>24.109000000000002</v>
      </c>
      <c r="AB145" s="364">
        <v>0</v>
      </c>
    </row>
    <row r="146" spans="3:28" x14ac:dyDescent="0.2">
      <c r="C146" s="159" t="s">
        <v>894</v>
      </c>
      <c r="D146" s="159" t="s">
        <v>895</v>
      </c>
      <c r="E146" s="159" t="s">
        <v>888</v>
      </c>
      <c r="F146" s="159" t="s">
        <v>889</v>
      </c>
      <c r="G146" s="159" t="s">
        <v>590</v>
      </c>
      <c r="H146" s="159" t="s">
        <v>591</v>
      </c>
      <c r="I146" s="159" t="s">
        <v>61</v>
      </c>
      <c r="J146" s="159" t="s">
        <v>62</v>
      </c>
      <c r="K146" s="159" t="s">
        <v>66</v>
      </c>
      <c r="L146" s="159" t="s">
        <v>605</v>
      </c>
      <c r="M146" s="159" t="s">
        <v>846</v>
      </c>
      <c r="N146" s="159" t="s">
        <v>847</v>
      </c>
      <c r="O146" s="159" t="s">
        <v>848</v>
      </c>
      <c r="P146" s="159" t="s">
        <v>849</v>
      </c>
      <c r="Q146" s="159" t="s">
        <v>850</v>
      </c>
      <c r="R146" s="159" t="s">
        <v>851</v>
      </c>
      <c r="S146" s="159" t="s">
        <v>512</v>
      </c>
      <c r="T146" s="159" t="s">
        <v>527</v>
      </c>
      <c r="U146" s="365"/>
      <c r="V146" s="364">
        <v>0</v>
      </c>
      <c r="W146" s="364">
        <v>176.56763000000001</v>
      </c>
      <c r="X146" s="365"/>
      <c r="Y146" s="364">
        <v>48.472999999999999</v>
      </c>
      <c r="Z146" s="364">
        <v>100</v>
      </c>
      <c r="AA146" s="364">
        <v>71.183999999999997</v>
      </c>
      <c r="AB146" s="364">
        <v>204.23263</v>
      </c>
    </row>
    <row r="147" spans="3:28" x14ac:dyDescent="0.2">
      <c r="C147" s="159" t="s">
        <v>894</v>
      </c>
      <c r="D147" s="159" t="s">
        <v>895</v>
      </c>
      <c r="E147" s="159" t="s">
        <v>888</v>
      </c>
      <c r="F147" s="159" t="s">
        <v>889</v>
      </c>
      <c r="G147" s="159" t="s">
        <v>590</v>
      </c>
      <c r="H147" s="159" t="s">
        <v>591</v>
      </c>
      <c r="I147" s="159" t="s">
        <v>61</v>
      </c>
      <c r="J147" s="159" t="s">
        <v>62</v>
      </c>
      <c r="K147" s="159" t="s">
        <v>66</v>
      </c>
      <c r="L147" s="159" t="s">
        <v>605</v>
      </c>
      <c r="M147" s="159" t="s">
        <v>846</v>
      </c>
      <c r="N147" s="159" t="s">
        <v>847</v>
      </c>
      <c r="O147" s="159" t="s">
        <v>848</v>
      </c>
      <c r="P147" s="159" t="s">
        <v>849</v>
      </c>
      <c r="Q147" s="159" t="s">
        <v>852</v>
      </c>
      <c r="R147" s="159" t="s">
        <v>853</v>
      </c>
      <c r="S147" s="159" t="s">
        <v>512</v>
      </c>
      <c r="T147" s="159" t="s">
        <v>527</v>
      </c>
      <c r="U147" s="365"/>
      <c r="V147" s="364">
        <v>48</v>
      </c>
      <c r="W147" s="364">
        <v>0</v>
      </c>
      <c r="X147" s="365"/>
      <c r="Y147" s="365"/>
      <c r="Z147" s="364">
        <v>53.082999999999998</v>
      </c>
      <c r="AA147" s="364">
        <v>114.325</v>
      </c>
      <c r="AB147" s="364">
        <v>0</v>
      </c>
    </row>
    <row r="148" spans="3:28" x14ac:dyDescent="0.2">
      <c r="C148" s="159" t="s">
        <v>896</v>
      </c>
      <c r="D148" s="159" t="s">
        <v>897</v>
      </c>
      <c r="E148" s="159" t="s">
        <v>898</v>
      </c>
      <c r="F148" s="159" t="s">
        <v>899</v>
      </c>
      <c r="G148" s="159" t="s">
        <v>900</v>
      </c>
      <c r="H148" s="159" t="s">
        <v>901</v>
      </c>
      <c r="I148" s="159" t="s">
        <v>61</v>
      </c>
      <c r="J148" s="159" t="s">
        <v>62</v>
      </c>
      <c r="K148" s="159" t="s">
        <v>808</v>
      </c>
      <c r="L148" s="159" t="s">
        <v>833</v>
      </c>
      <c r="M148" s="159" t="s">
        <v>839</v>
      </c>
      <c r="N148" s="159" t="s">
        <v>840</v>
      </c>
      <c r="O148" s="159" t="s">
        <v>841</v>
      </c>
      <c r="P148" s="159" t="s">
        <v>840</v>
      </c>
      <c r="Q148" s="159" t="s">
        <v>844</v>
      </c>
      <c r="R148" s="159" t="s">
        <v>845</v>
      </c>
      <c r="S148" s="159" t="s">
        <v>512</v>
      </c>
      <c r="T148" s="159" t="s">
        <v>527</v>
      </c>
      <c r="U148" s="364">
        <v>3.4780000000000002</v>
      </c>
      <c r="V148" s="365"/>
      <c r="W148" s="365"/>
      <c r="X148" s="365"/>
      <c r="Y148" s="364">
        <v>20.866</v>
      </c>
      <c r="Z148" s="364">
        <v>20.866</v>
      </c>
      <c r="AA148" s="364">
        <v>17.388000000000002</v>
      </c>
      <c r="AB148" s="365"/>
    </row>
    <row r="149" spans="3:28" x14ac:dyDescent="0.2">
      <c r="C149" s="159" t="s">
        <v>902</v>
      </c>
      <c r="D149" s="159" t="s">
        <v>903</v>
      </c>
      <c r="E149" s="159" t="s">
        <v>904</v>
      </c>
      <c r="F149" s="159" t="s">
        <v>905</v>
      </c>
      <c r="G149" s="159" t="s">
        <v>900</v>
      </c>
      <c r="H149" s="159" t="s">
        <v>901</v>
      </c>
      <c r="I149" s="159" t="s">
        <v>61</v>
      </c>
      <c r="J149" s="159" t="s">
        <v>62</v>
      </c>
      <c r="K149" s="159" t="s">
        <v>66</v>
      </c>
      <c r="L149" s="159" t="s">
        <v>605</v>
      </c>
      <c r="M149" s="159" t="s">
        <v>846</v>
      </c>
      <c r="N149" s="159" t="s">
        <v>847</v>
      </c>
      <c r="O149" s="159" t="s">
        <v>848</v>
      </c>
      <c r="P149" s="159" t="s">
        <v>849</v>
      </c>
      <c r="Q149" s="159" t="s">
        <v>852</v>
      </c>
      <c r="R149" s="159" t="s">
        <v>853</v>
      </c>
      <c r="S149" s="159" t="s">
        <v>512</v>
      </c>
      <c r="T149" s="159" t="s">
        <v>527</v>
      </c>
      <c r="U149" s="364">
        <v>80</v>
      </c>
      <c r="V149" s="365"/>
      <c r="W149" s="365"/>
      <c r="X149" s="365"/>
      <c r="Y149" s="364">
        <v>80</v>
      </c>
      <c r="Z149" s="364">
        <v>120</v>
      </c>
      <c r="AA149" s="364">
        <v>140</v>
      </c>
      <c r="AB149" s="365"/>
    </row>
    <row r="150" spans="3:28" x14ac:dyDescent="0.2">
      <c r="C150" s="159" t="s">
        <v>906</v>
      </c>
      <c r="D150" s="159" t="s">
        <v>907</v>
      </c>
      <c r="E150" s="159" t="s">
        <v>904</v>
      </c>
      <c r="F150" s="159" t="s">
        <v>905</v>
      </c>
      <c r="G150" s="159" t="s">
        <v>900</v>
      </c>
      <c r="H150" s="159" t="s">
        <v>901</v>
      </c>
      <c r="I150" s="159" t="s">
        <v>61</v>
      </c>
      <c r="J150" s="159" t="s">
        <v>62</v>
      </c>
      <c r="K150" s="159" t="s">
        <v>66</v>
      </c>
      <c r="L150" s="159" t="s">
        <v>605</v>
      </c>
      <c r="M150" s="159" t="s">
        <v>846</v>
      </c>
      <c r="N150" s="159" t="s">
        <v>847</v>
      </c>
      <c r="O150" s="159" t="s">
        <v>848</v>
      </c>
      <c r="P150" s="159" t="s">
        <v>849</v>
      </c>
      <c r="Q150" s="159" t="s">
        <v>852</v>
      </c>
      <c r="R150" s="159" t="s">
        <v>853</v>
      </c>
      <c r="S150" s="159" t="s">
        <v>512</v>
      </c>
      <c r="T150" s="159" t="s">
        <v>527</v>
      </c>
      <c r="U150" s="364">
        <v>40</v>
      </c>
      <c r="V150" s="365"/>
      <c r="W150" s="365"/>
      <c r="X150" s="365"/>
      <c r="Y150" s="365"/>
      <c r="Z150" s="364">
        <v>152.74199999999999</v>
      </c>
      <c r="AA150" s="364">
        <v>259.25</v>
      </c>
      <c r="AB150" s="365"/>
    </row>
    <row r="151" spans="3:28" x14ac:dyDescent="0.2">
      <c r="C151" s="159" t="s">
        <v>908</v>
      </c>
      <c r="D151" s="159" t="s">
        <v>909</v>
      </c>
      <c r="E151" s="159" t="s">
        <v>904</v>
      </c>
      <c r="F151" s="159" t="s">
        <v>905</v>
      </c>
      <c r="G151" s="159" t="s">
        <v>900</v>
      </c>
      <c r="H151" s="159" t="s">
        <v>901</v>
      </c>
      <c r="I151" s="159" t="s">
        <v>61</v>
      </c>
      <c r="J151" s="159" t="s">
        <v>62</v>
      </c>
      <c r="K151" s="159" t="s">
        <v>66</v>
      </c>
      <c r="L151" s="159" t="s">
        <v>605</v>
      </c>
      <c r="M151" s="159" t="s">
        <v>846</v>
      </c>
      <c r="N151" s="159" t="s">
        <v>847</v>
      </c>
      <c r="O151" s="159" t="s">
        <v>848</v>
      </c>
      <c r="P151" s="159" t="s">
        <v>849</v>
      </c>
      <c r="Q151" s="159" t="s">
        <v>852</v>
      </c>
      <c r="R151" s="159" t="s">
        <v>853</v>
      </c>
      <c r="S151" s="159" t="s">
        <v>512</v>
      </c>
      <c r="T151" s="159" t="s">
        <v>527</v>
      </c>
      <c r="U151" s="364">
        <v>30</v>
      </c>
      <c r="V151" s="365"/>
      <c r="W151" s="365"/>
      <c r="X151" s="365"/>
      <c r="Y151" s="365"/>
      <c r="Z151" s="365"/>
      <c r="AA151" s="364">
        <v>10</v>
      </c>
      <c r="AB151" s="365"/>
    </row>
    <row r="152" spans="3:28" x14ac:dyDescent="0.2">
      <c r="C152" s="159" t="s">
        <v>910</v>
      </c>
      <c r="D152" s="159" t="s">
        <v>911</v>
      </c>
      <c r="E152" s="159" t="s">
        <v>912</v>
      </c>
      <c r="F152" s="159" t="s">
        <v>913</v>
      </c>
      <c r="G152" s="159" t="s">
        <v>65</v>
      </c>
      <c r="H152" s="159" t="s">
        <v>596</v>
      </c>
      <c r="I152" s="159" t="s">
        <v>61</v>
      </c>
      <c r="J152" s="159" t="s">
        <v>62</v>
      </c>
      <c r="K152" s="159" t="s">
        <v>808</v>
      </c>
      <c r="L152" s="159" t="s">
        <v>833</v>
      </c>
      <c r="M152" s="159" t="s">
        <v>839</v>
      </c>
      <c r="N152" s="159" t="s">
        <v>840</v>
      </c>
      <c r="O152" s="159" t="s">
        <v>841</v>
      </c>
      <c r="P152" s="159" t="s">
        <v>840</v>
      </c>
      <c r="Q152" s="159" t="s">
        <v>844</v>
      </c>
      <c r="R152" s="159" t="s">
        <v>845</v>
      </c>
      <c r="S152" s="159" t="s">
        <v>512</v>
      </c>
      <c r="T152" s="159" t="s">
        <v>527</v>
      </c>
      <c r="U152" s="364">
        <v>204.024</v>
      </c>
      <c r="V152" s="365"/>
      <c r="W152" s="365"/>
      <c r="X152" s="365"/>
      <c r="Y152" s="364">
        <v>1224.1400000000001</v>
      </c>
      <c r="Z152" s="364">
        <v>1224.1400000000001</v>
      </c>
      <c r="AA152" s="364">
        <v>1020.117</v>
      </c>
      <c r="AB152" s="365"/>
    </row>
    <row r="153" spans="3:28" x14ac:dyDescent="0.2">
      <c r="C153" s="159" t="s">
        <v>914</v>
      </c>
      <c r="D153" s="159" t="s">
        <v>915</v>
      </c>
      <c r="E153" s="159" t="s">
        <v>912</v>
      </c>
      <c r="F153" s="159" t="s">
        <v>913</v>
      </c>
      <c r="G153" s="159" t="s">
        <v>65</v>
      </c>
      <c r="H153" s="159" t="s">
        <v>596</v>
      </c>
      <c r="I153" s="159" t="s">
        <v>61</v>
      </c>
      <c r="J153" s="159" t="s">
        <v>62</v>
      </c>
      <c r="K153" s="159" t="s">
        <v>808</v>
      </c>
      <c r="L153" s="159" t="s">
        <v>833</v>
      </c>
      <c r="M153" s="159" t="s">
        <v>839</v>
      </c>
      <c r="N153" s="159" t="s">
        <v>840</v>
      </c>
      <c r="O153" s="159" t="s">
        <v>841</v>
      </c>
      <c r="P153" s="159" t="s">
        <v>840</v>
      </c>
      <c r="Q153" s="159" t="s">
        <v>844</v>
      </c>
      <c r="R153" s="159" t="s">
        <v>845</v>
      </c>
      <c r="S153" s="159" t="s">
        <v>512</v>
      </c>
      <c r="T153" s="159" t="s">
        <v>527</v>
      </c>
      <c r="U153" s="364">
        <v>82.942999999999998</v>
      </c>
      <c r="V153" s="364">
        <v>0</v>
      </c>
      <c r="W153" s="364">
        <v>0</v>
      </c>
      <c r="X153" s="365"/>
      <c r="Y153" s="364">
        <v>497.66399999999999</v>
      </c>
      <c r="Z153" s="364">
        <v>497.66399999999999</v>
      </c>
      <c r="AA153" s="364">
        <v>414.72</v>
      </c>
      <c r="AB153" s="364">
        <v>0</v>
      </c>
    </row>
    <row r="154" spans="3:28" x14ac:dyDescent="0.2">
      <c r="C154" s="159" t="s">
        <v>916</v>
      </c>
      <c r="D154" s="159" t="s">
        <v>917</v>
      </c>
      <c r="E154" s="159" t="s">
        <v>918</v>
      </c>
      <c r="F154" s="159" t="s">
        <v>919</v>
      </c>
      <c r="G154" s="159" t="s">
        <v>65</v>
      </c>
      <c r="H154" s="159" t="s">
        <v>596</v>
      </c>
      <c r="I154" s="159" t="s">
        <v>61</v>
      </c>
      <c r="J154" s="159" t="s">
        <v>62</v>
      </c>
      <c r="K154" s="159" t="s">
        <v>808</v>
      </c>
      <c r="L154" s="159" t="s">
        <v>833</v>
      </c>
      <c r="M154" s="159" t="s">
        <v>834</v>
      </c>
      <c r="N154" s="159" t="s">
        <v>835</v>
      </c>
      <c r="O154" s="159" t="s">
        <v>836</v>
      </c>
      <c r="P154" s="159" t="s">
        <v>837</v>
      </c>
      <c r="Q154" s="159" t="s">
        <v>838</v>
      </c>
      <c r="R154" s="159" t="s">
        <v>837</v>
      </c>
      <c r="S154" s="159" t="s">
        <v>512</v>
      </c>
      <c r="T154" s="159" t="s">
        <v>527</v>
      </c>
      <c r="U154" s="364">
        <v>43.137529999999998</v>
      </c>
      <c r="V154" s="364">
        <v>0</v>
      </c>
      <c r="W154" s="364">
        <v>35</v>
      </c>
      <c r="X154" s="364">
        <v>33.902999999999999</v>
      </c>
      <c r="Y154" s="364">
        <v>52.442</v>
      </c>
      <c r="Z154" s="364">
        <v>29.44</v>
      </c>
      <c r="AA154" s="364">
        <v>39.311959999999999</v>
      </c>
      <c r="AB154" s="364">
        <v>35</v>
      </c>
    </row>
    <row r="155" spans="3:28" x14ac:dyDescent="0.2">
      <c r="C155" s="159" t="s">
        <v>916</v>
      </c>
      <c r="D155" s="159" t="s">
        <v>917</v>
      </c>
      <c r="E155" s="159" t="s">
        <v>918</v>
      </c>
      <c r="F155" s="159" t="s">
        <v>919</v>
      </c>
      <c r="G155" s="159" t="s">
        <v>65</v>
      </c>
      <c r="H155" s="159" t="s">
        <v>596</v>
      </c>
      <c r="I155" s="159" t="s">
        <v>61</v>
      </c>
      <c r="J155" s="159" t="s">
        <v>62</v>
      </c>
      <c r="K155" s="159" t="s">
        <v>808</v>
      </c>
      <c r="L155" s="159" t="s">
        <v>833</v>
      </c>
      <c r="M155" s="159" t="s">
        <v>839</v>
      </c>
      <c r="N155" s="159" t="s">
        <v>840</v>
      </c>
      <c r="O155" s="159" t="s">
        <v>841</v>
      </c>
      <c r="P155" s="159" t="s">
        <v>840</v>
      </c>
      <c r="Q155" s="159" t="s">
        <v>842</v>
      </c>
      <c r="R155" s="159" t="s">
        <v>843</v>
      </c>
      <c r="S155" s="159" t="s">
        <v>512</v>
      </c>
      <c r="T155" s="159" t="s">
        <v>527</v>
      </c>
      <c r="U155" s="364">
        <v>14.811999999999999</v>
      </c>
      <c r="V155" s="364">
        <v>0</v>
      </c>
      <c r="W155" s="364">
        <v>6.8879999999999999</v>
      </c>
      <c r="X155" s="364">
        <v>6.8879999999999999</v>
      </c>
      <c r="Y155" s="364">
        <v>14.733000000000001</v>
      </c>
      <c r="Z155" s="364">
        <v>26.872</v>
      </c>
      <c r="AA155" s="364">
        <v>18.831</v>
      </c>
      <c r="AB155" s="364">
        <v>6.8879999999999999</v>
      </c>
    </row>
    <row r="156" spans="3:28" x14ac:dyDescent="0.2">
      <c r="C156" s="159" t="s">
        <v>916</v>
      </c>
      <c r="D156" s="159" t="s">
        <v>917</v>
      </c>
      <c r="E156" s="159" t="s">
        <v>918</v>
      </c>
      <c r="F156" s="159" t="s">
        <v>919</v>
      </c>
      <c r="G156" s="159" t="s">
        <v>65</v>
      </c>
      <c r="H156" s="159" t="s">
        <v>596</v>
      </c>
      <c r="I156" s="159" t="s">
        <v>61</v>
      </c>
      <c r="J156" s="159" t="s">
        <v>62</v>
      </c>
      <c r="K156" s="159" t="s">
        <v>808</v>
      </c>
      <c r="L156" s="159" t="s">
        <v>833</v>
      </c>
      <c r="M156" s="159" t="s">
        <v>839</v>
      </c>
      <c r="N156" s="159" t="s">
        <v>840</v>
      </c>
      <c r="O156" s="159" t="s">
        <v>841</v>
      </c>
      <c r="P156" s="159" t="s">
        <v>840</v>
      </c>
      <c r="Q156" s="159" t="s">
        <v>844</v>
      </c>
      <c r="R156" s="159" t="s">
        <v>845</v>
      </c>
      <c r="S156" s="159" t="s">
        <v>512</v>
      </c>
      <c r="T156" s="159" t="s">
        <v>527</v>
      </c>
      <c r="U156" s="364">
        <v>1.778</v>
      </c>
      <c r="V156" s="364">
        <v>0</v>
      </c>
      <c r="W156" s="364">
        <v>0</v>
      </c>
      <c r="X156" s="365"/>
      <c r="Y156" s="364">
        <v>9.1110000000000007</v>
      </c>
      <c r="Z156" s="364">
        <v>5.8239999999999998</v>
      </c>
      <c r="AA156" s="364">
        <v>4.9429999999999996</v>
      </c>
      <c r="AB156" s="364">
        <v>0</v>
      </c>
    </row>
    <row r="157" spans="3:28" x14ac:dyDescent="0.2">
      <c r="C157" s="159" t="s">
        <v>916</v>
      </c>
      <c r="D157" s="159" t="s">
        <v>917</v>
      </c>
      <c r="E157" s="159" t="s">
        <v>918</v>
      </c>
      <c r="F157" s="159" t="s">
        <v>919</v>
      </c>
      <c r="G157" s="159" t="s">
        <v>65</v>
      </c>
      <c r="H157" s="159" t="s">
        <v>596</v>
      </c>
      <c r="I157" s="159" t="s">
        <v>61</v>
      </c>
      <c r="J157" s="159" t="s">
        <v>62</v>
      </c>
      <c r="K157" s="159" t="s">
        <v>66</v>
      </c>
      <c r="L157" s="159" t="s">
        <v>605</v>
      </c>
      <c r="M157" s="159" t="s">
        <v>846</v>
      </c>
      <c r="N157" s="159" t="s">
        <v>847</v>
      </c>
      <c r="O157" s="159" t="s">
        <v>848</v>
      </c>
      <c r="P157" s="159" t="s">
        <v>849</v>
      </c>
      <c r="Q157" s="159" t="s">
        <v>850</v>
      </c>
      <c r="R157" s="159" t="s">
        <v>851</v>
      </c>
      <c r="S157" s="159" t="s">
        <v>512</v>
      </c>
      <c r="T157" s="159" t="s">
        <v>527</v>
      </c>
      <c r="U157" s="364">
        <v>1054.164</v>
      </c>
      <c r="V157" s="364">
        <v>1083.3489999999999</v>
      </c>
      <c r="W157" s="364">
        <v>1103.492</v>
      </c>
      <c r="X157" s="364">
        <v>1092.6469999999999</v>
      </c>
      <c r="Y157" s="364">
        <v>1083.3489999999999</v>
      </c>
      <c r="Z157" s="364">
        <v>1032.4880000000001</v>
      </c>
      <c r="AA157" s="364">
        <v>1002.794</v>
      </c>
      <c r="AB157" s="364">
        <v>1092.6469999999999</v>
      </c>
    </row>
    <row r="158" spans="3:28" x14ac:dyDescent="0.2">
      <c r="C158" s="159" t="s">
        <v>916</v>
      </c>
      <c r="D158" s="159" t="s">
        <v>917</v>
      </c>
      <c r="E158" s="159" t="s">
        <v>918</v>
      </c>
      <c r="F158" s="159" t="s">
        <v>919</v>
      </c>
      <c r="G158" s="159" t="s">
        <v>65</v>
      </c>
      <c r="H158" s="159" t="s">
        <v>596</v>
      </c>
      <c r="I158" s="159" t="s">
        <v>61</v>
      </c>
      <c r="J158" s="159" t="s">
        <v>62</v>
      </c>
      <c r="K158" s="159" t="s">
        <v>66</v>
      </c>
      <c r="L158" s="159" t="s">
        <v>605</v>
      </c>
      <c r="M158" s="159" t="s">
        <v>846</v>
      </c>
      <c r="N158" s="159" t="s">
        <v>847</v>
      </c>
      <c r="O158" s="159" t="s">
        <v>848</v>
      </c>
      <c r="P158" s="159" t="s">
        <v>849</v>
      </c>
      <c r="Q158" s="159" t="s">
        <v>852</v>
      </c>
      <c r="R158" s="159" t="s">
        <v>853</v>
      </c>
      <c r="S158" s="159" t="s">
        <v>512</v>
      </c>
      <c r="T158" s="159" t="s">
        <v>527</v>
      </c>
      <c r="U158" s="364">
        <v>1015.07647</v>
      </c>
      <c r="V158" s="364">
        <v>1074.8030000000001</v>
      </c>
      <c r="W158" s="364">
        <v>1105.0170000000001</v>
      </c>
      <c r="X158" s="364">
        <v>1106.3900000000001</v>
      </c>
      <c r="Y158" s="364">
        <v>1060.4369999999999</v>
      </c>
      <c r="Z158" s="364">
        <v>1033.606</v>
      </c>
      <c r="AA158" s="364">
        <v>998.69003999999995</v>
      </c>
      <c r="AB158" s="364">
        <v>1275.8092899999999</v>
      </c>
    </row>
    <row r="159" spans="3:28" x14ac:dyDescent="0.2">
      <c r="C159" s="159" t="s">
        <v>599</v>
      </c>
      <c r="D159" s="159" t="s">
        <v>600</v>
      </c>
      <c r="E159" s="159" t="s">
        <v>597</v>
      </c>
      <c r="F159" s="159" t="s">
        <v>598</v>
      </c>
      <c r="G159" s="159" t="s">
        <v>65</v>
      </c>
      <c r="H159" s="159" t="s">
        <v>596</v>
      </c>
      <c r="I159" s="159" t="s">
        <v>61</v>
      </c>
      <c r="J159" s="159" t="s">
        <v>62</v>
      </c>
      <c r="K159" s="159" t="s">
        <v>66</v>
      </c>
      <c r="L159" s="159" t="s">
        <v>605</v>
      </c>
      <c r="M159" s="159" t="s">
        <v>846</v>
      </c>
      <c r="N159" s="159" t="s">
        <v>847</v>
      </c>
      <c r="O159" s="159" t="s">
        <v>848</v>
      </c>
      <c r="P159" s="159" t="s">
        <v>849</v>
      </c>
      <c r="Q159" s="159" t="s">
        <v>850</v>
      </c>
      <c r="R159" s="159" t="s">
        <v>851</v>
      </c>
      <c r="S159" s="159" t="s">
        <v>512</v>
      </c>
      <c r="T159" s="159" t="s">
        <v>527</v>
      </c>
      <c r="U159" s="364">
        <v>3.62</v>
      </c>
      <c r="V159" s="364">
        <v>7.5</v>
      </c>
      <c r="W159" s="364">
        <v>4.0599999999999996</v>
      </c>
      <c r="X159" s="364">
        <v>4.0599999999999996</v>
      </c>
      <c r="Y159" s="365"/>
      <c r="Z159" s="364">
        <v>7.94</v>
      </c>
      <c r="AA159" s="364">
        <v>7.5</v>
      </c>
      <c r="AB159" s="364">
        <v>4.0599999999999996</v>
      </c>
    </row>
    <row r="160" spans="3:28" x14ac:dyDescent="0.2">
      <c r="C160" s="159" t="s">
        <v>599</v>
      </c>
      <c r="D160" s="159" t="s">
        <v>600</v>
      </c>
      <c r="E160" s="159" t="s">
        <v>597</v>
      </c>
      <c r="F160" s="159" t="s">
        <v>598</v>
      </c>
      <c r="G160" s="159" t="s">
        <v>65</v>
      </c>
      <c r="H160" s="159" t="s">
        <v>596</v>
      </c>
      <c r="I160" s="159" t="s">
        <v>61</v>
      </c>
      <c r="J160" s="159" t="s">
        <v>62</v>
      </c>
      <c r="K160" s="159" t="s">
        <v>66</v>
      </c>
      <c r="L160" s="159" t="s">
        <v>605</v>
      </c>
      <c r="M160" s="159" t="s">
        <v>846</v>
      </c>
      <c r="N160" s="159" t="s">
        <v>847</v>
      </c>
      <c r="O160" s="159" t="s">
        <v>848</v>
      </c>
      <c r="P160" s="159" t="s">
        <v>849</v>
      </c>
      <c r="Q160" s="159" t="s">
        <v>852</v>
      </c>
      <c r="R160" s="159" t="s">
        <v>853</v>
      </c>
      <c r="S160" s="159" t="s">
        <v>512</v>
      </c>
      <c r="T160" s="159" t="s">
        <v>527</v>
      </c>
      <c r="U160" s="364">
        <v>15</v>
      </c>
      <c r="V160" s="364">
        <v>8</v>
      </c>
      <c r="W160" s="364">
        <v>1.5</v>
      </c>
      <c r="X160" s="364">
        <v>1.5</v>
      </c>
      <c r="Y160" s="364">
        <v>8.6999999999999993</v>
      </c>
      <c r="Z160" s="364">
        <v>17.3</v>
      </c>
      <c r="AA160" s="364">
        <v>0</v>
      </c>
      <c r="AB160" s="364">
        <v>1.5</v>
      </c>
    </row>
    <row r="161" spans="3:28" x14ac:dyDescent="0.2">
      <c r="C161" s="159" t="s">
        <v>920</v>
      </c>
      <c r="D161" s="159" t="s">
        <v>921</v>
      </c>
      <c r="E161" s="159" t="s">
        <v>597</v>
      </c>
      <c r="F161" s="159" t="s">
        <v>598</v>
      </c>
      <c r="G161" s="159" t="s">
        <v>65</v>
      </c>
      <c r="H161" s="159" t="s">
        <v>596</v>
      </c>
      <c r="I161" s="159" t="s">
        <v>61</v>
      </c>
      <c r="J161" s="159" t="s">
        <v>62</v>
      </c>
      <c r="K161" s="159" t="s">
        <v>66</v>
      </c>
      <c r="L161" s="159" t="s">
        <v>605</v>
      </c>
      <c r="M161" s="159" t="s">
        <v>846</v>
      </c>
      <c r="N161" s="159" t="s">
        <v>847</v>
      </c>
      <c r="O161" s="159" t="s">
        <v>848</v>
      </c>
      <c r="P161" s="159" t="s">
        <v>849</v>
      </c>
      <c r="Q161" s="159" t="s">
        <v>850</v>
      </c>
      <c r="R161" s="159" t="s">
        <v>851</v>
      </c>
      <c r="S161" s="159" t="s">
        <v>512</v>
      </c>
      <c r="T161" s="159" t="s">
        <v>527</v>
      </c>
      <c r="U161" s="364">
        <v>8.1690000000000005</v>
      </c>
      <c r="V161" s="364">
        <v>0</v>
      </c>
      <c r="W161" s="364">
        <v>0.5</v>
      </c>
      <c r="X161" s="364">
        <v>0.5</v>
      </c>
      <c r="Y161" s="365"/>
      <c r="Z161" s="365"/>
      <c r="AA161" s="365"/>
      <c r="AB161" s="364">
        <v>0.5</v>
      </c>
    </row>
    <row r="162" spans="3:28" x14ac:dyDescent="0.2">
      <c r="C162" s="159" t="s">
        <v>920</v>
      </c>
      <c r="D162" s="159" t="s">
        <v>921</v>
      </c>
      <c r="E162" s="159" t="s">
        <v>597</v>
      </c>
      <c r="F162" s="159" t="s">
        <v>598</v>
      </c>
      <c r="G162" s="159" t="s">
        <v>65</v>
      </c>
      <c r="H162" s="159" t="s">
        <v>596</v>
      </c>
      <c r="I162" s="159" t="s">
        <v>61</v>
      </c>
      <c r="J162" s="159" t="s">
        <v>62</v>
      </c>
      <c r="K162" s="159" t="s">
        <v>66</v>
      </c>
      <c r="L162" s="159" t="s">
        <v>605</v>
      </c>
      <c r="M162" s="159" t="s">
        <v>846</v>
      </c>
      <c r="N162" s="159" t="s">
        <v>847</v>
      </c>
      <c r="O162" s="159" t="s">
        <v>848</v>
      </c>
      <c r="P162" s="159" t="s">
        <v>849</v>
      </c>
      <c r="Q162" s="159" t="s">
        <v>852</v>
      </c>
      <c r="R162" s="159" t="s">
        <v>853</v>
      </c>
      <c r="S162" s="159" t="s">
        <v>512</v>
      </c>
      <c r="T162" s="159" t="s">
        <v>527</v>
      </c>
      <c r="U162" s="364">
        <v>10</v>
      </c>
      <c r="V162" s="364">
        <v>0</v>
      </c>
      <c r="W162" s="364">
        <v>179.89500000000001</v>
      </c>
      <c r="X162" s="364">
        <v>179.89500000000001</v>
      </c>
      <c r="Y162" s="364">
        <v>3.0379</v>
      </c>
      <c r="Z162" s="365"/>
      <c r="AA162" s="365"/>
      <c r="AB162" s="364">
        <v>179.89500000000001</v>
      </c>
    </row>
    <row r="163" spans="3:28" x14ac:dyDescent="0.2">
      <c r="C163" s="159" t="s">
        <v>922</v>
      </c>
      <c r="D163" s="159" t="s">
        <v>923</v>
      </c>
      <c r="E163" s="159" t="s">
        <v>597</v>
      </c>
      <c r="F163" s="159" t="s">
        <v>598</v>
      </c>
      <c r="G163" s="159" t="s">
        <v>65</v>
      </c>
      <c r="H163" s="159" t="s">
        <v>596</v>
      </c>
      <c r="I163" s="159" t="s">
        <v>61</v>
      </c>
      <c r="J163" s="159" t="s">
        <v>62</v>
      </c>
      <c r="K163" s="159" t="s">
        <v>66</v>
      </c>
      <c r="L163" s="159" t="s">
        <v>605</v>
      </c>
      <c r="M163" s="159" t="s">
        <v>846</v>
      </c>
      <c r="N163" s="159" t="s">
        <v>847</v>
      </c>
      <c r="O163" s="159" t="s">
        <v>848</v>
      </c>
      <c r="P163" s="159" t="s">
        <v>849</v>
      </c>
      <c r="Q163" s="159" t="s">
        <v>852</v>
      </c>
      <c r="R163" s="159" t="s">
        <v>853</v>
      </c>
      <c r="S163" s="159" t="s">
        <v>512</v>
      </c>
      <c r="T163" s="159" t="s">
        <v>527</v>
      </c>
      <c r="U163" s="364">
        <v>1.056</v>
      </c>
      <c r="V163" s="364">
        <v>0</v>
      </c>
      <c r="W163" s="364">
        <v>0.76800000000000002</v>
      </c>
      <c r="X163" s="364">
        <v>0.76800000000000002</v>
      </c>
      <c r="Y163" s="365"/>
      <c r="Z163" s="364">
        <v>0.5</v>
      </c>
      <c r="AA163" s="364">
        <v>1.3480000000000001</v>
      </c>
      <c r="AB163" s="364">
        <v>0.76800000000000002</v>
      </c>
    </row>
    <row r="164" spans="3:28" x14ac:dyDescent="0.2">
      <c r="C164" s="159" t="s">
        <v>924</v>
      </c>
      <c r="D164" s="159" t="s">
        <v>925</v>
      </c>
      <c r="E164" s="159" t="s">
        <v>926</v>
      </c>
      <c r="F164" s="159" t="s">
        <v>927</v>
      </c>
      <c r="G164" s="159" t="s">
        <v>928</v>
      </c>
      <c r="H164" s="159" t="s">
        <v>929</v>
      </c>
      <c r="I164" s="159" t="s">
        <v>61</v>
      </c>
      <c r="J164" s="159" t="s">
        <v>62</v>
      </c>
      <c r="K164" s="159" t="s">
        <v>66</v>
      </c>
      <c r="L164" s="159" t="s">
        <v>605</v>
      </c>
      <c r="M164" s="159" t="s">
        <v>846</v>
      </c>
      <c r="N164" s="159" t="s">
        <v>847</v>
      </c>
      <c r="O164" s="159" t="s">
        <v>848</v>
      </c>
      <c r="P164" s="159" t="s">
        <v>849</v>
      </c>
      <c r="Q164" s="159" t="s">
        <v>850</v>
      </c>
      <c r="R164" s="159" t="s">
        <v>851</v>
      </c>
      <c r="S164" s="159" t="s">
        <v>512</v>
      </c>
      <c r="T164" s="159" t="s">
        <v>527</v>
      </c>
      <c r="U164" s="364">
        <v>538.40797999999995</v>
      </c>
      <c r="V164" s="364">
        <v>420</v>
      </c>
      <c r="W164" s="364">
        <v>520</v>
      </c>
      <c r="X164" s="364">
        <v>744.64599999999996</v>
      </c>
      <c r="Y164" s="364">
        <v>467.78500000000003</v>
      </c>
      <c r="Z164" s="364">
        <v>233.178</v>
      </c>
      <c r="AA164" s="364">
        <v>175.56700000000001</v>
      </c>
      <c r="AB164" s="364">
        <v>833.38499999999999</v>
      </c>
    </row>
    <row r="165" spans="3:28" x14ac:dyDescent="0.2">
      <c r="C165" s="159" t="s">
        <v>924</v>
      </c>
      <c r="D165" s="159" t="s">
        <v>925</v>
      </c>
      <c r="E165" s="159" t="s">
        <v>926</v>
      </c>
      <c r="F165" s="159" t="s">
        <v>927</v>
      </c>
      <c r="G165" s="159" t="s">
        <v>928</v>
      </c>
      <c r="H165" s="159" t="s">
        <v>929</v>
      </c>
      <c r="I165" s="159" t="s">
        <v>61</v>
      </c>
      <c r="J165" s="159" t="s">
        <v>62</v>
      </c>
      <c r="K165" s="159" t="s">
        <v>66</v>
      </c>
      <c r="L165" s="159" t="s">
        <v>605</v>
      </c>
      <c r="M165" s="159" t="s">
        <v>846</v>
      </c>
      <c r="N165" s="159" t="s">
        <v>847</v>
      </c>
      <c r="O165" s="159" t="s">
        <v>848</v>
      </c>
      <c r="P165" s="159" t="s">
        <v>849</v>
      </c>
      <c r="Q165" s="159" t="s">
        <v>852</v>
      </c>
      <c r="R165" s="159" t="s">
        <v>853</v>
      </c>
      <c r="S165" s="159" t="s">
        <v>512</v>
      </c>
      <c r="T165" s="159" t="s">
        <v>527</v>
      </c>
      <c r="U165" s="364">
        <v>63.737000000000002</v>
      </c>
      <c r="V165" s="364">
        <v>100</v>
      </c>
      <c r="W165" s="364">
        <v>198.053</v>
      </c>
      <c r="X165" s="364">
        <v>198.053</v>
      </c>
      <c r="Y165" s="364">
        <v>155.91</v>
      </c>
      <c r="Z165" s="364">
        <v>152.82400000000001</v>
      </c>
      <c r="AA165" s="364">
        <v>87.129000000000005</v>
      </c>
      <c r="AB165" s="364">
        <v>198.053</v>
      </c>
    </row>
    <row r="166" spans="3:28" x14ac:dyDescent="0.2">
      <c r="C166" s="159" t="s">
        <v>930</v>
      </c>
      <c r="D166" s="159" t="s">
        <v>931</v>
      </c>
      <c r="E166" s="159" t="s">
        <v>932</v>
      </c>
      <c r="F166" s="159" t="s">
        <v>933</v>
      </c>
      <c r="G166" s="159" t="s">
        <v>928</v>
      </c>
      <c r="H166" s="159" t="s">
        <v>929</v>
      </c>
      <c r="I166" s="159" t="s">
        <v>61</v>
      </c>
      <c r="J166" s="159" t="s">
        <v>62</v>
      </c>
      <c r="K166" s="159" t="s">
        <v>66</v>
      </c>
      <c r="L166" s="159" t="s">
        <v>605</v>
      </c>
      <c r="M166" s="159" t="s">
        <v>846</v>
      </c>
      <c r="N166" s="159" t="s">
        <v>847</v>
      </c>
      <c r="O166" s="159" t="s">
        <v>848</v>
      </c>
      <c r="P166" s="159" t="s">
        <v>849</v>
      </c>
      <c r="Q166" s="159" t="s">
        <v>852</v>
      </c>
      <c r="R166" s="159" t="s">
        <v>853</v>
      </c>
      <c r="S166" s="159" t="s">
        <v>512</v>
      </c>
      <c r="T166" s="159" t="s">
        <v>527</v>
      </c>
      <c r="U166" s="365"/>
      <c r="V166" s="365"/>
      <c r="W166" s="365"/>
      <c r="X166" s="365"/>
      <c r="Y166" s="364">
        <v>71.633279999999999</v>
      </c>
      <c r="Z166" s="365"/>
      <c r="AA166" s="364">
        <v>312.55410999999998</v>
      </c>
      <c r="AB166" s="365"/>
    </row>
    <row r="167" spans="3:28" x14ac:dyDescent="0.2">
      <c r="C167" s="159" t="s">
        <v>934</v>
      </c>
      <c r="D167" s="159" t="s">
        <v>935</v>
      </c>
      <c r="E167" s="159" t="s">
        <v>936</v>
      </c>
      <c r="F167" s="159" t="s">
        <v>935</v>
      </c>
      <c r="G167" s="159" t="s">
        <v>937</v>
      </c>
      <c r="H167" s="159" t="s">
        <v>938</v>
      </c>
      <c r="I167" s="159" t="s">
        <v>61</v>
      </c>
      <c r="J167" s="159" t="s">
        <v>62</v>
      </c>
      <c r="K167" s="159" t="s">
        <v>66</v>
      </c>
      <c r="L167" s="159" t="s">
        <v>605</v>
      </c>
      <c r="M167" s="159" t="s">
        <v>846</v>
      </c>
      <c r="N167" s="159" t="s">
        <v>847</v>
      </c>
      <c r="O167" s="159" t="s">
        <v>848</v>
      </c>
      <c r="P167" s="159" t="s">
        <v>849</v>
      </c>
      <c r="Q167" s="159" t="s">
        <v>852</v>
      </c>
      <c r="R167" s="159" t="s">
        <v>853</v>
      </c>
      <c r="S167" s="159" t="s">
        <v>512</v>
      </c>
      <c r="T167" s="159" t="s">
        <v>527</v>
      </c>
      <c r="U167" s="365"/>
      <c r="V167" s="364">
        <v>0</v>
      </c>
      <c r="W167" s="364">
        <v>0</v>
      </c>
      <c r="X167" s="364">
        <v>1223.5912499999999</v>
      </c>
      <c r="Y167" s="364">
        <v>300.19610999999998</v>
      </c>
      <c r="Z167" s="364">
        <v>43.383679999999998</v>
      </c>
      <c r="AA167" s="364">
        <v>1133.4081100000001</v>
      </c>
      <c r="AB167" s="364">
        <v>1223.5912499999999</v>
      </c>
    </row>
    <row r="168" spans="3:28" x14ac:dyDescent="0.2">
      <c r="C168" s="159" t="s">
        <v>939</v>
      </c>
      <c r="D168" s="159" t="s">
        <v>940</v>
      </c>
      <c r="E168" s="159" t="s">
        <v>941</v>
      </c>
      <c r="F168" s="159" t="s">
        <v>942</v>
      </c>
      <c r="G168" s="159" t="s">
        <v>937</v>
      </c>
      <c r="H168" s="159" t="s">
        <v>938</v>
      </c>
      <c r="I168" s="159" t="s">
        <v>61</v>
      </c>
      <c r="J168" s="159" t="s">
        <v>62</v>
      </c>
      <c r="K168" s="159" t="s">
        <v>808</v>
      </c>
      <c r="L168" s="159" t="s">
        <v>833</v>
      </c>
      <c r="M168" s="159" t="s">
        <v>839</v>
      </c>
      <c r="N168" s="159" t="s">
        <v>840</v>
      </c>
      <c r="O168" s="159" t="s">
        <v>841</v>
      </c>
      <c r="P168" s="159" t="s">
        <v>840</v>
      </c>
      <c r="Q168" s="159" t="s">
        <v>842</v>
      </c>
      <c r="R168" s="159" t="s">
        <v>843</v>
      </c>
      <c r="S168" s="159" t="s">
        <v>512</v>
      </c>
      <c r="T168" s="159" t="s">
        <v>527</v>
      </c>
      <c r="U168" s="365"/>
      <c r="V168" s="365"/>
      <c r="W168" s="365"/>
      <c r="X168" s="365"/>
      <c r="Y168" s="364">
        <v>0</v>
      </c>
      <c r="Z168" s="364">
        <v>0.67901999999999996</v>
      </c>
      <c r="AA168" s="364">
        <v>1.8365400000000001</v>
      </c>
      <c r="AB168" s="365"/>
    </row>
    <row r="169" spans="3:28" x14ac:dyDescent="0.2">
      <c r="C169" s="159" t="s">
        <v>939</v>
      </c>
      <c r="D169" s="159" t="s">
        <v>940</v>
      </c>
      <c r="E169" s="159" t="s">
        <v>941</v>
      </c>
      <c r="F169" s="159" t="s">
        <v>942</v>
      </c>
      <c r="G169" s="159" t="s">
        <v>937</v>
      </c>
      <c r="H169" s="159" t="s">
        <v>938</v>
      </c>
      <c r="I169" s="159" t="s">
        <v>61</v>
      </c>
      <c r="J169" s="159" t="s">
        <v>62</v>
      </c>
      <c r="K169" s="159" t="s">
        <v>66</v>
      </c>
      <c r="L169" s="159" t="s">
        <v>605</v>
      </c>
      <c r="M169" s="159" t="s">
        <v>846</v>
      </c>
      <c r="N169" s="159" t="s">
        <v>847</v>
      </c>
      <c r="O169" s="159" t="s">
        <v>848</v>
      </c>
      <c r="P169" s="159" t="s">
        <v>849</v>
      </c>
      <c r="Q169" s="159" t="s">
        <v>852</v>
      </c>
      <c r="R169" s="159" t="s">
        <v>853</v>
      </c>
      <c r="S169" s="159" t="s">
        <v>512</v>
      </c>
      <c r="T169" s="159" t="s">
        <v>527</v>
      </c>
      <c r="U169" s="364">
        <v>0.91786999999999996</v>
      </c>
      <c r="V169" s="364">
        <v>5</v>
      </c>
      <c r="W169" s="364">
        <v>0</v>
      </c>
      <c r="X169" s="365"/>
      <c r="Y169" s="364">
        <v>3.0253999999999999</v>
      </c>
      <c r="Z169" s="364">
        <v>3.67103</v>
      </c>
      <c r="AA169" s="364">
        <v>3.0419999999999998</v>
      </c>
      <c r="AB169" s="364">
        <v>0</v>
      </c>
    </row>
    <row r="170" spans="3:28" x14ac:dyDescent="0.2">
      <c r="C170" s="159" t="s">
        <v>563</v>
      </c>
      <c r="D170" s="159" t="s">
        <v>564</v>
      </c>
      <c r="E170" s="159" t="s">
        <v>943</v>
      </c>
      <c r="F170" s="159" t="s">
        <v>944</v>
      </c>
      <c r="G170" s="159" t="s">
        <v>945</v>
      </c>
      <c r="H170" s="159" t="s">
        <v>944</v>
      </c>
      <c r="I170" s="159" t="s">
        <v>61</v>
      </c>
      <c r="J170" s="159" t="s">
        <v>62</v>
      </c>
      <c r="K170" s="159" t="s">
        <v>66</v>
      </c>
      <c r="L170" s="159" t="s">
        <v>605</v>
      </c>
      <c r="M170" s="159" t="s">
        <v>846</v>
      </c>
      <c r="N170" s="159" t="s">
        <v>847</v>
      </c>
      <c r="O170" s="159" t="s">
        <v>848</v>
      </c>
      <c r="P170" s="159" t="s">
        <v>849</v>
      </c>
      <c r="Q170" s="159" t="s">
        <v>852</v>
      </c>
      <c r="R170" s="159" t="s">
        <v>853</v>
      </c>
      <c r="S170" s="159" t="s">
        <v>512</v>
      </c>
      <c r="T170" s="159" t="s">
        <v>527</v>
      </c>
      <c r="U170" s="364">
        <v>2.5310000000000001</v>
      </c>
      <c r="V170" s="365"/>
      <c r="W170" s="365"/>
      <c r="X170" s="365"/>
      <c r="Y170" s="365"/>
      <c r="Z170" s="365"/>
      <c r="AA170" s="365"/>
      <c r="AB170" s="365"/>
    </row>
    <row r="171" spans="3:28" x14ac:dyDescent="0.2">
      <c r="C171" s="159" t="s">
        <v>457</v>
      </c>
      <c r="D171" s="159" t="s">
        <v>458</v>
      </c>
      <c r="E171" s="159" t="s">
        <v>943</v>
      </c>
      <c r="F171" s="159" t="s">
        <v>944</v>
      </c>
      <c r="G171" s="159" t="s">
        <v>945</v>
      </c>
      <c r="H171" s="159" t="s">
        <v>944</v>
      </c>
      <c r="I171" s="159" t="s">
        <v>61</v>
      </c>
      <c r="J171" s="159" t="s">
        <v>62</v>
      </c>
      <c r="K171" s="159" t="s">
        <v>66</v>
      </c>
      <c r="L171" s="159" t="s">
        <v>605</v>
      </c>
      <c r="M171" s="159" t="s">
        <v>846</v>
      </c>
      <c r="N171" s="159" t="s">
        <v>847</v>
      </c>
      <c r="O171" s="159" t="s">
        <v>848</v>
      </c>
      <c r="P171" s="159" t="s">
        <v>849</v>
      </c>
      <c r="Q171" s="159" t="s">
        <v>852</v>
      </c>
      <c r="R171" s="159" t="s">
        <v>853</v>
      </c>
      <c r="S171" s="159" t="s">
        <v>512</v>
      </c>
      <c r="T171" s="159" t="s">
        <v>527</v>
      </c>
      <c r="U171" s="364">
        <v>0</v>
      </c>
      <c r="V171" s="364">
        <v>0</v>
      </c>
      <c r="W171" s="364">
        <v>0.45800000000000002</v>
      </c>
      <c r="X171" s="364">
        <v>0.45800000000000002</v>
      </c>
      <c r="Y171" s="364">
        <v>0</v>
      </c>
      <c r="Z171" s="365"/>
      <c r="AA171" s="365"/>
      <c r="AB171" s="364">
        <v>0.45800000000000002</v>
      </c>
    </row>
    <row r="172" spans="3:28" x14ac:dyDescent="0.2">
      <c r="C172" s="159" t="s">
        <v>946</v>
      </c>
      <c r="D172" s="159" t="s">
        <v>947</v>
      </c>
      <c r="E172" s="159" t="s">
        <v>948</v>
      </c>
      <c r="F172" s="159" t="s">
        <v>949</v>
      </c>
      <c r="G172" s="159" t="s">
        <v>950</v>
      </c>
      <c r="H172" s="159" t="s">
        <v>951</v>
      </c>
      <c r="I172" s="159" t="s">
        <v>66</v>
      </c>
      <c r="J172" s="159" t="s">
        <v>67</v>
      </c>
      <c r="K172" s="159" t="s">
        <v>66</v>
      </c>
      <c r="L172" s="159" t="s">
        <v>605</v>
      </c>
      <c r="M172" s="159" t="s">
        <v>846</v>
      </c>
      <c r="N172" s="159" t="s">
        <v>847</v>
      </c>
      <c r="O172" s="159" t="s">
        <v>848</v>
      </c>
      <c r="P172" s="159" t="s">
        <v>849</v>
      </c>
      <c r="Q172" s="159" t="s">
        <v>850</v>
      </c>
      <c r="R172" s="159" t="s">
        <v>851</v>
      </c>
      <c r="S172" s="159" t="s">
        <v>952</v>
      </c>
      <c r="T172" s="159" t="s">
        <v>953</v>
      </c>
      <c r="U172" s="364">
        <v>238.14699999999999</v>
      </c>
      <c r="V172" s="364">
        <v>0</v>
      </c>
      <c r="W172" s="364">
        <v>0</v>
      </c>
      <c r="X172" s="364">
        <v>109.63809999999999</v>
      </c>
      <c r="Y172" s="365"/>
      <c r="Z172" s="365"/>
      <c r="AA172" s="365"/>
      <c r="AB172" s="364">
        <v>109.63809999999999</v>
      </c>
    </row>
    <row r="173" spans="3:28" x14ac:dyDescent="0.2">
      <c r="C173" s="159" t="s">
        <v>954</v>
      </c>
      <c r="D173" s="159" t="s">
        <v>955</v>
      </c>
      <c r="E173" s="159" t="s">
        <v>956</v>
      </c>
      <c r="F173" s="159" t="s">
        <v>957</v>
      </c>
      <c r="G173" s="159" t="s">
        <v>950</v>
      </c>
      <c r="H173" s="159" t="s">
        <v>951</v>
      </c>
      <c r="I173" s="159" t="s">
        <v>66</v>
      </c>
      <c r="J173" s="159" t="s">
        <v>67</v>
      </c>
      <c r="K173" s="159" t="s">
        <v>66</v>
      </c>
      <c r="L173" s="159" t="s">
        <v>605</v>
      </c>
      <c r="M173" s="159" t="s">
        <v>846</v>
      </c>
      <c r="N173" s="159" t="s">
        <v>847</v>
      </c>
      <c r="O173" s="159" t="s">
        <v>848</v>
      </c>
      <c r="P173" s="159" t="s">
        <v>849</v>
      </c>
      <c r="Q173" s="159" t="s">
        <v>850</v>
      </c>
      <c r="R173" s="159" t="s">
        <v>851</v>
      </c>
      <c r="S173" s="159" t="s">
        <v>952</v>
      </c>
      <c r="T173" s="159" t="s">
        <v>953</v>
      </c>
      <c r="U173" s="364">
        <v>1078.57835</v>
      </c>
      <c r="V173" s="364">
        <v>0</v>
      </c>
      <c r="W173" s="364">
        <v>0</v>
      </c>
      <c r="X173" s="364">
        <v>13150.62465</v>
      </c>
      <c r="Y173" s="364">
        <v>1300</v>
      </c>
      <c r="Z173" s="364">
        <v>1555.71946</v>
      </c>
      <c r="AA173" s="364">
        <v>39.25</v>
      </c>
      <c r="AB173" s="364">
        <v>17909.528910000001</v>
      </c>
    </row>
    <row r="174" spans="3:28" x14ac:dyDescent="0.2">
      <c r="C174" s="159" t="s">
        <v>954</v>
      </c>
      <c r="D174" s="159" t="s">
        <v>955</v>
      </c>
      <c r="E174" s="159" t="s">
        <v>956</v>
      </c>
      <c r="F174" s="159" t="s">
        <v>957</v>
      </c>
      <c r="G174" s="159" t="s">
        <v>950</v>
      </c>
      <c r="H174" s="159" t="s">
        <v>951</v>
      </c>
      <c r="I174" s="159" t="s">
        <v>66</v>
      </c>
      <c r="J174" s="159" t="s">
        <v>67</v>
      </c>
      <c r="K174" s="159" t="s">
        <v>66</v>
      </c>
      <c r="L174" s="159" t="s">
        <v>605</v>
      </c>
      <c r="M174" s="159" t="s">
        <v>846</v>
      </c>
      <c r="N174" s="159" t="s">
        <v>847</v>
      </c>
      <c r="O174" s="159" t="s">
        <v>848</v>
      </c>
      <c r="P174" s="159" t="s">
        <v>849</v>
      </c>
      <c r="Q174" s="159" t="s">
        <v>852</v>
      </c>
      <c r="R174" s="159" t="s">
        <v>853</v>
      </c>
      <c r="S174" s="159" t="s">
        <v>952</v>
      </c>
      <c r="T174" s="159" t="s">
        <v>953</v>
      </c>
      <c r="U174" s="364">
        <v>462.54</v>
      </c>
      <c r="V174" s="364">
        <v>0</v>
      </c>
      <c r="W174" s="364">
        <v>0</v>
      </c>
      <c r="X174" s="364">
        <v>5.78925</v>
      </c>
      <c r="Y174" s="364">
        <v>6623.54</v>
      </c>
      <c r="Z174" s="364">
        <v>5947.15038</v>
      </c>
      <c r="AA174" s="364">
        <v>55282.426249999997</v>
      </c>
      <c r="AB174" s="364">
        <v>5.78925</v>
      </c>
    </row>
    <row r="175" spans="3:28" x14ac:dyDescent="0.2">
      <c r="C175" s="159" t="s">
        <v>958</v>
      </c>
      <c r="D175" s="159" t="s">
        <v>959</v>
      </c>
      <c r="E175" s="159" t="s">
        <v>956</v>
      </c>
      <c r="F175" s="159" t="s">
        <v>957</v>
      </c>
      <c r="G175" s="159" t="s">
        <v>950</v>
      </c>
      <c r="H175" s="159" t="s">
        <v>951</v>
      </c>
      <c r="I175" s="159" t="s">
        <v>66</v>
      </c>
      <c r="J175" s="159" t="s">
        <v>67</v>
      </c>
      <c r="K175" s="159" t="s">
        <v>66</v>
      </c>
      <c r="L175" s="159" t="s">
        <v>605</v>
      </c>
      <c r="M175" s="159" t="s">
        <v>846</v>
      </c>
      <c r="N175" s="159" t="s">
        <v>847</v>
      </c>
      <c r="O175" s="159" t="s">
        <v>848</v>
      </c>
      <c r="P175" s="159" t="s">
        <v>849</v>
      </c>
      <c r="Q175" s="159" t="s">
        <v>850</v>
      </c>
      <c r="R175" s="159" t="s">
        <v>851</v>
      </c>
      <c r="S175" s="159" t="s">
        <v>952</v>
      </c>
      <c r="T175" s="159" t="s">
        <v>953</v>
      </c>
      <c r="U175" s="364">
        <v>1584.7104999999999</v>
      </c>
      <c r="V175" s="365"/>
      <c r="W175" s="365"/>
      <c r="X175" s="365"/>
      <c r="Y175" s="364">
        <v>1225.09727</v>
      </c>
      <c r="Z175" s="364">
        <v>1933.7253000000001</v>
      </c>
      <c r="AA175" s="365"/>
      <c r="AB175" s="365"/>
    </row>
    <row r="176" spans="3:28" x14ac:dyDescent="0.2">
      <c r="C176" s="159" t="s">
        <v>958</v>
      </c>
      <c r="D176" s="159" t="s">
        <v>959</v>
      </c>
      <c r="E176" s="159" t="s">
        <v>956</v>
      </c>
      <c r="F176" s="159" t="s">
        <v>957</v>
      </c>
      <c r="G176" s="159" t="s">
        <v>950</v>
      </c>
      <c r="H176" s="159" t="s">
        <v>951</v>
      </c>
      <c r="I176" s="159" t="s">
        <v>66</v>
      </c>
      <c r="J176" s="159" t="s">
        <v>67</v>
      </c>
      <c r="K176" s="159" t="s">
        <v>66</v>
      </c>
      <c r="L176" s="159" t="s">
        <v>605</v>
      </c>
      <c r="M176" s="159" t="s">
        <v>846</v>
      </c>
      <c r="N176" s="159" t="s">
        <v>847</v>
      </c>
      <c r="O176" s="159" t="s">
        <v>848</v>
      </c>
      <c r="P176" s="159" t="s">
        <v>849</v>
      </c>
      <c r="Q176" s="159" t="s">
        <v>852</v>
      </c>
      <c r="R176" s="159" t="s">
        <v>853</v>
      </c>
      <c r="S176" s="159" t="s">
        <v>952</v>
      </c>
      <c r="T176" s="159" t="s">
        <v>953</v>
      </c>
      <c r="U176" s="364">
        <v>1193.665</v>
      </c>
      <c r="V176" s="364">
        <v>0</v>
      </c>
      <c r="W176" s="364">
        <v>0</v>
      </c>
      <c r="X176" s="365"/>
      <c r="Y176" s="365"/>
      <c r="Z176" s="365"/>
      <c r="AA176" s="365"/>
      <c r="AB176" s="364">
        <v>0</v>
      </c>
    </row>
    <row r="177" spans="3:28" x14ac:dyDescent="0.2">
      <c r="C177" s="159" t="s">
        <v>960</v>
      </c>
      <c r="D177" s="159" t="s">
        <v>961</v>
      </c>
      <c r="E177" s="159" t="s">
        <v>956</v>
      </c>
      <c r="F177" s="159" t="s">
        <v>957</v>
      </c>
      <c r="G177" s="159" t="s">
        <v>950</v>
      </c>
      <c r="H177" s="159" t="s">
        <v>951</v>
      </c>
      <c r="I177" s="159" t="s">
        <v>66</v>
      </c>
      <c r="J177" s="159" t="s">
        <v>67</v>
      </c>
      <c r="K177" s="159" t="s">
        <v>66</v>
      </c>
      <c r="L177" s="159" t="s">
        <v>605</v>
      </c>
      <c r="M177" s="159" t="s">
        <v>846</v>
      </c>
      <c r="N177" s="159" t="s">
        <v>847</v>
      </c>
      <c r="O177" s="159" t="s">
        <v>848</v>
      </c>
      <c r="P177" s="159" t="s">
        <v>849</v>
      </c>
      <c r="Q177" s="159" t="s">
        <v>850</v>
      </c>
      <c r="R177" s="159" t="s">
        <v>851</v>
      </c>
      <c r="S177" s="159" t="s">
        <v>952</v>
      </c>
      <c r="T177" s="159" t="s">
        <v>953</v>
      </c>
      <c r="U177" s="364">
        <v>1250.90065</v>
      </c>
      <c r="V177" s="364">
        <v>0</v>
      </c>
      <c r="W177" s="364">
        <v>0</v>
      </c>
      <c r="X177" s="364">
        <v>359.32774999999998</v>
      </c>
      <c r="Y177" s="365"/>
      <c r="Z177" s="365"/>
      <c r="AA177" s="365"/>
      <c r="AB177" s="364">
        <v>359.32774999999998</v>
      </c>
    </row>
    <row r="178" spans="3:28" x14ac:dyDescent="0.2">
      <c r="C178" s="159" t="s">
        <v>960</v>
      </c>
      <c r="D178" s="159" t="s">
        <v>961</v>
      </c>
      <c r="E178" s="159" t="s">
        <v>956</v>
      </c>
      <c r="F178" s="159" t="s">
        <v>957</v>
      </c>
      <c r="G178" s="159" t="s">
        <v>950</v>
      </c>
      <c r="H178" s="159" t="s">
        <v>951</v>
      </c>
      <c r="I178" s="159" t="s">
        <v>66</v>
      </c>
      <c r="J178" s="159" t="s">
        <v>67</v>
      </c>
      <c r="K178" s="159" t="s">
        <v>66</v>
      </c>
      <c r="L178" s="159" t="s">
        <v>605</v>
      </c>
      <c r="M178" s="159" t="s">
        <v>846</v>
      </c>
      <c r="N178" s="159" t="s">
        <v>847</v>
      </c>
      <c r="O178" s="159" t="s">
        <v>848</v>
      </c>
      <c r="P178" s="159" t="s">
        <v>849</v>
      </c>
      <c r="Q178" s="159" t="s">
        <v>852</v>
      </c>
      <c r="R178" s="159" t="s">
        <v>853</v>
      </c>
      <c r="S178" s="159" t="s">
        <v>952</v>
      </c>
      <c r="T178" s="159" t="s">
        <v>953</v>
      </c>
      <c r="U178" s="364">
        <v>0</v>
      </c>
      <c r="V178" s="364">
        <v>0</v>
      </c>
      <c r="W178" s="364">
        <v>0</v>
      </c>
      <c r="X178" s="364">
        <v>1209.383</v>
      </c>
      <c r="Y178" s="365"/>
      <c r="Z178" s="364">
        <v>1088.672</v>
      </c>
      <c r="AA178" s="365"/>
      <c r="AB178" s="364">
        <v>1209.383</v>
      </c>
    </row>
    <row r="179" spans="3:28" x14ac:dyDescent="0.2">
      <c r="C179" s="159" t="s">
        <v>962</v>
      </c>
      <c r="D179" s="159" t="s">
        <v>963</v>
      </c>
      <c r="E179" s="159" t="s">
        <v>956</v>
      </c>
      <c r="F179" s="159" t="s">
        <v>957</v>
      </c>
      <c r="G179" s="159" t="s">
        <v>950</v>
      </c>
      <c r="H179" s="159" t="s">
        <v>951</v>
      </c>
      <c r="I179" s="159" t="s">
        <v>66</v>
      </c>
      <c r="J179" s="159" t="s">
        <v>67</v>
      </c>
      <c r="K179" s="159" t="s">
        <v>808</v>
      </c>
      <c r="L179" s="159" t="s">
        <v>833</v>
      </c>
      <c r="M179" s="159" t="s">
        <v>834</v>
      </c>
      <c r="N179" s="159" t="s">
        <v>835</v>
      </c>
      <c r="O179" s="159" t="s">
        <v>836</v>
      </c>
      <c r="P179" s="159" t="s">
        <v>837</v>
      </c>
      <c r="Q179" s="159" t="s">
        <v>838</v>
      </c>
      <c r="R179" s="159" t="s">
        <v>837</v>
      </c>
      <c r="S179" s="159" t="s">
        <v>512</v>
      </c>
      <c r="T179" s="159" t="s">
        <v>527</v>
      </c>
      <c r="U179" s="365"/>
      <c r="V179" s="365"/>
      <c r="W179" s="365"/>
      <c r="X179" s="365"/>
      <c r="Y179" s="364">
        <v>0</v>
      </c>
      <c r="Z179" s="365"/>
      <c r="AA179" s="364">
        <v>281.73500000000001</v>
      </c>
      <c r="AB179" s="365"/>
    </row>
    <row r="180" spans="3:28" x14ac:dyDescent="0.2">
      <c r="C180" s="159" t="s">
        <v>962</v>
      </c>
      <c r="D180" s="159" t="s">
        <v>963</v>
      </c>
      <c r="E180" s="159" t="s">
        <v>956</v>
      </c>
      <c r="F180" s="159" t="s">
        <v>957</v>
      </c>
      <c r="G180" s="159" t="s">
        <v>950</v>
      </c>
      <c r="H180" s="159" t="s">
        <v>951</v>
      </c>
      <c r="I180" s="159" t="s">
        <v>66</v>
      </c>
      <c r="J180" s="159" t="s">
        <v>67</v>
      </c>
      <c r="K180" s="159" t="s">
        <v>66</v>
      </c>
      <c r="L180" s="159" t="s">
        <v>605</v>
      </c>
      <c r="M180" s="159" t="s">
        <v>846</v>
      </c>
      <c r="N180" s="159" t="s">
        <v>847</v>
      </c>
      <c r="O180" s="159" t="s">
        <v>848</v>
      </c>
      <c r="P180" s="159" t="s">
        <v>849</v>
      </c>
      <c r="Q180" s="159" t="s">
        <v>850</v>
      </c>
      <c r="R180" s="159" t="s">
        <v>851</v>
      </c>
      <c r="S180" s="159" t="s">
        <v>952</v>
      </c>
      <c r="T180" s="159" t="s">
        <v>953</v>
      </c>
      <c r="U180" s="364">
        <v>645.16977999999995</v>
      </c>
      <c r="V180" s="365"/>
      <c r="W180" s="365"/>
      <c r="X180" s="365"/>
      <c r="Y180" s="365"/>
      <c r="Z180" s="364">
        <v>96.558000000000007</v>
      </c>
      <c r="AA180" s="364">
        <v>996.99848999999995</v>
      </c>
      <c r="AB180" s="365"/>
    </row>
    <row r="181" spans="3:28" x14ac:dyDescent="0.2">
      <c r="C181" s="159" t="s">
        <v>962</v>
      </c>
      <c r="D181" s="159" t="s">
        <v>963</v>
      </c>
      <c r="E181" s="159" t="s">
        <v>956</v>
      </c>
      <c r="F181" s="159" t="s">
        <v>957</v>
      </c>
      <c r="G181" s="159" t="s">
        <v>950</v>
      </c>
      <c r="H181" s="159" t="s">
        <v>951</v>
      </c>
      <c r="I181" s="159" t="s">
        <v>66</v>
      </c>
      <c r="J181" s="159" t="s">
        <v>67</v>
      </c>
      <c r="K181" s="159" t="s">
        <v>66</v>
      </c>
      <c r="L181" s="159" t="s">
        <v>605</v>
      </c>
      <c r="M181" s="159" t="s">
        <v>846</v>
      </c>
      <c r="N181" s="159" t="s">
        <v>847</v>
      </c>
      <c r="O181" s="159" t="s">
        <v>848</v>
      </c>
      <c r="P181" s="159" t="s">
        <v>849</v>
      </c>
      <c r="Q181" s="159" t="s">
        <v>852</v>
      </c>
      <c r="R181" s="159" t="s">
        <v>853</v>
      </c>
      <c r="S181" s="159" t="s">
        <v>952</v>
      </c>
      <c r="T181" s="159" t="s">
        <v>953</v>
      </c>
      <c r="U181" s="364">
        <v>216.45599999999999</v>
      </c>
      <c r="V181" s="364">
        <v>0</v>
      </c>
      <c r="W181" s="364">
        <v>0</v>
      </c>
      <c r="X181" s="364">
        <v>2426.3271500000001</v>
      </c>
      <c r="Y181" s="365"/>
      <c r="Z181" s="364">
        <v>1179.116</v>
      </c>
      <c r="AA181" s="365"/>
      <c r="AB181" s="364">
        <v>2426.3308000000002</v>
      </c>
    </row>
  </sheetData>
  <dataConsolidate/>
  <pageMargins left="0.7" right="0.7" top="0.78740157499999996" bottom="0.78740157499999996" header="0.3" footer="0.3"/>
  <pageSetup paperSize="9" orientation="portrait" r:id="rId9"/>
  <drawing r:id="rId10"/>
  <legacyDrawing r:id="rId11"/>
  <tableParts count="2">
    <tablePart r:id="rId12"/>
    <tablePart r:id="rId1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pageSetUpPr fitToPage="1"/>
  </sheetPr>
  <dimension ref="A1:J39"/>
  <sheetViews>
    <sheetView topLeftCell="A19" workbookViewId="0">
      <selection activeCell="C38" sqref="C38"/>
    </sheetView>
  </sheetViews>
  <sheetFormatPr defaultRowHeight="12" x14ac:dyDescent="0.2"/>
  <cols>
    <col min="1" max="2" width="9.33203125" style="33"/>
    <col min="3" max="3" width="5.6640625" style="57" customWidth="1"/>
    <col min="4" max="4" width="55.83203125" style="33" customWidth="1"/>
    <col min="5" max="8" width="14.33203125" style="33" customWidth="1"/>
    <col min="9" max="9" width="12.33203125" style="33" customWidth="1"/>
    <col min="10" max="10" width="13.83203125" style="33" customWidth="1"/>
    <col min="11" max="16384" width="9.33203125" style="33"/>
  </cols>
  <sheetData>
    <row r="1" spans="1:10" ht="15.75" x14ac:dyDescent="0.25">
      <c r="A1"/>
      <c r="C1" s="32" t="s">
        <v>36</v>
      </c>
      <c r="J1" s="351" t="s">
        <v>37</v>
      </c>
    </row>
    <row r="2" spans="1:10" x14ac:dyDescent="0.2">
      <c r="C2" s="34" t="str">
        <f>"kapitola: "&amp;BW_TAB1A!T31 &amp; " " &amp; BW_TAB1A!U31</f>
        <v>kapitola: 355 Ústav pro studium totalitních režimů</v>
      </c>
      <c r="J2" s="35" t="str">
        <f>"vygenerováno: " &amp; BW_TAB1A!I4</f>
        <v>vygenerováno: 06.02.2023</v>
      </c>
    </row>
    <row r="3" spans="1:10" x14ac:dyDescent="0.2">
      <c r="C3" s="34" t="str">
        <f>"období: " &amp; RIGHT(BW_TAB1A!F29,7)</f>
        <v>období: 12.2022</v>
      </c>
      <c r="E3" s="38"/>
      <c r="F3" s="38"/>
      <c r="G3" s="38"/>
      <c r="H3" s="38"/>
      <c r="I3" s="36"/>
      <c r="J3" s="38"/>
    </row>
    <row r="4" spans="1:10" ht="12.75" customHeight="1" x14ac:dyDescent="0.2">
      <c r="C4" s="983"/>
      <c r="D4" s="984"/>
      <c r="E4" s="48">
        <f>F4-1</f>
        <v>2021</v>
      </c>
      <c r="F4" s="987" t="str">
        <f>RIGHT(BW_TAB1A!F29,4)</f>
        <v>2022</v>
      </c>
      <c r="G4" s="988"/>
      <c r="H4" s="989"/>
      <c r="I4" s="990" t="s">
        <v>38</v>
      </c>
      <c r="J4" s="992" t="s">
        <v>32</v>
      </c>
    </row>
    <row r="5" spans="1:10" ht="24" x14ac:dyDescent="0.2">
      <c r="C5" s="985"/>
      <c r="D5" s="986"/>
      <c r="E5" s="49" t="s">
        <v>19</v>
      </c>
      <c r="F5" s="50" t="s">
        <v>20</v>
      </c>
      <c r="G5" s="50" t="s">
        <v>21</v>
      </c>
      <c r="H5" s="51" t="s">
        <v>19</v>
      </c>
      <c r="I5" s="991"/>
      <c r="J5" s="993"/>
    </row>
    <row r="6" spans="1:10" ht="12.75" customHeight="1" x14ac:dyDescent="0.25">
      <c r="C6" s="52"/>
      <c r="D6" s="53" t="s">
        <v>31</v>
      </c>
      <c r="E6" s="54"/>
      <c r="F6" s="54"/>
      <c r="G6" s="54"/>
      <c r="H6" s="54"/>
      <c r="I6" s="55"/>
      <c r="J6" s="56"/>
    </row>
    <row r="7" spans="1:10" x14ac:dyDescent="0.2">
      <c r="C7" s="444" t="s">
        <v>33</v>
      </c>
      <c r="D7" s="445" t="s">
        <v>34</v>
      </c>
      <c r="E7" s="446">
        <v>894.66963999999996</v>
      </c>
      <c r="F7" s="446"/>
      <c r="G7" s="446"/>
      <c r="H7" s="446">
        <v>672.89930000000004</v>
      </c>
      <c r="I7" s="447">
        <v>0</v>
      </c>
      <c r="J7" s="446">
        <v>-221.77033999999992</v>
      </c>
    </row>
    <row r="8" spans="1:10" x14ac:dyDescent="0.2">
      <c r="C8" s="444" t="s">
        <v>808</v>
      </c>
      <c r="D8" s="445" t="s">
        <v>809</v>
      </c>
      <c r="E8" s="446"/>
      <c r="F8" s="446"/>
      <c r="G8" s="446"/>
      <c r="H8" s="446">
        <v>206.3</v>
      </c>
      <c r="I8" s="447">
        <v>0</v>
      </c>
      <c r="J8" s="446">
        <v>206.3</v>
      </c>
    </row>
    <row r="9" spans="1:10" x14ac:dyDescent="0.2">
      <c r="C9" s="428" t="s">
        <v>818</v>
      </c>
      <c r="D9" s="429" t="s">
        <v>819</v>
      </c>
      <c r="E9" s="430">
        <v>4.8220000000000001</v>
      </c>
      <c r="F9" s="430"/>
      <c r="G9" s="430"/>
      <c r="H9" s="430">
        <v>1444.1044999999997</v>
      </c>
      <c r="I9" s="431">
        <v>0</v>
      </c>
      <c r="J9" s="430">
        <v>1439.2824999999998</v>
      </c>
    </row>
    <row r="10" spans="1:10" ht="15" x14ac:dyDescent="0.25">
      <c r="C10" s="333"/>
      <c r="D10" s="334" t="s">
        <v>601</v>
      </c>
      <c r="E10" s="54"/>
      <c r="F10" s="54"/>
      <c r="G10" s="54"/>
      <c r="H10" s="54"/>
      <c r="I10" s="55"/>
      <c r="J10" s="56"/>
    </row>
    <row r="11" spans="1:10" ht="24" x14ac:dyDescent="0.2">
      <c r="C11" s="391" t="s">
        <v>35</v>
      </c>
      <c r="D11" s="388" t="s">
        <v>583</v>
      </c>
      <c r="E11" s="389">
        <v>663.21863999999994</v>
      </c>
      <c r="F11" s="389"/>
      <c r="G11" s="389"/>
      <c r="H11" s="389">
        <v>517.09352999999999</v>
      </c>
      <c r="I11" s="390">
        <v>0</v>
      </c>
      <c r="J11" s="389">
        <v>-146.12510999999995</v>
      </c>
    </row>
    <row r="12" spans="1:10" x14ac:dyDescent="0.2">
      <c r="C12" s="391" t="s">
        <v>790</v>
      </c>
      <c r="D12" s="388" t="s">
        <v>791</v>
      </c>
      <c r="E12" s="389">
        <v>1.052</v>
      </c>
      <c r="F12" s="389"/>
      <c r="G12" s="389"/>
      <c r="H12" s="389"/>
      <c r="I12" s="390">
        <v>0</v>
      </c>
      <c r="J12" s="389">
        <v>-1.052</v>
      </c>
    </row>
    <row r="13" spans="1:10" ht="24" x14ac:dyDescent="0.2">
      <c r="C13" s="391" t="s">
        <v>584</v>
      </c>
      <c r="D13" s="388" t="s">
        <v>585</v>
      </c>
      <c r="E13" s="389">
        <v>230.399</v>
      </c>
      <c r="F13" s="389"/>
      <c r="G13" s="389"/>
      <c r="H13" s="389">
        <v>155.80577</v>
      </c>
      <c r="I13" s="390">
        <v>0</v>
      </c>
      <c r="J13" s="389">
        <v>-74.593230000000005</v>
      </c>
    </row>
    <row r="14" spans="1:10" ht="24" x14ac:dyDescent="0.2">
      <c r="C14" s="391" t="s">
        <v>806</v>
      </c>
      <c r="D14" s="388" t="s">
        <v>807</v>
      </c>
      <c r="E14" s="389"/>
      <c r="F14" s="389"/>
      <c r="G14" s="389"/>
      <c r="H14" s="389">
        <v>206.3</v>
      </c>
      <c r="I14" s="390">
        <v>0</v>
      </c>
      <c r="J14" s="389">
        <v>206.3</v>
      </c>
    </row>
    <row r="15" spans="1:10" x14ac:dyDescent="0.2">
      <c r="C15" s="392" t="s">
        <v>816</v>
      </c>
      <c r="D15" s="163" t="s">
        <v>817</v>
      </c>
      <c r="E15" s="285">
        <v>4.8220000000000001</v>
      </c>
      <c r="F15" s="285"/>
      <c r="G15" s="285"/>
      <c r="H15" s="285">
        <v>1444.1044999999997</v>
      </c>
      <c r="I15" s="286">
        <v>0</v>
      </c>
      <c r="J15" s="285">
        <v>1439.2824999999998</v>
      </c>
    </row>
    <row r="16" spans="1:10" ht="15" x14ac:dyDescent="0.25">
      <c r="C16" s="333"/>
      <c r="D16" s="334" t="s">
        <v>602</v>
      </c>
      <c r="E16" s="54"/>
      <c r="F16" s="54"/>
      <c r="G16" s="54"/>
      <c r="H16" s="54"/>
      <c r="I16" s="55"/>
      <c r="J16" s="56"/>
    </row>
    <row r="17" spans="3:10" x14ac:dyDescent="0.2">
      <c r="C17" s="391" t="s">
        <v>778</v>
      </c>
      <c r="D17" s="388" t="s">
        <v>779</v>
      </c>
      <c r="E17" s="389">
        <v>623.53264000000001</v>
      </c>
      <c r="F17" s="389"/>
      <c r="G17" s="389"/>
      <c r="H17" s="389">
        <v>460.68986999999998</v>
      </c>
      <c r="I17" s="390">
        <v>0</v>
      </c>
      <c r="J17" s="389">
        <v>-162.84277000000003</v>
      </c>
    </row>
    <row r="18" spans="3:10" x14ac:dyDescent="0.2">
      <c r="C18" s="391" t="s">
        <v>782</v>
      </c>
      <c r="D18" s="388" t="s">
        <v>783</v>
      </c>
      <c r="E18" s="389">
        <v>39.686</v>
      </c>
      <c r="F18" s="389"/>
      <c r="G18" s="389"/>
      <c r="H18" s="389">
        <v>56.403660000000002</v>
      </c>
      <c r="I18" s="390">
        <v>0</v>
      </c>
      <c r="J18" s="389">
        <v>16.717660000000002</v>
      </c>
    </row>
    <row r="19" spans="3:10" x14ac:dyDescent="0.2">
      <c r="C19" s="391" t="s">
        <v>788</v>
      </c>
      <c r="D19" s="388" t="s">
        <v>789</v>
      </c>
      <c r="E19" s="389">
        <v>1.052</v>
      </c>
      <c r="F19" s="389"/>
      <c r="G19" s="389"/>
      <c r="H19" s="389"/>
      <c r="I19" s="390">
        <v>0</v>
      </c>
      <c r="J19" s="389">
        <v>-1.052</v>
      </c>
    </row>
    <row r="20" spans="3:10" x14ac:dyDescent="0.2">
      <c r="C20" s="391" t="s">
        <v>586</v>
      </c>
      <c r="D20" s="388" t="s">
        <v>587</v>
      </c>
      <c r="E20" s="389">
        <v>230.399</v>
      </c>
      <c r="F20" s="389"/>
      <c r="G20" s="389"/>
      <c r="H20" s="389">
        <v>155.80577</v>
      </c>
      <c r="I20" s="390">
        <v>0</v>
      </c>
      <c r="J20" s="389">
        <v>-74.593230000000005</v>
      </c>
    </row>
    <row r="21" spans="3:10" ht="24" x14ac:dyDescent="0.2">
      <c r="C21" s="391" t="s">
        <v>804</v>
      </c>
      <c r="D21" s="388" t="s">
        <v>805</v>
      </c>
      <c r="E21" s="389"/>
      <c r="F21" s="389"/>
      <c r="G21" s="389"/>
      <c r="H21" s="389">
        <v>206.3</v>
      </c>
      <c r="I21" s="390">
        <v>0</v>
      </c>
      <c r="J21" s="389">
        <v>206.3</v>
      </c>
    </row>
    <row r="22" spans="3:10" ht="24" x14ac:dyDescent="0.2">
      <c r="C22" s="391" t="s">
        <v>814</v>
      </c>
      <c r="D22" s="388" t="s">
        <v>815</v>
      </c>
      <c r="E22" s="389">
        <v>4.8220000000000001</v>
      </c>
      <c r="F22" s="389"/>
      <c r="G22" s="389"/>
      <c r="H22" s="389">
        <v>1383.2712499999998</v>
      </c>
      <c r="I22" s="390">
        <v>0</v>
      </c>
      <c r="J22" s="389">
        <v>1378.4492499999999</v>
      </c>
    </row>
    <row r="23" spans="3:10" x14ac:dyDescent="0.2">
      <c r="C23" s="392" t="s">
        <v>824</v>
      </c>
      <c r="D23" s="163" t="s">
        <v>825</v>
      </c>
      <c r="E23" s="285"/>
      <c r="F23" s="285"/>
      <c r="G23" s="285"/>
      <c r="H23" s="285">
        <v>60.83325</v>
      </c>
      <c r="I23" s="286">
        <v>0</v>
      </c>
      <c r="J23" s="285">
        <v>60.83325</v>
      </c>
    </row>
    <row r="24" spans="3:10" ht="15" x14ac:dyDescent="0.25">
      <c r="C24" s="333"/>
      <c r="D24" s="334" t="s">
        <v>13</v>
      </c>
      <c r="E24" s="54"/>
      <c r="F24" s="54"/>
      <c r="G24" s="54"/>
      <c r="H24" s="54"/>
      <c r="I24" s="55"/>
      <c r="J24" s="56"/>
    </row>
    <row r="25" spans="3:10" x14ac:dyDescent="0.2">
      <c r="C25" s="391" t="s">
        <v>776</v>
      </c>
      <c r="D25" s="388" t="s">
        <v>777</v>
      </c>
      <c r="E25" s="389">
        <v>623.53264000000001</v>
      </c>
      <c r="F25" s="389"/>
      <c r="G25" s="389"/>
      <c r="H25" s="389">
        <v>460.68986999999998</v>
      </c>
      <c r="I25" s="390">
        <v>0</v>
      </c>
      <c r="J25" s="389">
        <v>-162.84277000000003</v>
      </c>
    </row>
    <row r="26" spans="3:10" x14ac:dyDescent="0.2">
      <c r="C26" s="391" t="s">
        <v>780</v>
      </c>
      <c r="D26" s="388" t="s">
        <v>781</v>
      </c>
      <c r="E26" s="389">
        <v>20.8</v>
      </c>
      <c r="F26" s="389"/>
      <c r="G26" s="389"/>
      <c r="H26" s="389">
        <v>36.799999999999997</v>
      </c>
      <c r="I26" s="390">
        <v>0</v>
      </c>
      <c r="J26" s="389">
        <v>15.999999999999996</v>
      </c>
    </row>
    <row r="27" spans="3:10" ht="24" x14ac:dyDescent="0.2">
      <c r="C27" s="391" t="s">
        <v>784</v>
      </c>
      <c r="D27" s="388" t="s">
        <v>785</v>
      </c>
      <c r="E27" s="389">
        <v>18.885999999999999</v>
      </c>
      <c r="F27" s="389"/>
      <c r="G27" s="389"/>
      <c r="H27" s="389">
        <v>19.603660000000001</v>
      </c>
      <c r="I27" s="390">
        <v>0</v>
      </c>
      <c r="J27" s="389">
        <v>0.71766000000000219</v>
      </c>
    </row>
    <row r="28" spans="3:10" x14ac:dyDescent="0.2">
      <c r="C28" s="391" t="s">
        <v>786</v>
      </c>
      <c r="D28" s="388" t="s">
        <v>787</v>
      </c>
      <c r="E28" s="389">
        <v>1.052</v>
      </c>
      <c r="F28" s="389"/>
      <c r="G28" s="389"/>
      <c r="H28" s="389"/>
      <c r="I28" s="390">
        <v>0</v>
      </c>
      <c r="J28" s="389">
        <v>-1.052</v>
      </c>
    </row>
    <row r="29" spans="3:10" x14ac:dyDescent="0.2">
      <c r="C29" s="391" t="s">
        <v>800</v>
      </c>
      <c r="D29" s="388" t="s">
        <v>801</v>
      </c>
      <c r="E29" s="389">
        <v>110</v>
      </c>
      <c r="F29" s="389"/>
      <c r="G29" s="389"/>
      <c r="H29" s="389">
        <v>127</v>
      </c>
      <c r="I29" s="390">
        <v>0</v>
      </c>
      <c r="J29" s="389">
        <v>17</v>
      </c>
    </row>
    <row r="30" spans="3:10" x14ac:dyDescent="0.2">
      <c r="C30" s="391" t="s">
        <v>588</v>
      </c>
      <c r="D30" s="388" t="s">
        <v>589</v>
      </c>
      <c r="E30" s="389">
        <v>120.399</v>
      </c>
      <c r="F30" s="389"/>
      <c r="G30" s="389"/>
      <c r="H30" s="389">
        <v>28.805769999999999</v>
      </c>
      <c r="I30" s="390">
        <v>0</v>
      </c>
      <c r="J30" s="389">
        <v>-91.593230000000005</v>
      </c>
    </row>
    <row r="31" spans="3:10" x14ac:dyDescent="0.2">
      <c r="C31" s="391" t="s">
        <v>802</v>
      </c>
      <c r="D31" s="388" t="s">
        <v>803</v>
      </c>
      <c r="E31" s="389"/>
      <c r="F31" s="389"/>
      <c r="G31" s="389"/>
      <c r="H31" s="389">
        <v>6.3</v>
      </c>
      <c r="I31" s="390">
        <v>0</v>
      </c>
      <c r="J31" s="389">
        <v>6.3</v>
      </c>
    </row>
    <row r="32" spans="3:10" ht="24" x14ac:dyDescent="0.2">
      <c r="C32" s="391" t="s">
        <v>810</v>
      </c>
      <c r="D32" s="388" t="s">
        <v>811</v>
      </c>
      <c r="E32" s="389"/>
      <c r="F32" s="389"/>
      <c r="G32" s="389"/>
      <c r="H32" s="389">
        <v>200</v>
      </c>
      <c r="I32" s="390">
        <v>0</v>
      </c>
      <c r="J32" s="389">
        <v>200</v>
      </c>
    </row>
    <row r="33" spans="3:10" x14ac:dyDescent="0.2">
      <c r="C33" s="391" t="s">
        <v>812</v>
      </c>
      <c r="D33" s="388" t="s">
        <v>813</v>
      </c>
      <c r="E33" s="389">
        <v>4.8220000000000001</v>
      </c>
      <c r="F33" s="389"/>
      <c r="G33" s="389"/>
      <c r="H33" s="389">
        <v>3.0430000000000001</v>
      </c>
      <c r="I33" s="390">
        <v>0</v>
      </c>
      <c r="J33" s="389">
        <v>-1.7789999999999999</v>
      </c>
    </row>
    <row r="34" spans="3:10" x14ac:dyDescent="0.2">
      <c r="C34" s="391" t="s">
        <v>820</v>
      </c>
      <c r="D34" s="388" t="s">
        <v>821</v>
      </c>
      <c r="E34" s="389"/>
      <c r="F34" s="389"/>
      <c r="G34" s="389"/>
      <c r="H34" s="389">
        <v>1380.2282499999999</v>
      </c>
      <c r="I34" s="390">
        <v>0</v>
      </c>
      <c r="J34" s="389">
        <v>1380.2282499999999</v>
      </c>
    </row>
    <row r="35" spans="3:10" ht="36" x14ac:dyDescent="0.2">
      <c r="C35" s="392" t="s">
        <v>822</v>
      </c>
      <c r="D35" s="163" t="s">
        <v>823</v>
      </c>
      <c r="E35" s="285"/>
      <c r="F35" s="285"/>
      <c r="G35" s="285"/>
      <c r="H35" s="285">
        <v>60.83325</v>
      </c>
      <c r="I35" s="286">
        <v>0</v>
      </c>
      <c r="J35" s="285">
        <v>60.83325</v>
      </c>
    </row>
    <row r="36" spans="3:10" x14ac:dyDescent="0.2">
      <c r="C36" s="130" t="s">
        <v>155</v>
      </c>
    </row>
    <row r="37" spans="3:10" x14ac:dyDescent="0.2">
      <c r="C37" s="130"/>
    </row>
    <row r="38" spans="3:10" x14ac:dyDescent="0.2">
      <c r="C38" s="140" t="s">
        <v>970</v>
      </c>
    </row>
    <row r="39" spans="3:10" x14ac:dyDescent="0.2">
      <c r="C39" s="140" t="s">
        <v>158</v>
      </c>
    </row>
  </sheetData>
  <mergeCells count="4">
    <mergeCell ref="C4:D5"/>
    <mergeCell ref="F4:H4"/>
    <mergeCell ref="I4:I5"/>
    <mergeCell ref="J4:J5"/>
  </mergeCells>
  <pageMargins left="0.70866141732283472" right="0.70866141732283472" top="0.78740157480314965" bottom="0.78740157480314965" header="0.31496062992125984" footer="0.31496062992125984"/>
  <pageSetup paperSize="9" fitToHeight="1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pageSetUpPr fitToPage="1"/>
  </sheetPr>
  <dimension ref="A1:M44"/>
  <sheetViews>
    <sheetView topLeftCell="A19" workbookViewId="0">
      <selection activeCell="C43" sqref="C43"/>
    </sheetView>
  </sheetViews>
  <sheetFormatPr defaultRowHeight="12" x14ac:dyDescent="0.2"/>
  <cols>
    <col min="1" max="2" width="9.33203125" style="33"/>
    <col min="3" max="3" width="5.6640625" style="57" customWidth="1"/>
    <col min="4" max="4" width="54.33203125" style="33" customWidth="1"/>
    <col min="5" max="9" width="14.33203125" style="33" customWidth="1"/>
    <col min="10" max="16384" width="9.33203125" style="33"/>
  </cols>
  <sheetData>
    <row r="1" spans="1:13" ht="15.75" x14ac:dyDescent="0.25">
      <c r="A1"/>
      <c r="C1" s="32" t="s">
        <v>56</v>
      </c>
      <c r="M1" s="351" t="s">
        <v>57</v>
      </c>
    </row>
    <row r="2" spans="1:13" x14ac:dyDescent="0.2">
      <c r="C2" s="34" t="str">
        <f>"kapitola: "&amp;BW_TAB1A!T31 &amp; " " &amp; BW_TAB1A!U31</f>
        <v>kapitola: 355 Ústav pro studium totalitních režimů</v>
      </c>
      <c r="M2" s="35" t="str">
        <f>"vygenerováno: " &amp; BW_TAB1A!I4</f>
        <v>vygenerováno: 06.02.2023</v>
      </c>
    </row>
    <row r="3" spans="1:13" x14ac:dyDescent="0.2">
      <c r="C3" s="34" t="str">
        <f>"období: " &amp; MID(BW_TAB1B!C5,2,3) &amp; E5 &amp; " - " &amp; MID(BW_TAB1B!C5,2,7)</f>
        <v>období: 12.2018 - 12.2022</v>
      </c>
      <c r="I3" s="36"/>
    </row>
    <row r="4" spans="1:13" ht="12.75" customHeight="1" x14ac:dyDescent="0.2">
      <c r="C4" s="994"/>
      <c r="D4" s="995"/>
      <c r="E4" s="998" t="s">
        <v>19</v>
      </c>
      <c r="F4" s="999"/>
      <c r="G4" s="999"/>
      <c r="H4" s="999"/>
      <c r="I4" s="999"/>
      <c r="J4" s="1000" t="s">
        <v>58</v>
      </c>
      <c r="K4" s="1000"/>
      <c r="L4" s="1000"/>
      <c r="M4" s="1001"/>
    </row>
    <row r="5" spans="1:13" ht="12.75" customHeight="1" x14ac:dyDescent="0.2">
      <c r="C5" s="996"/>
      <c r="D5" s="997"/>
      <c r="E5" s="62">
        <f>F5-1</f>
        <v>2018</v>
      </c>
      <c r="F5" s="61">
        <f>G5-1</f>
        <v>2019</v>
      </c>
      <c r="G5" s="61">
        <f>H5-1</f>
        <v>2020</v>
      </c>
      <c r="H5" s="61">
        <f>I5-1</f>
        <v>2021</v>
      </c>
      <c r="I5" s="61" t="str">
        <f>RIGHT(BW_TAB1B!C5,4)</f>
        <v>2022</v>
      </c>
      <c r="J5" s="61" t="str">
        <f>F5&amp;"/"&amp;E5</f>
        <v>2019/2018</v>
      </c>
      <c r="K5" s="61" t="str">
        <f>G5&amp;"/"&amp;F5</f>
        <v>2020/2019</v>
      </c>
      <c r="L5" s="61" t="str">
        <f>H5&amp;"/"&amp;G5</f>
        <v>2021/2020</v>
      </c>
      <c r="M5" s="61" t="str">
        <f>I5&amp;"/"&amp;H5</f>
        <v>2022/2021</v>
      </c>
    </row>
    <row r="6" spans="1:13" ht="12.75" customHeight="1" x14ac:dyDescent="0.2">
      <c r="C6" s="52"/>
      <c r="D6" s="53" t="s">
        <v>31</v>
      </c>
      <c r="E6" s="64"/>
      <c r="F6" s="64"/>
      <c r="G6" s="64"/>
      <c r="H6" s="64"/>
      <c r="I6" s="65"/>
      <c r="J6" s="66"/>
      <c r="K6" s="64"/>
      <c r="L6" s="64"/>
      <c r="M6" s="65"/>
    </row>
    <row r="7" spans="1:13" ht="11.25" customHeight="1" x14ac:dyDescent="0.2">
      <c r="C7" s="391" t="s">
        <v>33</v>
      </c>
      <c r="D7" s="388" t="s">
        <v>34</v>
      </c>
      <c r="E7" s="389">
        <v>1089.26722</v>
      </c>
      <c r="F7" s="389">
        <v>865.79341999999997</v>
      </c>
      <c r="G7" s="389">
        <v>2211.1815700000002</v>
      </c>
      <c r="H7" s="389">
        <v>894.66963999999996</v>
      </c>
      <c r="I7" s="389">
        <v>672.89930000000004</v>
      </c>
      <c r="J7" s="390">
        <v>79.484024131378888</v>
      </c>
      <c r="K7" s="390">
        <v>255.39366769500282</v>
      </c>
      <c r="L7" s="390">
        <v>40.461156701844246</v>
      </c>
      <c r="M7" s="390">
        <v>75.212041396643357</v>
      </c>
    </row>
    <row r="8" spans="1:13" ht="11.25" customHeight="1" x14ac:dyDescent="0.2">
      <c r="C8" s="391" t="s">
        <v>808</v>
      </c>
      <c r="D8" s="388" t="s">
        <v>809</v>
      </c>
      <c r="E8" s="389"/>
      <c r="F8" s="389">
        <v>20.962</v>
      </c>
      <c r="G8" s="389">
        <v>80</v>
      </c>
      <c r="H8" s="389"/>
      <c r="I8" s="389">
        <v>206.3</v>
      </c>
      <c r="J8" s="390">
        <v>0</v>
      </c>
      <c r="K8" s="390">
        <v>381.64297299875966</v>
      </c>
      <c r="L8" s="390">
        <v>0</v>
      </c>
      <c r="M8" s="390">
        <v>0</v>
      </c>
    </row>
    <row r="9" spans="1:13" ht="11.25" customHeight="1" x14ac:dyDescent="0.2">
      <c r="C9" s="392" t="s">
        <v>818</v>
      </c>
      <c r="D9" s="163" t="s">
        <v>819</v>
      </c>
      <c r="E9" s="285">
        <v>2031.9745500000001</v>
      </c>
      <c r="F9" s="285">
        <v>988.39861999999994</v>
      </c>
      <c r="G9" s="285">
        <v>1103.4789599999999</v>
      </c>
      <c r="H9" s="285">
        <v>4.8220000000000001</v>
      </c>
      <c r="I9" s="285">
        <v>1444.1044999999997</v>
      </c>
      <c r="J9" s="286">
        <v>48.642273595405015</v>
      </c>
      <c r="K9" s="286">
        <v>111.64311014517605</v>
      </c>
      <c r="L9" s="286">
        <v>0.43698159863419606</v>
      </c>
      <c r="M9" s="286">
        <v>29948.247615097462</v>
      </c>
    </row>
    <row r="10" spans="1:13" ht="11.25" customHeight="1" x14ac:dyDescent="0.2">
      <c r="C10" s="333"/>
      <c r="D10" s="334" t="s">
        <v>601</v>
      </c>
      <c r="E10" s="335"/>
      <c r="F10" s="335"/>
      <c r="G10" s="335"/>
      <c r="H10" s="335"/>
      <c r="I10" s="336"/>
      <c r="J10" s="66"/>
      <c r="K10" s="335"/>
      <c r="L10" s="335"/>
      <c r="M10" s="336"/>
    </row>
    <row r="11" spans="1:13" ht="11.25" customHeight="1" x14ac:dyDescent="0.2">
      <c r="C11" s="391" t="s">
        <v>35</v>
      </c>
      <c r="D11" s="388" t="s">
        <v>583</v>
      </c>
      <c r="E11" s="389">
        <v>789.04917</v>
      </c>
      <c r="F11" s="389">
        <v>756.66994999999997</v>
      </c>
      <c r="G11" s="389">
        <v>603.92105000000004</v>
      </c>
      <c r="H11" s="389">
        <v>663.21863999999994</v>
      </c>
      <c r="I11" s="389">
        <v>517.09352999999999</v>
      </c>
      <c r="J11" s="390">
        <v>95.896425567496635</v>
      </c>
      <c r="K11" s="390">
        <v>79.813008300382492</v>
      </c>
      <c r="L11" s="390">
        <v>109.8187652177383</v>
      </c>
      <c r="M11" s="390">
        <v>77.967279387684286</v>
      </c>
    </row>
    <row r="12" spans="1:13" ht="11.25" customHeight="1" x14ac:dyDescent="0.2">
      <c r="C12" s="391" t="s">
        <v>790</v>
      </c>
      <c r="D12" s="388" t="s">
        <v>791</v>
      </c>
      <c r="E12" s="389"/>
      <c r="F12" s="389">
        <v>3.1292499999999999</v>
      </c>
      <c r="G12" s="389">
        <v>1277.9112500000001</v>
      </c>
      <c r="H12" s="389">
        <v>1.052</v>
      </c>
      <c r="I12" s="389"/>
      <c r="J12" s="390">
        <v>0</v>
      </c>
      <c r="K12" s="390">
        <v>40837.620835663503</v>
      </c>
      <c r="L12" s="390">
        <v>8.2321835729985166E-2</v>
      </c>
      <c r="M12" s="390">
        <v>0</v>
      </c>
    </row>
    <row r="13" spans="1:13" ht="24" x14ac:dyDescent="0.2">
      <c r="C13" s="391" t="s">
        <v>584</v>
      </c>
      <c r="D13" s="388" t="s">
        <v>585</v>
      </c>
      <c r="E13" s="389">
        <v>300.21805000000001</v>
      </c>
      <c r="F13" s="389">
        <v>105.99422</v>
      </c>
      <c r="G13" s="389">
        <v>329.34926999999999</v>
      </c>
      <c r="H13" s="389">
        <v>230.399</v>
      </c>
      <c r="I13" s="389">
        <v>155.80577</v>
      </c>
      <c r="J13" s="390">
        <v>35.305745274143241</v>
      </c>
      <c r="K13" s="390">
        <v>310.72380173183029</v>
      </c>
      <c r="L13" s="390">
        <v>69.955825315781027</v>
      </c>
      <c r="M13" s="390">
        <v>67.624325626413309</v>
      </c>
    </row>
    <row r="14" spans="1:13" ht="24" x14ac:dyDescent="0.2">
      <c r="C14" s="391" t="s">
        <v>806</v>
      </c>
      <c r="D14" s="388" t="s">
        <v>807</v>
      </c>
      <c r="E14" s="389"/>
      <c r="F14" s="389">
        <v>20.962</v>
      </c>
      <c r="G14" s="389">
        <v>80</v>
      </c>
      <c r="H14" s="389"/>
      <c r="I14" s="389">
        <v>206.3</v>
      </c>
      <c r="J14" s="390">
        <v>0</v>
      </c>
      <c r="K14" s="390">
        <v>381.64297299875966</v>
      </c>
      <c r="L14" s="390">
        <v>0</v>
      </c>
      <c r="M14" s="390">
        <v>0</v>
      </c>
    </row>
    <row r="15" spans="1:13" x14ac:dyDescent="0.2">
      <c r="C15" s="392" t="s">
        <v>816</v>
      </c>
      <c r="D15" s="163" t="s">
        <v>817</v>
      </c>
      <c r="E15" s="285">
        <v>2031.9745500000001</v>
      </c>
      <c r="F15" s="285">
        <v>988.39861999999994</v>
      </c>
      <c r="G15" s="285">
        <v>1103.4789599999999</v>
      </c>
      <c r="H15" s="285">
        <v>4.8220000000000001</v>
      </c>
      <c r="I15" s="285">
        <v>1444.1044999999997</v>
      </c>
      <c r="J15" s="286">
        <v>48.642273595405015</v>
      </c>
      <c r="K15" s="286">
        <v>111.64311014517605</v>
      </c>
      <c r="L15" s="286">
        <v>0.43698159863419606</v>
      </c>
      <c r="M15" s="286">
        <v>29948.247615097462</v>
      </c>
    </row>
    <row r="16" spans="1:13" x14ac:dyDescent="0.2">
      <c r="C16" s="333"/>
      <c r="D16" s="334" t="s">
        <v>602</v>
      </c>
      <c r="E16" s="335"/>
      <c r="F16" s="335"/>
      <c r="G16" s="335"/>
      <c r="H16" s="335"/>
      <c r="I16" s="336"/>
      <c r="J16" s="66"/>
      <c r="K16" s="335"/>
      <c r="L16" s="335"/>
      <c r="M16" s="336"/>
    </row>
    <row r="17" spans="3:13" x14ac:dyDescent="0.2">
      <c r="C17" s="391" t="s">
        <v>778</v>
      </c>
      <c r="D17" s="388" t="s">
        <v>779</v>
      </c>
      <c r="E17" s="389">
        <v>770.74917000000005</v>
      </c>
      <c r="F17" s="389">
        <v>732.60995000000003</v>
      </c>
      <c r="G17" s="389">
        <v>585.37741000000005</v>
      </c>
      <c r="H17" s="389">
        <v>623.53264000000001</v>
      </c>
      <c r="I17" s="389">
        <v>460.68986999999998</v>
      </c>
      <c r="J17" s="390">
        <v>95.051669014447327</v>
      </c>
      <c r="K17" s="390">
        <v>79.903011145289526</v>
      </c>
      <c r="L17" s="390">
        <v>106.51805644498648</v>
      </c>
      <c r="M17" s="390">
        <v>73.883841910826035</v>
      </c>
    </row>
    <row r="18" spans="3:13" x14ac:dyDescent="0.2">
      <c r="C18" s="391" t="s">
        <v>782</v>
      </c>
      <c r="D18" s="388" t="s">
        <v>783</v>
      </c>
      <c r="E18" s="389">
        <v>18.3</v>
      </c>
      <c r="F18" s="389">
        <v>24.060000000000002</v>
      </c>
      <c r="G18" s="389">
        <v>18.54364</v>
      </c>
      <c r="H18" s="389">
        <v>39.686</v>
      </c>
      <c r="I18" s="389">
        <v>56.403660000000002</v>
      </c>
      <c r="J18" s="390">
        <v>131.47540983606558</v>
      </c>
      <c r="K18" s="390">
        <v>77.072485453034076</v>
      </c>
      <c r="L18" s="390">
        <v>214.01407706361857</v>
      </c>
      <c r="M18" s="390">
        <v>142.12482991483145</v>
      </c>
    </row>
    <row r="19" spans="3:13" x14ac:dyDescent="0.2">
      <c r="C19" s="391" t="s">
        <v>788</v>
      </c>
      <c r="D19" s="388" t="s">
        <v>789</v>
      </c>
      <c r="E19" s="389"/>
      <c r="F19" s="389"/>
      <c r="G19" s="389">
        <v>1277.9112500000001</v>
      </c>
      <c r="H19" s="389">
        <v>1.052</v>
      </c>
      <c r="I19" s="389"/>
      <c r="J19" s="390">
        <v>0</v>
      </c>
      <c r="K19" s="390">
        <v>0</v>
      </c>
      <c r="L19" s="390">
        <v>8.2321835729985166E-2</v>
      </c>
      <c r="M19" s="390">
        <v>0</v>
      </c>
    </row>
    <row r="20" spans="3:13" x14ac:dyDescent="0.2">
      <c r="C20" s="391" t="s">
        <v>794</v>
      </c>
      <c r="D20" s="388" t="s">
        <v>795</v>
      </c>
      <c r="E20" s="389"/>
      <c r="F20" s="389">
        <v>3.1292499999999999</v>
      </c>
      <c r="G20" s="389"/>
      <c r="H20" s="389"/>
      <c r="I20" s="389"/>
      <c r="J20" s="390">
        <v>0</v>
      </c>
      <c r="K20" s="390">
        <v>0</v>
      </c>
      <c r="L20" s="390">
        <v>0</v>
      </c>
      <c r="M20" s="390">
        <v>0</v>
      </c>
    </row>
    <row r="21" spans="3:13" ht="24" x14ac:dyDescent="0.2">
      <c r="C21" s="391" t="s">
        <v>798</v>
      </c>
      <c r="D21" s="388" t="s">
        <v>799</v>
      </c>
      <c r="E21" s="389"/>
      <c r="F21" s="389">
        <v>1.1299999999999999</v>
      </c>
      <c r="G21" s="389"/>
      <c r="H21" s="389"/>
      <c r="I21" s="389"/>
      <c r="J21" s="390">
        <v>0</v>
      </c>
      <c r="K21" s="390">
        <v>0</v>
      </c>
      <c r="L21" s="390">
        <v>0</v>
      </c>
      <c r="M21" s="390">
        <v>0</v>
      </c>
    </row>
    <row r="22" spans="3:13" x14ac:dyDescent="0.2">
      <c r="C22" s="391" t="s">
        <v>586</v>
      </c>
      <c r="D22" s="388" t="s">
        <v>587</v>
      </c>
      <c r="E22" s="389">
        <v>300.21805000000001</v>
      </c>
      <c r="F22" s="389">
        <v>104.86422</v>
      </c>
      <c r="G22" s="389">
        <v>329.34926999999999</v>
      </c>
      <c r="H22" s="389">
        <v>230.399</v>
      </c>
      <c r="I22" s="389">
        <v>155.80577</v>
      </c>
      <c r="J22" s="390">
        <v>34.929352182522003</v>
      </c>
      <c r="K22" s="390">
        <v>314.07211153623223</v>
      </c>
      <c r="L22" s="390">
        <v>69.955825315781027</v>
      </c>
      <c r="M22" s="390">
        <v>67.624325626413309</v>
      </c>
    </row>
    <row r="23" spans="3:13" ht="24" x14ac:dyDescent="0.2">
      <c r="C23" s="391" t="s">
        <v>804</v>
      </c>
      <c r="D23" s="388" t="s">
        <v>805</v>
      </c>
      <c r="E23" s="389"/>
      <c r="F23" s="389">
        <v>20.962</v>
      </c>
      <c r="G23" s="389">
        <v>80</v>
      </c>
      <c r="H23" s="389"/>
      <c r="I23" s="389">
        <v>206.3</v>
      </c>
      <c r="J23" s="390">
        <v>0</v>
      </c>
      <c r="K23" s="390">
        <v>381.64297299875966</v>
      </c>
      <c r="L23" s="390">
        <v>0</v>
      </c>
      <c r="M23" s="390">
        <v>0</v>
      </c>
    </row>
    <row r="24" spans="3:13" ht="24" x14ac:dyDescent="0.2">
      <c r="C24" s="391" t="s">
        <v>814</v>
      </c>
      <c r="D24" s="388" t="s">
        <v>815</v>
      </c>
      <c r="E24" s="389">
        <v>6.3490000000000002</v>
      </c>
      <c r="F24" s="389">
        <v>4.9000000000000002E-2</v>
      </c>
      <c r="G24" s="389">
        <v>7.069</v>
      </c>
      <c r="H24" s="389">
        <v>4.8220000000000001</v>
      </c>
      <c r="I24" s="389">
        <v>1383.2712499999998</v>
      </c>
      <c r="J24" s="390">
        <v>0.77177508269018735</v>
      </c>
      <c r="K24" s="390">
        <v>14426.530612244898</v>
      </c>
      <c r="L24" s="390">
        <v>68.213325788654686</v>
      </c>
      <c r="M24" s="390">
        <v>28686.670468685192</v>
      </c>
    </row>
    <row r="25" spans="3:13" x14ac:dyDescent="0.2">
      <c r="C25" s="392" t="s">
        <v>824</v>
      </c>
      <c r="D25" s="163" t="s">
        <v>825</v>
      </c>
      <c r="E25" s="285">
        <v>2025.62555</v>
      </c>
      <c r="F25" s="285">
        <v>988.34961999999996</v>
      </c>
      <c r="G25" s="285">
        <v>1096.40996</v>
      </c>
      <c r="H25" s="285"/>
      <c r="I25" s="285">
        <v>60.83325</v>
      </c>
      <c r="J25" s="286">
        <v>48.792316032941031</v>
      </c>
      <c r="K25" s="286">
        <v>110.93341240926465</v>
      </c>
      <c r="L25" s="286">
        <v>0</v>
      </c>
      <c r="M25" s="286">
        <v>0</v>
      </c>
    </row>
    <row r="26" spans="3:13" x14ac:dyDescent="0.2">
      <c r="C26" s="333"/>
      <c r="D26" s="334" t="s">
        <v>13</v>
      </c>
      <c r="E26" s="335"/>
      <c r="F26" s="335"/>
      <c r="G26" s="335"/>
      <c r="H26" s="335"/>
      <c r="I26" s="336"/>
      <c r="J26" s="66"/>
      <c r="K26" s="335"/>
      <c r="L26" s="335"/>
      <c r="M26" s="336"/>
    </row>
    <row r="27" spans="3:13" ht="24" x14ac:dyDescent="0.2">
      <c r="C27" s="391" t="s">
        <v>776</v>
      </c>
      <c r="D27" s="388" t="s">
        <v>777</v>
      </c>
      <c r="E27" s="389">
        <v>770.74917000000005</v>
      </c>
      <c r="F27" s="389">
        <v>732.60995000000003</v>
      </c>
      <c r="G27" s="389">
        <v>585.37741000000005</v>
      </c>
      <c r="H27" s="389">
        <v>623.53264000000001</v>
      </c>
      <c r="I27" s="389">
        <v>460.68986999999998</v>
      </c>
      <c r="J27" s="390">
        <v>95.051669014447327</v>
      </c>
      <c r="K27" s="390">
        <v>79.903011145289526</v>
      </c>
      <c r="L27" s="390">
        <v>106.51805644498648</v>
      </c>
      <c r="M27" s="390">
        <v>73.883841910826035</v>
      </c>
    </row>
    <row r="28" spans="3:13" x14ac:dyDescent="0.2">
      <c r="C28" s="391" t="s">
        <v>780</v>
      </c>
      <c r="D28" s="388" t="s">
        <v>781</v>
      </c>
      <c r="E28" s="389"/>
      <c r="F28" s="389">
        <v>5.76</v>
      </c>
      <c r="G28" s="389"/>
      <c r="H28" s="389">
        <v>20.8</v>
      </c>
      <c r="I28" s="389">
        <v>36.799999999999997</v>
      </c>
      <c r="J28" s="390">
        <v>0</v>
      </c>
      <c r="K28" s="390">
        <v>0</v>
      </c>
      <c r="L28" s="390">
        <v>0</v>
      </c>
      <c r="M28" s="390">
        <v>176.92307692307691</v>
      </c>
    </row>
    <row r="29" spans="3:13" ht="24" x14ac:dyDescent="0.2">
      <c r="C29" s="391" t="s">
        <v>784</v>
      </c>
      <c r="D29" s="388" t="s">
        <v>785</v>
      </c>
      <c r="E29" s="389">
        <v>18.3</v>
      </c>
      <c r="F29" s="389">
        <v>18.3</v>
      </c>
      <c r="G29" s="389">
        <v>18.54364</v>
      </c>
      <c r="H29" s="389">
        <v>18.885999999999999</v>
      </c>
      <c r="I29" s="389">
        <v>19.603660000000001</v>
      </c>
      <c r="J29" s="390">
        <v>100</v>
      </c>
      <c r="K29" s="390">
        <v>101.33136612021858</v>
      </c>
      <c r="L29" s="390">
        <v>101.84623946539082</v>
      </c>
      <c r="M29" s="390">
        <v>103.79995764058035</v>
      </c>
    </row>
    <row r="30" spans="3:13" x14ac:dyDescent="0.2">
      <c r="C30" s="391" t="s">
        <v>786</v>
      </c>
      <c r="D30" s="388" t="s">
        <v>787</v>
      </c>
      <c r="E30" s="389"/>
      <c r="F30" s="389"/>
      <c r="G30" s="389">
        <v>1277.9112500000001</v>
      </c>
      <c r="H30" s="389">
        <v>1.052</v>
      </c>
      <c r="I30" s="389"/>
      <c r="J30" s="390">
        <v>0</v>
      </c>
      <c r="K30" s="390">
        <v>0</v>
      </c>
      <c r="L30" s="390">
        <v>8.2321835729985166E-2</v>
      </c>
      <c r="M30" s="390">
        <v>0</v>
      </c>
    </row>
    <row r="31" spans="3:13" x14ac:dyDescent="0.2">
      <c r="C31" s="391" t="s">
        <v>792</v>
      </c>
      <c r="D31" s="388" t="s">
        <v>793</v>
      </c>
      <c r="E31" s="389"/>
      <c r="F31" s="389">
        <v>3.1292499999999999</v>
      </c>
      <c r="G31" s="389"/>
      <c r="H31" s="389"/>
      <c r="I31" s="389"/>
      <c r="J31" s="390">
        <v>0</v>
      </c>
      <c r="K31" s="390">
        <v>0</v>
      </c>
      <c r="L31" s="390">
        <v>0</v>
      </c>
      <c r="M31" s="390">
        <v>0</v>
      </c>
    </row>
    <row r="32" spans="3:13" ht="24" x14ac:dyDescent="0.2">
      <c r="C32" s="391" t="s">
        <v>796</v>
      </c>
      <c r="D32" s="388" t="s">
        <v>797</v>
      </c>
      <c r="E32" s="389"/>
      <c r="F32" s="389">
        <v>1.1299999999999999</v>
      </c>
      <c r="G32" s="389"/>
      <c r="H32" s="389"/>
      <c r="I32" s="389"/>
      <c r="J32" s="390">
        <v>0</v>
      </c>
      <c r="K32" s="390">
        <v>0</v>
      </c>
      <c r="L32" s="390">
        <v>0</v>
      </c>
      <c r="M32" s="390">
        <v>0</v>
      </c>
    </row>
    <row r="33" spans="3:13" x14ac:dyDescent="0.2">
      <c r="C33" s="391" t="s">
        <v>800</v>
      </c>
      <c r="D33" s="388" t="s">
        <v>801</v>
      </c>
      <c r="E33" s="389">
        <v>120</v>
      </c>
      <c r="F33" s="389"/>
      <c r="G33" s="389">
        <v>110</v>
      </c>
      <c r="H33" s="389">
        <v>110</v>
      </c>
      <c r="I33" s="389">
        <v>127</v>
      </c>
      <c r="J33" s="390">
        <v>0</v>
      </c>
      <c r="K33" s="390">
        <v>0</v>
      </c>
      <c r="L33" s="390">
        <v>100</v>
      </c>
      <c r="M33" s="390">
        <v>115.45454545454545</v>
      </c>
    </row>
    <row r="34" spans="3:13" x14ac:dyDescent="0.2">
      <c r="C34" s="391" t="s">
        <v>588</v>
      </c>
      <c r="D34" s="388" t="s">
        <v>589</v>
      </c>
      <c r="E34" s="389">
        <v>180.21805000000001</v>
      </c>
      <c r="F34" s="389">
        <v>104.86422</v>
      </c>
      <c r="G34" s="389">
        <v>219.34926999999999</v>
      </c>
      <c r="H34" s="389">
        <v>120.399</v>
      </c>
      <c r="I34" s="389">
        <v>28.805769999999999</v>
      </c>
      <c r="J34" s="390">
        <v>58.187412415127113</v>
      </c>
      <c r="K34" s="390">
        <v>209.17455925386176</v>
      </c>
      <c r="L34" s="390">
        <v>54.889172870281264</v>
      </c>
      <c r="M34" s="390">
        <v>23.925256854292808</v>
      </c>
    </row>
    <row r="35" spans="3:13" x14ac:dyDescent="0.2">
      <c r="C35" s="391" t="s">
        <v>802</v>
      </c>
      <c r="D35" s="388" t="s">
        <v>803</v>
      </c>
      <c r="E35" s="389"/>
      <c r="F35" s="389"/>
      <c r="G35" s="389"/>
      <c r="H35" s="389"/>
      <c r="I35" s="389">
        <v>6.3</v>
      </c>
      <c r="J35" s="390">
        <v>0</v>
      </c>
      <c r="K35" s="390">
        <v>0</v>
      </c>
      <c r="L35" s="390">
        <v>0</v>
      </c>
      <c r="M35" s="390">
        <v>0</v>
      </c>
    </row>
    <row r="36" spans="3:13" ht="24" x14ac:dyDescent="0.2">
      <c r="C36" s="391" t="s">
        <v>810</v>
      </c>
      <c r="D36" s="388" t="s">
        <v>811</v>
      </c>
      <c r="E36" s="389"/>
      <c r="F36" s="389">
        <v>20.962</v>
      </c>
      <c r="G36" s="389">
        <v>80</v>
      </c>
      <c r="H36" s="389"/>
      <c r="I36" s="389">
        <v>200</v>
      </c>
      <c r="J36" s="390">
        <v>0</v>
      </c>
      <c r="K36" s="390">
        <v>381.64297299875966</v>
      </c>
      <c r="L36" s="390">
        <v>0</v>
      </c>
      <c r="M36" s="390">
        <v>0</v>
      </c>
    </row>
    <row r="37" spans="3:13" x14ac:dyDescent="0.2">
      <c r="C37" s="391" t="s">
        <v>812</v>
      </c>
      <c r="D37" s="388" t="s">
        <v>813</v>
      </c>
      <c r="E37" s="389">
        <v>6.3490000000000002</v>
      </c>
      <c r="F37" s="389">
        <v>4.9000000000000002E-2</v>
      </c>
      <c r="G37" s="389">
        <v>7.069</v>
      </c>
      <c r="H37" s="389">
        <v>4.8220000000000001</v>
      </c>
      <c r="I37" s="389">
        <v>3.0430000000000001</v>
      </c>
      <c r="J37" s="390">
        <v>0.77177508269018735</v>
      </c>
      <c r="K37" s="390">
        <v>14426.530612244898</v>
      </c>
      <c r="L37" s="390">
        <v>68.213325788654686</v>
      </c>
      <c r="M37" s="390">
        <v>63.106594773952715</v>
      </c>
    </row>
    <row r="38" spans="3:13" x14ac:dyDescent="0.2">
      <c r="C38" s="391" t="s">
        <v>820</v>
      </c>
      <c r="D38" s="388" t="s">
        <v>821</v>
      </c>
      <c r="E38" s="389"/>
      <c r="F38" s="389"/>
      <c r="G38" s="389"/>
      <c r="H38" s="389"/>
      <c r="I38" s="389">
        <v>1380.2282499999999</v>
      </c>
      <c r="J38" s="390">
        <v>0</v>
      </c>
      <c r="K38" s="390">
        <v>0</v>
      </c>
      <c r="L38" s="390">
        <v>0</v>
      </c>
      <c r="M38" s="390">
        <v>0</v>
      </c>
    </row>
    <row r="39" spans="3:13" ht="36" x14ac:dyDescent="0.2">
      <c r="C39" s="391" t="s">
        <v>822</v>
      </c>
      <c r="D39" s="388" t="s">
        <v>823</v>
      </c>
      <c r="E39" s="389">
        <v>222.93465</v>
      </c>
      <c r="F39" s="389">
        <v>73.158100000000005</v>
      </c>
      <c r="G39" s="389">
        <v>205.17750000000001</v>
      </c>
      <c r="H39" s="389"/>
      <c r="I39" s="389">
        <v>60.83325</v>
      </c>
      <c r="J39" s="390">
        <v>32.815939558969411</v>
      </c>
      <c r="K39" s="390">
        <v>280.4576663417995</v>
      </c>
      <c r="L39" s="390">
        <v>0</v>
      </c>
      <c r="M39" s="390">
        <v>0</v>
      </c>
    </row>
    <row r="40" spans="3:13" x14ac:dyDescent="0.2">
      <c r="C40" s="392" t="s">
        <v>826</v>
      </c>
      <c r="D40" s="163" t="s">
        <v>827</v>
      </c>
      <c r="E40" s="285">
        <v>1802.6909000000001</v>
      </c>
      <c r="F40" s="285">
        <v>915.19151999999997</v>
      </c>
      <c r="G40" s="285">
        <v>891.23245999999995</v>
      </c>
      <c r="H40" s="285"/>
      <c r="I40" s="285"/>
      <c r="J40" s="286">
        <v>50.768077877355452</v>
      </c>
      <c r="K40" s="286">
        <v>97.382071459753035</v>
      </c>
      <c r="L40" s="286">
        <v>0</v>
      </c>
      <c r="M40" s="286">
        <v>0</v>
      </c>
    </row>
    <row r="41" spans="3:13" x14ac:dyDescent="0.2">
      <c r="C41" s="130" t="s">
        <v>155</v>
      </c>
    </row>
    <row r="42" spans="3:13" x14ac:dyDescent="0.2">
      <c r="C42" s="130"/>
    </row>
    <row r="43" spans="3:13" x14ac:dyDescent="0.2">
      <c r="C43" s="140" t="s">
        <v>970</v>
      </c>
    </row>
    <row r="44" spans="3:13" x14ac:dyDescent="0.2">
      <c r="C44" s="140" t="s">
        <v>158</v>
      </c>
    </row>
  </sheetData>
  <mergeCells count="3">
    <mergeCell ref="C4:D5"/>
    <mergeCell ref="E4:I4"/>
    <mergeCell ref="J4:M4"/>
  </mergeCells>
  <pageMargins left="0.70866141732283472" right="0.70866141732283472" top="0.78740157480314965" bottom="0.78740157480314965" header="0.31496062992125984" footer="0.31496062992125984"/>
  <pageSetup paperSize="9" scale="95" fitToHeight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45</vt:i4>
      </vt:variant>
    </vt:vector>
  </HeadingPairs>
  <TitlesOfParts>
    <vt:vector size="77" baseType="lpstr">
      <vt:lpstr>Obsah</vt:lpstr>
      <vt:lpstr>BW_TAB1A</vt:lpstr>
      <vt:lpstr>tab1a</vt:lpstr>
      <vt:lpstr>BW_TAB1B</vt:lpstr>
      <vt:lpstr>tab1b</vt:lpstr>
      <vt:lpstr>BW_TAB2A</vt:lpstr>
      <vt:lpstr>tab2a</vt:lpstr>
      <vt:lpstr>tab2b</vt:lpstr>
      <vt:lpstr>KT_TAB3AB</vt:lpstr>
      <vt:lpstr>tab3a</vt:lpstr>
      <vt:lpstr>tab3b</vt:lpstr>
      <vt:lpstr>KT_TAB3CD</vt:lpstr>
      <vt:lpstr>tab3c</vt:lpstr>
      <vt:lpstr>List2</vt:lpstr>
      <vt:lpstr>tab3d</vt:lpstr>
      <vt:lpstr>BW_TAB4</vt:lpstr>
      <vt:lpstr>tab4</vt:lpstr>
      <vt:lpstr>KT_TAB5</vt:lpstr>
      <vt:lpstr>tab5</vt:lpstr>
      <vt:lpstr>BW_TAB6</vt:lpstr>
      <vt:lpstr>tab6</vt:lpstr>
      <vt:lpstr>Formaty</vt:lpstr>
      <vt:lpstr>BW_TAB7</vt:lpstr>
      <vt:lpstr>tab7</vt:lpstr>
      <vt:lpstr>tab.8 </vt:lpstr>
      <vt:lpstr>tab. 9</vt:lpstr>
      <vt:lpstr>KT_TAB10</vt:lpstr>
      <vt:lpstr>tab10</vt:lpstr>
      <vt:lpstr>BW_TAB11</vt:lpstr>
      <vt:lpstr>tab11a</vt:lpstr>
      <vt:lpstr>tab11b</vt:lpstr>
      <vt:lpstr>Graph</vt:lpstr>
      <vt:lpstr>_TAB10</vt:lpstr>
      <vt:lpstr>_TAB6</vt:lpstr>
      <vt:lpstr>DF_GRID_1</vt:lpstr>
      <vt:lpstr>Kapitola</vt:lpstr>
      <vt:lpstr>BW_TAB1A!Názvy_tisku</vt:lpstr>
      <vt:lpstr>'tab.8 '!Názvy_tisku</vt:lpstr>
      <vt:lpstr>'tab10'!Názvy_tisku</vt:lpstr>
      <vt:lpstr>tab1a!Názvy_tisku</vt:lpstr>
      <vt:lpstr>tab1b!Názvy_tisku</vt:lpstr>
      <vt:lpstr>tab2a!Názvy_tisku</vt:lpstr>
      <vt:lpstr>tab2b!Názvy_tisku</vt:lpstr>
      <vt:lpstr>tab3a!Názvy_tisku</vt:lpstr>
      <vt:lpstr>tab3b!Názvy_tisku</vt:lpstr>
      <vt:lpstr>tab3c!Názvy_tisku</vt:lpstr>
      <vt:lpstr>tab3d!Názvy_tisku</vt:lpstr>
      <vt:lpstr>'tab5'!Názvy_tisku</vt:lpstr>
      <vt:lpstr>'tab6'!Názvy_tisku</vt:lpstr>
      <vt:lpstr>BW_TAB1A!Oblast_tisku</vt:lpstr>
      <vt:lpstr>'tab10'!Oblast_tisku</vt:lpstr>
      <vt:lpstr>tab11a!Oblast_tisku</vt:lpstr>
      <vt:lpstr>tab11b!Oblast_tisku</vt:lpstr>
      <vt:lpstr>tab1a!Oblast_tisku</vt:lpstr>
      <vt:lpstr>tab1b!Oblast_tisku</vt:lpstr>
      <vt:lpstr>tab2a!Oblast_tisku</vt:lpstr>
      <vt:lpstr>tab2b!Oblast_tisku</vt:lpstr>
      <vt:lpstr>tab3a!Oblast_tisku</vt:lpstr>
      <vt:lpstr>tab3b!Oblast_tisku</vt:lpstr>
      <vt:lpstr>tab3c!Oblast_tisku</vt:lpstr>
      <vt:lpstr>tab3d!Oblast_tisku</vt:lpstr>
      <vt:lpstr>'tab4'!Oblast_tisku</vt:lpstr>
      <vt:lpstr>'tab5'!Oblast_tisku</vt:lpstr>
      <vt:lpstr>'tab6'!Oblast_tisku</vt:lpstr>
      <vt:lpstr>'tab7'!Oblast_tisku</vt:lpstr>
      <vt:lpstr>TAB10_POL</vt:lpstr>
      <vt:lpstr>TAB11A</vt:lpstr>
      <vt:lpstr>TAB11B</vt:lpstr>
      <vt:lpstr>TAB1A</vt:lpstr>
      <vt:lpstr>TAB1B</vt:lpstr>
      <vt:lpstr>KT_TAB3CD!TAB2A</vt:lpstr>
      <vt:lpstr>KT_TAB5!TAB2A</vt:lpstr>
      <vt:lpstr>TAB2A</vt:lpstr>
      <vt:lpstr>TAB4A</vt:lpstr>
      <vt:lpstr>TAB4B</vt:lpstr>
      <vt:lpstr>Tab7A</vt:lpstr>
      <vt:lpstr>TAB7B</vt:lpstr>
    </vt:vector>
  </TitlesOfParts>
  <Company>SAP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I027330</dc:creator>
  <cp:lastModifiedBy>Jana Škorpíková</cp:lastModifiedBy>
  <cp:lastPrinted>2023-03-21T07:35:10Z</cp:lastPrinted>
  <dcterms:created xsi:type="dcterms:W3CDTF">2006-05-18T10:01:57Z</dcterms:created>
  <dcterms:modified xsi:type="dcterms:W3CDTF">2023-03-29T06:42:21Z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SAPBEXPREC92148VSZXVQVF0WFAOHYARWN7_0.XLS</vt:lpwstr>
  </property>
  <property fmtid="{D5CDD505-2E9C-101B-9397-08002B2CF9AE}" pid="3" name="_NewReviewCycle">
    <vt:lpwstr/>
  </property>
  <property fmtid="{D5CDD505-2E9C-101B-9397-08002B2CF9AE}" pid="4" name="BExAnalyzer_Activesheet">
    <vt:lpwstr>Obsah</vt:lpwstr>
  </property>
</Properties>
</file>